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70E3A3C-D922-461B-8475-8DF3455461FC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Travaux Weekend 2025" sheetId="20" r:id="rId1"/>
    <sheet name="Historique PdC" sheetId="10" r:id="rId2"/>
    <sheet name="Plan de charge ME 2023" sheetId="6" r:id="rId3"/>
    <sheet name="Valeurs PdC" sheetId="9" r:id="rId4"/>
    <sheet name="Feuil2" sheetId="14" r:id="rId5"/>
    <sheet name="Sheet1" sheetId="11" r:id="rId6"/>
    <sheet name="Feuil1" sheetId="13" r:id="rId7"/>
    <sheet name="Plan de charge ME 2024" sheetId="7" r:id="rId8"/>
    <sheet name="Valeurs" sheetId="3" r:id="rId9"/>
    <sheet name="Plan de charge ME 2025" sheetId="15" r:id="rId10"/>
    <sheet name="Notes" sheetId="16" r:id="rId11"/>
  </sheets>
  <definedNames>
    <definedName name="_xlnm._FilterDatabase" localSheetId="4" hidden="1">Feuil2!$A$1:$J$50</definedName>
    <definedName name="_xlnm._FilterDatabase" localSheetId="2" hidden="1">'Plan de charge ME 2023'!$KR$41:$KR$41</definedName>
    <definedName name="_xlnm._FilterDatabase" localSheetId="9" hidden="1">'Plan de charge ME 2025'!$E$9:$E$9</definedName>
    <definedName name="_xlnm._FilterDatabase" localSheetId="0" hidden="1">'Plan de charge ME 2025'!$E$9:$E$9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0" l="1"/>
  <c r="U2" i="20"/>
  <c r="V2" i="20"/>
  <c r="W2" i="20"/>
  <c r="X2" i="20"/>
  <c r="Y2" i="20"/>
  <c r="Z2" i="20"/>
  <c r="AA2" i="20"/>
  <c r="AB2" i="20"/>
  <c r="AC2" i="20"/>
  <c r="AD2" i="20"/>
  <c r="AE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OT2" i="20"/>
  <c r="OW2" i="20"/>
  <c r="OX2" i="20"/>
  <c r="OY2" i="20"/>
  <c r="OZ2" i="20"/>
  <c r="PA2" i="20"/>
  <c r="T3" i="20"/>
  <c r="U3" i="20"/>
  <c r="V3" i="20"/>
  <c r="W3" i="20"/>
  <c r="X3" i="20"/>
  <c r="Y3" i="20"/>
  <c r="Z3" i="20"/>
  <c r="AA3" i="20"/>
  <c r="AB3" i="20"/>
  <c r="AC3" i="20"/>
  <c r="AD3" i="20"/>
  <c r="AE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OT3" i="20"/>
  <c r="OW3" i="20"/>
  <c r="OX3" i="20"/>
  <c r="OY3" i="20"/>
  <c r="OZ3" i="20"/>
  <c r="PA3" i="20"/>
  <c r="OZ54" i="20"/>
  <c r="OY54" i="20"/>
  <c r="OY51" i="20"/>
  <c r="OZ51" i="20"/>
  <c r="OY52" i="20"/>
  <c r="OZ52" i="20"/>
  <c r="OY53" i="20"/>
  <c r="OZ53" i="20"/>
  <c r="OY50" i="20"/>
  <c r="OX54" i="20"/>
  <c r="OX53" i="20"/>
  <c r="PA53" i="20" s="1"/>
  <c r="OX52" i="20"/>
  <c r="PA52" i="20" s="1"/>
  <c r="OX47" i="20"/>
  <c r="OT53" i="20"/>
  <c r="OT54" i="20"/>
  <c r="OT52" i="20"/>
  <c r="OX4" i="20"/>
  <c r="OY4" i="20"/>
  <c r="OZ4" i="20"/>
  <c r="OX5" i="20"/>
  <c r="OY5" i="20"/>
  <c r="OZ5" i="20"/>
  <c r="OX6" i="20"/>
  <c r="OY6" i="20"/>
  <c r="OZ6" i="20"/>
  <c r="OX7" i="20"/>
  <c r="OY7" i="20"/>
  <c r="OZ7" i="20"/>
  <c r="OX8" i="20"/>
  <c r="OY8" i="20"/>
  <c r="OZ8" i="20"/>
  <c r="OX9" i="20"/>
  <c r="OY9" i="20"/>
  <c r="OZ9" i="20"/>
  <c r="OX10" i="20"/>
  <c r="OY10" i="20"/>
  <c r="OZ10" i="20"/>
  <c r="OX11" i="20"/>
  <c r="OY11" i="20"/>
  <c r="OZ11" i="20"/>
  <c r="OX12" i="20"/>
  <c r="OY12" i="20"/>
  <c r="OZ12" i="20"/>
  <c r="OX13" i="20"/>
  <c r="OY13" i="20"/>
  <c r="OZ13" i="20"/>
  <c r="OX14" i="20"/>
  <c r="OY14" i="20"/>
  <c r="OZ14" i="20"/>
  <c r="OX15" i="20"/>
  <c r="OY15" i="20"/>
  <c r="OZ15" i="20"/>
  <c r="OX16" i="20"/>
  <c r="OY16" i="20"/>
  <c r="OZ16" i="20"/>
  <c r="OX17" i="20"/>
  <c r="OY17" i="20"/>
  <c r="OZ17" i="20"/>
  <c r="OX18" i="20"/>
  <c r="OY18" i="20"/>
  <c r="OZ18" i="20"/>
  <c r="OX19" i="20"/>
  <c r="OY19" i="20"/>
  <c r="OZ19" i="20"/>
  <c r="OX20" i="20"/>
  <c r="OY20" i="20"/>
  <c r="OZ20" i="20"/>
  <c r="OX21" i="20"/>
  <c r="OY21" i="20"/>
  <c r="OZ21" i="20"/>
  <c r="OX22" i="20"/>
  <c r="OY22" i="20"/>
  <c r="OZ22" i="20"/>
  <c r="OX23" i="20"/>
  <c r="OY23" i="20"/>
  <c r="OZ23" i="20"/>
  <c r="OX24" i="20"/>
  <c r="OY24" i="20"/>
  <c r="OZ24" i="20"/>
  <c r="OX25" i="20"/>
  <c r="OY25" i="20"/>
  <c r="OZ25" i="20"/>
  <c r="OX26" i="20"/>
  <c r="OY26" i="20"/>
  <c r="OZ26" i="20"/>
  <c r="OX27" i="20"/>
  <c r="OY27" i="20"/>
  <c r="OZ27" i="20"/>
  <c r="OX28" i="20"/>
  <c r="OY28" i="20"/>
  <c r="OZ28" i="20"/>
  <c r="OX29" i="20"/>
  <c r="OY29" i="20"/>
  <c r="OZ29" i="20"/>
  <c r="OX30" i="20"/>
  <c r="OY30" i="20"/>
  <c r="OZ30" i="20"/>
  <c r="OX31" i="20"/>
  <c r="OY31" i="20"/>
  <c r="OZ31" i="20"/>
  <c r="OX32" i="20"/>
  <c r="OY32" i="20"/>
  <c r="OZ32" i="20"/>
  <c r="OX33" i="20"/>
  <c r="OY33" i="20"/>
  <c r="OZ33" i="20"/>
  <c r="OX34" i="20"/>
  <c r="OY34" i="20"/>
  <c r="OZ34" i="20"/>
  <c r="OX35" i="20"/>
  <c r="OY35" i="20"/>
  <c r="OZ35" i="20"/>
  <c r="OX36" i="20"/>
  <c r="OY36" i="20"/>
  <c r="OZ36" i="20"/>
  <c r="OX37" i="20"/>
  <c r="OY37" i="20"/>
  <c r="OZ37" i="20"/>
  <c r="OX38" i="20"/>
  <c r="OY38" i="20"/>
  <c r="OZ38" i="20"/>
  <c r="OX39" i="20"/>
  <c r="OY39" i="20"/>
  <c r="OZ39" i="20"/>
  <c r="OX40" i="20"/>
  <c r="OY40" i="20"/>
  <c r="OZ40" i="20"/>
  <c r="OX41" i="20"/>
  <c r="OY41" i="20"/>
  <c r="OZ41" i="20"/>
  <c r="OX42" i="20"/>
  <c r="OY42" i="20"/>
  <c r="OZ42" i="20"/>
  <c r="OX43" i="20"/>
  <c r="OY43" i="20"/>
  <c r="OZ43" i="20"/>
  <c r="OX44" i="20"/>
  <c r="OY44" i="20"/>
  <c r="OZ44" i="20"/>
  <c r="OX45" i="20"/>
  <c r="OY45" i="20"/>
  <c r="OZ45" i="20"/>
  <c r="OX46" i="20"/>
  <c r="OY46" i="20"/>
  <c r="OZ46" i="20"/>
  <c r="OY47" i="20"/>
  <c r="OZ47" i="20"/>
  <c r="OX48" i="20"/>
  <c r="OY48" i="20"/>
  <c r="OZ48" i="20"/>
  <c r="OX49" i="20"/>
  <c r="OY49" i="20"/>
  <c r="OZ49" i="20"/>
  <c r="OX50" i="20"/>
  <c r="OZ50" i="20"/>
  <c r="OX51" i="20"/>
  <c r="PA51" i="20" s="1"/>
  <c r="OT4" i="20"/>
  <c r="OT5" i="20"/>
  <c r="OT6" i="20"/>
  <c r="OT7" i="20"/>
  <c r="OT8" i="20"/>
  <c r="OT9" i="20"/>
  <c r="OT10" i="20"/>
  <c r="OT11" i="20"/>
  <c r="OT12" i="20"/>
  <c r="OT13" i="20"/>
  <c r="OT14" i="20"/>
  <c r="OT15" i="20"/>
  <c r="OT16" i="20"/>
  <c r="OT17" i="20"/>
  <c r="OT18" i="20"/>
  <c r="OT19" i="20"/>
  <c r="OT20" i="20"/>
  <c r="OT21" i="20"/>
  <c r="OT22" i="20"/>
  <c r="OT23" i="20"/>
  <c r="OT24" i="20"/>
  <c r="OT25" i="20"/>
  <c r="OT26" i="20"/>
  <c r="OT27" i="20"/>
  <c r="OT28" i="20"/>
  <c r="OT29" i="20"/>
  <c r="OT30" i="20"/>
  <c r="OT31" i="20"/>
  <c r="OT32" i="20"/>
  <c r="OT33" i="20"/>
  <c r="OT34" i="20"/>
  <c r="OT35" i="20"/>
  <c r="OT36" i="20"/>
  <c r="OT37" i="20"/>
  <c r="OT38" i="20"/>
  <c r="OT39" i="20"/>
  <c r="OT40" i="20"/>
  <c r="OT41" i="20"/>
  <c r="OT42" i="20"/>
  <c r="OT43" i="20"/>
  <c r="OT44" i="20"/>
  <c r="OT45" i="20"/>
  <c r="OT46" i="20"/>
  <c r="OT47" i="20"/>
  <c r="OT48" i="20"/>
  <c r="OT49" i="20"/>
  <c r="OT50" i="20"/>
  <c r="OT51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AG49" i="20" s="1"/>
  <c r="T50" i="20"/>
  <c r="AG50" i="20" s="1"/>
  <c r="T51" i="20"/>
  <c r="AG51" i="20" s="1"/>
  <c r="T52" i="20"/>
  <c r="AG52" i="20" s="1"/>
  <c r="T53" i="20"/>
  <c r="AG53" i="20" s="1"/>
  <c r="T54" i="20"/>
  <c r="AG54" i="20" s="1"/>
  <c r="AE49" i="20"/>
  <c r="AG4" i="20"/>
  <c r="U4" i="20"/>
  <c r="AH4" i="20" s="1"/>
  <c r="V4" i="20"/>
  <c r="AI4" i="20" s="1"/>
  <c r="W4" i="20"/>
  <c r="AJ4" i="20" s="1"/>
  <c r="X4" i="20"/>
  <c r="AK4" i="20" s="1"/>
  <c r="Y4" i="20"/>
  <c r="AL4" i="20" s="1"/>
  <c r="Z4" i="20"/>
  <c r="AM4" i="20" s="1"/>
  <c r="AA4" i="20"/>
  <c r="AN4" i="20" s="1"/>
  <c r="AB4" i="20"/>
  <c r="AO4" i="20" s="1"/>
  <c r="AC4" i="20"/>
  <c r="AP4" i="20" s="1"/>
  <c r="AD4" i="20"/>
  <c r="AE4" i="20"/>
  <c r="AG5" i="20"/>
  <c r="U5" i="20"/>
  <c r="AH5" i="20" s="1"/>
  <c r="V5" i="20"/>
  <c r="AI5" i="20" s="1"/>
  <c r="W5" i="20"/>
  <c r="AJ5" i="20" s="1"/>
  <c r="X5" i="20"/>
  <c r="AK5" i="20" s="1"/>
  <c r="Y5" i="20"/>
  <c r="AL5" i="20" s="1"/>
  <c r="Z5" i="20"/>
  <c r="AM5" i="20" s="1"/>
  <c r="AA5" i="20"/>
  <c r="AN5" i="20" s="1"/>
  <c r="AB5" i="20"/>
  <c r="AO5" i="20" s="1"/>
  <c r="AC5" i="20"/>
  <c r="AP5" i="20" s="1"/>
  <c r="AD5" i="20"/>
  <c r="AE5" i="20"/>
  <c r="AG6" i="20"/>
  <c r="U6" i="20"/>
  <c r="AH6" i="20" s="1"/>
  <c r="V6" i="20"/>
  <c r="AI6" i="20" s="1"/>
  <c r="W6" i="20"/>
  <c r="AJ6" i="20" s="1"/>
  <c r="X6" i="20"/>
  <c r="AK6" i="20" s="1"/>
  <c r="Y6" i="20"/>
  <c r="AL6" i="20" s="1"/>
  <c r="Z6" i="20"/>
  <c r="AM6" i="20" s="1"/>
  <c r="AA6" i="20"/>
  <c r="AN6" i="20" s="1"/>
  <c r="AB6" i="20"/>
  <c r="AO6" i="20" s="1"/>
  <c r="AC6" i="20"/>
  <c r="AP6" i="20" s="1"/>
  <c r="AD6" i="20"/>
  <c r="AE6" i="20"/>
  <c r="AG7" i="20"/>
  <c r="U7" i="20"/>
  <c r="AH7" i="20" s="1"/>
  <c r="V7" i="20"/>
  <c r="AI7" i="20" s="1"/>
  <c r="W7" i="20"/>
  <c r="AJ7" i="20" s="1"/>
  <c r="X7" i="20"/>
  <c r="AK7" i="20" s="1"/>
  <c r="Y7" i="20"/>
  <c r="AL7" i="20" s="1"/>
  <c r="Z7" i="20"/>
  <c r="AM7" i="20" s="1"/>
  <c r="AA7" i="20"/>
  <c r="AN7" i="20" s="1"/>
  <c r="AB7" i="20"/>
  <c r="AO7" i="20" s="1"/>
  <c r="AC7" i="20"/>
  <c r="AP7" i="20" s="1"/>
  <c r="AD7" i="20"/>
  <c r="AE7" i="20"/>
  <c r="AG8" i="20"/>
  <c r="U8" i="20"/>
  <c r="AH8" i="20" s="1"/>
  <c r="V8" i="20"/>
  <c r="AI8" i="20" s="1"/>
  <c r="W8" i="20"/>
  <c r="AJ8" i="20" s="1"/>
  <c r="X8" i="20"/>
  <c r="AK8" i="20" s="1"/>
  <c r="Y8" i="20"/>
  <c r="AL8" i="20" s="1"/>
  <c r="Z8" i="20"/>
  <c r="AM8" i="20" s="1"/>
  <c r="AA8" i="20"/>
  <c r="AN8" i="20" s="1"/>
  <c r="AB8" i="20"/>
  <c r="AO8" i="20" s="1"/>
  <c r="AC8" i="20"/>
  <c r="AP8" i="20" s="1"/>
  <c r="AD8" i="20"/>
  <c r="AE8" i="20"/>
  <c r="AG9" i="20"/>
  <c r="U9" i="20"/>
  <c r="AH9" i="20" s="1"/>
  <c r="V9" i="20"/>
  <c r="AI9" i="20" s="1"/>
  <c r="W9" i="20"/>
  <c r="AJ9" i="20" s="1"/>
  <c r="X9" i="20"/>
  <c r="AK9" i="20" s="1"/>
  <c r="Y9" i="20"/>
  <c r="AL9" i="20" s="1"/>
  <c r="Z9" i="20"/>
  <c r="AM9" i="20" s="1"/>
  <c r="AA9" i="20"/>
  <c r="AN9" i="20" s="1"/>
  <c r="AB9" i="20"/>
  <c r="AO9" i="20" s="1"/>
  <c r="AC9" i="20"/>
  <c r="AP9" i="20" s="1"/>
  <c r="AD9" i="20"/>
  <c r="AE9" i="20"/>
  <c r="AG10" i="20"/>
  <c r="U10" i="20"/>
  <c r="AH10" i="20" s="1"/>
  <c r="V10" i="20"/>
  <c r="AI10" i="20" s="1"/>
  <c r="W10" i="20"/>
  <c r="AJ10" i="20" s="1"/>
  <c r="X10" i="20"/>
  <c r="AK10" i="20" s="1"/>
  <c r="Y10" i="20"/>
  <c r="AL10" i="20" s="1"/>
  <c r="Z10" i="20"/>
  <c r="AM10" i="20" s="1"/>
  <c r="AA10" i="20"/>
  <c r="AN10" i="20" s="1"/>
  <c r="AB10" i="20"/>
  <c r="AO10" i="20" s="1"/>
  <c r="AC10" i="20"/>
  <c r="AP10" i="20" s="1"/>
  <c r="AD10" i="20"/>
  <c r="AE10" i="20"/>
  <c r="AG11" i="20"/>
  <c r="U11" i="20"/>
  <c r="AH11" i="20" s="1"/>
  <c r="V11" i="20"/>
  <c r="AI11" i="20" s="1"/>
  <c r="W11" i="20"/>
  <c r="AJ11" i="20" s="1"/>
  <c r="X11" i="20"/>
  <c r="AK11" i="20" s="1"/>
  <c r="Y11" i="20"/>
  <c r="AL11" i="20" s="1"/>
  <c r="Z11" i="20"/>
  <c r="AM11" i="20" s="1"/>
  <c r="AA11" i="20"/>
  <c r="AN11" i="20" s="1"/>
  <c r="AB11" i="20"/>
  <c r="AO11" i="20" s="1"/>
  <c r="AC11" i="20"/>
  <c r="AP11" i="20" s="1"/>
  <c r="AD11" i="20"/>
  <c r="AE11" i="20"/>
  <c r="AG12" i="20"/>
  <c r="U12" i="20"/>
  <c r="AH12" i="20" s="1"/>
  <c r="V12" i="20"/>
  <c r="AI12" i="20" s="1"/>
  <c r="W12" i="20"/>
  <c r="AJ12" i="20" s="1"/>
  <c r="X12" i="20"/>
  <c r="AK12" i="20" s="1"/>
  <c r="Y12" i="20"/>
  <c r="AL12" i="20" s="1"/>
  <c r="Z12" i="20"/>
  <c r="AM12" i="20" s="1"/>
  <c r="AA12" i="20"/>
  <c r="AN12" i="20" s="1"/>
  <c r="AB12" i="20"/>
  <c r="AO12" i="20" s="1"/>
  <c r="AC12" i="20"/>
  <c r="AP12" i="20" s="1"/>
  <c r="AD12" i="20"/>
  <c r="AE12" i="20"/>
  <c r="AG13" i="20"/>
  <c r="U13" i="20"/>
  <c r="AH13" i="20" s="1"/>
  <c r="V13" i="20"/>
  <c r="AI13" i="20" s="1"/>
  <c r="W13" i="20"/>
  <c r="AJ13" i="20" s="1"/>
  <c r="X13" i="20"/>
  <c r="AK13" i="20" s="1"/>
  <c r="Y13" i="20"/>
  <c r="AL13" i="20" s="1"/>
  <c r="Z13" i="20"/>
  <c r="AM13" i="20" s="1"/>
  <c r="AA13" i="20"/>
  <c r="AN13" i="20" s="1"/>
  <c r="AB13" i="20"/>
  <c r="AO13" i="20" s="1"/>
  <c r="AC13" i="20"/>
  <c r="AP13" i="20" s="1"/>
  <c r="AD13" i="20"/>
  <c r="AE13" i="20"/>
  <c r="AG14" i="20"/>
  <c r="U14" i="20"/>
  <c r="AH14" i="20" s="1"/>
  <c r="V14" i="20"/>
  <c r="AI14" i="20" s="1"/>
  <c r="W14" i="20"/>
  <c r="AJ14" i="20" s="1"/>
  <c r="X14" i="20"/>
  <c r="AK14" i="20" s="1"/>
  <c r="Y14" i="20"/>
  <c r="AL14" i="20" s="1"/>
  <c r="Z14" i="20"/>
  <c r="AM14" i="20" s="1"/>
  <c r="AA14" i="20"/>
  <c r="AN14" i="20" s="1"/>
  <c r="AB14" i="20"/>
  <c r="AO14" i="20" s="1"/>
  <c r="AC14" i="20"/>
  <c r="AP14" i="20" s="1"/>
  <c r="AD14" i="20"/>
  <c r="AE14" i="20"/>
  <c r="AG15" i="20"/>
  <c r="U15" i="20"/>
  <c r="AH15" i="20" s="1"/>
  <c r="V15" i="20"/>
  <c r="AI15" i="20" s="1"/>
  <c r="W15" i="20"/>
  <c r="AJ15" i="20" s="1"/>
  <c r="X15" i="20"/>
  <c r="AK15" i="20" s="1"/>
  <c r="Y15" i="20"/>
  <c r="AL15" i="20" s="1"/>
  <c r="Z15" i="20"/>
  <c r="AM15" i="20" s="1"/>
  <c r="AA15" i="20"/>
  <c r="AN15" i="20" s="1"/>
  <c r="AB15" i="20"/>
  <c r="AO15" i="20" s="1"/>
  <c r="AC15" i="20"/>
  <c r="AP15" i="20" s="1"/>
  <c r="AD15" i="20"/>
  <c r="AE15" i="20"/>
  <c r="AG16" i="20"/>
  <c r="U16" i="20"/>
  <c r="AH16" i="20" s="1"/>
  <c r="V16" i="20"/>
  <c r="AI16" i="20" s="1"/>
  <c r="W16" i="20"/>
  <c r="AJ16" i="20" s="1"/>
  <c r="X16" i="20"/>
  <c r="AK16" i="20" s="1"/>
  <c r="Y16" i="20"/>
  <c r="AL16" i="20" s="1"/>
  <c r="Z16" i="20"/>
  <c r="AM16" i="20" s="1"/>
  <c r="AA16" i="20"/>
  <c r="AN16" i="20" s="1"/>
  <c r="AB16" i="20"/>
  <c r="AO16" i="20" s="1"/>
  <c r="AC16" i="20"/>
  <c r="AP16" i="20" s="1"/>
  <c r="AD16" i="20"/>
  <c r="AE16" i="20"/>
  <c r="AG17" i="20"/>
  <c r="U17" i="20"/>
  <c r="AH17" i="20" s="1"/>
  <c r="V17" i="20"/>
  <c r="AI17" i="20" s="1"/>
  <c r="W17" i="20"/>
  <c r="AJ17" i="20" s="1"/>
  <c r="X17" i="20"/>
  <c r="AK17" i="20" s="1"/>
  <c r="Y17" i="20"/>
  <c r="AL17" i="20" s="1"/>
  <c r="Z17" i="20"/>
  <c r="AM17" i="20" s="1"/>
  <c r="AA17" i="20"/>
  <c r="AN17" i="20" s="1"/>
  <c r="AB17" i="20"/>
  <c r="AO17" i="20" s="1"/>
  <c r="AC17" i="20"/>
  <c r="AP17" i="20" s="1"/>
  <c r="AD17" i="20"/>
  <c r="AE17" i="20"/>
  <c r="AG18" i="20"/>
  <c r="U18" i="20"/>
  <c r="AH18" i="20" s="1"/>
  <c r="V18" i="20"/>
  <c r="AI18" i="20" s="1"/>
  <c r="W18" i="20"/>
  <c r="AJ18" i="20" s="1"/>
  <c r="X18" i="20"/>
  <c r="AK18" i="20" s="1"/>
  <c r="Y18" i="20"/>
  <c r="AL18" i="20" s="1"/>
  <c r="Z18" i="20"/>
  <c r="AM18" i="20" s="1"/>
  <c r="AA18" i="20"/>
  <c r="AN18" i="20" s="1"/>
  <c r="AB18" i="20"/>
  <c r="AO18" i="20" s="1"/>
  <c r="AC18" i="20"/>
  <c r="AP18" i="20" s="1"/>
  <c r="AD18" i="20"/>
  <c r="AE18" i="20"/>
  <c r="AG19" i="20"/>
  <c r="U19" i="20"/>
  <c r="AH19" i="20" s="1"/>
  <c r="V19" i="20"/>
  <c r="AI19" i="20" s="1"/>
  <c r="W19" i="20"/>
  <c r="AJ19" i="20" s="1"/>
  <c r="X19" i="20"/>
  <c r="AK19" i="20" s="1"/>
  <c r="Y19" i="20"/>
  <c r="AL19" i="20" s="1"/>
  <c r="Z19" i="20"/>
  <c r="AM19" i="20" s="1"/>
  <c r="AA19" i="20"/>
  <c r="AN19" i="20" s="1"/>
  <c r="AB19" i="20"/>
  <c r="AO19" i="20" s="1"/>
  <c r="AC19" i="20"/>
  <c r="AP19" i="20" s="1"/>
  <c r="AD19" i="20"/>
  <c r="AE19" i="20"/>
  <c r="AG20" i="20"/>
  <c r="U20" i="20"/>
  <c r="AH20" i="20" s="1"/>
  <c r="V20" i="20"/>
  <c r="AI20" i="20" s="1"/>
  <c r="W20" i="20"/>
  <c r="AJ20" i="20" s="1"/>
  <c r="X20" i="20"/>
  <c r="AK20" i="20" s="1"/>
  <c r="Y20" i="20"/>
  <c r="AL20" i="20" s="1"/>
  <c r="Z20" i="20"/>
  <c r="AM20" i="20" s="1"/>
  <c r="AA20" i="20"/>
  <c r="AN20" i="20" s="1"/>
  <c r="AB20" i="20"/>
  <c r="AO20" i="20" s="1"/>
  <c r="AC20" i="20"/>
  <c r="AP20" i="20" s="1"/>
  <c r="AD20" i="20"/>
  <c r="AE20" i="20"/>
  <c r="AG21" i="20"/>
  <c r="U21" i="20"/>
  <c r="AH21" i="20" s="1"/>
  <c r="V21" i="20"/>
  <c r="AI21" i="20" s="1"/>
  <c r="W21" i="20"/>
  <c r="AJ21" i="20" s="1"/>
  <c r="X21" i="20"/>
  <c r="AK21" i="20" s="1"/>
  <c r="Y21" i="20"/>
  <c r="AL21" i="20" s="1"/>
  <c r="Z21" i="20"/>
  <c r="AM21" i="20" s="1"/>
  <c r="AA21" i="20"/>
  <c r="AN21" i="20" s="1"/>
  <c r="AB21" i="20"/>
  <c r="AO21" i="20" s="1"/>
  <c r="AC21" i="20"/>
  <c r="AP21" i="20" s="1"/>
  <c r="AD21" i="20"/>
  <c r="AE21" i="20"/>
  <c r="AG22" i="20"/>
  <c r="U22" i="20"/>
  <c r="AH22" i="20" s="1"/>
  <c r="V22" i="20"/>
  <c r="AI22" i="20" s="1"/>
  <c r="W22" i="20"/>
  <c r="AJ22" i="20" s="1"/>
  <c r="X22" i="20"/>
  <c r="AK22" i="20" s="1"/>
  <c r="Y22" i="20"/>
  <c r="AL22" i="20" s="1"/>
  <c r="Z22" i="20"/>
  <c r="AM22" i="20" s="1"/>
  <c r="AA22" i="20"/>
  <c r="AN22" i="20" s="1"/>
  <c r="AB22" i="20"/>
  <c r="AO22" i="20" s="1"/>
  <c r="AC22" i="20"/>
  <c r="AP22" i="20" s="1"/>
  <c r="AD22" i="20"/>
  <c r="AE22" i="20"/>
  <c r="AG23" i="20"/>
  <c r="U23" i="20"/>
  <c r="AH23" i="20" s="1"/>
  <c r="V23" i="20"/>
  <c r="AI23" i="20" s="1"/>
  <c r="W23" i="20"/>
  <c r="AJ23" i="20" s="1"/>
  <c r="X23" i="20"/>
  <c r="AK23" i="20" s="1"/>
  <c r="Y23" i="20"/>
  <c r="AL23" i="20" s="1"/>
  <c r="Z23" i="20"/>
  <c r="AM23" i="20" s="1"/>
  <c r="AA23" i="20"/>
  <c r="AN23" i="20" s="1"/>
  <c r="AB23" i="20"/>
  <c r="AO23" i="20" s="1"/>
  <c r="AC23" i="20"/>
  <c r="AP23" i="20" s="1"/>
  <c r="AD23" i="20"/>
  <c r="AE23" i="20"/>
  <c r="AG24" i="20"/>
  <c r="U24" i="20"/>
  <c r="AH24" i="20" s="1"/>
  <c r="V24" i="20"/>
  <c r="AI24" i="20" s="1"/>
  <c r="W24" i="20"/>
  <c r="AJ24" i="20" s="1"/>
  <c r="X24" i="20"/>
  <c r="AK24" i="20" s="1"/>
  <c r="Y24" i="20"/>
  <c r="AL24" i="20" s="1"/>
  <c r="Z24" i="20"/>
  <c r="AM24" i="20" s="1"/>
  <c r="AA24" i="20"/>
  <c r="AN24" i="20" s="1"/>
  <c r="AB24" i="20"/>
  <c r="AO24" i="20" s="1"/>
  <c r="AC24" i="20"/>
  <c r="AP24" i="20" s="1"/>
  <c r="AD24" i="20"/>
  <c r="AE24" i="20"/>
  <c r="AG25" i="20"/>
  <c r="U25" i="20"/>
  <c r="AH25" i="20" s="1"/>
  <c r="V25" i="20"/>
  <c r="AI25" i="20" s="1"/>
  <c r="W25" i="20"/>
  <c r="AJ25" i="20" s="1"/>
  <c r="X25" i="20"/>
  <c r="AK25" i="20" s="1"/>
  <c r="Y25" i="20"/>
  <c r="AL25" i="20" s="1"/>
  <c r="Z25" i="20"/>
  <c r="AM25" i="20" s="1"/>
  <c r="AA25" i="20"/>
  <c r="AN25" i="20" s="1"/>
  <c r="AB25" i="20"/>
  <c r="AO25" i="20" s="1"/>
  <c r="AC25" i="20"/>
  <c r="AP25" i="20" s="1"/>
  <c r="AD25" i="20"/>
  <c r="AE25" i="20"/>
  <c r="AG26" i="20"/>
  <c r="U26" i="20"/>
  <c r="AH26" i="20" s="1"/>
  <c r="V26" i="20"/>
  <c r="AI26" i="20" s="1"/>
  <c r="W26" i="20"/>
  <c r="AJ26" i="20" s="1"/>
  <c r="X26" i="20"/>
  <c r="AK26" i="20" s="1"/>
  <c r="Y26" i="20"/>
  <c r="AL26" i="20" s="1"/>
  <c r="Z26" i="20"/>
  <c r="AM26" i="20" s="1"/>
  <c r="AA26" i="20"/>
  <c r="AN26" i="20" s="1"/>
  <c r="AB26" i="20"/>
  <c r="AO26" i="20" s="1"/>
  <c r="AC26" i="20"/>
  <c r="AP26" i="20" s="1"/>
  <c r="AD26" i="20"/>
  <c r="AE26" i="20"/>
  <c r="AG27" i="20"/>
  <c r="U27" i="20"/>
  <c r="AH27" i="20" s="1"/>
  <c r="V27" i="20"/>
  <c r="AI27" i="20" s="1"/>
  <c r="W27" i="20"/>
  <c r="AJ27" i="20" s="1"/>
  <c r="X27" i="20"/>
  <c r="AK27" i="20" s="1"/>
  <c r="Y27" i="20"/>
  <c r="AL27" i="20" s="1"/>
  <c r="Z27" i="20"/>
  <c r="AM27" i="20" s="1"/>
  <c r="AA27" i="20"/>
  <c r="AN27" i="20" s="1"/>
  <c r="AB27" i="20"/>
  <c r="AO27" i="20" s="1"/>
  <c r="AC27" i="20"/>
  <c r="AP27" i="20" s="1"/>
  <c r="AD27" i="20"/>
  <c r="AE27" i="20"/>
  <c r="AG28" i="20"/>
  <c r="U28" i="20"/>
  <c r="AH28" i="20" s="1"/>
  <c r="V28" i="20"/>
  <c r="AI28" i="20" s="1"/>
  <c r="W28" i="20"/>
  <c r="AJ28" i="20" s="1"/>
  <c r="X28" i="20"/>
  <c r="AK28" i="20" s="1"/>
  <c r="Y28" i="20"/>
  <c r="AL28" i="20" s="1"/>
  <c r="Z28" i="20"/>
  <c r="AM28" i="20" s="1"/>
  <c r="AA28" i="20"/>
  <c r="AN28" i="20" s="1"/>
  <c r="AB28" i="20"/>
  <c r="AO28" i="20" s="1"/>
  <c r="AC28" i="20"/>
  <c r="AP28" i="20" s="1"/>
  <c r="AD28" i="20"/>
  <c r="AE28" i="20"/>
  <c r="AG29" i="20"/>
  <c r="U29" i="20"/>
  <c r="AH29" i="20" s="1"/>
  <c r="V29" i="20"/>
  <c r="AI29" i="20" s="1"/>
  <c r="W29" i="20"/>
  <c r="AJ29" i="20" s="1"/>
  <c r="X29" i="20"/>
  <c r="AK29" i="20" s="1"/>
  <c r="Y29" i="20"/>
  <c r="AL29" i="20" s="1"/>
  <c r="Z29" i="20"/>
  <c r="AM29" i="20" s="1"/>
  <c r="AA29" i="20"/>
  <c r="AN29" i="20" s="1"/>
  <c r="AB29" i="20"/>
  <c r="AO29" i="20" s="1"/>
  <c r="AC29" i="20"/>
  <c r="AP29" i="20" s="1"/>
  <c r="AD29" i="20"/>
  <c r="AE29" i="20"/>
  <c r="AG30" i="20"/>
  <c r="U30" i="20"/>
  <c r="AH30" i="20" s="1"/>
  <c r="V30" i="20"/>
  <c r="AI30" i="20" s="1"/>
  <c r="W30" i="20"/>
  <c r="AJ30" i="20" s="1"/>
  <c r="X30" i="20"/>
  <c r="AK30" i="20" s="1"/>
  <c r="Y30" i="20"/>
  <c r="AL30" i="20" s="1"/>
  <c r="Z30" i="20"/>
  <c r="AM30" i="20" s="1"/>
  <c r="AA30" i="20"/>
  <c r="AN30" i="20" s="1"/>
  <c r="AB30" i="20"/>
  <c r="AO30" i="20" s="1"/>
  <c r="AC30" i="20"/>
  <c r="AP30" i="20" s="1"/>
  <c r="AD30" i="20"/>
  <c r="AE30" i="20"/>
  <c r="AG31" i="20"/>
  <c r="U31" i="20"/>
  <c r="AH31" i="20" s="1"/>
  <c r="V31" i="20"/>
  <c r="AI31" i="20" s="1"/>
  <c r="W31" i="20"/>
  <c r="AJ31" i="20" s="1"/>
  <c r="X31" i="20"/>
  <c r="AK31" i="20" s="1"/>
  <c r="Y31" i="20"/>
  <c r="AL31" i="20" s="1"/>
  <c r="Z31" i="20"/>
  <c r="AM31" i="20" s="1"/>
  <c r="AA31" i="20"/>
  <c r="AN31" i="20" s="1"/>
  <c r="AB31" i="20"/>
  <c r="AO31" i="20" s="1"/>
  <c r="AC31" i="20"/>
  <c r="AP31" i="20" s="1"/>
  <c r="AD31" i="20"/>
  <c r="AE31" i="20"/>
  <c r="AG32" i="20"/>
  <c r="U32" i="20"/>
  <c r="AH32" i="20" s="1"/>
  <c r="V32" i="20"/>
  <c r="AI32" i="20" s="1"/>
  <c r="W32" i="20"/>
  <c r="AJ32" i="20" s="1"/>
  <c r="X32" i="20"/>
  <c r="AK32" i="20" s="1"/>
  <c r="Y32" i="20"/>
  <c r="AL32" i="20" s="1"/>
  <c r="Z32" i="20"/>
  <c r="AM32" i="20" s="1"/>
  <c r="AA32" i="20"/>
  <c r="AN32" i="20" s="1"/>
  <c r="AB32" i="20"/>
  <c r="AO32" i="20" s="1"/>
  <c r="AC32" i="20"/>
  <c r="AP32" i="20" s="1"/>
  <c r="AD32" i="20"/>
  <c r="AE32" i="20"/>
  <c r="AG33" i="20"/>
  <c r="U33" i="20"/>
  <c r="AH33" i="20" s="1"/>
  <c r="V33" i="20"/>
  <c r="AI33" i="20" s="1"/>
  <c r="W33" i="20"/>
  <c r="AJ33" i="20" s="1"/>
  <c r="X33" i="20"/>
  <c r="AK33" i="20" s="1"/>
  <c r="Y33" i="20"/>
  <c r="AL33" i="20" s="1"/>
  <c r="Z33" i="20"/>
  <c r="AM33" i="20" s="1"/>
  <c r="AA33" i="20"/>
  <c r="AN33" i="20" s="1"/>
  <c r="AB33" i="20"/>
  <c r="AO33" i="20" s="1"/>
  <c r="AC33" i="20"/>
  <c r="AP33" i="20" s="1"/>
  <c r="AD33" i="20"/>
  <c r="AE33" i="20"/>
  <c r="AG34" i="20"/>
  <c r="U34" i="20"/>
  <c r="AH34" i="20" s="1"/>
  <c r="V34" i="20"/>
  <c r="AI34" i="20" s="1"/>
  <c r="W34" i="20"/>
  <c r="AJ34" i="20" s="1"/>
  <c r="X34" i="20"/>
  <c r="AK34" i="20" s="1"/>
  <c r="Y34" i="20"/>
  <c r="AL34" i="20" s="1"/>
  <c r="Z34" i="20"/>
  <c r="AM34" i="20" s="1"/>
  <c r="AA34" i="20"/>
  <c r="AN34" i="20" s="1"/>
  <c r="AB34" i="20"/>
  <c r="AO34" i="20" s="1"/>
  <c r="AC34" i="20"/>
  <c r="AP34" i="20" s="1"/>
  <c r="AD34" i="20"/>
  <c r="AE34" i="20"/>
  <c r="AG35" i="20"/>
  <c r="U35" i="20"/>
  <c r="AH35" i="20" s="1"/>
  <c r="V35" i="20"/>
  <c r="AI35" i="20" s="1"/>
  <c r="W35" i="20"/>
  <c r="AJ35" i="20" s="1"/>
  <c r="X35" i="20"/>
  <c r="AK35" i="20" s="1"/>
  <c r="Y35" i="20"/>
  <c r="AL35" i="20" s="1"/>
  <c r="Z35" i="20"/>
  <c r="AM35" i="20" s="1"/>
  <c r="AA35" i="20"/>
  <c r="AN35" i="20" s="1"/>
  <c r="AB35" i="20"/>
  <c r="AO35" i="20" s="1"/>
  <c r="AC35" i="20"/>
  <c r="AP35" i="20" s="1"/>
  <c r="AD35" i="20"/>
  <c r="AE35" i="20"/>
  <c r="AG36" i="20"/>
  <c r="U36" i="20"/>
  <c r="AH36" i="20" s="1"/>
  <c r="V36" i="20"/>
  <c r="AI36" i="20" s="1"/>
  <c r="W36" i="20"/>
  <c r="AJ36" i="20" s="1"/>
  <c r="X36" i="20"/>
  <c r="AK36" i="20" s="1"/>
  <c r="Y36" i="20"/>
  <c r="AL36" i="20" s="1"/>
  <c r="Z36" i="20"/>
  <c r="AM36" i="20" s="1"/>
  <c r="AA36" i="20"/>
  <c r="AN36" i="20" s="1"/>
  <c r="AB36" i="20"/>
  <c r="AO36" i="20" s="1"/>
  <c r="AC36" i="20"/>
  <c r="AP36" i="20" s="1"/>
  <c r="AD36" i="20"/>
  <c r="AE36" i="20"/>
  <c r="AG37" i="20"/>
  <c r="U37" i="20"/>
  <c r="AH37" i="20" s="1"/>
  <c r="V37" i="20"/>
  <c r="AI37" i="20" s="1"/>
  <c r="W37" i="20"/>
  <c r="AJ37" i="20" s="1"/>
  <c r="X37" i="20"/>
  <c r="AK37" i="20" s="1"/>
  <c r="Y37" i="20"/>
  <c r="AL37" i="20" s="1"/>
  <c r="Z37" i="20"/>
  <c r="AM37" i="20" s="1"/>
  <c r="AA37" i="20"/>
  <c r="AN37" i="20" s="1"/>
  <c r="AB37" i="20"/>
  <c r="AO37" i="20" s="1"/>
  <c r="AC37" i="20"/>
  <c r="AP37" i="20" s="1"/>
  <c r="AD37" i="20"/>
  <c r="AE37" i="20"/>
  <c r="AG38" i="20"/>
  <c r="U38" i="20"/>
  <c r="AH38" i="20" s="1"/>
  <c r="V38" i="20"/>
  <c r="AI38" i="20" s="1"/>
  <c r="W38" i="20"/>
  <c r="AJ38" i="20" s="1"/>
  <c r="X38" i="20"/>
  <c r="AK38" i="20" s="1"/>
  <c r="Y38" i="20"/>
  <c r="AL38" i="20" s="1"/>
  <c r="Z38" i="20"/>
  <c r="AM38" i="20" s="1"/>
  <c r="AA38" i="20"/>
  <c r="AN38" i="20" s="1"/>
  <c r="AB38" i="20"/>
  <c r="AO38" i="20" s="1"/>
  <c r="AC38" i="20"/>
  <c r="AP38" i="20" s="1"/>
  <c r="AD38" i="20"/>
  <c r="AE38" i="20"/>
  <c r="AG39" i="20"/>
  <c r="U39" i="20"/>
  <c r="AH39" i="20" s="1"/>
  <c r="V39" i="20"/>
  <c r="AI39" i="20" s="1"/>
  <c r="W39" i="20"/>
  <c r="AJ39" i="20" s="1"/>
  <c r="X39" i="20"/>
  <c r="AK39" i="20" s="1"/>
  <c r="Y39" i="20"/>
  <c r="AL39" i="20" s="1"/>
  <c r="Z39" i="20"/>
  <c r="AM39" i="20" s="1"/>
  <c r="AA39" i="20"/>
  <c r="AN39" i="20" s="1"/>
  <c r="AB39" i="20"/>
  <c r="AO39" i="20" s="1"/>
  <c r="AC39" i="20"/>
  <c r="AP39" i="20" s="1"/>
  <c r="AD39" i="20"/>
  <c r="AE39" i="20"/>
  <c r="AG40" i="20"/>
  <c r="U40" i="20"/>
  <c r="AH40" i="20" s="1"/>
  <c r="V40" i="20"/>
  <c r="AI40" i="20" s="1"/>
  <c r="W40" i="20"/>
  <c r="AJ40" i="20" s="1"/>
  <c r="X40" i="20"/>
  <c r="AK40" i="20" s="1"/>
  <c r="Y40" i="20"/>
  <c r="AL40" i="20" s="1"/>
  <c r="Z40" i="20"/>
  <c r="AM40" i="20" s="1"/>
  <c r="AA40" i="20"/>
  <c r="AN40" i="20" s="1"/>
  <c r="AB40" i="20"/>
  <c r="AO40" i="20" s="1"/>
  <c r="AC40" i="20"/>
  <c r="AP40" i="20" s="1"/>
  <c r="AD40" i="20"/>
  <c r="AE40" i="20"/>
  <c r="AG41" i="20"/>
  <c r="U41" i="20"/>
  <c r="AH41" i="20" s="1"/>
  <c r="V41" i="20"/>
  <c r="AI41" i="20" s="1"/>
  <c r="W41" i="20"/>
  <c r="AJ41" i="20" s="1"/>
  <c r="X41" i="20"/>
  <c r="AK41" i="20" s="1"/>
  <c r="Y41" i="20"/>
  <c r="AL41" i="20" s="1"/>
  <c r="Z41" i="20"/>
  <c r="AM41" i="20" s="1"/>
  <c r="AA41" i="20"/>
  <c r="AN41" i="20" s="1"/>
  <c r="AB41" i="20"/>
  <c r="AO41" i="20" s="1"/>
  <c r="AC41" i="20"/>
  <c r="AP41" i="20" s="1"/>
  <c r="AD41" i="20"/>
  <c r="AE41" i="20"/>
  <c r="AG42" i="20"/>
  <c r="U42" i="20"/>
  <c r="AH42" i="20" s="1"/>
  <c r="V42" i="20"/>
  <c r="AI42" i="20" s="1"/>
  <c r="W42" i="20"/>
  <c r="AJ42" i="20" s="1"/>
  <c r="X42" i="20"/>
  <c r="AK42" i="20" s="1"/>
  <c r="Y42" i="20"/>
  <c r="AL42" i="20" s="1"/>
  <c r="Z42" i="20"/>
  <c r="AM42" i="20" s="1"/>
  <c r="AA42" i="20"/>
  <c r="AN42" i="20" s="1"/>
  <c r="AB42" i="20"/>
  <c r="AO42" i="20" s="1"/>
  <c r="AC42" i="20"/>
  <c r="AP42" i="20" s="1"/>
  <c r="AD42" i="20"/>
  <c r="AE42" i="20"/>
  <c r="AG43" i="20"/>
  <c r="U43" i="20"/>
  <c r="AH43" i="20" s="1"/>
  <c r="V43" i="20"/>
  <c r="AI43" i="20" s="1"/>
  <c r="W43" i="20"/>
  <c r="AJ43" i="20" s="1"/>
  <c r="X43" i="20"/>
  <c r="AK43" i="20" s="1"/>
  <c r="Y43" i="20"/>
  <c r="AL43" i="20" s="1"/>
  <c r="Z43" i="20"/>
  <c r="AM43" i="20" s="1"/>
  <c r="AA43" i="20"/>
  <c r="AN43" i="20" s="1"/>
  <c r="AB43" i="20"/>
  <c r="AO43" i="20" s="1"/>
  <c r="AC43" i="20"/>
  <c r="AP43" i="20" s="1"/>
  <c r="AD43" i="20"/>
  <c r="AE43" i="20"/>
  <c r="AG44" i="20"/>
  <c r="U44" i="20"/>
  <c r="AH44" i="20" s="1"/>
  <c r="V44" i="20"/>
  <c r="AI44" i="20" s="1"/>
  <c r="W44" i="20"/>
  <c r="AJ44" i="20" s="1"/>
  <c r="X44" i="20"/>
  <c r="AK44" i="20" s="1"/>
  <c r="Y44" i="20"/>
  <c r="AL44" i="20" s="1"/>
  <c r="Z44" i="20"/>
  <c r="AM44" i="20" s="1"/>
  <c r="AA44" i="20"/>
  <c r="AN44" i="20" s="1"/>
  <c r="AB44" i="20"/>
  <c r="AO44" i="20" s="1"/>
  <c r="AC44" i="20"/>
  <c r="AP44" i="20" s="1"/>
  <c r="AD44" i="20"/>
  <c r="AE44" i="20"/>
  <c r="AG45" i="20"/>
  <c r="U45" i="20"/>
  <c r="AH45" i="20" s="1"/>
  <c r="V45" i="20"/>
  <c r="AI45" i="20" s="1"/>
  <c r="W45" i="20"/>
  <c r="AJ45" i="20" s="1"/>
  <c r="X45" i="20"/>
  <c r="AK45" i="20" s="1"/>
  <c r="Y45" i="20"/>
  <c r="AL45" i="20" s="1"/>
  <c r="Z45" i="20"/>
  <c r="AM45" i="20" s="1"/>
  <c r="AA45" i="20"/>
  <c r="AN45" i="20" s="1"/>
  <c r="AB45" i="20"/>
  <c r="AO45" i="20" s="1"/>
  <c r="AC45" i="20"/>
  <c r="AP45" i="20" s="1"/>
  <c r="AD45" i="20"/>
  <c r="AE45" i="20"/>
  <c r="AG46" i="20"/>
  <c r="U46" i="20"/>
  <c r="AH46" i="20" s="1"/>
  <c r="V46" i="20"/>
  <c r="AI46" i="20" s="1"/>
  <c r="W46" i="20"/>
  <c r="AJ46" i="20" s="1"/>
  <c r="X46" i="20"/>
  <c r="AK46" i="20" s="1"/>
  <c r="Y46" i="20"/>
  <c r="AL46" i="20" s="1"/>
  <c r="Z46" i="20"/>
  <c r="AM46" i="20" s="1"/>
  <c r="AA46" i="20"/>
  <c r="AN46" i="20" s="1"/>
  <c r="AB46" i="20"/>
  <c r="AO46" i="20" s="1"/>
  <c r="AC46" i="20"/>
  <c r="AP46" i="20" s="1"/>
  <c r="AD46" i="20"/>
  <c r="AE46" i="20"/>
  <c r="AG47" i="20"/>
  <c r="U47" i="20"/>
  <c r="AH47" i="20" s="1"/>
  <c r="V47" i="20"/>
  <c r="AI47" i="20" s="1"/>
  <c r="W47" i="20"/>
  <c r="AJ47" i="20" s="1"/>
  <c r="X47" i="20"/>
  <c r="AK47" i="20" s="1"/>
  <c r="Y47" i="20"/>
  <c r="AL47" i="20" s="1"/>
  <c r="Z47" i="20"/>
  <c r="AM47" i="20" s="1"/>
  <c r="AA47" i="20"/>
  <c r="AN47" i="20" s="1"/>
  <c r="AB47" i="20"/>
  <c r="AO47" i="20" s="1"/>
  <c r="AC47" i="20"/>
  <c r="AP47" i="20" s="1"/>
  <c r="AD47" i="20"/>
  <c r="AE47" i="20"/>
  <c r="AG48" i="20"/>
  <c r="U48" i="20"/>
  <c r="AH48" i="20" s="1"/>
  <c r="V48" i="20"/>
  <c r="AI48" i="20" s="1"/>
  <c r="W48" i="20"/>
  <c r="AJ48" i="20" s="1"/>
  <c r="X48" i="20"/>
  <c r="AK48" i="20" s="1"/>
  <c r="Y48" i="20"/>
  <c r="AL48" i="20" s="1"/>
  <c r="Z48" i="20"/>
  <c r="AM48" i="20" s="1"/>
  <c r="AA48" i="20"/>
  <c r="AN48" i="20" s="1"/>
  <c r="AB48" i="20"/>
  <c r="AO48" i="20" s="1"/>
  <c r="AC48" i="20"/>
  <c r="AP48" i="20" s="1"/>
  <c r="AD48" i="20"/>
  <c r="AR48" i="20" s="1"/>
  <c r="AE48" i="20"/>
  <c r="U49" i="20"/>
  <c r="V49" i="20"/>
  <c r="W49" i="20"/>
  <c r="X49" i="20"/>
  <c r="Y49" i="20"/>
  <c r="Z49" i="20"/>
  <c r="AA49" i="20"/>
  <c r="AB49" i="20"/>
  <c r="AC49" i="20"/>
  <c r="AD49" i="20"/>
  <c r="AR49" i="20" s="1"/>
  <c r="U50" i="20"/>
  <c r="V50" i="20"/>
  <c r="W50" i="20"/>
  <c r="X50" i="20"/>
  <c r="Y50" i="20"/>
  <c r="Z50" i="20"/>
  <c r="AA50" i="20"/>
  <c r="AB50" i="20"/>
  <c r="AC50" i="20"/>
  <c r="AD50" i="20"/>
  <c r="AE50" i="20"/>
  <c r="U51" i="20"/>
  <c r="V51" i="20"/>
  <c r="W51" i="20"/>
  <c r="X51" i="20"/>
  <c r="Y51" i="20"/>
  <c r="Z51" i="20"/>
  <c r="AA51" i="20"/>
  <c r="AB51" i="20"/>
  <c r="AC51" i="20"/>
  <c r="AD51" i="20"/>
  <c r="AE51" i="20"/>
  <c r="U52" i="20"/>
  <c r="AH52" i="20" s="1"/>
  <c r="V52" i="20"/>
  <c r="AI52" i="20" s="1"/>
  <c r="W52" i="20"/>
  <c r="AJ52" i="20" s="1"/>
  <c r="X52" i="20"/>
  <c r="AK52" i="20" s="1"/>
  <c r="Y52" i="20"/>
  <c r="AL52" i="20" s="1"/>
  <c r="Z52" i="20"/>
  <c r="AM52" i="20" s="1"/>
  <c r="AA52" i="20"/>
  <c r="AN52" i="20" s="1"/>
  <c r="AB52" i="20"/>
  <c r="AO52" i="20" s="1"/>
  <c r="AC52" i="20"/>
  <c r="AP52" i="20" s="1"/>
  <c r="AD52" i="20"/>
  <c r="AE52" i="20"/>
  <c r="U53" i="20"/>
  <c r="AH53" i="20" s="1"/>
  <c r="V53" i="20"/>
  <c r="AI53" i="20" s="1"/>
  <c r="W53" i="20"/>
  <c r="AJ53" i="20" s="1"/>
  <c r="X53" i="20"/>
  <c r="AK53" i="20" s="1"/>
  <c r="Y53" i="20"/>
  <c r="AL53" i="20" s="1"/>
  <c r="Z53" i="20"/>
  <c r="AM53" i="20" s="1"/>
  <c r="AA53" i="20"/>
  <c r="AN53" i="20" s="1"/>
  <c r="AB53" i="20"/>
  <c r="AO53" i="20" s="1"/>
  <c r="AC53" i="20"/>
  <c r="AP53" i="20" s="1"/>
  <c r="AD53" i="20"/>
  <c r="AE53" i="20"/>
  <c r="U54" i="20"/>
  <c r="AH54" i="20" s="1"/>
  <c r="V54" i="20"/>
  <c r="AI54" i="20" s="1"/>
  <c r="W54" i="20"/>
  <c r="AJ54" i="20" s="1"/>
  <c r="X54" i="20"/>
  <c r="AK54" i="20" s="1"/>
  <c r="Y54" i="20"/>
  <c r="AL54" i="20" s="1"/>
  <c r="Z54" i="20"/>
  <c r="AM54" i="20" s="1"/>
  <c r="AA54" i="20"/>
  <c r="AN54" i="20" s="1"/>
  <c r="AB54" i="20"/>
  <c r="AO54" i="20" s="1"/>
  <c r="AC54" i="20"/>
  <c r="AP54" i="20" s="1"/>
  <c r="AD54" i="20"/>
  <c r="AR54" i="20" s="1"/>
  <c r="AE54" i="20"/>
  <c r="OW54" i="20"/>
  <c r="OW52" i="20"/>
  <c r="OW51" i="20"/>
  <c r="AQ51" i="20"/>
  <c r="AP51" i="20"/>
  <c r="AO51" i="20"/>
  <c r="AN51" i="20"/>
  <c r="AM51" i="20"/>
  <c r="AL51" i="20"/>
  <c r="AK51" i="20"/>
  <c r="AJ51" i="20"/>
  <c r="AI51" i="20"/>
  <c r="AH51" i="20"/>
  <c r="OW50" i="20"/>
  <c r="AQ50" i="20"/>
  <c r="AP50" i="20"/>
  <c r="AO50" i="20"/>
  <c r="AN50" i="20"/>
  <c r="AM50" i="20"/>
  <c r="AL50" i="20"/>
  <c r="AK50" i="20"/>
  <c r="AJ50" i="20"/>
  <c r="AI50" i="20"/>
  <c r="AH50" i="20"/>
  <c r="OW49" i="20"/>
  <c r="AQ49" i="20"/>
  <c r="AP49" i="20"/>
  <c r="AO49" i="20"/>
  <c r="AN49" i="20"/>
  <c r="AM49" i="20"/>
  <c r="AL49" i="20"/>
  <c r="AK49" i="20"/>
  <c r="AJ49" i="20"/>
  <c r="AI49" i="20"/>
  <c r="AH49" i="20"/>
  <c r="OW48" i="20"/>
  <c r="OW47" i="20"/>
  <c r="OW46" i="20"/>
  <c r="OW45" i="20"/>
  <c r="OW44" i="20"/>
  <c r="OW43" i="20"/>
  <c r="OW42" i="20"/>
  <c r="OW41" i="20"/>
  <c r="OW40" i="20"/>
  <c r="OW39" i="20"/>
  <c r="OW38" i="20"/>
  <c r="OW37" i="20"/>
  <c r="OW36" i="20"/>
  <c r="OW35" i="20"/>
  <c r="OW34" i="20"/>
  <c r="OW33" i="20"/>
  <c r="OW32" i="20"/>
  <c r="OW31" i="20"/>
  <c r="OW30" i="20"/>
  <c r="OW29" i="20"/>
  <c r="OW28" i="20"/>
  <c r="OW27" i="20"/>
  <c r="OW26" i="20"/>
  <c r="OW25" i="20"/>
  <c r="OW24" i="20"/>
  <c r="OW23" i="20"/>
  <c r="OW22" i="20"/>
  <c r="OW21" i="20"/>
  <c r="OW20" i="20"/>
  <c r="OW19" i="20"/>
  <c r="OW18" i="20"/>
  <c r="OW17" i="20"/>
  <c r="OW16" i="20"/>
  <c r="OW15" i="20"/>
  <c r="OW14" i="20"/>
  <c r="OW13" i="20"/>
  <c r="OW12" i="20"/>
  <c r="OW11" i="20"/>
  <c r="OW10" i="20"/>
  <c r="OW9" i="20"/>
  <c r="OW8" i="20"/>
  <c r="OW7" i="20"/>
  <c r="OW6" i="20"/>
  <c r="OW5" i="20"/>
  <c r="OW4" i="20"/>
  <c r="N77" i="7"/>
  <c r="AD10" i="7"/>
  <c r="AC10" i="7"/>
  <c r="AB10" i="7"/>
  <c r="AA10" i="7"/>
  <c r="KV81" i="7"/>
  <c r="S67" i="7"/>
  <c r="KV66" i="7"/>
  <c r="LK70" i="7"/>
  <c r="LJ70" i="7"/>
  <c r="LI70" i="7"/>
  <c r="LH70" i="7"/>
  <c r="LG70" i="7"/>
  <c r="LF70" i="7"/>
  <c r="LE70" i="7"/>
  <c r="LD70" i="7"/>
  <c r="LC70" i="7"/>
  <c r="LB70" i="7"/>
  <c r="LA70" i="7"/>
  <c r="KZ70" i="7"/>
  <c r="KW70" i="7"/>
  <c r="KV70" i="7"/>
  <c r="KU70" i="7"/>
  <c r="KT70" i="7"/>
  <c r="AQ70" i="7"/>
  <c r="AO70" i="7"/>
  <c r="AC70" i="7"/>
  <c r="AP70" i="7" s="1"/>
  <c r="AA70" i="7"/>
  <c r="AN70" i="7" s="1"/>
  <c r="Z70" i="7"/>
  <c r="AM70" i="7" s="1"/>
  <c r="Y70" i="7"/>
  <c r="AL70" i="7" s="1"/>
  <c r="X70" i="7"/>
  <c r="AK70" i="7" s="1"/>
  <c r="W70" i="7"/>
  <c r="AJ70" i="7" s="1"/>
  <c r="V70" i="7"/>
  <c r="AI70" i="7" s="1"/>
  <c r="U70" i="7"/>
  <c r="AH70" i="7" s="1"/>
  <c r="T70" i="7"/>
  <c r="AG70" i="7" s="1"/>
  <c r="S70" i="7"/>
  <c r="AF70" i="7" s="1"/>
  <c r="PA54" i="20" l="1"/>
  <c r="AQ54" i="20"/>
  <c r="AQ53" i="20"/>
  <c r="AR53" i="20"/>
  <c r="AQ52" i="20"/>
  <c r="AR52" i="20"/>
  <c r="AQ48" i="20"/>
  <c r="AQ47" i="20"/>
  <c r="AR47" i="20"/>
  <c r="AQ46" i="20"/>
  <c r="AR46" i="20"/>
  <c r="AQ45" i="20"/>
  <c r="AR45" i="20"/>
  <c r="AQ44" i="20"/>
  <c r="AR44" i="20"/>
  <c r="AQ43" i="20"/>
  <c r="AR43" i="20"/>
  <c r="AQ42" i="20"/>
  <c r="AR42" i="20"/>
  <c r="AQ41" i="20"/>
  <c r="AR41" i="20"/>
  <c r="AQ40" i="20"/>
  <c r="AR40" i="20"/>
  <c r="AQ39" i="20"/>
  <c r="AR39" i="20"/>
  <c r="AQ38" i="20"/>
  <c r="AR38" i="20"/>
  <c r="AQ37" i="20"/>
  <c r="AR37" i="20"/>
  <c r="AQ36" i="20"/>
  <c r="AR36" i="20"/>
  <c r="AQ35" i="20"/>
  <c r="AR35" i="20"/>
  <c r="AQ34" i="20"/>
  <c r="AR34" i="20"/>
  <c r="AQ33" i="20"/>
  <c r="AR33" i="20"/>
  <c r="AQ32" i="20"/>
  <c r="AR32" i="20"/>
  <c r="AQ31" i="20"/>
  <c r="AR31" i="20"/>
  <c r="AQ30" i="20"/>
  <c r="AR30" i="20"/>
  <c r="AQ29" i="20"/>
  <c r="AR29" i="20"/>
  <c r="AQ28" i="20"/>
  <c r="AR28" i="20"/>
  <c r="AQ27" i="20"/>
  <c r="AR27" i="20"/>
  <c r="AQ26" i="20"/>
  <c r="AR26" i="20"/>
  <c r="AQ25" i="20"/>
  <c r="AR25" i="20"/>
  <c r="AQ24" i="20"/>
  <c r="AR24" i="20"/>
  <c r="AQ23" i="20"/>
  <c r="AR23" i="20"/>
  <c r="AQ22" i="20"/>
  <c r="AR22" i="20"/>
  <c r="AQ21" i="20"/>
  <c r="AR21" i="20"/>
  <c r="AQ20" i="20"/>
  <c r="AR20" i="20"/>
  <c r="AQ19" i="20"/>
  <c r="AR19" i="20"/>
  <c r="AQ18" i="20"/>
  <c r="AR18" i="20"/>
  <c r="AQ17" i="20"/>
  <c r="AR17" i="20"/>
  <c r="AQ16" i="20"/>
  <c r="AR16" i="20"/>
  <c r="AQ15" i="20"/>
  <c r="AR15" i="20"/>
  <c r="AQ14" i="20"/>
  <c r="AR14" i="20"/>
  <c r="AQ13" i="20"/>
  <c r="AR13" i="20"/>
  <c r="AQ12" i="20"/>
  <c r="AR12" i="20"/>
  <c r="AQ11" i="20"/>
  <c r="AR11" i="20"/>
  <c r="AQ10" i="20"/>
  <c r="AR10" i="20"/>
  <c r="AQ9" i="20"/>
  <c r="AR9" i="20"/>
  <c r="AQ8" i="20"/>
  <c r="AR8" i="20"/>
  <c r="AQ7" i="20"/>
  <c r="AR7" i="20"/>
  <c r="AQ6" i="20"/>
  <c r="AR6" i="20"/>
  <c r="AQ5" i="20"/>
  <c r="AR5" i="20"/>
  <c r="AQ4" i="20"/>
  <c r="AR4" i="20"/>
  <c r="PA4" i="20"/>
  <c r="PA5" i="20"/>
  <c r="PA6" i="20"/>
  <c r="PA7" i="20"/>
  <c r="PA8" i="20"/>
  <c r="PA9" i="20"/>
  <c r="PA10" i="20"/>
  <c r="PA11" i="20"/>
  <c r="PA12" i="20"/>
  <c r="PA13" i="20"/>
  <c r="PA14" i="20"/>
  <c r="PA15" i="20"/>
  <c r="PA16" i="20"/>
  <c r="PA17" i="20"/>
  <c r="PA18" i="20"/>
  <c r="PA19" i="20"/>
  <c r="PA20" i="20"/>
  <c r="PA21" i="20"/>
  <c r="PA22" i="20"/>
  <c r="PA23" i="20"/>
  <c r="PA24" i="20"/>
  <c r="PA25" i="20"/>
  <c r="PA26" i="20"/>
  <c r="PA27" i="20"/>
  <c r="PA28" i="20"/>
  <c r="PA29" i="20"/>
  <c r="PA30" i="20"/>
  <c r="PA31" i="20"/>
  <c r="PA32" i="20"/>
  <c r="PA33" i="20"/>
  <c r="PA34" i="20"/>
  <c r="PA35" i="20"/>
  <c r="PA36" i="20"/>
  <c r="PA37" i="20"/>
  <c r="PA38" i="20"/>
  <c r="PA39" i="20"/>
  <c r="PA40" i="20"/>
  <c r="PA41" i="20"/>
  <c r="PA42" i="20"/>
  <c r="PA43" i="20"/>
  <c r="PA44" i="20"/>
  <c r="PA45" i="20"/>
  <c r="PA46" i="20"/>
  <c r="PA47" i="20"/>
  <c r="PA48" i="20"/>
  <c r="PA49" i="20"/>
  <c r="AR50" i="20"/>
  <c r="PA50" i="20"/>
  <c r="AR51" i="20"/>
  <c r="KT7" i="7"/>
  <c r="KV53" i="7"/>
  <c r="B3" i="14"/>
  <c r="B4" i="14"/>
  <c r="B5" i="14"/>
  <c r="B6" i="14"/>
  <c r="D6" i="14" s="1"/>
  <c r="B7" i="14"/>
  <c r="B8" i="14"/>
  <c r="D8" i="14" s="1"/>
  <c r="B9" i="14"/>
  <c r="D9" i="14" s="1"/>
  <c r="B10" i="14"/>
  <c r="D10" i="14" s="1"/>
  <c r="B11" i="14"/>
  <c r="D11" i="14" s="1"/>
  <c r="B12" i="14"/>
  <c r="D12" i="14" s="1"/>
  <c r="B13" i="14"/>
  <c r="D13" i="14" s="1"/>
  <c r="B14" i="14"/>
  <c r="D14" i="14" s="1"/>
  <c r="B15" i="14"/>
  <c r="D15" i="14" s="1"/>
  <c r="B16" i="14"/>
  <c r="B17" i="14"/>
  <c r="B18" i="14"/>
  <c r="B19" i="14"/>
  <c r="D19" i="14" s="1"/>
  <c r="B20" i="14"/>
  <c r="D20" i="14" s="1"/>
  <c r="B21" i="14"/>
  <c r="B22" i="14"/>
  <c r="D22" i="14" s="1"/>
  <c r="B23" i="14"/>
  <c r="D23" i="14" s="1"/>
  <c r="B24" i="14"/>
  <c r="D24" i="14" s="1"/>
  <c r="B25" i="14"/>
  <c r="D25" i="14" s="1"/>
  <c r="B26" i="14"/>
  <c r="D26" i="14" s="1"/>
  <c r="B27" i="14"/>
  <c r="D27" i="14" s="1"/>
  <c r="B28" i="14"/>
  <c r="D28" i="14" s="1"/>
  <c r="B29" i="14"/>
  <c r="D29" i="14" s="1"/>
  <c r="B30" i="14"/>
  <c r="D30" i="14" s="1"/>
  <c r="B31" i="14"/>
  <c r="D31" i="14" s="1"/>
  <c r="B32" i="14"/>
  <c r="D32" i="14" s="1"/>
  <c r="B33" i="14"/>
  <c r="D33" i="14" s="1"/>
  <c r="B34" i="14"/>
  <c r="D34" i="14" s="1"/>
  <c r="B35" i="14"/>
  <c r="D35" i="14" s="1"/>
  <c r="B36" i="14"/>
  <c r="D36" i="14" s="1"/>
  <c r="B37" i="14"/>
  <c r="D37" i="14" s="1"/>
  <c r="B38" i="14"/>
  <c r="D38" i="14" s="1"/>
  <c r="B39" i="14"/>
  <c r="D39" i="14" s="1"/>
  <c r="B40" i="14"/>
  <c r="D40" i="14" s="1"/>
  <c r="B41" i="14"/>
  <c r="D41" i="14" s="1"/>
  <c r="B42" i="14"/>
  <c r="B43" i="14"/>
  <c r="D43" i="14" s="1"/>
  <c r="B44" i="14"/>
  <c r="D44" i="14" s="1"/>
  <c r="B45" i="14"/>
  <c r="D45" i="14" s="1"/>
  <c r="B46" i="14"/>
  <c r="D46" i="14" s="1"/>
  <c r="B47" i="14"/>
  <c r="D47" i="14" s="1"/>
  <c r="B48" i="14"/>
  <c r="D48" i="14" s="1"/>
  <c r="B49" i="14"/>
  <c r="D49" i="14" s="1"/>
  <c r="B50" i="14"/>
  <c r="D50" i="14" s="1"/>
  <c r="D3" i="14"/>
  <c r="D4" i="14"/>
  <c r="D5" i="14"/>
  <c r="D7" i="14"/>
  <c r="D16" i="14"/>
  <c r="D17" i="14"/>
  <c r="D18" i="14"/>
  <c r="D21" i="14"/>
  <c r="D42" i="14"/>
  <c r="B2" i="14"/>
  <c r="D2" i="14" s="1"/>
  <c r="KY2" i="7" l="1"/>
  <c r="KY14" i="7"/>
  <c r="KY26" i="7"/>
  <c r="KY50" i="7"/>
  <c r="KY62" i="7"/>
  <c r="KY41" i="7"/>
  <c r="KY30" i="7"/>
  <c r="KY56" i="7"/>
  <c r="KY21" i="7"/>
  <c r="KY57" i="7"/>
  <c r="KY15" i="7"/>
  <c r="KY27" i="7"/>
  <c r="KY39" i="7"/>
  <c r="KY63" i="7"/>
  <c r="KY29" i="7"/>
  <c r="KY42" i="7"/>
  <c r="KY9" i="7"/>
  <c r="KY46" i="7"/>
  <c r="KY59" i="7"/>
  <c r="KY16" i="7"/>
  <c r="KY28" i="7"/>
  <c r="KY52" i="7"/>
  <c r="KY17" i="7"/>
  <c r="KY53" i="7"/>
  <c r="KY18" i="7"/>
  <c r="KY54" i="7"/>
  <c r="KY33" i="7"/>
  <c r="KY5" i="7"/>
  <c r="KY23" i="7"/>
  <c r="KY6" i="7"/>
  <c r="KY19" i="7"/>
  <c r="KY67" i="7"/>
  <c r="KY8" i="7"/>
  <c r="KY44" i="7"/>
  <c r="KY11" i="7"/>
  <c r="KY12" i="7"/>
  <c r="KY24" i="7"/>
  <c r="KY73" i="7"/>
  <c r="KY61" i="7"/>
  <c r="KY72" i="7"/>
  <c r="S69" i="7"/>
  <c r="AF69" i="7" s="1"/>
  <c r="T69" i="7"/>
  <c r="AG69" i="7" s="1"/>
  <c r="U69" i="7"/>
  <c r="AH69" i="7" s="1"/>
  <c r="V69" i="7"/>
  <c r="AI69" i="7" s="1"/>
  <c r="W69" i="7"/>
  <c r="AJ69" i="7" s="1"/>
  <c r="X69" i="7"/>
  <c r="AK69" i="7" s="1"/>
  <c r="Y69" i="7"/>
  <c r="AL69" i="7" s="1"/>
  <c r="Z69" i="7"/>
  <c r="AM69" i="7" s="1"/>
  <c r="AA69" i="7"/>
  <c r="AN69" i="7" s="1"/>
  <c r="AB69" i="7"/>
  <c r="AO69" i="7" s="1"/>
  <c r="AC69" i="7"/>
  <c r="AP69" i="7" s="1"/>
  <c r="AD69" i="7"/>
  <c r="AQ69" i="7" s="1"/>
  <c r="KT69" i="7"/>
  <c r="KU69" i="7"/>
  <c r="KV69" i="7"/>
  <c r="KW69" i="7"/>
  <c r="AA72" i="7"/>
  <c r="AN72" i="7" s="1"/>
  <c r="S72" i="7"/>
  <c r="AF72" i="7" s="1"/>
  <c r="LK64" i="7"/>
  <c r="LJ64" i="7"/>
  <c r="LI64" i="7"/>
  <c r="LH64" i="7"/>
  <c r="LG64" i="7"/>
  <c r="LF64" i="7"/>
  <c r="LE64" i="7"/>
  <c r="LD64" i="7"/>
  <c r="LC64" i="7"/>
  <c r="LB64" i="7"/>
  <c r="LA64" i="7"/>
  <c r="KZ64" i="7"/>
  <c r="KW64" i="7"/>
  <c r="KV64" i="7"/>
  <c r="KU64" i="7"/>
  <c r="KT64" i="7"/>
  <c r="AD64" i="7"/>
  <c r="AQ64" i="7" s="1"/>
  <c r="AC64" i="7"/>
  <c r="AP64" i="7" s="1"/>
  <c r="AB64" i="7"/>
  <c r="AO64" i="7" s="1"/>
  <c r="AA64" i="7"/>
  <c r="AN64" i="7" s="1"/>
  <c r="Z64" i="7"/>
  <c r="AM64" i="7" s="1"/>
  <c r="Y64" i="7"/>
  <c r="AL64" i="7" s="1"/>
  <c r="X64" i="7"/>
  <c r="AK64" i="7" s="1"/>
  <c r="W64" i="7"/>
  <c r="AJ64" i="7" s="1"/>
  <c r="V64" i="7"/>
  <c r="AI64" i="7" s="1"/>
  <c r="U64" i="7"/>
  <c r="AH64" i="7" s="1"/>
  <c r="T64" i="7"/>
  <c r="AG64" i="7" s="1"/>
  <c r="S64" i="7"/>
  <c r="AF64" i="7" s="1"/>
  <c r="KT12" i="7"/>
  <c r="KT3" i="7"/>
  <c r="KU3" i="7"/>
  <c r="KV3" i="7"/>
  <c r="KW3" i="7"/>
  <c r="KT4" i="7"/>
  <c r="KU4" i="7"/>
  <c r="KV4" i="7"/>
  <c r="KW4" i="7"/>
  <c r="KT5" i="7"/>
  <c r="KU5" i="7"/>
  <c r="KV5" i="7"/>
  <c r="KW5" i="7"/>
  <c r="KT6" i="7"/>
  <c r="KU6" i="7"/>
  <c r="KV6" i="7"/>
  <c r="KW6" i="7"/>
  <c r="KU7" i="7"/>
  <c r="KV7" i="7"/>
  <c r="KW7" i="7"/>
  <c r="KT8" i="7"/>
  <c r="KU8" i="7"/>
  <c r="KV8" i="7"/>
  <c r="KW8" i="7"/>
  <c r="KT9" i="7"/>
  <c r="KU9" i="7"/>
  <c r="KV9" i="7"/>
  <c r="KW9" i="7"/>
  <c r="KT10" i="7"/>
  <c r="KU10" i="7"/>
  <c r="KV10" i="7"/>
  <c r="KW10" i="7"/>
  <c r="KT11" i="7"/>
  <c r="KU11" i="7"/>
  <c r="KV11" i="7"/>
  <c r="KW11" i="7"/>
  <c r="KU12" i="7"/>
  <c r="KV12" i="7"/>
  <c r="KW12" i="7"/>
  <c r="KT13" i="7"/>
  <c r="KU13" i="7"/>
  <c r="KV13" i="7"/>
  <c r="KW13" i="7"/>
  <c r="KT14" i="7"/>
  <c r="KU14" i="7"/>
  <c r="KV14" i="7"/>
  <c r="KW14" i="7"/>
  <c r="KT15" i="7"/>
  <c r="KU15" i="7"/>
  <c r="KV15" i="7"/>
  <c r="KW15" i="7"/>
  <c r="KT16" i="7"/>
  <c r="KU16" i="7"/>
  <c r="KV16" i="7"/>
  <c r="KW16" i="7"/>
  <c r="KT17" i="7"/>
  <c r="KU17" i="7"/>
  <c r="KV17" i="7"/>
  <c r="KW17" i="7"/>
  <c r="KT18" i="7"/>
  <c r="KU18" i="7"/>
  <c r="KV18" i="7"/>
  <c r="KW18" i="7"/>
  <c r="KT19" i="7"/>
  <c r="KU19" i="7"/>
  <c r="KV19" i="7"/>
  <c r="KW19" i="7"/>
  <c r="KT20" i="7"/>
  <c r="KU20" i="7"/>
  <c r="KV20" i="7"/>
  <c r="KW20" i="7"/>
  <c r="KT21" i="7"/>
  <c r="KU21" i="7"/>
  <c r="KV21" i="7"/>
  <c r="KW21" i="7"/>
  <c r="KT22" i="7"/>
  <c r="KU22" i="7"/>
  <c r="KV22" i="7"/>
  <c r="KW22" i="7"/>
  <c r="KT23" i="7"/>
  <c r="KU23" i="7"/>
  <c r="KV23" i="7"/>
  <c r="KW23" i="7"/>
  <c r="KT24" i="7"/>
  <c r="KU24" i="7"/>
  <c r="KV24" i="7"/>
  <c r="KW24" i="7"/>
  <c r="KT25" i="7"/>
  <c r="KU25" i="7"/>
  <c r="KV25" i="7"/>
  <c r="KW25" i="7"/>
  <c r="KT26" i="7"/>
  <c r="KU26" i="7"/>
  <c r="KV26" i="7"/>
  <c r="KW26" i="7"/>
  <c r="KT27" i="7"/>
  <c r="KU27" i="7"/>
  <c r="KV27" i="7"/>
  <c r="KW27" i="7"/>
  <c r="KT28" i="7"/>
  <c r="KU28" i="7"/>
  <c r="KV28" i="7"/>
  <c r="KW28" i="7"/>
  <c r="KT29" i="7"/>
  <c r="KU29" i="7"/>
  <c r="KV29" i="7"/>
  <c r="KW29" i="7"/>
  <c r="KT30" i="7"/>
  <c r="KU30" i="7"/>
  <c r="KV30" i="7"/>
  <c r="KW30" i="7"/>
  <c r="KT31" i="7"/>
  <c r="KU31" i="7"/>
  <c r="KV31" i="7"/>
  <c r="KW31" i="7"/>
  <c r="KT32" i="7"/>
  <c r="KU32" i="7"/>
  <c r="KV32" i="7"/>
  <c r="KW32" i="7"/>
  <c r="KT33" i="7"/>
  <c r="KU33" i="7"/>
  <c r="KV33" i="7"/>
  <c r="KW33" i="7"/>
  <c r="KT34" i="7"/>
  <c r="KU34" i="7"/>
  <c r="KV34" i="7"/>
  <c r="KW34" i="7"/>
  <c r="KT35" i="7"/>
  <c r="KU35" i="7"/>
  <c r="KV35" i="7"/>
  <c r="KW35" i="7"/>
  <c r="KT36" i="7"/>
  <c r="KU36" i="7"/>
  <c r="KV36" i="7"/>
  <c r="KW36" i="7"/>
  <c r="KT37" i="7"/>
  <c r="KU37" i="7"/>
  <c r="KV37" i="7"/>
  <c r="KW37" i="7"/>
  <c r="KT38" i="7"/>
  <c r="KU38" i="7"/>
  <c r="KV38" i="7"/>
  <c r="KW38" i="7"/>
  <c r="KT39" i="7"/>
  <c r="KU39" i="7"/>
  <c r="KV39" i="7"/>
  <c r="KW39" i="7"/>
  <c r="KT40" i="7"/>
  <c r="KU40" i="7"/>
  <c r="KV40" i="7"/>
  <c r="KW40" i="7"/>
  <c r="KT41" i="7"/>
  <c r="KU41" i="7"/>
  <c r="KV41" i="7"/>
  <c r="KW41" i="7"/>
  <c r="KT42" i="7"/>
  <c r="KU42" i="7"/>
  <c r="KV42" i="7"/>
  <c r="KW42" i="7"/>
  <c r="KT43" i="7"/>
  <c r="KU43" i="7"/>
  <c r="KV43" i="7"/>
  <c r="KW43" i="7"/>
  <c r="KT44" i="7"/>
  <c r="KU44" i="7"/>
  <c r="KV44" i="7"/>
  <c r="KW44" i="7"/>
  <c r="KT45" i="7"/>
  <c r="KU45" i="7"/>
  <c r="KV45" i="7"/>
  <c r="KW45" i="7"/>
  <c r="KT46" i="7"/>
  <c r="KU46" i="7"/>
  <c r="KV46" i="7"/>
  <c r="KW46" i="7"/>
  <c r="KT47" i="7"/>
  <c r="KU47" i="7"/>
  <c r="KV47" i="7"/>
  <c r="KW47" i="7"/>
  <c r="KT48" i="7"/>
  <c r="KU48" i="7"/>
  <c r="KV48" i="7"/>
  <c r="KW48" i="7"/>
  <c r="KT49" i="7"/>
  <c r="KU49" i="7"/>
  <c r="KV49" i="7"/>
  <c r="KW49" i="7"/>
  <c r="KT50" i="7"/>
  <c r="KU50" i="7"/>
  <c r="KV50" i="7"/>
  <c r="KW50" i="7"/>
  <c r="KT51" i="7"/>
  <c r="KU51" i="7"/>
  <c r="KV51" i="7"/>
  <c r="KW51" i="7"/>
  <c r="KT52" i="7"/>
  <c r="KU52" i="7"/>
  <c r="KV52" i="7"/>
  <c r="KW52" i="7"/>
  <c r="KT53" i="7"/>
  <c r="KU53" i="7"/>
  <c r="KW53" i="7"/>
  <c r="KT54" i="7"/>
  <c r="KU54" i="7"/>
  <c r="KV54" i="7"/>
  <c r="KW54" i="7"/>
  <c r="KT55" i="7"/>
  <c r="KU55" i="7"/>
  <c r="KV55" i="7"/>
  <c r="KW55" i="7"/>
  <c r="KT56" i="7"/>
  <c r="KU56" i="7"/>
  <c r="KV56" i="7"/>
  <c r="KW56" i="7"/>
  <c r="KT57" i="7"/>
  <c r="KU57" i="7"/>
  <c r="KV57" i="7"/>
  <c r="KW57" i="7"/>
  <c r="KT58" i="7"/>
  <c r="KU58" i="7"/>
  <c r="KV58" i="7"/>
  <c r="KW58" i="7"/>
  <c r="KT59" i="7"/>
  <c r="KU59" i="7"/>
  <c r="KV59" i="7"/>
  <c r="KW59" i="7"/>
  <c r="KT60" i="7"/>
  <c r="KU60" i="7"/>
  <c r="KV60" i="7"/>
  <c r="KW60" i="7"/>
  <c r="KT61" i="7"/>
  <c r="KU61" i="7"/>
  <c r="KV61" i="7"/>
  <c r="KW61" i="7"/>
  <c r="KT62" i="7"/>
  <c r="KU62" i="7"/>
  <c r="KV62" i="7"/>
  <c r="KW62" i="7"/>
  <c r="KT63" i="7"/>
  <c r="KU63" i="7"/>
  <c r="KV63" i="7"/>
  <c r="KW63" i="7"/>
  <c r="KT65" i="7"/>
  <c r="KU65" i="7"/>
  <c r="KV65" i="7"/>
  <c r="KW65" i="7"/>
  <c r="KT66" i="7"/>
  <c r="KU66" i="7"/>
  <c r="KW66" i="7"/>
  <c r="KT67" i="7"/>
  <c r="KU67" i="7"/>
  <c r="KV67" i="7"/>
  <c r="KW67" i="7"/>
  <c r="KT68" i="7"/>
  <c r="KU68" i="7"/>
  <c r="KV68" i="7"/>
  <c r="KW68" i="7"/>
  <c r="KT71" i="7"/>
  <c r="KU71" i="7"/>
  <c r="KV71" i="7"/>
  <c r="KW71" i="7"/>
  <c r="KT72" i="7"/>
  <c r="KU72" i="7"/>
  <c r="KV72" i="7"/>
  <c r="KW72" i="7"/>
  <c r="KT73" i="7"/>
  <c r="KU73" i="7"/>
  <c r="KV73" i="7"/>
  <c r="KW73" i="7"/>
  <c r="KT2" i="7"/>
  <c r="KU2" i="7"/>
  <c r="KV2" i="7"/>
  <c r="KW2" i="7"/>
  <c r="LK65" i="7"/>
  <c r="LJ65" i="7"/>
  <c r="LI65" i="7"/>
  <c r="LH65" i="7"/>
  <c r="LG65" i="7"/>
  <c r="LF65" i="7"/>
  <c r="LE65" i="7"/>
  <c r="LD65" i="7"/>
  <c r="LC65" i="7"/>
  <c r="LB65" i="7"/>
  <c r="LA65" i="7"/>
  <c r="KZ65" i="7"/>
  <c r="AD65" i="7"/>
  <c r="AQ65" i="7" s="1"/>
  <c r="AC65" i="7"/>
  <c r="AP65" i="7" s="1"/>
  <c r="AB65" i="7"/>
  <c r="AO65" i="7" s="1"/>
  <c r="AA65" i="7"/>
  <c r="AN65" i="7" s="1"/>
  <c r="Z65" i="7"/>
  <c r="AM65" i="7" s="1"/>
  <c r="Y65" i="7"/>
  <c r="AL65" i="7" s="1"/>
  <c r="X65" i="7"/>
  <c r="AK65" i="7" s="1"/>
  <c r="W65" i="7"/>
  <c r="AJ65" i="7" s="1"/>
  <c r="V65" i="7"/>
  <c r="AI65" i="7" s="1"/>
  <c r="U65" i="7"/>
  <c r="AH65" i="7" s="1"/>
  <c r="T65" i="7"/>
  <c r="AG65" i="7" s="1"/>
  <c r="S65" i="7"/>
  <c r="AF65" i="7" s="1"/>
  <c r="AD72" i="7"/>
  <c r="AQ72" i="7" s="1"/>
  <c r="AC72" i="7"/>
  <c r="AP72" i="7" s="1"/>
  <c r="AB72" i="7"/>
  <c r="AO72" i="7" s="1"/>
  <c r="Z72" i="7"/>
  <c r="AM72" i="7" s="1"/>
  <c r="Y72" i="7"/>
  <c r="AL72" i="7" s="1"/>
  <c r="X72" i="7"/>
  <c r="AK72" i="7" s="1"/>
  <c r="W72" i="7"/>
  <c r="AJ72" i="7" s="1"/>
  <c r="V72" i="7"/>
  <c r="AI72" i="7" s="1"/>
  <c r="U72" i="7"/>
  <c r="AH72" i="7" s="1"/>
  <c r="T72" i="7"/>
  <c r="AG72" i="7" s="1"/>
  <c r="Z71" i="7"/>
  <c r="O16" i="11"/>
  <c r="O17" i="11"/>
  <c r="M26" i="11"/>
  <c r="N33" i="11"/>
  <c r="N30" i="11"/>
  <c r="M30" i="11"/>
  <c r="K24" i="11"/>
  <c r="KV80" i="7" l="1"/>
  <c r="KV82" i="7" s="1"/>
  <c r="L11" i="11"/>
  <c r="J11" i="11"/>
  <c r="K11" i="11"/>
  <c r="L9" i="11"/>
  <c r="L8" i="11"/>
  <c r="K9" i="11"/>
  <c r="J9" i="11"/>
  <c r="K8" i="11"/>
  <c r="J8" i="11"/>
  <c r="H9" i="11"/>
  <c r="H8" i="11"/>
  <c r="G8" i="11"/>
  <c r="K6" i="13" l="1"/>
  <c r="L6" i="13"/>
  <c r="M6" i="13"/>
  <c r="N6" i="13"/>
  <c r="O6" i="13"/>
  <c r="P6" i="13"/>
  <c r="Q6" i="13"/>
  <c r="O5" i="13"/>
  <c r="L5" i="13"/>
  <c r="M5" i="13"/>
  <c r="N5" i="13"/>
  <c r="P5" i="13"/>
  <c r="Q5" i="13"/>
  <c r="K5" i="13"/>
  <c r="S71" i="7" l="1"/>
  <c r="AF71" i="7" s="1"/>
  <c r="T71" i="7"/>
  <c r="AG71" i="7" s="1"/>
  <c r="U71" i="7"/>
  <c r="V71" i="7"/>
  <c r="W71" i="7"/>
  <c r="X71" i="7"/>
  <c r="Y71" i="7"/>
  <c r="AA71" i="7"/>
  <c r="AB71" i="7"/>
  <c r="AC71" i="7"/>
  <c r="AD71" i="7"/>
  <c r="AA73" i="7"/>
  <c r="Z2" i="7"/>
  <c r="AM2" i="7" s="1"/>
  <c r="Z3" i="7"/>
  <c r="AM3" i="7" s="1"/>
  <c r="Z4" i="7"/>
  <c r="AM4" i="7" s="1"/>
  <c r="Z5" i="7"/>
  <c r="AM5" i="7" s="1"/>
  <c r="Z6" i="7"/>
  <c r="AM6" i="7" s="1"/>
  <c r="Z7" i="7"/>
  <c r="AM7" i="7" s="1"/>
  <c r="Z8" i="7"/>
  <c r="AM8" i="7" s="1"/>
  <c r="Z9" i="7"/>
  <c r="AM9" i="7" s="1"/>
  <c r="Z10" i="7"/>
  <c r="AM10" i="7" s="1"/>
  <c r="Z11" i="7"/>
  <c r="AM11" i="7" s="1"/>
  <c r="Z12" i="7"/>
  <c r="AM12" i="7" s="1"/>
  <c r="Z13" i="7"/>
  <c r="AM13" i="7" s="1"/>
  <c r="Z14" i="7"/>
  <c r="AM14" i="7" s="1"/>
  <c r="Z15" i="7"/>
  <c r="AM15" i="7" s="1"/>
  <c r="Z16" i="7"/>
  <c r="AM16" i="7" s="1"/>
  <c r="Z17" i="7"/>
  <c r="AM17" i="7" s="1"/>
  <c r="Z18" i="7"/>
  <c r="AM18" i="7" s="1"/>
  <c r="Z19" i="7"/>
  <c r="AM19" i="7" s="1"/>
  <c r="Z20" i="7"/>
  <c r="AM20" i="7" s="1"/>
  <c r="Z21" i="7"/>
  <c r="AM21" i="7" s="1"/>
  <c r="Z22" i="7"/>
  <c r="AM22" i="7" s="1"/>
  <c r="Z23" i="7"/>
  <c r="AM23" i="7" s="1"/>
  <c r="Z24" i="7"/>
  <c r="AM24" i="7" s="1"/>
  <c r="Z25" i="7"/>
  <c r="AM25" i="7" s="1"/>
  <c r="Z26" i="7"/>
  <c r="AM26" i="7" s="1"/>
  <c r="Z27" i="7"/>
  <c r="AM27" i="7" s="1"/>
  <c r="Z28" i="7"/>
  <c r="AM28" i="7" s="1"/>
  <c r="Z29" i="7"/>
  <c r="AM29" i="7" s="1"/>
  <c r="Z30" i="7"/>
  <c r="AM30" i="7" s="1"/>
  <c r="Z31" i="7"/>
  <c r="AM31" i="7" s="1"/>
  <c r="Z32" i="7"/>
  <c r="AM32" i="7" s="1"/>
  <c r="Z33" i="7"/>
  <c r="AM33" i="7" s="1"/>
  <c r="Z34" i="7"/>
  <c r="AM34" i="7" s="1"/>
  <c r="Z35" i="7"/>
  <c r="AM35" i="7" s="1"/>
  <c r="Z36" i="7"/>
  <c r="AM36" i="7" s="1"/>
  <c r="Z37" i="7"/>
  <c r="AM37" i="7" s="1"/>
  <c r="Z38" i="7"/>
  <c r="AM38" i="7" s="1"/>
  <c r="Z39" i="7"/>
  <c r="AM39" i="7" s="1"/>
  <c r="Z40" i="7"/>
  <c r="AM40" i="7" s="1"/>
  <c r="Z41" i="7"/>
  <c r="AM41" i="7" s="1"/>
  <c r="Z42" i="7"/>
  <c r="AM42" i="7" s="1"/>
  <c r="Z43" i="7"/>
  <c r="AM43" i="7" s="1"/>
  <c r="Z44" i="7"/>
  <c r="AM44" i="7" s="1"/>
  <c r="Z45" i="7"/>
  <c r="AM45" i="7" s="1"/>
  <c r="Z46" i="7"/>
  <c r="AM46" i="7" s="1"/>
  <c r="Z47" i="7"/>
  <c r="AM47" i="7" s="1"/>
  <c r="Z48" i="7"/>
  <c r="AM48" i="7" s="1"/>
  <c r="Z49" i="7"/>
  <c r="AM49" i="7" s="1"/>
  <c r="Z50" i="7"/>
  <c r="AM50" i="7" s="1"/>
  <c r="Z51" i="7"/>
  <c r="AM51" i="7" s="1"/>
  <c r="Z52" i="7"/>
  <c r="AM52" i="7" s="1"/>
  <c r="Z53" i="7"/>
  <c r="AM53" i="7" s="1"/>
  <c r="Z54" i="7"/>
  <c r="AM54" i="7" s="1"/>
  <c r="Z55" i="7"/>
  <c r="AM55" i="7" s="1"/>
  <c r="Z56" i="7"/>
  <c r="AM56" i="7" s="1"/>
  <c r="Z57" i="7"/>
  <c r="AM57" i="7" s="1"/>
  <c r="Z58" i="7"/>
  <c r="AM58" i="7" s="1"/>
  <c r="Z59" i="7"/>
  <c r="AM59" i="7" s="1"/>
  <c r="Z60" i="7"/>
  <c r="AM60" i="7" s="1"/>
  <c r="Z61" i="7"/>
  <c r="AM61" i="7" s="1"/>
  <c r="Z62" i="7"/>
  <c r="AM62" i="7" s="1"/>
  <c r="Z63" i="7"/>
  <c r="AM63" i="7" s="1"/>
  <c r="Z66" i="7"/>
  <c r="AM66" i="7" s="1"/>
  <c r="Z67" i="7"/>
  <c r="AM67" i="7" s="1"/>
  <c r="Z68" i="7"/>
  <c r="AM68" i="7" s="1"/>
  <c r="Z73" i="7"/>
  <c r="AM73" i="7" s="1"/>
  <c r="AA2" i="7"/>
  <c r="AA3" i="7"/>
  <c r="AA4" i="7"/>
  <c r="AA5" i="7"/>
  <c r="AA6" i="7"/>
  <c r="AA7" i="7"/>
  <c r="AA8" i="7"/>
  <c r="AA9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6" i="7"/>
  <c r="AA67" i="7"/>
  <c r="AA68" i="7"/>
  <c r="AB2" i="7"/>
  <c r="AB3" i="7"/>
  <c r="AB4" i="7"/>
  <c r="AB5" i="7"/>
  <c r="AB6" i="7"/>
  <c r="AB7" i="7"/>
  <c r="AB8" i="7"/>
  <c r="AB9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6" i="7"/>
  <c r="AB68" i="7"/>
  <c r="AB73" i="7"/>
  <c r="AC2" i="7"/>
  <c r="AC3" i="7"/>
  <c r="AC4" i="7"/>
  <c r="AC5" i="7"/>
  <c r="AC6" i="7"/>
  <c r="AC7" i="7"/>
  <c r="AC8" i="7"/>
  <c r="AC9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6" i="7"/>
  <c r="AC67" i="7"/>
  <c r="AC68" i="7"/>
  <c r="AC73" i="7"/>
  <c r="AD2" i="7"/>
  <c r="AD3" i="7"/>
  <c r="AD4" i="7"/>
  <c r="AD5" i="7"/>
  <c r="AD6" i="7"/>
  <c r="AD7" i="7"/>
  <c r="AD8" i="7"/>
  <c r="AD9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6" i="7"/>
  <c r="AD68" i="7"/>
  <c r="AD73" i="7"/>
  <c r="LK68" i="7"/>
  <c r="LJ68" i="7"/>
  <c r="LI68" i="7"/>
  <c r="LH68" i="7"/>
  <c r="LG68" i="7"/>
  <c r="LF68" i="7"/>
  <c r="LE68" i="7"/>
  <c r="LD68" i="7"/>
  <c r="LC68" i="7"/>
  <c r="LB68" i="7"/>
  <c r="LA68" i="7"/>
  <c r="KZ68" i="7"/>
  <c r="Y68" i="7"/>
  <c r="AL68" i="7" s="1"/>
  <c r="X68" i="7"/>
  <c r="AK68" i="7" s="1"/>
  <c r="W68" i="7"/>
  <c r="AJ68" i="7" s="1"/>
  <c r="V68" i="7"/>
  <c r="AI68" i="7" s="1"/>
  <c r="U68" i="7"/>
  <c r="T68" i="7"/>
  <c r="S68" i="7"/>
  <c r="LK67" i="7"/>
  <c r="LJ67" i="7"/>
  <c r="LI67" i="7"/>
  <c r="LH67" i="7"/>
  <c r="LG67" i="7"/>
  <c r="LF67" i="7"/>
  <c r="LE67" i="7"/>
  <c r="LD67" i="7"/>
  <c r="LC67" i="7"/>
  <c r="LB67" i="7"/>
  <c r="LA67" i="7"/>
  <c r="KZ67" i="7"/>
  <c r="Y67" i="7"/>
  <c r="AL67" i="7" s="1"/>
  <c r="X67" i="7"/>
  <c r="AK67" i="7" s="1"/>
  <c r="W67" i="7"/>
  <c r="AJ67" i="7" s="1"/>
  <c r="V67" i="7"/>
  <c r="AI67" i="7" s="1"/>
  <c r="U67" i="7"/>
  <c r="T67" i="7"/>
  <c r="LK66" i="7"/>
  <c r="LJ66" i="7"/>
  <c r="LI66" i="7"/>
  <c r="LH66" i="7"/>
  <c r="LG66" i="7"/>
  <c r="LF66" i="7"/>
  <c r="LE66" i="7"/>
  <c r="LD66" i="7"/>
  <c r="LC66" i="7"/>
  <c r="LB66" i="7"/>
  <c r="LA66" i="7"/>
  <c r="KZ66" i="7"/>
  <c r="Y66" i="7"/>
  <c r="AL66" i="7" s="1"/>
  <c r="X66" i="7"/>
  <c r="AK66" i="7" s="1"/>
  <c r="W66" i="7"/>
  <c r="AJ66" i="7" s="1"/>
  <c r="V66" i="7"/>
  <c r="AI66" i="7" s="1"/>
  <c r="U66" i="7"/>
  <c r="T66" i="7"/>
  <c r="S66" i="7"/>
  <c r="LK63" i="7"/>
  <c r="LJ63" i="7"/>
  <c r="LI63" i="7"/>
  <c r="LH63" i="7"/>
  <c r="LG63" i="7"/>
  <c r="LF63" i="7"/>
  <c r="LE63" i="7"/>
  <c r="LD63" i="7"/>
  <c r="LC63" i="7"/>
  <c r="LB63" i="7"/>
  <c r="LA63" i="7"/>
  <c r="KZ63" i="7"/>
  <c r="Y63" i="7"/>
  <c r="AL63" i="7" s="1"/>
  <c r="X63" i="7"/>
  <c r="AK63" i="7" s="1"/>
  <c r="W63" i="7"/>
  <c r="AJ63" i="7" s="1"/>
  <c r="V63" i="7"/>
  <c r="AI63" i="7" s="1"/>
  <c r="U63" i="7"/>
  <c r="T63" i="7"/>
  <c r="S63" i="7"/>
  <c r="LK62" i="7"/>
  <c r="LJ62" i="7"/>
  <c r="LI62" i="7"/>
  <c r="LH62" i="7"/>
  <c r="LG62" i="7"/>
  <c r="LF62" i="7"/>
  <c r="LE62" i="7"/>
  <c r="LD62" i="7"/>
  <c r="LC62" i="7"/>
  <c r="LB62" i="7"/>
  <c r="LA62" i="7"/>
  <c r="KZ62" i="7"/>
  <c r="Y62" i="7"/>
  <c r="AL62" i="7" s="1"/>
  <c r="X62" i="7"/>
  <c r="AK62" i="7" s="1"/>
  <c r="W62" i="7"/>
  <c r="AJ62" i="7" s="1"/>
  <c r="V62" i="7"/>
  <c r="AI62" i="7" s="1"/>
  <c r="U62" i="7"/>
  <c r="T62" i="7"/>
  <c r="S62" i="7"/>
  <c r="LK61" i="7"/>
  <c r="LJ61" i="7"/>
  <c r="LI61" i="7"/>
  <c r="LH61" i="7"/>
  <c r="LG61" i="7"/>
  <c r="LF61" i="7"/>
  <c r="LE61" i="7"/>
  <c r="LD61" i="7"/>
  <c r="LC61" i="7"/>
  <c r="LB61" i="7"/>
  <c r="LA61" i="7"/>
  <c r="KZ61" i="7"/>
  <c r="Y61" i="7"/>
  <c r="AL61" i="7" s="1"/>
  <c r="X61" i="7"/>
  <c r="AK61" i="7" s="1"/>
  <c r="W61" i="7"/>
  <c r="AJ61" i="7" s="1"/>
  <c r="V61" i="7"/>
  <c r="AI61" i="7" s="1"/>
  <c r="U61" i="7"/>
  <c r="T61" i="7"/>
  <c r="S61" i="7"/>
  <c r="LK60" i="7"/>
  <c r="LJ60" i="7"/>
  <c r="LI60" i="7"/>
  <c r="LH60" i="7"/>
  <c r="LG60" i="7"/>
  <c r="LF60" i="7"/>
  <c r="LE60" i="7"/>
  <c r="LD60" i="7"/>
  <c r="LC60" i="7"/>
  <c r="LB60" i="7"/>
  <c r="LA60" i="7"/>
  <c r="KZ60" i="7"/>
  <c r="Y60" i="7"/>
  <c r="AL60" i="7" s="1"/>
  <c r="X60" i="7"/>
  <c r="AK60" i="7" s="1"/>
  <c r="W60" i="7"/>
  <c r="AJ60" i="7" s="1"/>
  <c r="V60" i="7"/>
  <c r="AI60" i="7" s="1"/>
  <c r="U60" i="7"/>
  <c r="T60" i="7"/>
  <c r="S60" i="7"/>
  <c r="S2" i="7"/>
  <c r="AF2" i="7" s="1"/>
  <c r="T2" i="7"/>
  <c r="AG2" i="7" s="1"/>
  <c r="U2" i="7"/>
  <c r="AH2" i="7" s="1"/>
  <c r="V2" i="7"/>
  <c r="AI2" i="7" s="1"/>
  <c r="W2" i="7"/>
  <c r="AJ2" i="7" s="1"/>
  <c r="X2" i="7"/>
  <c r="AK2" i="7" s="1"/>
  <c r="Y2" i="7"/>
  <c r="AL2" i="7" s="1"/>
  <c r="KZ2" i="7"/>
  <c r="LA2" i="7"/>
  <c r="LB2" i="7"/>
  <c r="LC2" i="7"/>
  <c r="LD2" i="7"/>
  <c r="LE2" i="7"/>
  <c r="LF2" i="7"/>
  <c r="LG2" i="7"/>
  <c r="LH2" i="7"/>
  <c r="LI2" i="7"/>
  <c r="LJ2" i="7"/>
  <c r="LK2" i="7"/>
  <c r="S3" i="7"/>
  <c r="T3" i="7"/>
  <c r="AG3" i="7" s="1"/>
  <c r="U3" i="7"/>
  <c r="AH3" i="7" s="1"/>
  <c r="V3" i="7"/>
  <c r="AI3" i="7" s="1"/>
  <c r="W3" i="7"/>
  <c r="AJ3" i="7" s="1"/>
  <c r="X3" i="7"/>
  <c r="AK3" i="7" s="1"/>
  <c r="Y3" i="7"/>
  <c r="AL3" i="7" s="1"/>
  <c r="KZ3" i="7"/>
  <c r="LA3" i="7"/>
  <c r="LB3" i="7"/>
  <c r="LC3" i="7"/>
  <c r="LD3" i="7"/>
  <c r="LE3" i="7"/>
  <c r="LF3" i="7"/>
  <c r="LG3" i="7"/>
  <c r="LH3" i="7"/>
  <c r="LI3" i="7"/>
  <c r="LJ3" i="7"/>
  <c r="LK3" i="7"/>
  <c r="S4" i="7"/>
  <c r="AF4" i="7" s="1"/>
  <c r="T4" i="7"/>
  <c r="AG4" i="7" s="1"/>
  <c r="U4" i="7"/>
  <c r="AH4" i="7" s="1"/>
  <c r="V4" i="7"/>
  <c r="AI4" i="7" s="1"/>
  <c r="W4" i="7"/>
  <c r="AJ4" i="7" s="1"/>
  <c r="X4" i="7"/>
  <c r="AK4" i="7" s="1"/>
  <c r="Y4" i="7"/>
  <c r="AL4" i="7" s="1"/>
  <c r="KZ4" i="7"/>
  <c r="LA4" i="7"/>
  <c r="LB4" i="7"/>
  <c r="LC4" i="7"/>
  <c r="LD4" i="7"/>
  <c r="LE4" i="7"/>
  <c r="LF4" i="7"/>
  <c r="LG4" i="7"/>
  <c r="LH4" i="7"/>
  <c r="LI4" i="7"/>
  <c r="LJ4" i="7"/>
  <c r="LK4" i="7"/>
  <c r="S5" i="7"/>
  <c r="AF5" i="7" s="1"/>
  <c r="T5" i="7"/>
  <c r="U5" i="7"/>
  <c r="AH5" i="7" s="1"/>
  <c r="V5" i="7"/>
  <c r="AI5" i="7" s="1"/>
  <c r="W5" i="7"/>
  <c r="AJ5" i="7" s="1"/>
  <c r="X5" i="7"/>
  <c r="AK5" i="7" s="1"/>
  <c r="Y5" i="7"/>
  <c r="AL5" i="7" s="1"/>
  <c r="KZ5" i="7"/>
  <c r="LA5" i="7"/>
  <c r="LB5" i="7"/>
  <c r="LC5" i="7"/>
  <c r="LD5" i="7"/>
  <c r="LE5" i="7"/>
  <c r="LF5" i="7"/>
  <c r="LG5" i="7"/>
  <c r="LH5" i="7"/>
  <c r="LI5" i="7"/>
  <c r="LJ5" i="7"/>
  <c r="LK5" i="7"/>
  <c r="S6" i="7"/>
  <c r="AF6" i="7" s="1"/>
  <c r="T6" i="7"/>
  <c r="AG6" i="7" s="1"/>
  <c r="U6" i="7"/>
  <c r="V6" i="7"/>
  <c r="AI6" i="7" s="1"/>
  <c r="W6" i="7"/>
  <c r="AJ6" i="7" s="1"/>
  <c r="X6" i="7"/>
  <c r="AK6" i="7" s="1"/>
  <c r="Y6" i="7"/>
  <c r="AL6" i="7" s="1"/>
  <c r="KZ6" i="7"/>
  <c r="LA6" i="7"/>
  <c r="LB6" i="7"/>
  <c r="LC6" i="7"/>
  <c r="LD6" i="7"/>
  <c r="LE6" i="7"/>
  <c r="LF6" i="7"/>
  <c r="LG6" i="7"/>
  <c r="LH6" i="7"/>
  <c r="LI6" i="7"/>
  <c r="LJ6" i="7"/>
  <c r="LK6" i="7"/>
  <c r="S7" i="7"/>
  <c r="AF7" i="7" s="1"/>
  <c r="T7" i="7"/>
  <c r="AG7" i="7" s="1"/>
  <c r="U7" i="7"/>
  <c r="AH7" i="7" s="1"/>
  <c r="V7" i="7"/>
  <c r="AI7" i="7" s="1"/>
  <c r="W7" i="7"/>
  <c r="AJ7" i="7" s="1"/>
  <c r="X7" i="7"/>
  <c r="AK7" i="7" s="1"/>
  <c r="Y7" i="7"/>
  <c r="AL7" i="7" s="1"/>
  <c r="KZ7" i="7"/>
  <c r="LA7" i="7"/>
  <c r="LB7" i="7"/>
  <c r="LC7" i="7"/>
  <c r="LD7" i="7"/>
  <c r="LE7" i="7"/>
  <c r="LF7" i="7"/>
  <c r="LG7" i="7"/>
  <c r="LH7" i="7"/>
  <c r="LI7" i="7"/>
  <c r="LJ7" i="7"/>
  <c r="LK7" i="7"/>
  <c r="S8" i="7"/>
  <c r="AF8" i="7" s="1"/>
  <c r="T8" i="7"/>
  <c r="AG8" i="7" s="1"/>
  <c r="U8" i="7"/>
  <c r="V8" i="7"/>
  <c r="AI8" i="7" s="1"/>
  <c r="W8" i="7"/>
  <c r="AJ8" i="7" s="1"/>
  <c r="X8" i="7"/>
  <c r="AK8" i="7" s="1"/>
  <c r="Y8" i="7"/>
  <c r="AL8" i="7" s="1"/>
  <c r="KZ8" i="7"/>
  <c r="LA8" i="7"/>
  <c r="LB8" i="7"/>
  <c r="LC8" i="7"/>
  <c r="LD8" i="7"/>
  <c r="LE8" i="7"/>
  <c r="LF8" i="7"/>
  <c r="LG8" i="7"/>
  <c r="LH8" i="7"/>
  <c r="LI8" i="7"/>
  <c r="LJ8" i="7"/>
  <c r="LK8" i="7"/>
  <c r="S9" i="7"/>
  <c r="AF9" i="7" s="1"/>
  <c r="T9" i="7"/>
  <c r="AG9" i="7" s="1"/>
  <c r="U9" i="7"/>
  <c r="AH9" i="7" s="1"/>
  <c r="V9" i="7"/>
  <c r="AI9" i="7" s="1"/>
  <c r="W9" i="7"/>
  <c r="AJ9" i="7" s="1"/>
  <c r="X9" i="7"/>
  <c r="AK9" i="7" s="1"/>
  <c r="Y9" i="7"/>
  <c r="AL9" i="7" s="1"/>
  <c r="KZ9" i="7"/>
  <c r="LA9" i="7"/>
  <c r="LB9" i="7"/>
  <c r="LC9" i="7"/>
  <c r="LD9" i="7"/>
  <c r="LE9" i="7"/>
  <c r="LF9" i="7"/>
  <c r="LG9" i="7"/>
  <c r="LH9" i="7"/>
  <c r="LI9" i="7"/>
  <c r="LJ9" i="7"/>
  <c r="LK9" i="7"/>
  <c r="S10" i="7"/>
  <c r="AF10" i="7" s="1"/>
  <c r="T10" i="7"/>
  <c r="AG10" i="7" s="1"/>
  <c r="U10" i="7"/>
  <c r="AH10" i="7" s="1"/>
  <c r="V10" i="7"/>
  <c r="AI10" i="7" s="1"/>
  <c r="W10" i="7"/>
  <c r="AJ10" i="7" s="1"/>
  <c r="X10" i="7"/>
  <c r="AK10" i="7" s="1"/>
  <c r="Y10" i="7"/>
  <c r="AL10" i="7" s="1"/>
  <c r="KZ10" i="7"/>
  <c r="LA10" i="7"/>
  <c r="LB10" i="7"/>
  <c r="LC10" i="7"/>
  <c r="LD10" i="7"/>
  <c r="LE10" i="7"/>
  <c r="LF10" i="7"/>
  <c r="LG10" i="7"/>
  <c r="LH10" i="7"/>
  <c r="LI10" i="7"/>
  <c r="LJ10" i="7"/>
  <c r="LK10" i="7"/>
  <c r="S11" i="7"/>
  <c r="AF11" i="7" s="1"/>
  <c r="T11" i="7"/>
  <c r="AG11" i="7" s="1"/>
  <c r="U11" i="7"/>
  <c r="AH11" i="7" s="1"/>
  <c r="V11" i="7"/>
  <c r="AI11" i="7" s="1"/>
  <c r="W11" i="7"/>
  <c r="AJ11" i="7" s="1"/>
  <c r="X11" i="7"/>
  <c r="AK11" i="7" s="1"/>
  <c r="Y11" i="7"/>
  <c r="AL11" i="7" s="1"/>
  <c r="KZ11" i="7"/>
  <c r="LA11" i="7"/>
  <c r="LB11" i="7"/>
  <c r="LC11" i="7"/>
  <c r="LD11" i="7"/>
  <c r="LE11" i="7"/>
  <c r="LF11" i="7"/>
  <c r="LG11" i="7"/>
  <c r="LH11" i="7"/>
  <c r="LI11" i="7"/>
  <c r="LJ11" i="7"/>
  <c r="LK11" i="7"/>
  <c r="S12" i="7"/>
  <c r="AF12" i="7" s="1"/>
  <c r="T12" i="7"/>
  <c r="AG12" i="7" s="1"/>
  <c r="U12" i="7"/>
  <c r="V12" i="7"/>
  <c r="AI12" i="7" s="1"/>
  <c r="W12" i="7"/>
  <c r="AJ12" i="7" s="1"/>
  <c r="X12" i="7"/>
  <c r="AK12" i="7" s="1"/>
  <c r="Y12" i="7"/>
  <c r="AL12" i="7" s="1"/>
  <c r="KZ12" i="7"/>
  <c r="LA12" i="7"/>
  <c r="LB12" i="7"/>
  <c r="LC12" i="7"/>
  <c r="LD12" i="7"/>
  <c r="LE12" i="7"/>
  <c r="LF12" i="7"/>
  <c r="LG12" i="7"/>
  <c r="LH12" i="7"/>
  <c r="LI12" i="7"/>
  <c r="LJ12" i="7"/>
  <c r="LK12" i="7"/>
  <c r="S13" i="7"/>
  <c r="AF13" i="7" s="1"/>
  <c r="T13" i="7"/>
  <c r="AG13" i="7" s="1"/>
  <c r="U13" i="7"/>
  <c r="AH13" i="7" s="1"/>
  <c r="V13" i="7"/>
  <c r="AI13" i="7" s="1"/>
  <c r="W13" i="7"/>
  <c r="AJ13" i="7" s="1"/>
  <c r="X13" i="7"/>
  <c r="AK13" i="7" s="1"/>
  <c r="Y13" i="7"/>
  <c r="AL13" i="7" s="1"/>
  <c r="KZ13" i="7"/>
  <c r="LA13" i="7"/>
  <c r="LB13" i="7"/>
  <c r="LC13" i="7"/>
  <c r="LD13" i="7"/>
  <c r="LE13" i="7"/>
  <c r="LF13" i="7"/>
  <c r="LG13" i="7"/>
  <c r="LH13" i="7"/>
  <c r="LI13" i="7"/>
  <c r="LJ13" i="7"/>
  <c r="LK13" i="7"/>
  <c r="S14" i="7"/>
  <c r="AF14" i="7" s="1"/>
  <c r="T14" i="7"/>
  <c r="AG14" i="7" s="1"/>
  <c r="U14" i="7"/>
  <c r="AH14" i="7" s="1"/>
  <c r="V14" i="7"/>
  <c r="AI14" i="7" s="1"/>
  <c r="W14" i="7"/>
  <c r="AJ14" i="7" s="1"/>
  <c r="X14" i="7"/>
  <c r="AK14" i="7" s="1"/>
  <c r="Y14" i="7"/>
  <c r="AL14" i="7" s="1"/>
  <c r="KZ14" i="7"/>
  <c r="LA14" i="7"/>
  <c r="LB14" i="7"/>
  <c r="LC14" i="7"/>
  <c r="LD14" i="7"/>
  <c r="LE14" i="7"/>
  <c r="LF14" i="7"/>
  <c r="LG14" i="7"/>
  <c r="LH14" i="7"/>
  <c r="LI14" i="7"/>
  <c r="LJ14" i="7"/>
  <c r="LK14" i="7"/>
  <c r="S15" i="7"/>
  <c r="AF15" i="7" s="1"/>
  <c r="T15" i="7"/>
  <c r="AG15" i="7" s="1"/>
  <c r="U15" i="7"/>
  <c r="AH15" i="7" s="1"/>
  <c r="V15" i="7"/>
  <c r="AI15" i="7" s="1"/>
  <c r="W15" i="7"/>
  <c r="AJ15" i="7" s="1"/>
  <c r="X15" i="7"/>
  <c r="AK15" i="7" s="1"/>
  <c r="Y15" i="7"/>
  <c r="AL15" i="7" s="1"/>
  <c r="KZ15" i="7"/>
  <c r="LA15" i="7"/>
  <c r="LB15" i="7"/>
  <c r="LC15" i="7"/>
  <c r="LD15" i="7"/>
  <c r="LE15" i="7"/>
  <c r="LF15" i="7"/>
  <c r="LG15" i="7"/>
  <c r="LH15" i="7"/>
  <c r="LI15" i="7"/>
  <c r="LJ15" i="7"/>
  <c r="LK15" i="7"/>
  <c r="S16" i="7"/>
  <c r="AF16" i="7" s="1"/>
  <c r="T16" i="7"/>
  <c r="AG16" i="7" s="1"/>
  <c r="U16" i="7"/>
  <c r="AH16" i="7" s="1"/>
  <c r="V16" i="7"/>
  <c r="AI16" i="7" s="1"/>
  <c r="W16" i="7"/>
  <c r="AJ16" i="7" s="1"/>
  <c r="X16" i="7"/>
  <c r="AK16" i="7" s="1"/>
  <c r="Y16" i="7"/>
  <c r="AL16" i="7" s="1"/>
  <c r="KZ16" i="7"/>
  <c r="LA16" i="7"/>
  <c r="LB16" i="7"/>
  <c r="LC16" i="7"/>
  <c r="LD16" i="7"/>
  <c r="LE16" i="7"/>
  <c r="LF16" i="7"/>
  <c r="LG16" i="7"/>
  <c r="LH16" i="7"/>
  <c r="LI16" i="7"/>
  <c r="LJ16" i="7"/>
  <c r="LK16" i="7"/>
  <c r="S17" i="7"/>
  <c r="AF17" i="7" s="1"/>
  <c r="T17" i="7"/>
  <c r="AG17" i="7" s="1"/>
  <c r="U17" i="7"/>
  <c r="AH17" i="7" s="1"/>
  <c r="V17" i="7"/>
  <c r="AI17" i="7" s="1"/>
  <c r="W17" i="7"/>
  <c r="AJ17" i="7" s="1"/>
  <c r="X17" i="7"/>
  <c r="AK17" i="7" s="1"/>
  <c r="Y17" i="7"/>
  <c r="AL17" i="7" s="1"/>
  <c r="KZ17" i="7"/>
  <c r="LA17" i="7"/>
  <c r="LB17" i="7"/>
  <c r="LC17" i="7"/>
  <c r="LD17" i="7"/>
  <c r="LE17" i="7"/>
  <c r="LF17" i="7"/>
  <c r="LG17" i="7"/>
  <c r="LH17" i="7"/>
  <c r="LI17" i="7"/>
  <c r="LJ17" i="7"/>
  <c r="LK17" i="7"/>
  <c r="S18" i="7"/>
  <c r="AF18" i="7" s="1"/>
  <c r="T18" i="7"/>
  <c r="AG18" i="7" s="1"/>
  <c r="U18" i="7"/>
  <c r="V18" i="7"/>
  <c r="AI18" i="7" s="1"/>
  <c r="W18" i="7"/>
  <c r="AJ18" i="7" s="1"/>
  <c r="X18" i="7"/>
  <c r="AK18" i="7" s="1"/>
  <c r="Y18" i="7"/>
  <c r="AL18" i="7" s="1"/>
  <c r="KZ18" i="7"/>
  <c r="LA18" i="7"/>
  <c r="LB18" i="7"/>
  <c r="LC18" i="7"/>
  <c r="LD18" i="7"/>
  <c r="LE18" i="7"/>
  <c r="LF18" i="7"/>
  <c r="LG18" i="7"/>
  <c r="LH18" i="7"/>
  <c r="LI18" i="7"/>
  <c r="LJ18" i="7"/>
  <c r="LK18" i="7"/>
  <c r="S19" i="7"/>
  <c r="AF19" i="7" s="1"/>
  <c r="T19" i="7"/>
  <c r="AG19" i="7" s="1"/>
  <c r="U19" i="7"/>
  <c r="AH19" i="7" s="1"/>
  <c r="V19" i="7"/>
  <c r="AI19" i="7" s="1"/>
  <c r="W19" i="7"/>
  <c r="AJ19" i="7" s="1"/>
  <c r="X19" i="7"/>
  <c r="AK19" i="7" s="1"/>
  <c r="Y19" i="7"/>
  <c r="AL19" i="7" s="1"/>
  <c r="KZ19" i="7"/>
  <c r="LA19" i="7"/>
  <c r="LB19" i="7"/>
  <c r="LC19" i="7"/>
  <c r="LD19" i="7"/>
  <c r="LE19" i="7"/>
  <c r="LF19" i="7"/>
  <c r="LG19" i="7"/>
  <c r="LH19" i="7"/>
  <c r="LI19" i="7"/>
  <c r="LJ19" i="7"/>
  <c r="LK19" i="7"/>
  <c r="S20" i="7"/>
  <c r="AF20" i="7" s="1"/>
  <c r="T20" i="7"/>
  <c r="U20" i="7"/>
  <c r="V20" i="7"/>
  <c r="AI20" i="7" s="1"/>
  <c r="W20" i="7"/>
  <c r="AJ20" i="7" s="1"/>
  <c r="X20" i="7"/>
  <c r="AK20" i="7" s="1"/>
  <c r="Y20" i="7"/>
  <c r="AL20" i="7" s="1"/>
  <c r="KZ20" i="7"/>
  <c r="LA20" i="7"/>
  <c r="LB20" i="7"/>
  <c r="LC20" i="7"/>
  <c r="LD20" i="7"/>
  <c r="LE20" i="7"/>
  <c r="LF20" i="7"/>
  <c r="LG20" i="7"/>
  <c r="LH20" i="7"/>
  <c r="LI20" i="7"/>
  <c r="LJ20" i="7"/>
  <c r="LK20" i="7"/>
  <c r="S21" i="7"/>
  <c r="AF21" i="7" s="1"/>
  <c r="T21" i="7"/>
  <c r="AG21" i="7" s="1"/>
  <c r="U21" i="7"/>
  <c r="AH21" i="7" s="1"/>
  <c r="V21" i="7"/>
  <c r="AI21" i="7" s="1"/>
  <c r="W21" i="7"/>
  <c r="AJ21" i="7" s="1"/>
  <c r="X21" i="7"/>
  <c r="AK21" i="7" s="1"/>
  <c r="Y21" i="7"/>
  <c r="AL21" i="7" s="1"/>
  <c r="KZ21" i="7"/>
  <c r="LA21" i="7"/>
  <c r="LB21" i="7"/>
  <c r="LC21" i="7"/>
  <c r="LD21" i="7"/>
  <c r="LE21" i="7"/>
  <c r="LF21" i="7"/>
  <c r="LG21" i="7"/>
  <c r="LH21" i="7"/>
  <c r="LI21" i="7"/>
  <c r="LJ21" i="7"/>
  <c r="LK21" i="7"/>
  <c r="S22" i="7"/>
  <c r="T22" i="7"/>
  <c r="AG22" i="7" s="1"/>
  <c r="U22" i="7"/>
  <c r="AH22" i="7" s="1"/>
  <c r="V22" i="7"/>
  <c r="AI22" i="7" s="1"/>
  <c r="W22" i="7"/>
  <c r="AJ22" i="7" s="1"/>
  <c r="X22" i="7"/>
  <c r="AK22" i="7" s="1"/>
  <c r="Y22" i="7"/>
  <c r="AL22" i="7" s="1"/>
  <c r="KZ22" i="7"/>
  <c r="LA22" i="7"/>
  <c r="LB22" i="7"/>
  <c r="LC22" i="7"/>
  <c r="LD22" i="7"/>
  <c r="LE22" i="7"/>
  <c r="LF22" i="7"/>
  <c r="LG22" i="7"/>
  <c r="LH22" i="7"/>
  <c r="LI22" i="7"/>
  <c r="LJ22" i="7"/>
  <c r="LK22" i="7"/>
  <c r="S23" i="7"/>
  <c r="AF23" i="7" s="1"/>
  <c r="T23" i="7"/>
  <c r="AG23" i="7" s="1"/>
  <c r="U23" i="7"/>
  <c r="AH23" i="7" s="1"/>
  <c r="V23" i="7"/>
  <c r="AI23" i="7" s="1"/>
  <c r="W23" i="7"/>
  <c r="AJ23" i="7" s="1"/>
  <c r="X23" i="7"/>
  <c r="AK23" i="7" s="1"/>
  <c r="Y23" i="7"/>
  <c r="AL23" i="7" s="1"/>
  <c r="KZ23" i="7"/>
  <c r="LA23" i="7"/>
  <c r="LB23" i="7"/>
  <c r="LC23" i="7"/>
  <c r="LD23" i="7"/>
  <c r="LE23" i="7"/>
  <c r="LF23" i="7"/>
  <c r="LG23" i="7"/>
  <c r="LH23" i="7"/>
  <c r="LI23" i="7"/>
  <c r="LJ23" i="7"/>
  <c r="LK23" i="7"/>
  <c r="S24" i="7"/>
  <c r="AF24" i="7" s="1"/>
  <c r="T24" i="7"/>
  <c r="AG24" i="7" s="1"/>
  <c r="U24" i="7"/>
  <c r="AH24" i="7" s="1"/>
  <c r="V24" i="7"/>
  <c r="AI24" i="7" s="1"/>
  <c r="W24" i="7"/>
  <c r="AJ24" i="7" s="1"/>
  <c r="X24" i="7"/>
  <c r="AK24" i="7" s="1"/>
  <c r="Y24" i="7"/>
  <c r="AL24" i="7" s="1"/>
  <c r="KZ24" i="7"/>
  <c r="LA24" i="7"/>
  <c r="LB24" i="7"/>
  <c r="LC24" i="7"/>
  <c r="LD24" i="7"/>
  <c r="LE24" i="7"/>
  <c r="LF24" i="7"/>
  <c r="LG24" i="7"/>
  <c r="LH24" i="7"/>
  <c r="LI24" i="7"/>
  <c r="LJ24" i="7"/>
  <c r="LK24" i="7"/>
  <c r="S25" i="7"/>
  <c r="AF25" i="7" s="1"/>
  <c r="T25" i="7"/>
  <c r="AG25" i="7" s="1"/>
  <c r="U25" i="7"/>
  <c r="AH25" i="7" s="1"/>
  <c r="V25" i="7"/>
  <c r="AI25" i="7" s="1"/>
  <c r="W25" i="7"/>
  <c r="AJ25" i="7" s="1"/>
  <c r="X25" i="7"/>
  <c r="AK25" i="7" s="1"/>
  <c r="Y25" i="7"/>
  <c r="AL25" i="7" s="1"/>
  <c r="KZ25" i="7"/>
  <c r="LA25" i="7"/>
  <c r="LB25" i="7"/>
  <c r="LC25" i="7"/>
  <c r="LD25" i="7"/>
  <c r="LE25" i="7"/>
  <c r="LF25" i="7"/>
  <c r="LG25" i="7"/>
  <c r="LH25" i="7"/>
  <c r="LI25" i="7"/>
  <c r="LJ25" i="7"/>
  <c r="LK25" i="7"/>
  <c r="S26" i="7"/>
  <c r="AF26" i="7" s="1"/>
  <c r="T26" i="7"/>
  <c r="AG26" i="7" s="1"/>
  <c r="U26" i="7"/>
  <c r="V26" i="7"/>
  <c r="AI26" i="7" s="1"/>
  <c r="W26" i="7"/>
  <c r="AJ26" i="7" s="1"/>
  <c r="X26" i="7"/>
  <c r="AK26" i="7" s="1"/>
  <c r="Y26" i="7"/>
  <c r="AL26" i="7" s="1"/>
  <c r="KZ26" i="7"/>
  <c r="LA26" i="7"/>
  <c r="LB26" i="7"/>
  <c r="LC26" i="7"/>
  <c r="LD26" i="7"/>
  <c r="LE26" i="7"/>
  <c r="LF26" i="7"/>
  <c r="LG26" i="7"/>
  <c r="LH26" i="7"/>
  <c r="LI26" i="7"/>
  <c r="LJ26" i="7"/>
  <c r="LK26" i="7"/>
  <c r="S27" i="7"/>
  <c r="AF27" i="7" s="1"/>
  <c r="T27" i="7"/>
  <c r="AG27" i="7" s="1"/>
  <c r="U27" i="7"/>
  <c r="AH27" i="7" s="1"/>
  <c r="V27" i="7"/>
  <c r="AI27" i="7" s="1"/>
  <c r="W27" i="7"/>
  <c r="AJ27" i="7" s="1"/>
  <c r="X27" i="7"/>
  <c r="AK27" i="7" s="1"/>
  <c r="Y27" i="7"/>
  <c r="AL27" i="7" s="1"/>
  <c r="KZ27" i="7"/>
  <c r="LA27" i="7"/>
  <c r="LB27" i="7"/>
  <c r="LC27" i="7"/>
  <c r="LD27" i="7"/>
  <c r="LE27" i="7"/>
  <c r="LF27" i="7"/>
  <c r="LG27" i="7"/>
  <c r="LH27" i="7"/>
  <c r="LI27" i="7"/>
  <c r="LJ27" i="7"/>
  <c r="LK27" i="7"/>
  <c r="S28" i="7"/>
  <c r="AF28" i="7" s="1"/>
  <c r="T28" i="7"/>
  <c r="AG28" i="7" s="1"/>
  <c r="U28" i="7"/>
  <c r="AH28" i="7" s="1"/>
  <c r="V28" i="7"/>
  <c r="AI28" i="7" s="1"/>
  <c r="W28" i="7"/>
  <c r="AJ28" i="7" s="1"/>
  <c r="X28" i="7"/>
  <c r="AK28" i="7" s="1"/>
  <c r="Y28" i="7"/>
  <c r="AL28" i="7" s="1"/>
  <c r="KZ28" i="7"/>
  <c r="LA28" i="7"/>
  <c r="LB28" i="7"/>
  <c r="LC28" i="7"/>
  <c r="LD28" i="7"/>
  <c r="LE28" i="7"/>
  <c r="LF28" i="7"/>
  <c r="LG28" i="7"/>
  <c r="LH28" i="7"/>
  <c r="LI28" i="7"/>
  <c r="LJ28" i="7"/>
  <c r="LK28" i="7"/>
  <c r="S29" i="7"/>
  <c r="AF29" i="7" s="1"/>
  <c r="T29" i="7"/>
  <c r="AG29" i="7" s="1"/>
  <c r="U29" i="7"/>
  <c r="AH29" i="7" s="1"/>
  <c r="V29" i="7"/>
  <c r="AI29" i="7" s="1"/>
  <c r="W29" i="7"/>
  <c r="AJ29" i="7" s="1"/>
  <c r="X29" i="7"/>
  <c r="AK29" i="7" s="1"/>
  <c r="Y29" i="7"/>
  <c r="AL29" i="7" s="1"/>
  <c r="KZ29" i="7"/>
  <c r="LA29" i="7"/>
  <c r="LB29" i="7"/>
  <c r="LC29" i="7"/>
  <c r="LD29" i="7"/>
  <c r="LE29" i="7"/>
  <c r="LF29" i="7"/>
  <c r="LG29" i="7"/>
  <c r="LH29" i="7"/>
  <c r="LI29" i="7"/>
  <c r="LJ29" i="7"/>
  <c r="LK29" i="7"/>
  <c r="S30" i="7"/>
  <c r="AF30" i="7" s="1"/>
  <c r="T30" i="7"/>
  <c r="AG30" i="7" s="1"/>
  <c r="U30" i="7"/>
  <c r="AH30" i="7" s="1"/>
  <c r="V30" i="7"/>
  <c r="AI30" i="7" s="1"/>
  <c r="W30" i="7"/>
  <c r="AJ30" i="7" s="1"/>
  <c r="X30" i="7"/>
  <c r="AK30" i="7" s="1"/>
  <c r="Y30" i="7"/>
  <c r="AL30" i="7" s="1"/>
  <c r="KZ30" i="7"/>
  <c r="LA30" i="7"/>
  <c r="LB30" i="7"/>
  <c r="LC30" i="7"/>
  <c r="LD30" i="7"/>
  <c r="LE30" i="7"/>
  <c r="LF30" i="7"/>
  <c r="LG30" i="7"/>
  <c r="LH30" i="7"/>
  <c r="LI30" i="7"/>
  <c r="LJ30" i="7"/>
  <c r="LK30" i="7"/>
  <c r="S31" i="7"/>
  <c r="AF31" i="7" s="1"/>
  <c r="T31" i="7"/>
  <c r="AG31" i="7" s="1"/>
  <c r="U31" i="7"/>
  <c r="V31" i="7"/>
  <c r="AI31" i="7" s="1"/>
  <c r="W31" i="7"/>
  <c r="AJ31" i="7" s="1"/>
  <c r="X31" i="7"/>
  <c r="AK31" i="7" s="1"/>
  <c r="Y31" i="7"/>
  <c r="AL31" i="7" s="1"/>
  <c r="KZ31" i="7"/>
  <c r="LA31" i="7"/>
  <c r="LB31" i="7"/>
  <c r="LC31" i="7"/>
  <c r="LD31" i="7"/>
  <c r="LE31" i="7"/>
  <c r="LF31" i="7"/>
  <c r="LG31" i="7"/>
  <c r="LH31" i="7"/>
  <c r="LI31" i="7"/>
  <c r="LJ31" i="7"/>
  <c r="LK31" i="7"/>
  <c r="S32" i="7"/>
  <c r="AF32" i="7" s="1"/>
  <c r="T32" i="7"/>
  <c r="AG32" i="7" s="1"/>
  <c r="U32" i="7"/>
  <c r="AH32" i="7" s="1"/>
  <c r="V32" i="7"/>
  <c r="AI32" i="7" s="1"/>
  <c r="W32" i="7"/>
  <c r="AJ32" i="7" s="1"/>
  <c r="X32" i="7"/>
  <c r="AK32" i="7" s="1"/>
  <c r="Y32" i="7"/>
  <c r="AL32" i="7" s="1"/>
  <c r="KZ32" i="7"/>
  <c r="LA32" i="7"/>
  <c r="LB32" i="7"/>
  <c r="LC32" i="7"/>
  <c r="LD32" i="7"/>
  <c r="LE32" i="7"/>
  <c r="LF32" i="7"/>
  <c r="LG32" i="7"/>
  <c r="LH32" i="7"/>
  <c r="LI32" i="7"/>
  <c r="LJ32" i="7"/>
  <c r="LK32" i="7"/>
  <c r="S33" i="7"/>
  <c r="AF33" i="7" s="1"/>
  <c r="T33" i="7"/>
  <c r="AG33" i="7" s="1"/>
  <c r="U33" i="7"/>
  <c r="AH33" i="7" s="1"/>
  <c r="V33" i="7"/>
  <c r="AI33" i="7" s="1"/>
  <c r="W33" i="7"/>
  <c r="AJ33" i="7" s="1"/>
  <c r="X33" i="7"/>
  <c r="AK33" i="7" s="1"/>
  <c r="Y33" i="7"/>
  <c r="AL33" i="7" s="1"/>
  <c r="KZ33" i="7"/>
  <c r="LA33" i="7"/>
  <c r="LB33" i="7"/>
  <c r="LC33" i="7"/>
  <c r="LD33" i="7"/>
  <c r="LE33" i="7"/>
  <c r="LF33" i="7"/>
  <c r="LG33" i="7"/>
  <c r="LH33" i="7"/>
  <c r="LI33" i="7"/>
  <c r="LJ33" i="7"/>
  <c r="LK33" i="7"/>
  <c r="S34" i="7"/>
  <c r="AF34" i="7" s="1"/>
  <c r="T34" i="7"/>
  <c r="AG34" i="7" s="1"/>
  <c r="U34" i="7"/>
  <c r="V34" i="7"/>
  <c r="AI34" i="7" s="1"/>
  <c r="W34" i="7"/>
  <c r="AJ34" i="7" s="1"/>
  <c r="X34" i="7"/>
  <c r="AK34" i="7" s="1"/>
  <c r="Y34" i="7"/>
  <c r="AL34" i="7" s="1"/>
  <c r="KZ34" i="7"/>
  <c r="LA34" i="7"/>
  <c r="LB34" i="7"/>
  <c r="LC34" i="7"/>
  <c r="LD34" i="7"/>
  <c r="LE34" i="7"/>
  <c r="LF34" i="7"/>
  <c r="LG34" i="7"/>
  <c r="LH34" i="7"/>
  <c r="LI34" i="7"/>
  <c r="LJ34" i="7"/>
  <c r="LK34" i="7"/>
  <c r="S35" i="7"/>
  <c r="AF35" i="7" s="1"/>
  <c r="T35" i="7"/>
  <c r="AG35" i="7" s="1"/>
  <c r="U35" i="7"/>
  <c r="AH35" i="7" s="1"/>
  <c r="V35" i="7"/>
  <c r="AI35" i="7" s="1"/>
  <c r="W35" i="7"/>
  <c r="AJ35" i="7" s="1"/>
  <c r="X35" i="7"/>
  <c r="AK35" i="7" s="1"/>
  <c r="Y35" i="7"/>
  <c r="AL35" i="7" s="1"/>
  <c r="KZ35" i="7"/>
  <c r="LA35" i="7"/>
  <c r="LB35" i="7"/>
  <c r="LC35" i="7"/>
  <c r="LD35" i="7"/>
  <c r="LE35" i="7"/>
  <c r="LF35" i="7"/>
  <c r="LG35" i="7"/>
  <c r="LH35" i="7"/>
  <c r="LI35" i="7"/>
  <c r="LJ35" i="7"/>
  <c r="LK35" i="7"/>
  <c r="S36" i="7"/>
  <c r="AF36" i="7" s="1"/>
  <c r="T36" i="7"/>
  <c r="AG36" i="7" s="1"/>
  <c r="U36" i="7"/>
  <c r="AH36" i="7" s="1"/>
  <c r="V36" i="7"/>
  <c r="AI36" i="7" s="1"/>
  <c r="W36" i="7"/>
  <c r="AJ36" i="7" s="1"/>
  <c r="X36" i="7"/>
  <c r="AK36" i="7" s="1"/>
  <c r="Y36" i="7"/>
  <c r="AL36" i="7" s="1"/>
  <c r="KZ36" i="7"/>
  <c r="LA36" i="7"/>
  <c r="LB36" i="7"/>
  <c r="LC36" i="7"/>
  <c r="LD36" i="7"/>
  <c r="LE36" i="7"/>
  <c r="LF36" i="7"/>
  <c r="LG36" i="7"/>
  <c r="LH36" i="7"/>
  <c r="LI36" i="7"/>
  <c r="LJ36" i="7"/>
  <c r="LK36" i="7"/>
  <c r="S37" i="7"/>
  <c r="AF37" i="7" s="1"/>
  <c r="T37" i="7"/>
  <c r="AG37" i="7" s="1"/>
  <c r="U37" i="7"/>
  <c r="AH37" i="7" s="1"/>
  <c r="V37" i="7"/>
  <c r="AI37" i="7" s="1"/>
  <c r="W37" i="7"/>
  <c r="AJ37" i="7" s="1"/>
  <c r="X37" i="7"/>
  <c r="AK37" i="7" s="1"/>
  <c r="Y37" i="7"/>
  <c r="AL37" i="7" s="1"/>
  <c r="KZ37" i="7"/>
  <c r="LA37" i="7"/>
  <c r="LB37" i="7"/>
  <c r="LC37" i="7"/>
  <c r="LD37" i="7"/>
  <c r="LE37" i="7"/>
  <c r="LF37" i="7"/>
  <c r="LG37" i="7"/>
  <c r="LH37" i="7"/>
  <c r="LI37" i="7"/>
  <c r="LJ37" i="7"/>
  <c r="LK37" i="7"/>
  <c r="S38" i="7"/>
  <c r="AF38" i="7" s="1"/>
  <c r="T38" i="7"/>
  <c r="AG38" i="7" s="1"/>
  <c r="U38" i="7"/>
  <c r="V38" i="7"/>
  <c r="AI38" i="7" s="1"/>
  <c r="W38" i="7"/>
  <c r="AJ38" i="7" s="1"/>
  <c r="X38" i="7"/>
  <c r="AK38" i="7" s="1"/>
  <c r="Y38" i="7"/>
  <c r="AL38" i="7" s="1"/>
  <c r="KZ38" i="7"/>
  <c r="LA38" i="7"/>
  <c r="LB38" i="7"/>
  <c r="LC38" i="7"/>
  <c r="LD38" i="7"/>
  <c r="LE38" i="7"/>
  <c r="LF38" i="7"/>
  <c r="LG38" i="7"/>
  <c r="LH38" i="7"/>
  <c r="LI38" i="7"/>
  <c r="LJ38" i="7"/>
  <c r="LK38" i="7"/>
  <c r="S39" i="7"/>
  <c r="AF39" i="7" s="1"/>
  <c r="T39" i="7"/>
  <c r="AG39" i="7" s="1"/>
  <c r="U39" i="7"/>
  <c r="V39" i="7"/>
  <c r="AI39" i="7" s="1"/>
  <c r="W39" i="7"/>
  <c r="AJ39" i="7" s="1"/>
  <c r="X39" i="7"/>
  <c r="AK39" i="7" s="1"/>
  <c r="Y39" i="7"/>
  <c r="AL39" i="7" s="1"/>
  <c r="KZ39" i="7"/>
  <c r="LA39" i="7"/>
  <c r="LB39" i="7"/>
  <c r="LC39" i="7"/>
  <c r="LD39" i="7"/>
  <c r="LE39" i="7"/>
  <c r="LF39" i="7"/>
  <c r="LG39" i="7"/>
  <c r="LH39" i="7"/>
  <c r="LI39" i="7"/>
  <c r="LJ39" i="7"/>
  <c r="LK39" i="7"/>
  <c r="S40" i="7"/>
  <c r="AF40" i="7" s="1"/>
  <c r="T40" i="7"/>
  <c r="AG40" i="7" s="1"/>
  <c r="U40" i="7"/>
  <c r="AH40" i="7" s="1"/>
  <c r="V40" i="7"/>
  <c r="AI40" i="7" s="1"/>
  <c r="W40" i="7"/>
  <c r="AJ40" i="7" s="1"/>
  <c r="X40" i="7"/>
  <c r="AK40" i="7" s="1"/>
  <c r="Y40" i="7"/>
  <c r="AL40" i="7" s="1"/>
  <c r="KZ40" i="7"/>
  <c r="LA40" i="7"/>
  <c r="LB40" i="7"/>
  <c r="LC40" i="7"/>
  <c r="LD40" i="7"/>
  <c r="LE40" i="7"/>
  <c r="LF40" i="7"/>
  <c r="LG40" i="7"/>
  <c r="LH40" i="7"/>
  <c r="LI40" i="7"/>
  <c r="LJ40" i="7"/>
  <c r="LK40" i="7"/>
  <c r="S41" i="7"/>
  <c r="AF41" i="7" s="1"/>
  <c r="T41" i="7"/>
  <c r="AG41" i="7" s="1"/>
  <c r="U41" i="7"/>
  <c r="AH41" i="7" s="1"/>
  <c r="V41" i="7"/>
  <c r="AI41" i="7" s="1"/>
  <c r="W41" i="7"/>
  <c r="AJ41" i="7" s="1"/>
  <c r="X41" i="7"/>
  <c r="AK41" i="7" s="1"/>
  <c r="Y41" i="7"/>
  <c r="AL41" i="7" s="1"/>
  <c r="KZ41" i="7"/>
  <c r="LA41" i="7"/>
  <c r="LB41" i="7"/>
  <c r="LC41" i="7"/>
  <c r="LD41" i="7"/>
  <c r="LE41" i="7"/>
  <c r="LF41" i="7"/>
  <c r="LG41" i="7"/>
  <c r="LH41" i="7"/>
  <c r="LI41" i="7"/>
  <c r="LJ41" i="7"/>
  <c r="LK41" i="7"/>
  <c r="S42" i="7"/>
  <c r="AF42" i="7" s="1"/>
  <c r="T42" i="7"/>
  <c r="AG42" i="7" s="1"/>
  <c r="U42" i="7"/>
  <c r="AH42" i="7" s="1"/>
  <c r="V42" i="7"/>
  <c r="AI42" i="7" s="1"/>
  <c r="W42" i="7"/>
  <c r="AJ42" i="7" s="1"/>
  <c r="X42" i="7"/>
  <c r="AK42" i="7" s="1"/>
  <c r="Y42" i="7"/>
  <c r="AL42" i="7" s="1"/>
  <c r="KZ42" i="7"/>
  <c r="LA42" i="7"/>
  <c r="LB42" i="7"/>
  <c r="LC42" i="7"/>
  <c r="LD42" i="7"/>
  <c r="LE42" i="7"/>
  <c r="LF42" i="7"/>
  <c r="LG42" i="7"/>
  <c r="LH42" i="7"/>
  <c r="LI42" i="7"/>
  <c r="LJ42" i="7"/>
  <c r="LK42" i="7"/>
  <c r="S43" i="7"/>
  <c r="AF43" i="7" s="1"/>
  <c r="T43" i="7"/>
  <c r="U43" i="7"/>
  <c r="AH43" i="7" s="1"/>
  <c r="V43" i="7"/>
  <c r="AI43" i="7" s="1"/>
  <c r="W43" i="7"/>
  <c r="AJ43" i="7" s="1"/>
  <c r="X43" i="7"/>
  <c r="AK43" i="7" s="1"/>
  <c r="Y43" i="7"/>
  <c r="AL43" i="7" s="1"/>
  <c r="KZ43" i="7"/>
  <c r="LA43" i="7"/>
  <c r="LB43" i="7"/>
  <c r="LC43" i="7"/>
  <c r="LD43" i="7"/>
  <c r="LE43" i="7"/>
  <c r="LF43" i="7"/>
  <c r="LG43" i="7"/>
  <c r="LH43" i="7"/>
  <c r="LI43" i="7"/>
  <c r="LJ43" i="7"/>
  <c r="LK43" i="7"/>
  <c r="S44" i="7"/>
  <c r="AF44" i="7" s="1"/>
  <c r="T44" i="7"/>
  <c r="U44" i="7"/>
  <c r="AH44" i="7" s="1"/>
  <c r="V44" i="7"/>
  <c r="AI44" i="7" s="1"/>
  <c r="W44" i="7"/>
  <c r="AJ44" i="7" s="1"/>
  <c r="X44" i="7"/>
  <c r="AK44" i="7" s="1"/>
  <c r="Y44" i="7"/>
  <c r="AL44" i="7" s="1"/>
  <c r="KZ44" i="7"/>
  <c r="LA44" i="7"/>
  <c r="LB44" i="7"/>
  <c r="LC44" i="7"/>
  <c r="LD44" i="7"/>
  <c r="LE44" i="7"/>
  <c r="LF44" i="7"/>
  <c r="LG44" i="7"/>
  <c r="LH44" i="7"/>
  <c r="LI44" i="7"/>
  <c r="LJ44" i="7"/>
  <c r="LK44" i="7"/>
  <c r="S45" i="7"/>
  <c r="AF45" i="7" s="1"/>
  <c r="T45" i="7"/>
  <c r="AG45" i="7" s="1"/>
  <c r="U45" i="7"/>
  <c r="V45" i="7"/>
  <c r="AI45" i="7" s="1"/>
  <c r="W45" i="7"/>
  <c r="AJ45" i="7" s="1"/>
  <c r="X45" i="7"/>
  <c r="AK45" i="7" s="1"/>
  <c r="Y45" i="7"/>
  <c r="AL45" i="7" s="1"/>
  <c r="KZ45" i="7"/>
  <c r="LA45" i="7"/>
  <c r="LB45" i="7"/>
  <c r="LC45" i="7"/>
  <c r="LD45" i="7"/>
  <c r="LE45" i="7"/>
  <c r="LF45" i="7"/>
  <c r="LG45" i="7"/>
  <c r="LH45" i="7"/>
  <c r="LI45" i="7"/>
  <c r="LJ45" i="7"/>
  <c r="LK45" i="7"/>
  <c r="S46" i="7"/>
  <c r="AF46" i="7" s="1"/>
  <c r="T46" i="7"/>
  <c r="AG46" i="7" s="1"/>
  <c r="U46" i="7"/>
  <c r="AH46" i="7" s="1"/>
  <c r="V46" i="7"/>
  <c r="AI46" i="7" s="1"/>
  <c r="W46" i="7"/>
  <c r="AJ46" i="7" s="1"/>
  <c r="X46" i="7"/>
  <c r="AK46" i="7" s="1"/>
  <c r="Y46" i="7"/>
  <c r="AL46" i="7" s="1"/>
  <c r="KZ46" i="7"/>
  <c r="LA46" i="7"/>
  <c r="LB46" i="7"/>
  <c r="LC46" i="7"/>
  <c r="LD46" i="7"/>
  <c r="LE46" i="7"/>
  <c r="LF46" i="7"/>
  <c r="LG46" i="7"/>
  <c r="LH46" i="7"/>
  <c r="LI46" i="7"/>
  <c r="LJ46" i="7"/>
  <c r="LK46" i="7"/>
  <c r="S47" i="7"/>
  <c r="AF47" i="7" s="1"/>
  <c r="T47" i="7"/>
  <c r="AG47" i="7" s="1"/>
  <c r="U47" i="7"/>
  <c r="AH47" i="7" s="1"/>
  <c r="V47" i="7"/>
  <c r="AI47" i="7" s="1"/>
  <c r="W47" i="7"/>
  <c r="AJ47" i="7" s="1"/>
  <c r="X47" i="7"/>
  <c r="AK47" i="7" s="1"/>
  <c r="Y47" i="7"/>
  <c r="AL47" i="7" s="1"/>
  <c r="KZ47" i="7"/>
  <c r="LA47" i="7"/>
  <c r="LB47" i="7"/>
  <c r="LC47" i="7"/>
  <c r="LD47" i="7"/>
  <c r="LE47" i="7"/>
  <c r="LF47" i="7"/>
  <c r="LG47" i="7"/>
  <c r="LH47" i="7"/>
  <c r="LI47" i="7"/>
  <c r="LJ47" i="7"/>
  <c r="LK47" i="7"/>
  <c r="S48" i="7"/>
  <c r="AF48" i="7" s="1"/>
  <c r="T48" i="7"/>
  <c r="AG48" i="7" s="1"/>
  <c r="U48" i="7"/>
  <c r="AH48" i="7" s="1"/>
  <c r="V48" i="7"/>
  <c r="AI48" i="7" s="1"/>
  <c r="W48" i="7"/>
  <c r="AJ48" i="7" s="1"/>
  <c r="X48" i="7"/>
  <c r="AK48" i="7" s="1"/>
  <c r="Y48" i="7"/>
  <c r="AL48" i="7" s="1"/>
  <c r="KZ48" i="7"/>
  <c r="LA48" i="7"/>
  <c r="LB48" i="7"/>
  <c r="LC48" i="7"/>
  <c r="LD48" i="7"/>
  <c r="LE48" i="7"/>
  <c r="LF48" i="7"/>
  <c r="LG48" i="7"/>
  <c r="LH48" i="7"/>
  <c r="LI48" i="7"/>
  <c r="LJ48" i="7"/>
  <c r="LK48" i="7"/>
  <c r="S49" i="7"/>
  <c r="AF49" i="7" s="1"/>
  <c r="T49" i="7"/>
  <c r="AG49" i="7" s="1"/>
  <c r="U49" i="7"/>
  <c r="AH49" i="7" s="1"/>
  <c r="V49" i="7"/>
  <c r="AI49" i="7" s="1"/>
  <c r="W49" i="7"/>
  <c r="AJ49" i="7" s="1"/>
  <c r="X49" i="7"/>
  <c r="AK49" i="7" s="1"/>
  <c r="Y49" i="7"/>
  <c r="AL49" i="7" s="1"/>
  <c r="KZ49" i="7"/>
  <c r="LA49" i="7"/>
  <c r="LB49" i="7"/>
  <c r="LC49" i="7"/>
  <c r="LD49" i="7"/>
  <c r="LE49" i="7"/>
  <c r="LF49" i="7"/>
  <c r="LG49" i="7"/>
  <c r="LH49" i="7"/>
  <c r="LI49" i="7"/>
  <c r="LJ49" i="7"/>
  <c r="LK49" i="7"/>
  <c r="S50" i="7"/>
  <c r="AF50" i="7" s="1"/>
  <c r="T50" i="7"/>
  <c r="AG50" i="7" s="1"/>
  <c r="U50" i="7"/>
  <c r="AH50" i="7" s="1"/>
  <c r="V50" i="7"/>
  <c r="AI50" i="7" s="1"/>
  <c r="W50" i="7"/>
  <c r="AJ50" i="7" s="1"/>
  <c r="X50" i="7"/>
  <c r="AK50" i="7" s="1"/>
  <c r="Y50" i="7"/>
  <c r="AL50" i="7" s="1"/>
  <c r="KZ50" i="7"/>
  <c r="LA50" i="7"/>
  <c r="LB50" i="7"/>
  <c r="LC50" i="7"/>
  <c r="LD50" i="7"/>
  <c r="LE50" i="7"/>
  <c r="LF50" i="7"/>
  <c r="LG50" i="7"/>
  <c r="LH50" i="7"/>
  <c r="LI50" i="7"/>
  <c r="LJ50" i="7"/>
  <c r="LK50" i="7"/>
  <c r="S51" i="7"/>
  <c r="T51" i="7"/>
  <c r="U51" i="7"/>
  <c r="V51" i="7"/>
  <c r="AI51" i="7" s="1"/>
  <c r="W51" i="7"/>
  <c r="AJ51" i="7" s="1"/>
  <c r="X51" i="7"/>
  <c r="AK51" i="7" s="1"/>
  <c r="Y51" i="7"/>
  <c r="AL51" i="7" s="1"/>
  <c r="KZ51" i="7"/>
  <c r="LA51" i="7"/>
  <c r="LB51" i="7"/>
  <c r="LC51" i="7"/>
  <c r="LD51" i="7"/>
  <c r="LE51" i="7"/>
  <c r="LF51" i="7"/>
  <c r="LG51" i="7"/>
  <c r="LH51" i="7"/>
  <c r="LI51" i="7"/>
  <c r="LJ51" i="7"/>
  <c r="LK51" i="7"/>
  <c r="S52" i="7"/>
  <c r="AF52" i="7" s="1"/>
  <c r="T52" i="7"/>
  <c r="U52" i="7"/>
  <c r="V52" i="7"/>
  <c r="AI52" i="7" s="1"/>
  <c r="W52" i="7"/>
  <c r="AJ52" i="7" s="1"/>
  <c r="X52" i="7"/>
  <c r="AK52" i="7" s="1"/>
  <c r="Y52" i="7"/>
  <c r="AL52" i="7" s="1"/>
  <c r="KZ52" i="7"/>
  <c r="LA52" i="7"/>
  <c r="LB52" i="7"/>
  <c r="LC52" i="7"/>
  <c r="LD52" i="7"/>
  <c r="LE52" i="7"/>
  <c r="LF52" i="7"/>
  <c r="LG52" i="7"/>
  <c r="LH52" i="7"/>
  <c r="LI52" i="7"/>
  <c r="LJ52" i="7"/>
  <c r="LK52" i="7"/>
  <c r="S53" i="7"/>
  <c r="T53" i="7"/>
  <c r="AG53" i="7" s="1"/>
  <c r="U53" i="7"/>
  <c r="AH53" i="7" s="1"/>
  <c r="V53" i="7"/>
  <c r="AI53" i="7" s="1"/>
  <c r="W53" i="7"/>
  <c r="AJ53" i="7" s="1"/>
  <c r="X53" i="7"/>
  <c r="AK53" i="7" s="1"/>
  <c r="Y53" i="7"/>
  <c r="AL53" i="7" s="1"/>
  <c r="KZ53" i="7"/>
  <c r="LA53" i="7"/>
  <c r="LB53" i="7"/>
  <c r="LC53" i="7"/>
  <c r="LD53" i="7"/>
  <c r="LE53" i="7"/>
  <c r="LF53" i="7"/>
  <c r="LG53" i="7"/>
  <c r="LH53" i="7"/>
  <c r="LI53" i="7"/>
  <c r="LJ53" i="7"/>
  <c r="LK53" i="7"/>
  <c r="S54" i="7"/>
  <c r="AF54" i="7" s="1"/>
  <c r="T54" i="7"/>
  <c r="AG54" i="7" s="1"/>
  <c r="U54" i="7"/>
  <c r="AH54" i="7" s="1"/>
  <c r="V54" i="7"/>
  <c r="AI54" i="7" s="1"/>
  <c r="W54" i="7"/>
  <c r="AJ54" i="7" s="1"/>
  <c r="X54" i="7"/>
  <c r="AK54" i="7" s="1"/>
  <c r="Y54" i="7"/>
  <c r="AL54" i="7" s="1"/>
  <c r="KZ54" i="7"/>
  <c r="LA54" i="7"/>
  <c r="LB54" i="7"/>
  <c r="LC54" i="7"/>
  <c r="LD54" i="7"/>
  <c r="LE54" i="7"/>
  <c r="LF54" i="7"/>
  <c r="LG54" i="7"/>
  <c r="LH54" i="7"/>
  <c r="LI54" i="7"/>
  <c r="LJ54" i="7"/>
  <c r="LK54" i="7"/>
  <c r="S55" i="7"/>
  <c r="AF55" i="7" s="1"/>
  <c r="T55" i="7"/>
  <c r="AG55" i="7" s="1"/>
  <c r="U55" i="7"/>
  <c r="AH55" i="7" s="1"/>
  <c r="V55" i="7"/>
  <c r="AI55" i="7" s="1"/>
  <c r="W55" i="7"/>
  <c r="AJ55" i="7" s="1"/>
  <c r="X55" i="7"/>
  <c r="AK55" i="7" s="1"/>
  <c r="Y55" i="7"/>
  <c r="AL55" i="7" s="1"/>
  <c r="KZ55" i="7"/>
  <c r="LA55" i="7"/>
  <c r="LB55" i="7"/>
  <c r="LC55" i="7"/>
  <c r="LD55" i="7"/>
  <c r="LE55" i="7"/>
  <c r="LF55" i="7"/>
  <c r="LG55" i="7"/>
  <c r="LH55" i="7"/>
  <c r="LI55" i="7"/>
  <c r="LJ55" i="7"/>
  <c r="LK55" i="7"/>
  <c r="S56" i="7"/>
  <c r="AF56" i="7" s="1"/>
  <c r="T56" i="7"/>
  <c r="AG56" i="7" s="1"/>
  <c r="U56" i="7"/>
  <c r="AH56" i="7" s="1"/>
  <c r="V56" i="7"/>
  <c r="AI56" i="7" s="1"/>
  <c r="W56" i="7"/>
  <c r="AJ56" i="7" s="1"/>
  <c r="X56" i="7"/>
  <c r="AK56" i="7" s="1"/>
  <c r="Y56" i="7"/>
  <c r="AL56" i="7" s="1"/>
  <c r="KZ56" i="7"/>
  <c r="LA56" i="7"/>
  <c r="LB56" i="7"/>
  <c r="LC56" i="7"/>
  <c r="LD56" i="7"/>
  <c r="LE56" i="7"/>
  <c r="LF56" i="7"/>
  <c r="LG56" i="7"/>
  <c r="LH56" i="7"/>
  <c r="LI56" i="7"/>
  <c r="LJ56" i="7"/>
  <c r="LK56" i="7"/>
  <c r="S57" i="7"/>
  <c r="AF57" i="7" s="1"/>
  <c r="T57" i="7"/>
  <c r="U57" i="7"/>
  <c r="AH57" i="7" s="1"/>
  <c r="V57" i="7"/>
  <c r="AI57" i="7" s="1"/>
  <c r="W57" i="7"/>
  <c r="AJ57" i="7" s="1"/>
  <c r="X57" i="7"/>
  <c r="AK57" i="7" s="1"/>
  <c r="Y57" i="7"/>
  <c r="AL57" i="7" s="1"/>
  <c r="KZ57" i="7"/>
  <c r="LA57" i="7"/>
  <c r="LB57" i="7"/>
  <c r="LC57" i="7"/>
  <c r="LD57" i="7"/>
  <c r="LE57" i="7"/>
  <c r="LF57" i="7"/>
  <c r="LG57" i="7"/>
  <c r="LH57" i="7"/>
  <c r="LI57" i="7"/>
  <c r="LJ57" i="7"/>
  <c r="LK57" i="7"/>
  <c r="S58" i="7"/>
  <c r="AF58" i="7" s="1"/>
  <c r="T58" i="7"/>
  <c r="AG58" i="7" s="1"/>
  <c r="U58" i="7"/>
  <c r="AH58" i="7" s="1"/>
  <c r="V58" i="7"/>
  <c r="AI58" i="7" s="1"/>
  <c r="W58" i="7"/>
  <c r="AJ58" i="7" s="1"/>
  <c r="X58" i="7"/>
  <c r="AK58" i="7" s="1"/>
  <c r="Y58" i="7"/>
  <c r="AL58" i="7" s="1"/>
  <c r="KZ58" i="7"/>
  <c r="LA58" i="7"/>
  <c r="LB58" i="7"/>
  <c r="LC58" i="7"/>
  <c r="LD58" i="7"/>
  <c r="LE58" i="7"/>
  <c r="LF58" i="7"/>
  <c r="LG58" i="7"/>
  <c r="LH58" i="7"/>
  <c r="LI58" i="7"/>
  <c r="LJ58" i="7"/>
  <c r="LK58" i="7"/>
  <c r="S59" i="7"/>
  <c r="AF59" i="7" s="1"/>
  <c r="T59" i="7"/>
  <c r="AG59" i="7" s="1"/>
  <c r="U59" i="7"/>
  <c r="AH59" i="7" s="1"/>
  <c r="V59" i="7"/>
  <c r="AI59" i="7" s="1"/>
  <c r="W59" i="7"/>
  <c r="AJ59" i="7" s="1"/>
  <c r="X59" i="7"/>
  <c r="AK59" i="7" s="1"/>
  <c r="Y59" i="7"/>
  <c r="AL59" i="7" s="1"/>
  <c r="KZ59" i="7"/>
  <c r="LA59" i="7"/>
  <c r="LB59" i="7"/>
  <c r="LC59" i="7"/>
  <c r="LD59" i="7"/>
  <c r="LE59" i="7"/>
  <c r="LF59" i="7"/>
  <c r="LG59" i="7"/>
  <c r="LH59" i="7"/>
  <c r="LI59" i="7"/>
  <c r="LJ59" i="7"/>
  <c r="LK59" i="7"/>
  <c r="U73" i="7"/>
  <c r="LK73" i="7"/>
  <c r="LJ73" i="7"/>
  <c r="LI73" i="7"/>
  <c r="LH73" i="7"/>
  <c r="LG73" i="7"/>
  <c r="LF73" i="7"/>
  <c r="LE73" i="7"/>
  <c r="LC73" i="7"/>
  <c r="LD73" i="7"/>
  <c r="LB73" i="7"/>
  <c r="LA73" i="7"/>
  <c r="KZ73" i="7"/>
  <c r="X73" i="7"/>
  <c r="AK73" i="7" s="1"/>
  <c r="T73" i="7"/>
  <c r="W73" i="7"/>
  <c r="AJ73" i="7" s="1"/>
  <c r="S73" i="7"/>
  <c r="Y73" i="7"/>
  <c r="AL73" i="7" s="1"/>
  <c r="V73" i="7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S39" i="6"/>
  <c r="AF39" i="6" s="1"/>
  <c r="S40" i="6"/>
  <c r="S56" i="6"/>
  <c r="AF56" i="6" s="1"/>
  <c r="T56" i="6"/>
  <c r="AG56" i="6" s="1"/>
  <c r="U56" i="6"/>
  <c r="AH56" i="6" s="1"/>
  <c r="V56" i="6"/>
  <c r="AI56" i="6" s="1"/>
  <c r="W56" i="6"/>
  <c r="AJ56" i="6" s="1"/>
  <c r="X56" i="6"/>
  <c r="AK56" i="6" s="1"/>
  <c r="Y56" i="6"/>
  <c r="AL56" i="6" s="1"/>
  <c r="Z56" i="6"/>
  <c r="AM56" i="6" s="1"/>
  <c r="AA56" i="6"/>
  <c r="AN56" i="6" s="1"/>
  <c r="AB56" i="6"/>
  <c r="AO56" i="6" s="1"/>
  <c r="AP56" i="6"/>
  <c r="AD56" i="6"/>
  <c r="AQ56" i="6" s="1"/>
  <c r="S57" i="6"/>
  <c r="AF57" i="6" s="1"/>
  <c r="T57" i="6"/>
  <c r="AG57" i="6" s="1"/>
  <c r="U57" i="6"/>
  <c r="AH57" i="6" s="1"/>
  <c r="V57" i="6"/>
  <c r="AI57" i="6" s="1"/>
  <c r="W57" i="6"/>
  <c r="AJ57" i="6" s="1"/>
  <c r="X57" i="6"/>
  <c r="AK57" i="6" s="1"/>
  <c r="Y57" i="6"/>
  <c r="AL57" i="6" s="1"/>
  <c r="Z57" i="6"/>
  <c r="AM57" i="6" s="1"/>
  <c r="AA57" i="6"/>
  <c r="AN57" i="6" s="1"/>
  <c r="AB57" i="6"/>
  <c r="AO57" i="6" s="1"/>
  <c r="AP57" i="6"/>
  <c r="AD57" i="6"/>
  <c r="AQ57" i="6" s="1"/>
  <c r="S58" i="6"/>
  <c r="AF58" i="6" s="1"/>
  <c r="T58" i="6"/>
  <c r="AG58" i="6" s="1"/>
  <c r="U58" i="6"/>
  <c r="AH58" i="6" s="1"/>
  <c r="V58" i="6"/>
  <c r="AI58" i="6" s="1"/>
  <c r="W58" i="6"/>
  <c r="AJ58" i="6" s="1"/>
  <c r="X58" i="6"/>
  <c r="AK58" i="6" s="1"/>
  <c r="Y58" i="6"/>
  <c r="AL58" i="6" s="1"/>
  <c r="Z58" i="6"/>
  <c r="AM58" i="6" s="1"/>
  <c r="AA58" i="6"/>
  <c r="AN58" i="6" s="1"/>
  <c r="AB58" i="6"/>
  <c r="AO58" i="6" s="1"/>
  <c r="AP58" i="6"/>
  <c r="AD58" i="6"/>
  <c r="AQ58" i="6" s="1"/>
  <c r="V2" i="6"/>
  <c r="AI2" i="6" s="1"/>
  <c r="V3" i="6"/>
  <c r="AI3" i="6" s="1"/>
  <c r="V4" i="6"/>
  <c r="AI4" i="6" s="1"/>
  <c r="V5" i="6"/>
  <c r="AI5" i="6" s="1"/>
  <c r="V6" i="6"/>
  <c r="AI6" i="6" s="1"/>
  <c r="V7" i="6"/>
  <c r="AI7" i="6" s="1"/>
  <c r="V8" i="6"/>
  <c r="AI8" i="6" s="1"/>
  <c r="V9" i="6"/>
  <c r="AI9" i="6" s="1"/>
  <c r="V10" i="6"/>
  <c r="AI10" i="6" s="1"/>
  <c r="V11" i="6"/>
  <c r="AI11" i="6" s="1"/>
  <c r="V12" i="6"/>
  <c r="AI12" i="6" s="1"/>
  <c r="V13" i="6"/>
  <c r="AI13" i="6" s="1"/>
  <c r="V14" i="6"/>
  <c r="AI14" i="6" s="1"/>
  <c r="V15" i="6"/>
  <c r="AI15" i="6" s="1"/>
  <c r="V16" i="6"/>
  <c r="AI16" i="6" s="1"/>
  <c r="V17" i="6"/>
  <c r="AI17" i="6" s="1"/>
  <c r="V18" i="6"/>
  <c r="AI18" i="6" s="1"/>
  <c r="V19" i="6"/>
  <c r="AI19" i="6" s="1"/>
  <c r="V20" i="6"/>
  <c r="AI20" i="6" s="1"/>
  <c r="V21" i="6"/>
  <c r="AI21" i="6" s="1"/>
  <c r="V22" i="6"/>
  <c r="AI22" i="6" s="1"/>
  <c r="V23" i="6"/>
  <c r="AI23" i="6" s="1"/>
  <c r="V24" i="6"/>
  <c r="AI24" i="6" s="1"/>
  <c r="V25" i="6"/>
  <c r="AI25" i="6" s="1"/>
  <c r="V26" i="6"/>
  <c r="AI26" i="6" s="1"/>
  <c r="V27" i="6"/>
  <c r="AI27" i="6" s="1"/>
  <c r="V28" i="6"/>
  <c r="AI28" i="6" s="1"/>
  <c r="V29" i="6"/>
  <c r="AI29" i="6" s="1"/>
  <c r="V30" i="6"/>
  <c r="AI30" i="6" s="1"/>
  <c r="V31" i="6"/>
  <c r="AI31" i="6" s="1"/>
  <c r="V32" i="6"/>
  <c r="AI32" i="6" s="1"/>
  <c r="V33" i="6"/>
  <c r="AI33" i="6" s="1"/>
  <c r="V34" i="6"/>
  <c r="AI34" i="6" s="1"/>
  <c r="V35" i="6"/>
  <c r="AI35" i="6" s="1"/>
  <c r="V36" i="6"/>
  <c r="AI36" i="6" s="1"/>
  <c r="V37" i="6"/>
  <c r="AI37" i="6" s="1"/>
  <c r="V38" i="6"/>
  <c r="AI38" i="6" s="1"/>
  <c r="V39" i="6"/>
  <c r="AI39" i="6" s="1"/>
  <c r="V40" i="6"/>
  <c r="AI40" i="6" s="1"/>
  <c r="V41" i="6"/>
  <c r="AI41" i="6" s="1"/>
  <c r="V42" i="6"/>
  <c r="AI42" i="6" s="1"/>
  <c r="V43" i="6"/>
  <c r="AI43" i="6" s="1"/>
  <c r="V44" i="6"/>
  <c r="AI44" i="6" s="1"/>
  <c r="V45" i="6"/>
  <c r="AI45" i="6" s="1"/>
  <c r="V46" i="6"/>
  <c r="AI46" i="6" s="1"/>
  <c r="V47" i="6"/>
  <c r="AI47" i="6" s="1"/>
  <c r="V48" i="6"/>
  <c r="AI48" i="6" s="1"/>
  <c r="V49" i="6"/>
  <c r="AI49" i="6" s="1"/>
  <c r="V50" i="6"/>
  <c r="AI50" i="6" s="1"/>
  <c r="V51" i="6"/>
  <c r="AI51" i="6" s="1"/>
  <c r="V52" i="6"/>
  <c r="AI52" i="6" s="1"/>
  <c r="V53" i="6"/>
  <c r="AI53" i="6" s="1"/>
  <c r="V54" i="6"/>
  <c r="AI54" i="6" s="1"/>
  <c r="V55" i="6"/>
  <c r="AI55" i="6" s="1"/>
  <c r="U2" i="6"/>
  <c r="AH2" i="6" s="1"/>
  <c r="U3" i="6"/>
  <c r="AH3" i="6" s="1"/>
  <c r="U4" i="6"/>
  <c r="AH4" i="6" s="1"/>
  <c r="U5" i="6"/>
  <c r="AH5" i="6" s="1"/>
  <c r="U6" i="6"/>
  <c r="AH6" i="6" s="1"/>
  <c r="U7" i="6"/>
  <c r="AH7" i="6" s="1"/>
  <c r="U8" i="6"/>
  <c r="AH8" i="6" s="1"/>
  <c r="U9" i="6"/>
  <c r="AH9" i="6" s="1"/>
  <c r="U10" i="6"/>
  <c r="AH10" i="6" s="1"/>
  <c r="U11" i="6"/>
  <c r="AH11" i="6" s="1"/>
  <c r="U12" i="6"/>
  <c r="AH12" i="6" s="1"/>
  <c r="U13" i="6"/>
  <c r="AH13" i="6" s="1"/>
  <c r="U14" i="6"/>
  <c r="AH14" i="6" s="1"/>
  <c r="U15" i="6"/>
  <c r="AH15" i="6" s="1"/>
  <c r="U16" i="6"/>
  <c r="AH16" i="6" s="1"/>
  <c r="U17" i="6"/>
  <c r="AH17" i="6" s="1"/>
  <c r="U18" i="6"/>
  <c r="AH18" i="6" s="1"/>
  <c r="U19" i="6"/>
  <c r="AH19" i="6" s="1"/>
  <c r="U20" i="6"/>
  <c r="AH20" i="6" s="1"/>
  <c r="U21" i="6"/>
  <c r="AH21" i="6" s="1"/>
  <c r="U22" i="6"/>
  <c r="AH22" i="6" s="1"/>
  <c r="U23" i="6"/>
  <c r="AH23" i="6" s="1"/>
  <c r="U24" i="6"/>
  <c r="AH24" i="6" s="1"/>
  <c r="U25" i="6"/>
  <c r="AH25" i="6" s="1"/>
  <c r="U26" i="6"/>
  <c r="AH26" i="6" s="1"/>
  <c r="U27" i="6"/>
  <c r="AH27" i="6" s="1"/>
  <c r="U28" i="6"/>
  <c r="AH28" i="6" s="1"/>
  <c r="U29" i="6"/>
  <c r="AH29" i="6" s="1"/>
  <c r="U30" i="6"/>
  <c r="AH30" i="6" s="1"/>
  <c r="U31" i="6"/>
  <c r="AH31" i="6" s="1"/>
  <c r="U32" i="6"/>
  <c r="AH32" i="6" s="1"/>
  <c r="U33" i="6"/>
  <c r="AH33" i="6" s="1"/>
  <c r="U34" i="6"/>
  <c r="AH34" i="6" s="1"/>
  <c r="U35" i="6"/>
  <c r="AH35" i="6" s="1"/>
  <c r="U36" i="6"/>
  <c r="AH36" i="6" s="1"/>
  <c r="U37" i="6"/>
  <c r="AH37" i="6" s="1"/>
  <c r="U38" i="6"/>
  <c r="AH38" i="6" s="1"/>
  <c r="U39" i="6"/>
  <c r="AH39" i="6" s="1"/>
  <c r="U40" i="6"/>
  <c r="AH40" i="6" s="1"/>
  <c r="U41" i="6"/>
  <c r="AH41" i="6" s="1"/>
  <c r="U42" i="6"/>
  <c r="AH42" i="6" s="1"/>
  <c r="U43" i="6"/>
  <c r="AH43" i="6" s="1"/>
  <c r="U44" i="6"/>
  <c r="AH44" i="6" s="1"/>
  <c r="U45" i="6"/>
  <c r="AH45" i="6" s="1"/>
  <c r="U46" i="6"/>
  <c r="AH46" i="6" s="1"/>
  <c r="U47" i="6"/>
  <c r="AH47" i="6" s="1"/>
  <c r="U48" i="6"/>
  <c r="AH48" i="6" s="1"/>
  <c r="U49" i="6"/>
  <c r="AH49" i="6" s="1"/>
  <c r="U50" i="6"/>
  <c r="AH50" i="6" s="1"/>
  <c r="U51" i="6"/>
  <c r="AH51" i="6" s="1"/>
  <c r="U52" i="6"/>
  <c r="AH52" i="6" s="1"/>
  <c r="U53" i="6"/>
  <c r="AH53" i="6" s="1"/>
  <c r="U54" i="6"/>
  <c r="AH54" i="6" s="1"/>
  <c r="U55" i="6"/>
  <c r="AH55" i="6" s="1"/>
  <c r="T2" i="6"/>
  <c r="AG2" i="6" s="1"/>
  <c r="T3" i="6"/>
  <c r="AG3" i="6" s="1"/>
  <c r="T4" i="6"/>
  <c r="AG4" i="6" s="1"/>
  <c r="T5" i="6"/>
  <c r="AG5" i="6" s="1"/>
  <c r="T6" i="6"/>
  <c r="AG6" i="6" s="1"/>
  <c r="T7" i="6"/>
  <c r="AG7" i="6" s="1"/>
  <c r="T8" i="6"/>
  <c r="AG8" i="6" s="1"/>
  <c r="T9" i="6"/>
  <c r="AG9" i="6" s="1"/>
  <c r="T10" i="6"/>
  <c r="AG10" i="6" s="1"/>
  <c r="T11" i="6"/>
  <c r="AG11" i="6" s="1"/>
  <c r="T12" i="6"/>
  <c r="AG12" i="6" s="1"/>
  <c r="T13" i="6"/>
  <c r="AG13" i="6" s="1"/>
  <c r="T14" i="6"/>
  <c r="AG14" i="6" s="1"/>
  <c r="T15" i="6"/>
  <c r="AG15" i="6" s="1"/>
  <c r="T16" i="6"/>
  <c r="AG16" i="6" s="1"/>
  <c r="T17" i="6"/>
  <c r="AG17" i="6" s="1"/>
  <c r="T18" i="6"/>
  <c r="AG18" i="6" s="1"/>
  <c r="T19" i="6"/>
  <c r="AG19" i="6" s="1"/>
  <c r="T20" i="6"/>
  <c r="AG20" i="6" s="1"/>
  <c r="T21" i="6"/>
  <c r="AG21" i="6" s="1"/>
  <c r="T22" i="6"/>
  <c r="AG22" i="6" s="1"/>
  <c r="T23" i="6"/>
  <c r="AG23" i="6" s="1"/>
  <c r="T24" i="6"/>
  <c r="AG24" i="6" s="1"/>
  <c r="T25" i="6"/>
  <c r="AG25" i="6" s="1"/>
  <c r="T26" i="6"/>
  <c r="AG26" i="6" s="1"/>
  <c r="T27" i="6"/>
  <c r="AG27" i="6" s="1"/>
  <c r="T28" i="6"/>
  <c r="AG28" i="6" s="1"/>
  <c r="T29" i="6"/>
  <c r="AG29" i="6" s="1"/>
  <c r="T30" i="6"/>
  <c r="AG30" i="6" s="1"/>
  <c r="T31" i="6"/>
  <c r="AG31" i="6" s="1"/>
  <c r="T32" i="6"/>
  <c r="AG32" i="6" s="1"/>
  <c r="T33" i="6"/>
  <c r="AG33" i="6" s="1"/>
  <c r="T34" i="6"/>
  <c r="AG34" i="6" s="1"/>
  <c r="T35" i="6"/>
  <c r="AG35" i="6" s="1"/>
  <c r="T36" i="6"/>
  <c r="AG36" i="6" s="1"/>
  <c r="T37" i="6"/>
  <c r="AG37" i="6" s="1"/>
  <c r="T38" i="6"/>
  <c r="AG38" i="6" s="1"/>
  <c r="T39" i="6"/>
  <c r="AG39" i="6" s="1"/>
  <c r="T40" i="6"/>
  <c r="AG40" i="6" s="1"/>
  <c r="T41" i="6"/>
  <c r="AG41" i="6" s="1"/>
  <c r="T42" i="6"/>
  <c r="AG42" i="6" s="1"/>
  <c r="T43" i="6"/>
  <c r="AG43" i="6" s="1"/>
  <c r="T44" i="6"/>
  <c r="AG44" i="6" s="1"/>
  <c r="T45" i="6"/>
  <c r="AG45" i="6" s="1"/>
  <c r="T46" i="6"/>
  <c r="AG46" i="6" s="1"/>
  <c r="T47" i="6"/>
  <c r="AG47" i="6" s="1"/>
  <c r="T48" i="6"/>
  <c r="AG48" i="6" s="1"/>
  <c r="T49" i="6"/>
  <c r="AG49" i="6" s="1"/>
  <c r="T50" i="6"/>
  <c r="AG50" i="6" s="1"/>
  <c r="T51" i="6"/>
  <c r="AG51" i="6" s="1"/>
  <c r="T52" i="6"/>
  <c r="AG52" i="6" s="1"/>
  <c r="T53" i="6"/>
  <c r="AG53" i="6" s="1"/>
  <c r="T54" i="6"/>
  <c r="AG54" i="6" s="1"/>
  <c r="T55" i="6"/>
  <c r="AG55" i="6" s="1"/>
  <c r="S2" i="6"/>
  <c r="AF2" i="6" s="1"/>
  <c r="S3" i="6"/>
  <c r="AF3" i="6" s="1"/>
  <c r="S4" i="6"/>
  <c r="AF4" i="6" s="1"/>
  <c r="S5" i="6"/>
  <c r="AF5" i="6" s="1"/>
  <c r="S6" i="6"/>
  <c r="AF6" i="6" s="1"/>
  <c r="S7" i="6"/>
  <c r="AF7" i="6" s="1"/>
  <c r="S8" i="6"/>
  <c r="AF8" i="6" s="1"/>
  <c r="S9" i="6"/>
  <c r="AF9" i="6" s="1"/>
  <c r="S10" i="6"/>
  <c r="AF10" i="6" s="1"/>
  <c r="S11" i="6"/>
  <c r="AF11" i="6" s="1"/>
  <c r="S12" i="6"/>
  <c r="AF12" i="6" s="1"/>
  <c r="S13" i="6"/>
  <c r="AF13" i="6" s="1"/>
  <c r="S14" i="6"/>
  <c r="AF14" i="6" s="1"/>
  <c r="S15" i="6"/>
  <c r="AF15" i="6" s="1"/>
  <c r="S16" i="6"/>
  <c r="AF16" i="6" s="1"/>
  <c r="S17" i="6"/>
  <c r="AF17" i="6" s="1"/>
  <c r="S18" i="6"/>
  <c r="AF18" i="6" s="1"/>
  <c r="S19" i="6"/>
  <c r="AF19" i="6" s="1"/>
  <c r="S20" i="6"/>
  <c r="AF20" i="6" s="1"/>
  <c r="S21" i="6"/>
  <c r="AF21" i="6" s="1"/>
  <c r="S22" i="6"/>
  <c r="AF22" i="6" s="1"/>
  <c r="S23" i="6"/>
  <c r="AF23" i="6" s="1"/>
  <c r="S24" i="6"/>
  <c r="AF24" i="6" s="1"/>
  <c r="S25" i="6"/>
  <c r="AF25" i="6" s="1"/>
  <c r="S26" i="6"/>
  <c r="AF26" i="6" s="1"/>
  <c r="S27" i="6"/>
  <c r="AF27" i="6" s="1"/>
  <c r="S28" i="6"/>
  <c r="AF28" i="6" s="1"/>
  <c r="S29" i="6"/>
  <c r="AF29" i="6" s="1"/>
  <c r="S30" i="6"/>
  <c r="AF30" i="6" s="1"/>
  <c r="S31" i="6"/>
  <c r="AF31" i="6" s="1"/>
  <c r="S32" i="6"/>
  <c r="AF32" i="6" s="1"/>
  <c r="S33" i="6"/>
  <c r="AF33" i="6" s="1"/>
  <c r="S34" i="6"/>
  <c r="AF34" i="6" s="1"/>
  <c r="S35" i="6"/>
  <c r="AF35" i="6" s="1"/>
  <c r="S36" i="6"/>
  <c r="AF36" i="6" s="1"/>
  <c r="S37" i="6"/>
  <c r="AF37" i="6" s="1"/>
  <c r="S38" i="6"/>
  <c r="AF38" i="6" s="1"/>
  <c r="AF40" i="6"/>
  <c r="S41" i="6"/>
  <c r="AF41" i="6" s="1"/>
  <c r="S42" i="6"/>
  <c r="AF42" i="6" s="1"/>
  <c r="S43" i="6"/>
  <c r="AF43" i="6" s="1"/>
  <c r="S44" i="6"/>
  <c r="AF44" i="6" s="1"/>
  <c r="S45" i="6"/>
  <c r="AF45" i="6" s="1"/>
  <c r="S46" i="6"/>
  <c r="AF46" i="6" s="1"/>
  <c r="S47" i="6"/>
  <c r="AF47" i="6" s="1"/>
  <c r="S48" i="6"/>
  <c r="AF48" i="6" s="1"/>
  <c r="S49" i="6"/>
  <c r="AF49" i="6" s="1"/>
  <c r="S50" i="6"/>
  <c r="AF50" i="6" s="1"/>
  <c r="S51" i="6"/>
  <c r="AF51" i="6" s="1"/>
  <c r="S52" i="6"/>
  <c r="AF52" i="6" s="1"/>
  <c r="S53" i="6"/>
  <c r="AF53" i="6" s="1"/>
  <c r="S54" i="6"/>
  <c r="AF54" i="6" s="1"/>
  <c r="S55" i="6"/>
  <c r="AF55" i="6" s="1"/>
  <c r="W2" i="6"/>
  <c r="AJ2" i="6" s="1"/>
  <c r="W3" i="6"/>
  <c r="AJ3" i="6" s="1"/>
  <c r="W4" i="6"/>
  <c r="AJ4" i="6" s="1"/>
  <c r="W5" i="6"/>
  <c r="AJ5" i="6" s="1"/>
  <c r="W6" i="6"/>
  <c r="AJ6" i="6" s="1"/>
  <c r="W7" i="6"/>
  <c r="AJ7" i="6" s="1"/>
  <c r="W8" i="6"/>
  <c r="AJ8" i="6" s="1"/>
  <c r="W9" i="6"/>
  <c r="AJ9" i="6" s="1"/>
  <c r="W10" i="6"/>
  <c r="AJ10" i="6" s="1"/>
  <c r="W11" i="6"/>
  <c r="AJ11" i="6" s="1"/>
  <c r="W12" i="6"/>
  <c r="AJ12" i="6" s="1"/>
  <c r="W13" i="6"/>
  <c r="AJ13" i="6" s="1"/>
  <c r="W14" i="6"/>
  <c r="AJ14" i="6" s="1"/>
  <c r="W15" i="6"/>
  <c r="AJ15" i="6" s="1"/>
  <c r="W16" i="6"/>
  <c r="AJ16" i="6" s="1"/>
  <c r="W17" i="6"/>
  <c r="AJ17" i="6" s="1"/>
  <c r="W18" i="6"/>
  <c r="AJ18" i="6" s="1"/>
  <c r="W19" i="6"/>
  <c r="AJ19" i="6" s="1"/>
  <c r="W20" i="6"/>
  <c r="AJ20" i="6" s="1"/>
  <c r="W21" i="6"/>
  <c r="AJ21" i="6" s="1"/>
  <c r="W22" i="6"/>
  <c r="AJ22" i="6" s="1"/>
  <c r="W23" i="6"/>
  <c r="AJ23" i="6" s="1"/>
  <c r="W24" i="6"/>
  <c r="AJ24" i="6" s="1"/>
  <c r="W25" i="6"/>
  <c r="AJ25" i="6" s="1"/>
  <c r="W26" i="6"/>
  <c r="AJ26" i="6" s="1"/>
  <c r="W27" i="6"/>
  <c r="AJ27" i="6" s="1"/>
  <c r="W28" i="6"/>
  <c r="AJ28" i="6" s="1"/>
  <c r="W29" i="6"/>
  <c r="AJ29" i="6" s="1"/>
  <c r="W30" i="6"/>
  <c r="AJ30" i="6" s="1"/>
  <c r="W31" i="6"/>
  <c r="AJ31" i="6" s="1"/>
  <c r="W32" i="6"/>
  <c r="AJ32" i="6" s="1"/>
  <c r="W33" i="6"/>
  <c r="AJ33" i="6" s="1"/>
  <c r="W34" i="6"/>
  <c r="AJ34" i="6" s="1"/>
  <c r="W35" i="6"/>
  <c r="AJ35" i="6" s="1"/>
  <c r="W36" i="6"/>
  <c r="AJ36" i="6" s="1"/>
  <c r="W37" i="6"/>
  <c r="AJ37" i="6" s="1"/>
  <c r="W38" i="6"/>
  <c r="AJ38" i="6" s="1"/>
  <c r="W39" i="6"/>
  <c r="AJ39" i="6" s="1"/>
  <c r="W40" i="6"/>
  <c r="AJ40" i="6" s="1"/>
  <c r="W41" i="6"/>
  <c r="AJ41" i="6" s="1"/>
  <c r="W42" i="6"/>
  <c r="AJ42" i="6" s="1"/>
  <c r="W43" i="6"/>
  <c r="AJ43" i="6" s="1"/>
  <c r="W44" i="6"/>
  <c r="AJ44" i="6" s="1"/>
  <c r="W45" i="6"/>
  <c r="AJ45" i="6" s="1"/>
  <c r="W46" i="6"/>
  <c r="AJ46" i="6" s="1"/>
  <c r="W47" i="6"/>
  <c r="AJ47" i="6" s="1"/>
  <c r="W48" i="6"/>
  <c r="AJ48" i="6" s="1"/>
  <c r="W49" i="6"/>
  <c r="AJ49" i="6" s="1"/>
  <c r="W50" i="6"/>
  <c r="AJ50" i="6" s="1"/>
  <c r="W51" i="6"/>
  <c r="AJ51" i="6" s="1"/>
  <c r="W52" i="6"/>
  <c r="AJ52" i="6" s="1"/>
  <c r="W53" i="6"/>
  <c r="AJ53" i="6" s="1"/>
  <c r="W54" i="6"/>
  <c r="AJ54" i="6" s="1"/>
  <c r="W55" i="6"/>
  <c r="AJ55" i="6" s="1"/>
  <c r="X2" i="6"/>
  <c r="AK2" i="6" s="1"/>
  <c r="X3" i="6"/>
  <c r="AK3" i="6" s="1"/>
  <c r="X4" i="6"/>
  <c r="AK4" i="6" s="1"/>
  <c r="X5" i="6"/>
  <c r="AK5" i="6" s="1"/>
  <c r="X6" i="6"/>
  <c r="AK6" i="6" s="1"/>
  <c r="X7" i="6"/>
  <c r="AK7" i="6" s="1"/>
  <c r="X8" i="6"/>
  <c r="AK8" i="6" s="1"/>
  <c r="X9" i="6"/>
  <c r="AK9" i="6" s="1"/>
  <c r="X10" i="6"/>
  <c r="AK10" i="6" s="1"/>
  <c r="X11" i="6"/>
  <c r="AK11" i="6" s="1"/>
  <c r="X12" i="6"/>
  <c r="AK12" i="6" s="1"/>
  <c r="X13" i="6"/>
  <c r="AK13" i="6" s="1"/>
  <c r="X14" i="6"/>
  <c r="AK14" i="6" s="1"/>
  <c r="X15" i="6"/>
  <c r="AK15" i="6" s="1"/>
  <c r="X16" i="6"/>
  <c r="AK16" i="6" s="1"/>
  <c r="X17" i="6"/>
  <c r="AK17" i="6" s="1"/>
  <c r="X18" i="6"/>
  <c r="AK18" i="6" s="1"/>
  <c r="X19" i="6"/>
  <c r="AK19" i="6" s="1"/>
  <c r="X20" i="6"/>
  <c r="AK20" i="6" s="1"/>
  <c r="X21" i="6"/>
  <c r="AK21" i="6" s="1"/>
  <c r="X22" i="6"/>
  <c r="AK22" i="6" s="1"/>
  <c r="X23" i="6"/>
  <c r="AK23" i="6" s="1"/>
  <c r="X24" i="6"/>
  <c r="AK24" i="6" s="1"/>
  <c r="X25" i="6"/>
  <c r="AK25" i="6" s="1"/>
  <c r="X26" i="6"/>
  <c r="AK26" i="6" s="1"/>
  <c r="X27" i="6"/>
  <c r="AK27" i="6" s="1"/>
  <c r="X28" i="6"/>
  <c r="AK28" i="6" s="1"/>
  <c r="X29" i="6"/>
  <c r="AK29" i="6" s="1"/>
  <c r="X30" i="6"/>
  <c r="AK30" i="6" s="1"/>
  <c r="X31" i="6"/>
  <c r="AK31" i="6" s="1"/>
  <c r="X32" i="6"/>
  <c r="AK32" i="6" s="1"/>
  <c r="X33" i="6"/>
  <c r="AK33" i="6" s="1"/>
  <c r="X34" i="6"/>
  <c r="AK34" i="6" s="1"/>
  <c r="X35" i="6"/>
  <c r="AK35" i="6" s="1"/>
  <c r="X36" i="6"/>
  <c r="AK36" i="6" s="1"/>
  <c r="X37" i="6"/>
  <c r="AK37" i="6" s="1"/>
  <c r="X38" i="6"/>
  <c r="AK38" i="6" s="1"/>
  <c r="X39" i="6"/>
  <c r="AK39" i="6" s="1"/>
  <c r="X40" i="6"/>
  <c r="AK40" i="6" s="1"/>
  <c r="X41" i="6"/>
  <c r="AK41" i="6" s="1"/>
  <c r="X42" i="6"/>
  <c r="AK42" i="6" s="1"/>
  <c r="X43" i="6"/>
  <c r="AK43" i="6" s="1"/>
  <c r="X44" i="6"/>
  <c r="AK44" i="6" s="1"/>
  <c r="X45" i="6"/>
  <c r="AK45" i="6" s="1"/>
  <c r="X46" i="6"/>
  <c r="AK46" i="6" s="1"/>
  <c r="X47" i="6"/>
  <c r="AK47" i="6" s="1"/>
  <c r="X48" i="6"/>
  <c r="AK48" i="6" s="1"/>
  <c r="X49" i="6"/>
  <c r="AK49" i="6" s="1"/>
  <c r="X50" i="6"/>
  <c r="AK50" i="6" s="1"/>
  <c r="X51" i="6"/>
  <c r="AK51" i="6" s="1"/>
  <c r="X52" i="6"/>
  <c r="AK52" i="6" s="1"/>
  <c r="X53" i="6"/>
  <c r="AK53" i="6" s="1"/>
  <c r="X54" i="6"/>
  <c r="AK54" i="6" s="1"/>
  <c r="X55" i="6"/>
  <c r="AK55" i="6" s="1"/>
  <c r="Y2" i="6"/>
  <c r="AL2" i="6" s="1"/>
  <c r="Y3" i="6"/>
  <c r="AL3" i="6" s="1"/>
  <c r="Y4" i="6"/>
  <c r="AL4" i="6" s="1"/>
  <c r="Y5" i="6"/>
  <c r="AL5" i="6" s="1"/>
  <c r="Y6" i="6"/>
  <c r="AL6" i="6" s="1"/>
  <c r="Y7" i="6"/>
  <c r="AL7" i="6" s="1"/>
  <c r="Y8" i="6"/>
  <c r="AL8" i="6" s="1"/>
  <c r="Y9" i="6"/>
  <c r="AL9" i="6" s="1"/>
  <c r="Y10" i="6"/>
  <c r="AL10" i="6" s="1"/>
  <c r="Y11" i="6"/>
  <c r="AL11" i="6" s="1"/>
  <c r="Y12" i="6"/>
  <c r="AL12" i="6" s="1"/>
  <c r="Y13" i="6"/>
  <c r="AL13" i="6" s="1"/>
  <c r="Y14" i="6"/>
  <c r="AL14" i="6" s="1"/>
  <c r="Y15" i="6"/>
  <c r="AL15" i="6" s="1"/>
  <c r="Y16" i="6"/>
  <c r="AL16" i="6" s="1"/>
  <c r="Y17" i="6"/>
  <c r="AL17" i="6" s="1"/>
  <c r="Y18" i="6"/>
  <c r="AL18" i="6" s="1"/>
  <c r="Y19" i="6"/>
  <c r="AL19" i="6" s="1"/>
  <c r="Y20" i="6"/>
  <c r="AL20" i="6" s="1"/>
  <c r="Y21" i="6"/>
  <c r="AL21" i="6" s="1"/>
  <c r="Y22" i="6"/>
  <c r="AL22" i="6" s="1"/>
  <c r="Y23" i="6"/>
  <c r="AL23" i="6" s="1"/>
  <c r="Y24" i="6"/>
  <c r="AL24" i="6" s="1"/>
  <c r="Y25" i="6"/>
  <c r="AL25" i="6" s="1"/>
  <c r="Y26" i="6"/>
  <c r="AL26" i="6" s="1"/>
  <c r="Y27" i="6"/>
  <c r="AL27" i="6" s="1"/>
  <c r="Y28" i="6"/>
  <c r="AL28" i="6" s="1"/>
  <c r="Y29" i="6"/>
  <c r="AL29" i="6" s="1"/>
  <c r="Y30" i="6"/>
  <c r="AL30" i="6" s="1"/>
  <c r="Y31" i="6"/>
  <c r="AL31" i="6" s="1"/>
  <c r="Y32" i="6"/>
  <c r="AL32" i="6" s="1"/>
  <c r="Y33" i="6"/>
  <c r="AL33" i="6" s="1"/>
  <c r="Y34" i="6"/>
  <c r="AL34" i="6" s="1"/>
  <c r="Y35" i="6"/>
  <c r="AL35" i="6" s="1"/>
  <c r="Y36" i="6"/>
  <c r="AL36" i="6" s="1"/>
  <c r="Y37" i="6"/>
  <c r="AL37" i="6" s="1"/>
  <c r="Y38" i="6"/>
  <c r="AL38" i="6" s="1"/>
  <c r="Y39" i="6"/>
  <c r="AL39" i="6" s="1"/>
  <c r="Y40" i="6"/>
  <c r="AL40" i="6" s="1"/>
  <c r="Y41" i="6"/>
  <c r="AL41" i="6" s="1"/>
  <c r="Y42" i="6"/>
  <c r="AL42" i="6" s="1"/>
  <c r="Y43" i="6"/>
  <c r="AL43" i="6" s="1"/>
  <c r="Y44" i="6"/>
  <c r="AL44" i="6" s="1"/>
  <c r="Y45" i="6"/>
  <c r="AL45" i="6" s="1"/>
  <c r="Y46" i="6"/>
  <c r="AL46" i="6" s="1"/>
  <c r="Y47" i="6"/>
  <c r="AL47" i="6" s="1"/>
  <c r="Y48" i="6"/>
  <c r="AL48" i="6" s="1"/>
  <c r="Y49" i="6"/>
  <c r="AL49" i="6" s="1"/>
  <c r="Y50" i="6"/>
  <c r="AL50" i="6" s="1"/>
  <c r="Y51" i="6"/>
  <c r="AL51" i="6" s="1"/>
  <c r="Y52" i="6"/>
  <c r="AL52" i="6" s="1"/>
  <c r="Y53" i="6"/>
  <c r="AL53" i="6" s="1"/>
  <c r="Y54" i="6"/>
  <c r="AL54" i="6" s="1"/>
  <c r="Y55" i="6"/>
  <c r="AL55" i="6" s="1"/>
  <c r="Z2" i="6"/>
  <c r="AM2" i="6" s="1"/>
  <c r="Z3" i="6"/>
  <c r="AM3" i="6" s="1"/>
  <c r="Z4" i="6"/>
  <c r="AM4" i="6" s="1"/>
  <c r="Z5" i="6"/>
  <c r="AM5" i="6" s="1"/>
  <c r="Z6" i="6"/>
  <c r="AM6" i="6" s="1"/>
  <c r="Z7" i="6"/>
  <c r="AM7" i="6" s="1"/>
  <c r="Z8" i="6"/>
  <c r="AM8" i="6" s="1"/>
  <c r="Z9" i="6"/>
  <c r="AM9" i="6" s="1"/>
  <c r="Z10" i="6"/>
  <c r="AM10" i="6" s="1"/>
  <c r="Z11" i="6"/>
  <c r="AM11" i="6" s="1"/>
  <c r="Z12" i="6"/>
  <c r="AM12" i="6" s="1"/>
  <c r="Z13" i="6"/>
  <c r="AM13" i="6" s="1"/>
  <c r="Z14" i="6"/>
  <c r="AM14" i="6" s="1"/>
  <c r="Z15" i="6"/>
  <c r="AM15" i="6" s="1"/>
  <c r="Z16" i="6"/>
  <c r="AM16" i="6" s="1"/>
  <c r="Z17" i="6"/>
  <c r="AM17" i="6" s="1"/>
  <c r="Z18" i="6"/>
  <c r="AM18" i="6" s="1"/>
  <c r="Z19" i="6"/>
  <c r="AM19" i="6" s="1"/>
  <c r="Z20" i="6"/>
  <c r="AM20" i="6" s="1"/>
  <c r="Z21" i="6"/>
  <c r="AM21" i="6" s="1"/>
  <c r="Z22" i="6"/>
  <c r="AM22" i="6" s="1"/>
  <c r="Z23" i="6"/>
  <c r="AM23" i="6" s="1"/>
  <c r="Z24" i="6"/>
  <c r="AM24" i="6" s="1"/>
  <c r="Z25" i="6"/>
  <c r="AM25" i="6" s="1"/>
  <c r="Z26" i="6"/>
  <c r="AM26" i="6" s="1"/>
  <c r="Z27" i="6"/>
  <c r="AM27" i="6" s="1"/>
  <c r="Z28" i="6"/>
  <c r="AM28" i="6" s="1"/>
  <c r="Z29" i="6"/>
  <c r="AM29" i="6" s="1"/>
  <c r="Z30" i="6"/>
  <c r="AM30" i="6" s="1"/>
  <c r="Z31" i="6"/>
  <c r="AM31" i="6" s="1"/>
  <c r="Z32" i="6"/>
  <c r="AM32" i="6" s="1"/>
  <c r="Z33" i="6"/>
  <c r="AM33" i="6" s="1"/>
  <c r="Z34" i="6"/>
  <c r="AM34" i="6" s="1"/>
  <c r="Z35" i="6"/>
  <c r="AM35" i="6" s="1"/>
  <c r="Z36" i="6"/>
  <c r="AM36" i="6" s="1"/>
  <c r="Z37" i="6"/>
  <c r="AM37" i="6" s="1"/>
  <c r="Z38" i="6"/>
  <c r="AM38" i="6" s="1"/>
  <c r="Z39" i="6"/>
  <c r="AM39" i="6" s="1"/>
  <c r="Z40" i="6"/>
  <c r="AM40" i="6" s="1"/>
  <c r="Z41" i="6"/>
  <c r="AM41" i="6" s="1"/>
  <c r="Z42" i="6"/>
  <c r="AM42" i="6" s="1"/>
  <c r="Z43" i="6"/>
  <c r="AM43" i="6" s="1"/>
  <c r="Z44" i="6"/>
  <c r="AM44" i="6" s="1"/>
  <c r="Z45" i="6"/>
  <c r="AM45" i="6" s="1"/>
  <c r="Z46" i="6"/>
  <c r="AM46" i="6" s="1"/>
  <c r="Z47" i="6"/>
  <c r="AM47" i="6" s="1"/>
  <c r="Z48" i="6"/>
  <c r="AM48" i="6" s="1"/>
  <c r="Z49" i="6"/>
  <c r="AM49" i="6" s="1"/>
  <c r="Z50" i="6"/>
  <c r="AM50" i="6" s="1"/>
  <c r="Z51" i="6"/>
  <c r="AM51" i="6" s="1"/>
  <c r="Z52" i="6"/>
  <c r="AM52" i="6" s="1"/>
  <c r="Z53" i="6"/>
  <c r="AM53" i="6" s="1"/>
  <c r="Z54" i="6"/>
  <c r="AM54" i="6" s="1"/>
  <c r="Z55" i="6"/>
  <c r="AM55" i="6" s="1"/>
  <c r="AA2" i="6"/>
  <c r="AN2" i="6" s="1"/>
  <c r="AA3" i="6"/>
  <c r="AN3" i="6" s="1"/>
  <c r="AA4" i="6"/>
  <c r="AN4" i="6" s="1"/>
  <c r="AA5" i="6"/>
  <c r="AN5" i="6" s="1"/>
  <c r="AA6" i="6"/>
  <c r="AN6" i="6" s="1"/>
  <c r="AA7" i="6"/>
  <c r="AN7" i="6" s="1"/>
  <c r="AA8" i="6"/>
  <c r="AN8" i="6" s="1"/>
  <c r="AA9" i="6"/>
  <c r="AN9" i="6" s="1"/>
  <c r="AA10" i="6"/>
  <c r="AN10" i="6" s="1"/>
  <c r="AA11" i="6"/>
  <c r="AN11" i="6" s="1"/>
  <c r="AA12" i="6"/>
  <c r="AN12" i="6" s="1"/>
  <c r="AA13" i="6"/>
  <c r="AN13" i="6" s="1"/>
  <c r="AA14" i="6"/>
  <c r="AN14" i="6" s="1"/>
  <c r="AA15" i="6"/>
  <c r="AN15" i="6" s="1"/>
  <c r="AA16" i="6"/>
  <c r="AN16" i="6" s="1"/>
  <c r="AA17" i="6"/>
  <c r="AN17" i="6" s="1"/>
  <c r="AA18" i="6"/>
  <c r="AN18" i="6" s="1"/>
  <c r="AA19" i="6"/>
  <c r="AN19" i="6" s="1"/>
  <c r="AA20" i="6"/>
  <c r="AN20" i="6" s="1"/>
  <c r="AA21" i="6"/>
  <c r="AN21" i="6" s="1"/>
  <c r="AA22" i="6"/>
  <c r="AN22" i="6" s="1"/>
  <c r="AA23" i="6"/>
  <c r="AN23" i="6" s="1"/>
  <c r="AA24" i="6"/>
  <c r="AN24" i="6" s="1"/>
  <c r="AA25" i="6"/>
  <c r="AN25" i="6" s="1"/>
  <c r="AA26" i="6"/>
  <c r="AN26" i="6" s="1"/>
  <c r="AA27" i="6"/>
  <c r="AN27" i="6" s="1"/>
  <c r="AA28" i="6"/>
  <c r="AN28" i="6" s="1"/>
  <c r="AA29" i="6"/>
  <c r="AN29" i="6" s="1"/>
  <c r="AA30" i="6"/>
  <c r="AN30" i="6" s="1"/>
  <c r="AA31" i="6"/>
  <c r="AN31" i="6" s="1"/>
  <c r="AA32" i="6"/>
  <c r="AN32" i="6" s="1"/>
  <c r="AA33" i="6"/>
  <c r="AN33" i="6" s="1"/>
  <c r="AA34" i="6"/>
  <c r="AN34" i="6" s="1"/>
  <c r="AA35" i="6"/>
  <c r="AN35" i="6" s="1"/>
  <c r="AA36" i="6"/>
  <c r="AN36" i="6" s="1"/>
  <c r="AA37" i="6"/>
  <c r="AN37" i="6" s="1"/>
  <c r="AA38" i="6"/>
  <c r="AN38" i="6" s="1"/>
  <c r="AA39" i="6"/>
  <c r="AN39" i="6" s="1"/>
  <c r="AA40" i="6"/>
  <c r="AN40" i="6" s="1"/>
  <c r="AA41" i="6"/>
  <c r="AN41" i="6" s="1"/>
  <c r="AA42" i="6"/>
  <c r="AN42" i="6" s="1"/>
  <c r="AA43" i="6"/>
  <c r="AN43" i="6" s="1"/>
  <c r="AA44" i="6"/>
  <c r="AN44" i="6" s="1"/>
  <c r="AA45" i="6"/>
  <c r="AN45" i="6" s="1"/>
  <c r="AA46" i="6"/>
  <c r="AN46" i="6" s="1"/>
  <c r="AA47" i="6"/>
  <c r="AN47" i="6" s="1"/>
  <c r="AA48" i="6"/>
  <c r="AN48" i="6" s="1"/>
  <c r="AA49" i="6"/>
  <c r="AN49" i="6" s="1"/>
  <c r="AA50" i="6"/>
  <c r="AN50" i="6" s="1"/>
  <c r="AA51" i="6"/>
  <c r="AN51" i="6" s="1"/>
  <c r="AA52" i="6"/>
  <c r="AN52" i="6" s="1"/>
  <c r="AA53" i="6"/>
  <c r="AN53" i="6" s="1"/>
  <c r="AA54" i="6"/>
  <c r="AN54" i="6" s="1"/>
  <c r="AA55" i="6"/>
  <c r="AN55" i="6" s="1"/>
  <c r="AB2" i="6"/>
  <c r="AO2" i="6" s="1"/>
  <c r="AB3" i="6"/>
  <c r="AO3" i="6" s="1"/>
  <c r="AB4" i="6"/>
  <c r="AO4" i="6" s="1"/>
  <c r="AB5" i="6"/>
  <c r="AO5" i="6" s="1"/>
  <c r="AB6" i="6"/>
  <c r="AO6" i="6" s="1"/>
  <c r="AB7" i="6"/>
  <c r="AO7" i="6" s="1"/>
  <c r="AB8" i="6"/>
  <c r="AO8" i="6" s="1"/>
  <c r="AB9" i="6"/>
  <c r="AO9" i="6" s="1"/>
  <c r="AB10" i="6"/>
  <c r="AO10" i="6" s="1"/>
  <c r="AB11" i="6"/>
  <c r="AO11" i="6" s="1"/>
  <c r="AB12" i="6"/>
  <c r="AO12" i="6" s="1"/>
  <c r="AB13" i="6"/>
  <c r="AO13" i="6" s="1"/>
  <c r="AB14" i="6"/>
  <c r="AO14" i="6" s="1"/>
  <c r="AB15" i="6"/>
  <c r="AO15" i="6" s="1"/>
  <c r="AB16" i="6"/>
  <c r="AO16" i="6" s="1"/>
  <c r="AB17" i="6"/>
  <c r="AO17" i="6" s="1"/>
  <c r="AB18" i="6"/>
  <c r="AO18" i="6" s="1"/>
  <c r="AB19" i="6"/>
  <c r="AO19" i="6" s="1"/>
  <c r="AB20" i="6"/>
  <c r="AO20" i="6" s="1"/>
  <c r="AB21" i="6"/>
  <c r="AO21" i="6" s="1"/>
  <c r="AB22" i="6"/>
  <c r="AO22" i="6" s="1"/>
  <c r="AB23" i="6"/>
  <c r="AO23" i="6" s="1"/>
  <c r="AB24" i="6"/>
  <c r="AO24" i="6" s="1"/>
  <c r="AB25" i="6"/>
  <c r="AO25" i="6" s="1"/>
  <c r="AB26" i="6"/>
  <c r="AO26" i="6" s="1"/>
  <c r="AB27" i="6"/>
  <c r="AO27" i="6" s="1"/>
  <c r="AB28" i="6"/>
  <c r="AO28" i="6" s="1"/>
  <c r="AB29" i="6"/>
  <c r="AO29" i="6" s="1"/>
  <c r="AB30" i="6"/>
  <c r="AO30" i="6" s="1"/>
  <c r="AB31" i="6"/>
  <c r="AO31" i="6" s="1"/>
  <c r="AB32" i="6"/>
  <c r="AO32" i="6" s="1"/>
  <c r="AB33" i="6"/>
  <c r="AO33" i="6" s="1"/>
  <c r="AB34" i="6"/>
  <c r="AO34" i="6" s="1"/>
  <c r="AB35" i="6"/>
  <c r="AO35" i="6" s="1"/>
  <c r="AB36" i="6"/>
  <c r="AO36" i="6" s="1"/>
  <c r="AB37" i="6"/>
  <c r="AO37" i="6" s="1"/>
  <c r="AB38" i="6"/>
  <c r="AO38" i="6" s="1"/>
  <c r="AB39" i="6"/>
  <c r="AO39" i="6" s="1"/>
  <c r="AB40" i="6"/>
  <c r="AO40" i="6" s="1"/>
  <c r="AB41" i="6"/>
  <c r="AO41" i="6" s="1"/>
  <c r="AB42" i="6"/>
  <c r="AO42" i="6" s="1"/>
  <c r="AB43" i="6"/>
  <c r="AO43" i="6" s="1"/>
  <c r="AB44" i="6"/>
  <c r="AO44" i="6" s="1"/>
  <c r="AB45" i="6"/>
  <c r="AO45" i="6" s="1"/>
  <c r="AB46" i="6"/>
  <c r="AO46" i="6" s="1"/>
  <c r="AB47" i="6"/>
  <c r="AO47" i="6" s="1"/>
  <c r="AB48" i="6"/>
  <c r="AO48" i="6" s="1"/>
  <c r="AB49" i="6"/>
  <c r="AO49" i="6" s="1"/>
  <c r="AB50" i="6"/>
  <c r="AO50" i="6" s="1"/>
  <c r="AB51" i="6"/>
  <c r="AO51" i="6" s="1"/>
  <c r="AB52" i="6"/>
  <c r="AO52" i="6" s="1"/>
  <c r="AB53" i="6"/>
  <c r="AO53" i="6" s="1"/>
  <c r="AB54" i="6"/>
  <c r="AO54" i="6" s="1"/>
  <c r="AB55" i="6"/>
  <c r="AO55" i="6" s="1"/>
  <c r="AP2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D2" i="6"/>
  <c r="AQ2" i="6" s="1"/>
  <c r="AD3" i="6"/>
  <c r="AQ3" i="6" s="1"/>
  <c r="AD4" i="6"/>
  <c r="AQ4" i="6" s="1"/>
  <c r="AD5" i="6"/>
  <c r="AQ5" i="6" s="1"/>
  <c r="AD6" i="6"/>
  <c r="AQ6" i="6" s="1"/>
  <c r="AD7" i="6"/>
  <c r="AQ7" i="6" s="1"/>
  <c r="AD8" i="6"/>
  <c r="AQ8" i="6" s="1"/>
  <c r="AD9" i="6"/>
  <c r="AQ9" i="6" s="1"/>
  <c r="AD10" i="6"/>
  <c r="AQ10" i="6" s="1"/>
  <c r="AD11" i="6"/>
  <c r="AQ11" i="6" s="1"/>
  <c r="AD12" i="6"/>
  <c r="AQ12" i="6" s="1"/>
  <c r="AD13" i="6"/>
  <c r="AQ13" i="6" s="1"/>
  <c r="AD14" i="6"/>
  <c r="AQ14" i="6" s="1"/>
  <c r="AD15" i="6"/>
  <c r="AQ15" i="6" s="1"/>
  <c r="AD16" i="6"/>
  <c r="AQ16" i="6" s="1"/>
  <c r="AD17" i="6"/>
  <c r="AQ17" i="6" s="1"/>
  <c r="AD18" i="6"/>
  <c r="AQ18" i="6" s="1"/>
  <c r="AD19" i="6"/>
  <c r="AQ19" i="6" s="1"/>
  <c r="AD20" i="6"/>
  <c r="AQ20" i="6" s="1"/>
  <c r="AD21" i="6"/>
  <c r="AQ21" i="6" s="1"/>
  <c r="AD22" i="6"/>
  <c r="AQ22" i="6" s="1"/>
  <c r="AD23" i="6"/>
  <c r="AQ23" i="6" s="1"/>
  <c r="AD24" i="6"/>
  <c r="AQ24" i="6" s="1"/>
  <c r="AD25" i="6"/>
  <c r="AQ25" i="6" s="1"/>
  <c r="AD26" i="6"/>
  <c r="AQ26" i="6" s="1"/>
  <c r="AD27" i="6"/>
  <c r="AQ27" i="6" s="1"/>
  <c r="AD28" i="6"/>
  <c r="AQ28" i="6" s="1"/>
  <c r="AD29" i="6"/>
  <c r="AQ29" i="6" s="1"/>
  <c r="AD30" i="6"/>
  <c r="AQ30" i="6" s="1"/>
  <c r="AD31" i="6"/>
  <c r="AQ31" i="6" s="1"/>
  <c r="AD32" i="6"/>
  <c r="AQ32" i="6" s="1"/>
  <c r="AD33" i="6"/>
  <c r="AQ33" i="6" s="1"/>
  <c r="AD34" i="6"/>
  <c r="AQ34" i="6" s="1"/>
  <c r="AD35" i="6"/>
  <c r="AQ35" i="6" s="1"/>
  <c r="AD36" i="6"/>
  <c r="AQ36" i="6" s="1"/>
  <c r="AD37" i="6"/>
  <c r="AQ37" i="6" s="1"/>
  <c r="AD38" i="6"/>
  <c r="AQ38" i="6" s="1"/>
  <c r="AD39" i="6"/>
  <c r="AQ39" i="6" s="1"/>
  <c r="AD40" i="6"/>
  <c r="AQ40" i="6" s="1"/>
  <c r="AD41" i="6"/>
  <c r="AQ41" i="6" s="1"/>
  <c r="AD42" i="6"/>
  <c r="AQ42" i="6" s="1"/>
  <c r="AD43" i="6"/>
  <c r="AQ43" i="6" s="1"/>
  <c r="AD44" i="6"/>
  <c r="AQ44" i="6" s="1"/>
  <c r="AD45" i="6"/>
  <c r="AQ45" i="6" s="1"/>
  <c r="AD46" i="6"/>
  <c r="AQ46" i="6" s="1"/>
  <c r="AD47" i="6"/>
  <c r="AQ47" i="6" s="1"/>
  <c r="AD48" i="6"/>
  <c r="AQ48" i="6" s="1"/>
  <c r="AD49" i="6"/>
  <c r="AQ49" i="6" s="1"/>
  <c r="AD50" i="6"/>
  <c r="AQ50" i="6" s="1"/>
  <c r="AD51" i="6"/>
  <c r="AQ51" i="6" s="1"/>
  <c r="AD52" i="6"/>
  <c r="AQ52" i="6" s="1"/>
  <c r="AD53" i="6"/>
  <c r="AQ53" i="6" s="1"/>
  <c r="AD54" i="6"/>
  <c r="AQ54" i="6" s="1"/>
  <c r="AD55" i="6"/>
  <c r="AQ55" i="6" s="1"/>
  <c r="AQ71" i="7" l="1"/>
  <c r="AP71" i="7"/>
  <c r="AO71" i="7"/>
  <c r="AN71" i="7"/>
  <c r="AM71" i="7"/>
  <c r="AL71" i="7"/>
  <c r="AK71" i="7"/>
  <c r="AJ71" i="7"/>
  <c r="AI71" i="7"/>
  <c r="AH71" i="7"/>
  <c r="AF73" i="7"/>
  <c r="AN73" i="7"/>
  <c r="AO73" i="7"/>
  <c r="AG73" i="7"/>
  <c r="AP73" i="7"/>
  <c r="AH73" i="7"/>
  <c r="AQ73" i="7"/>
  <c r="AQ59" i="7"/>
  <c r="AP59" i="7"/>
  <c r="AN59" i="7"/>
  <c r="AO59" i="7"/>
  <c r="AQ58" i="7"/>
  <c r="AP58" i="7"/>
  <c r="AN58" i="7"/>
  <c r="AO58" i="7"/>
  <c r="AQ57" i="7"/>
  <c r="AG57" i="7"/>
  <c r="AP57" i="7"/>
  <c r="AN57" i="7"/>
  <c r="AO57" i="7"/>
  <c r="AQ56" i="7"/>
  <c r="AP56" i="7"/>
  <c r="AN56" i="7"/>
  <c r="AO56" i="7"/>
  <c r="AQ55" i="7"/>
  <c r="AP55" i="7"/>
  <c r="AN55" i="7"/>
  <c r="AO55" i="7"/>
  <c r="AQ54" i="7"/>
  <c r="AP54" i="7"/>
  <c r="AN54" i="7"/>
  <c r="AO54" i="7"/>
  <c r="AQ53" i="7"/>
  <c r="AP53" i="7"/>
  <c r="AF53" i="7"/>
  <c r="AN53" i="7"/>
  <c r="AO53" i="7"/>
  <c r="AH52" i="7"/>
  <c r="AQ52" i="7"/>
  <c r="AG52" i="7"/>
  <c r="AP52" i="7"/>
  <c r="AN52" i="7"/>
  <c r="AO52" i="7"/>
  <c r="AH51" i="7"/>
  <c r="AQ51" i="7"/>
  <c r="AG51" i="7"/>
  <c r="AP51" i="7"/>
  <c r="AF51" i="7"/>
  <c r="AN51" i="7"/>
  <c r="AO51" i="7"/>
  <c r="AQ50" i="7"/>
  <c r="AP50" i="7"/>
  <c r="AN50" i="7"/>
  <c r="AO50" i="7"/>
  <c r="AQ49" i="7"/>
  <c r="AP49" i="7"/>
  <c r="AN49" i="7"/>
  <c r="AO49" i="7"/>
  <c r="AQ48" i="7"/>
  <c r="AP48" i="7"/>
  <c r="AN48" i="7"/>
  <c r="AO48" i="7"/>
  <c r="AQ47" i="7"/>
  <c r="AP47" i="7"/>
  <c r="AN47" i="7"/>
  <c r="AO47" i="7"/>
  <c r="AQ46" i="7"/>
  <c r="AP46" i="7"/>
  <c r="AN46" i="7"/>
  <c r="AO46" i="7"/>
  <c r="AH45" i="7"/>
  <c r="AQ45" i="7"/>
  <c r="AP45" i="7"/>
  <c r="AN45" i="7"/>
  <c r="AO45" i="7"/>
  <c r="AQ44" i="7"/>
  <c r="AG44" i="7"/>
  <c r="AP44" i="7"/>
  <c r="AN44" i="7"/>
  <c r="AO44" i="7"/>
  <c r="AQ43" i="7"/>
  <c r="AG43" i="7"/>
  <c r="AP43" i="7"/>
  <c r="AN43" i="7"/>
  <c r="AO43" i="7"/>
  <c r="AQ42" i="7"/>
  <c r="AP42" i="7"/>
  <c r="AN42" i="7"/>
  <c r="AO42" i="7"/>
  <c r="AQ41" i="7"/>
  <c r="AP41" i="7"/>
  <c r="AN41" i="7"/>
  <c r="AO41" i="7"/>
  <c r="AQ40" i="7"/>
  <c r="AP40" i="7"/>
  <c r="AN40" i="7"/>
  <c r="AO40" i="7"/>
  <c r="AH39" i="7"/>
  <c r="AQ39" i="7"/>
  <c r="AP39" i="7"/>
  <c r="AN39" i="7"/>
  <c r="AO39" i="7"/>
  <c r="AH38" i="7"/>
  <c r="AQ38" i="7"/>
  <c r="AP38" i="7"/>
  <c r="AN38" i="7"/>
  <c r="AO38" i="7"/>
  <c r="AQ37" i="7"/>
  <c r="AP37" i="7"/>
  <c r="AN37" i="7"/>
  <c r="AO37" i="7"/>
  <c r="AQ36" i="7"/>
  <c r="AP36" i="7"/>
  <c r="AN36" i="7"/>
  <c r="AO36" i="7"/>
  <c r="AQ35" i="7"/>
  <c r="AP35" i="7"/>
  <c r="AN35" i="7"/>
  <c r="AO35" i="7"/>
  <c r="AH34" i="7"/>
  <c r="AQ34" i="7"/>
  <c r="AP34" i="7"/>
  <c r="AN34" i="7"/>
  <c r="AO34" i="7"/>
  <c r="AQ33" i="7"/>
  <c r="AP33" i="7"/>
  <c r="AN33" i="7"/>
  <c r="AO33" i="7"/>
  <c r="AQ32" i="7"/>
  <c r="AP32" i="7"/>
  <c r="AN32" i="7"/>
  <c r="AO32" i="7"/>
  <c r="AH31" i="7"/>
  <c r="AQ31" i="7"/>
  <c r="AP31" i="7"/>
  <c r="AN31" i="7"/>
  <c r="AO31" i="7"/>
  <c r="AQ30" i="7"/>
  <c r="AP30" i="7"/>
  <c r="AN30" i="7"/>
  <c r="AO30" i="7"/>
  <c r="AQ29" i="7"/>
  <c r="AP29" i="7"/>
  <c r="AN29" i="7"/>
  <c r="AO29" i="7"/>
  <c r="AQ28" i="7"/>
  <c r="AP28" i="7"/>
  <c r="AN28" i="7"/>
  <c r="AO28" i="7"/>
  <c r="AQ27" i="7"/>
  <c r="AP27" i="7"/>
  <c r="AN27" i="7"/>
  <c r="AO27" i="7"/>
  <c r="AH26" i="7"/>
  <c r="AQ26" i="7"/>
  <c r="AP26" i="7"/>
  <c r="AN26" i="7"/>
  <c r="AO26" i="7"/>
  <c r="AQ25" i="7"/>
  <c r="AP25" i="7"/>
  <c r="AN25" i="7"/>
  <c r="AO25" i="7"/>
  <c r="AQ24" i="7"/>
  <c r="AP24" i="7"/>
  <c r="AN24" i="7"/>
  <c r="AO24" i="7"/>
  <c r="AQ23" i="7"/>
  <c r="AP23" i="7"/>
  <c r="AN23" i="7"/>
  <c r="AO23" i="7"/>
  <c r="AQ22" i="7"/>
  <c r="AP22" i="7"/>
  <c r="AF22" i="7"/>
  <c r="AN22" i="7"/>
  <c r="AO22" i="7"/>
  <c r="AQ21" i="7"/>
  <c r="AP21" i="7"/>
  <c r="AN21" i="7"/>
  <c r="AO21" i="7"/>
  <c r="AH20" i="7"/>
  <c r="AQ20" i="7"/>
  <c r="AG20" i="7"/>
  <c r="AP20" i="7"/>
  <c r="AN20" i="7"/>
  <c r="AO20" i="7"/>
  <c r="AQ19" i="7"/>
  <c r="AP19" i="7"/>
  <c r="AN19" i="7"/>
  <c r="AO19" i="7"/>
  <c r="AH18" i="7"/>
  <c r="AQ18" i="7"/>
  <c r="AP18" i="7"/>
  <c r="AN18" i="7"/>
  <c r="AO18" i="7"/>
  <c r="AQ17" i="7"/>
  <c r="AP17" i="7"/>
  <c r="AN17" i="7"/>
  <c r="AO17" i="7"/>
  <c r="AQ16" i="7"/>
  <c r="AP16" i="7"/>
  <c r="AN16" i="7"/>
  <c r="AO16" i="7"/>
  <c r="AQ15" i="7"/>
  <c r="AP15" i="7"/>
  <c r="AN15" i="7"/>
  <c r="AO15" i="7"/>
  <c r="AQ14" i="7"/>
  <c r="AP14" i="7"/>
  <c r="AN14" i="7"/>
  <c r="AO14" i="7"/>
  <c r="AQ13" i="7"/>
  <c r="AP13" i="7"/>
  <c r="AN13" i="7"/>
  <c r="AO13" i="7"/>
  <c r="AH12" i="7"/>
  <c r="AQ12" i="7"/>
  <c r="AP12" i="7"/>
  <c r="AN12" i="7"/>
  <c r="AO12" i="7"/>
  <c r="AQ11" i="7"/>
  <c r="AP11" i="7"/>
  <c r="AN11" i="7"/>
  <c r="AO11" i="7"/>
  <c r="AQ10" i="7"/>
  <c r="AP10" i="7"/>
  <c r="AN10" i="7"/>
  <c r="AO10" i="7"/>
  <c r="AQ9" i="7"/>
  <c r="AP9" i="7"/>
  <c r="AN9" i="7"/>
  <c r="AO9" i="7"/>
  <c r="AH8" i="7"/>
  <c r="AQ8" i="7"/>
  <c r="AP8" i="7"/>
  <c r="AN8" i="7"/>
  <c r="AO8" i="7"/>
  <c r="AQ7" i="7"/>
  <c r="AP7" i="7"/>
  <c r="AN7" i="7"/>
  <c r="AO7" i="7"/>
  <c r="AH6" i="7"/>
  <c r="AQ6" i="7"/>
  <c r="AP6" i="7"/>
  <c r="AN6" i="7"/>
  <c r="AO6" i="7"/>
  <c r="AQ5" i="7"/>
  <c r="AG5" i="7"/>
  <c r="AP5" i="7"/>
  <c r="AN5" i="7"/>
  <c r="AO5" i="7"/>
  <c r="AQ4" i="7"/>
  <c r="AP4" i="7"/>
  <c r="AN4" i="7"/>
  <c r="AO4" i="7"/>
  <c r="AQ3" i="7"/>
  <c r="AP3" i="7"/>
  <c r="AF3" i="7"/>
  <c r="AN3" i="7"/>
  <c r="AO3" i="7"/>
  <c r="AQ2" i="7"/>
  <c r="AP2" i="7"/>
  <c r="AN2" i="7"/>
  <c r="AO2" i="7"/>
  <c r="AF60" i="7"/>
  <c r="AN60" i="7"/>
  <c r="AO60" i="7"/>
  <c r="AG60" i="7"/>
  <c r="AP60" i="7"/>
  <c r="AH60" i="7"/>
  <c r="AQ60" i="7"/>
  <c r="AF61" i="7"/>
  <c r="AN61" i="7"/>
  <c r="AO61" i="7"/>
  <c r="AG61" i="7"/>
  <c r="AP61" i="7"/>
  <c r="AH61" i="7"/>
  <c r="AQ61" i="7"/>
  <c r="AF62" i="7"/>
  <c r="AN62" i="7"/>
  <c r="AO62" i="7"/>
  <c r="AG62" i="7"/>
  <c r="AP62" i="7"/>
  <c r="AH62" i="7"/>
  <c r="AQ62" i="7"/>
  <c r="AF63" i="7"/>
  <c r="AN63" i="7"/>
  <c r="AO63" i="7"/>
  <c r="AG63" i="7"/>
  <c r="AP63" i="7"/>
  <c r="AH63" i="7"/>
  <c r="AQ63" i="7"/>
  <c r="AF66" i="7"/>
  <c r="AN66" i="7"/>
  <c r="AO66" i="7"/>
  <c r="AG66" i="7"/>
  <c r="AP66" i="7"/>
  <c r="AH66" i="7"/>
  <c r="AQ66" i="7"/>
  <c r="AF67" i="7"/>
  <c r="AN67" i="7"/>
  <c r="AO67" i="7"/>
  <c r="AG67" i="7"/>
  <c r="AP67" i="7"/>
  <c r="AH67" i="7"/>
  <c r="AQ67" i="7"/>
  <c r="AF68" i="7"/>
  <c r="AN68" i="7"/>
  <c r="AO68" i="7"/>
  <c r="AG68" i="7"/>
  <c r="AP68" i="7"/>
  <c r="AH68" i="7"/>
  <c r="AQ68" i="7"/>
  <c r="AI7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tc={1ED339D6-BEE4-4AF7-8CB8-C69FE4921D44}</author>
  </authors>
  <commentList>
    <comment ref="BJ4" authorId="0" shapeId="0" xr:uid="{1ED339D6-BEE4-4AF7-8CB8-C69FE4921D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heure sup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tc={3C8102F6-B097-4F53-9724-50C00C67C65C}</author>
  </authors>
  <commentList>
    <comment ref="JV6" authorId="0" shapeId="0" xr:uid="{3C8102F6-B097-4F53-9724-50C00C67C65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jour + 2,5 Jours sup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tc={62ADDD52-37BA-4807-8F84-CBDA6B82D6C2}</author>
    <author>tc={822138D5-2656-4B4A-98E1-76E9BC1F6586}</author>
    <author>tc={0F15C886-5DEE-4BE3-B793-32CA03345198}</author>
    <author>tc={FDA97C5E-E5B7-4CA2-97F7-09EFCD9FC08D}</author>
    <author>tc={32B54592-AF28-4A25-A73B-B734DB490A59}</author>
    <author>tc={494299A3-965B-4EDD-9B21-C3B8165222C3}</author>
  </authors>
  <commentList>
    <comment ref="Y17" authorId="0" shapeId="0" xr:uid="{62ADDD52-37BA-4807-8F84-CBDA6B82D6C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ajouter frais déplacement</t>
        </r>
      </text>
    </comment>
    <comment ref="B53" authorId="1" shapeId="0" xr:uid="{822138D5-2656-4B4A-98E1-76E9BC1F65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Matricule provisoire</t>
        </r>
      </text>
    </comment>
    <comment ref="B54" authorId="2" shapeId="0" xr:uid="{0F15C886-5DEE-4BE3-B793-32CA033451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Matricule provisoire</t>
        </r>
      </text>
    </comment>
    <comment ref="B55" authorId="3" shapeId="0" xr:uid="{FDA97C5E-E5B7-4CA2-97F7-09EFCD9FC08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Matricule provisoire</t>
        </r>
      </text>
    </comment>
    <comment ref="B56" authorId="4" shapeId="0" xr:uid="{32B54592-AF28-4A25-A73B-B734DB490A5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Matricule provisoire</t>
        </r>
      </text>
    </comment>
    <comment ref="IO57" authorId="5" shapeId="0" xr:uid="{494299A3-965B-4EDD-9B21-C3B8165222C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1/2 journée en congé jusqu'a 18/10</t>
        </r>
      </text>
    </comment>
  </commentList>
</comments>
</file>

<file path=xl/sharedStrings.xml><?xml version="1.0" encoding="utf-8"?>
<sst xmlns="http://schemas.openxmlformats.org/spreadsheetml/2006/main" count="8738" uniqueCount="1474">
  <si>
    <t>Ligne Active</t>
  </si>
  <si>
    <t>Matricule</t>
  </si>
  <si>
    <t>Name</t>
  </si>
  <si>
    <t>Date d'embauche</t>
  </si>
  <si>
    <t>Sexe</t>
  </si>
  <si>
    <t>Position</t>
  </si>
  <si>
    <t>Hierarchical manager</t>
  </si>
  <si>
    <t>MBU</t>
  </si>
  <si>
    <t>CBU</t>
  </si>
  <si>
    <t>I/E</t>
  </si>
  <si>
    <t>OS/LOC</t>
  </si>
  <si>
    <t>WO</t>
  </si>
  <si>
    <t>Project name</t>
  </si>
  <si>
    <t>Profil</t>
  </si>
  <si>
    <t>Column1</t>
  </si>
  <si>
    <t>Client</t>
  </si>
  <si>
    <t>Début PdC 2025</t>
  </si>
  <si>
    <t>Fin PdC 2025</t>
  </si>
  <si>
    <t>Status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</si>
  <si>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</si>
  <si>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</si>
  <si>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</si>
  <si>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</si>
  <si>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</si>
  <si>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</si>
  <si>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</si>
  <si>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</si>
  <si>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</si>
  <si>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</si>
  <si>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</si>
  <si>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</si>
  <si>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Commentaires</t>
  </si>
  <si>
    <t>Janvier%</t>
  </si>
  <si>
    <t>Février%</t>
  </si>
  <si>
    <t>Mars%</t>
  </si>
  <si>
    <t>Avril%</t>
  </si>
  <si>
    <t>Mai%</t>
  </si>
  <si>
    <t>Juin%</t>
  </si>
  <si>
    <t>Juillet%</t>
  </si>
  <si>
    <t>Août%</t>
  </si>
  <si>
    <t>Septembre%</t>
  </si>
  <si>
    <t>Octobre%</t>
  </si>
  <si>
    <t>Novembre%</t>
  </si>
  <si>
    <t>Décembre%</t>
  </si>
  <si>
    <t>1/1/2025</t>
  </si>
  <si>
    <t>1/2/2025</t>
  </si>
  <si>
    <t>1/3/2025</t>
  </si>
  <si>
    <t>1/4/2025</t>
  </si>
  <si>
    <t>1/5/2025</t>
  </si>
  <si>
    <t>1/6/2025</t>
  </si>
  <si>
    <t>1/7/2025</t>
  </si>
  <si>
    <t>1/8/2025</t>
  </si>
  <si>
    <t>1/9/2025</t>
  </si>
  <si>
    <t>1/10/2025</t>
  </si>
  <si>
    <t>1/11/2025</t>
  </si>
  <si>
    <t>1/12/2025</t>
  </si>
  <si>
    <t>1/13/2025</t>
  </si>
  <si>
    <t>1/14/2025</t>
  </si>
  <si>
    <t>1/15/2025</t>
  </si>
  <si>
    <t>1/16/2025</t>
  </si>
  <si>
    <t>1/17/2025</t>
  </si>
  <si>
    <t>1/18/2025</t>
  </si>
  <si>
    <t>1/19/2025</t>
  </si>
  <si>
    <t>1/20/2025</t>
  </si>
  <si>
    <t>1/21/2025</t>
  </si>
  <si>
    <t>1/22/2025</t>
  </si>
  <si>
    <t>1/23/2025</t>
  </si>
  <si>
    <t>1/24/2025</t>
  </si>
  <si>
    <t>1/25/2025</t>
  </si>
  <si>
    <t>1/26/2025</t>
  </si>
  <si>
    <t>1/27/2025</t>
  </si>
  <si>
    <t>1/28/2025</t>
  </si>
  <si>
    <t>1/29/2025</t>
  </si>
  <si>
    <t>1/30/2025</t>
  </si>
  <si>
    <t>1/31/2025</t>
  </si>
  <si>
    <t>2/1/2025</t>
  </si>
  <si>
    <t>2/2/2025</t>
  </si>
  <si>
    <t>2/3/2025</t>
  </si>
  <si>
    <t>2/4/2025</t>
  </si>
  <si>
    <t>2/5/2025</t>
  </si>
  <si>
    <t>2/6/2025</t>
  </si>
  <si>
    <t>2/7/2025</t>
  </si>
  <si>
    <t>2/8/2025</t>
  </si>
  <si>
    <t>2/9/2025</t>
  </si>
  <si>
    <t>2/10/2025</t>
  </si>
  <si>
    <t>2/11/2025</t>
  </si>
  <si>
    <t>2/12/2025</t>
  </si>
  <si>
    <t>2/13/2025</t>
  </si>
  <si>
    <t>2/14/2025</t>
  </si>
  <si>
    <t>2/15/2025</t>
  </si>
  <si>
    <t>2/16/2025</t>
  </si>
  <si>
    <t>2/17/2025</t>
  </si>
  <si>
    <t>2/18/2025</t>
  </si>
  <si>
    <t>2/19/2025</t>
  </si>
  <si>
    <t>2/20/2025</t>
  </si>
  <si>
    <t>2/21/2025</t>
  </si>
  <si>
    <t>2/22/2025</t>
  </si>
  <si>
    <t>2/23/2025</t>
  </si>
  <si>
    <t>2/24/2025</t>
  </si>
  <si>
    <t>2/25/2025</t>
  </si>
  <si>
    <t>2/26/2025</t>
  </si>
  <si>
    <t>2/27/2025</t>
  </si>
  <si>
    <t>2/28/2025</t>
  </si>
  <si>
    <t>3/1/2025</t>
  </si>
  <si>
    <t>3/2/2025</t>
  </si>
  <si>
    <t>3/3/2025</t>
  </si>
  <si>
    <t>3/4/2025</t>
  </si>
  <si>
    <t>3/5/2025</t>
  </si>
  <si>
    <t>3/6/2025</t>
  </si>
  <si>
    <t>3/7/2025</t>
  </si>
  <si>
    <t>3/8/2025</t>
  </si>
  <si>
    <t>3/9/2025</t>
  </si>
  <si>
    <t>3/10/2025</t>
  </si>
  <si>
    <t>3/11/2025</t>
  </si>
  <si>
    <t>3/12/2025</t>
  </si>
  <si>
    <t>3/13/2025</t>
  </si>
  <si>
    <t>3/14/2025</t>
  </si>
  <si>
    <t>3/15/2025</t>
  </si>
  <si>
    <t>3/16/2025</t>
  </si>
  <si>
    <t>3/17/2025</t>
  </si>
  <si>
    <t>3/18/2025</t>
  </si>
  <si>
    <t>3/19/2025</t>
  </si>
  <si>
    <t>3/20/2025</t>
  </si>
  <si>
    <t>3/21/2025</t>
  </si>
  <si>
    <t>3/22/2025</t>
  </si>
  <si>
    <t>3/23/2025</t>
  </si>
  <si>
    <t>3/24/2025</t>
  </si>
  <si>
    <t>3/25/2025</t>
  </si>
  <si>
    <t>3/26/2025</t>
  </si>
  <si>
    <t>3/27/2025</t>
  </si>
  <si>
    <t>3/28/2025</t>
  </si>
  <si>
    <t>3/29/2025</t>
  </si>
  <si>
    <t>3/30/2025</t>
  </si>
  <si>
    <t>3/31/2025</t>
  </si>
  <si>
    <t>4/1/2025</t>
  </si>
  <si>
    <t>4/2/2025</t>
  </si>
  <si>
    <t>4/3/2025</t>
  </si>
  <si>
    <t>4/4/2025</t>
  </si>
  <si>
    <t>4/5/2025</t>
  </si>
  <si>
    <t>4/6/2025</t>
  </si>
  <si>
    <t>4/7/2025</t>
  </si>
  <si>
    <t>4/8/2025</t>
  </si>
  <si>
    <t>4/9/2025</t>
  </si>
  <si>
    <t>4/10/2025</t>
  </si>
  <si>
    <t>4/11/2025</t>
  </si>
  <si>
    <t>4/12/2025</t>
  </si>
  <si>
    <t>4/13/2025</t>
  </si>
  <si>
    <t>4/14/2025</t>
  </si>
  <si>
    <t>4/15/2025</t>
  </si>
  <si>
    <t>4/16/2025</t>
  </si>
  <si>
    <t>4/17/2025</t>
  </si>
  <si>
    <t>4/18/2025</t>
  </si>
  <si>
    <t>4/19/2025</t>
  </si>
  <si>
    <t>4/20/2025</t>
  </si>
  <si>
    <t>4/21/2025</t>
  </si>
  <si>
    <t>4/22/2025</t>
  </si>
  <si>
    <t>4/23/2025</t>
  </si>
  <si>
    <t>4/24/2025</t>
  </si>
  <si>
    <t>4/25/2025</t>
  </si>
  <si>
    <t>4/26/2025</t>
  </si>
  <si>
    <t>4/27/2025</t>
  </si>
  <si>
    <t>4/28/2025</t>
  </si>
  <si>
    <t>4/29/2025</t>
  </si>
  <si>
    <t>4/30/2025</t>
  </si>
  <si>
    <t>5/1/2025</t>
  </si>
  <si>
    <t>5/2/2025</t>
  </si>
  <si>
    <t>5/3/2025</t>
  </si>
  <si>
    <t>5/4/2025</t>
  </si>
  <si>
    <t>5/5/2025</t>
  </si>
  <si>
    <t>5/6/2025</t>
  </si>
  <si>
    <t>5/7/2025</t>
  </si>
  <si>
    <t>5/8/2025</t>
  </si>
  <si>
    <t>5/9/2025</t>
  </si>
  <si>
    <t>5/10/2025</t>
  </si>
  <si>
    <t>5/11/2025</t>
  </si>
  <si>
    <t>5/12/2025</t>
  </si>
  <si>
    <t>5/13/2025</t>
  </si>
  <si>
    <t>5/14/2025</t>
  </si>
  <si>
    <t>5/15/2025</t>
  </si>
  <si>
    <t>5/16/2025</t>
  </si>
  <si>
    <t>5/17/2025</t>
  </si>
  <si>
    <t>5/18/2025</t>
  </si>
  <si>
    <t>5/19/2025</t>
  </si>
  <si>
    <t>5/20/2025</t>
  </si>
  <si>
    <t>5/21/2025</t>
  </si>
  <si>
    <t>5/22/2025</t>
  </si>
  <si>
    <t>5/23/2025</t>
  </si>
  <si>
    <t>5/24/2025</t>
  </si>
  <si>
    <t>5/25/2025</t>
  </si>
  <si>
    <t>5/26/2025</t>
  </si>
  <si>
    <t>5/27/2025</t>
  </si>
  <si>
    <t>5/28/2025</t>
  </si>
  <si>
    <t>5/29/2025</t>
  </si>
  <si>
    <t>5/30/2025</t>
  </si>
  <si>
    <t>5/31/2025</t>
  </si>
  <si>
    <t>6/1/2025</t>
  </si>
  <si>
    <t>6/2/2025</t>
  </si>
  <si>
    <t>6/3/2025</t>
  </si>
  <si>
    <t>6/4/2025</t>
  </si>
  <si>
    <t>6/5/2025</t>
  </si>
  <si>
    <t>6/6/2025</t>
  </si>
  <si>
    <t>6/7/2025</t>
  </si>
  <si>
    <t>6/8/2025</t>
  </si>
  <si>
    <t>6/9/2025</t>
  </si>
  <si>
    <t>6/10/2025</t>
  </si>
  <si>
    <t>6/11/2025</t>
  </si>
  <si>
    <t>6/12/2025</t>
  </si>
  <si>
    <t>6/13/2025</t>
  </si>
  <si>
    <t>6/14/2025</t>
  </si>
  <si>
    <t>6/15/2025</t>
  </si>
  <si>
    <t>6/16/2025</t>
  </si>
  <si>
    <t>6/17/2025</t>
  </si>
  <si>
    <t>6/18/2025</t>
  </si>
  <si>
    <t>6/19/2025</t>
  </si>
  <si>
    <t>6/20/2025</t>
  </si>
  <si>
    <t>6/21/2025</t>
  </si>
  <si>
    <t>6/22/2025</t>
  </si>
  <si>
    <t>6/23/2025</t>
  </si>
  <si>
    <t>6/24/2025</t>
  </si>
  <si>
    <t>6/25/2025</t>
  </si>
  <si>
    <t>6/26/2025</t>
  </si>
  <si>
    <t>6/27/2025</t>
  </si>
  <si>
    <t>6/28/2025</t>
  </si>
  <si>
    <t>6/29/2025</t>
  </si>
  <si>
    <t>6/30/2025</t>
  </si>
  <si>
    <t>7/1/2025</t>
  </si>
  <si>
    <t>7/2/2025</t>
  </si>
  <si>
    <t>7/3/2025</t>
  </si>
  <si>
    <t>7/4/2025</t>
  </si>
  <si>
    <t>7/5/2025</t>
  </si>
  <si>
    <t>7/6/2025</t>
  </si>
  <si>
    <t>7/7/2025</t>
  </si>
  <si>
    <t>7/8/2025</t>
  </si>
  <si>
    <t>7/9/2025</t>
  </si>
  <si>
    <t>7/10/2025</t>
  </si>
  <si>
    <t>7/11/2025</t>
  </si>
  <si>
    <t>7/12/2025</t>
  </si>
  <si>
    <t>7/13/2025</t>
  </si>
  <si>
    <t>7/14/2025</t>
  </si>
  <si>
    <t>7/15/2025</t>
  </si>
  <si>
    <t>7/16/2025</t>
  </si>
  <si>
    <t>7/17/2025</t>
  </si>
  <si>
    <t>7/18/2025</t>
  </si>
  <si>
    <t>7/19/2025</t>
  </si>
  <si>
    <t>7/20/2025</t>
  </si>
  <si>
    <t>7/21/2025</t>
  </si>
  <si>
    <t>7/22/2025</t>
  </si>
  <si>
    <t>7/23/2025</t>
  </si>
  <si>
    <t>7/24/2025</t>
  </si>
  <si>
    <t>7/25/2025</t>
  </si>
  <si>
    <t>7/26/2025</t>
  </si>
  <si>
    <t>7/27/2025</t>
  </si>
  <si>
    <t>7/28/2025</t>
  </si>
  <si>
    <t>7/29/2025</t>
  </si>
  <si>
    <t>7/30/2025</t>
  </si>
  <si>
    <t>7/31/2025</t>
  </si>
  <si>
    <t>8/1/2025</t>
  </si>
  <si>
    <t>8/2/2025</t>
  </si>
  <si>
    <t>8/3/2025</t>
  </si>
  <si>
    <t>8/4/2025</t>
  </si>
  <si>
    <t>8/5/2025</t>
  </si>
  <si>
    <t>8/6/2025</t>
  </si>
  <si>
    <t>8/7/2025</t>
  </si>
  <si>
    <t>8/8/2025</t>
  </si>
  <si>
    <t>8/9/2025</t>
  </si>
  <si>
    <t>8/10/2025</t>
  </si>
  <si>
    <t>8/11/2025</t>
  </si>
  <si>
    <t>8/12/2025</t>
  </si>
  <si>
    <t>8/13/2025</t>
  </si>
  <si>
    <t>8/14/2025</t>
  </si>
  <si>
    <t>8/15/2025</t>
  </si>
  <si>
    <t>8/16/2025</t>
  </si>
  <si>
    <t>8/17/2025</t>
  </si>
  <si>
    <t>8/18/2025</t>
  </si>
  <si>
    <t>8/19/2025</t>
  </si>
  <si>
    <t>8/20/2025</t>
  </si>
  <si>
    <t>8/21/2025</t>
  </si>
  <si>
    <t>8/22/2025</t>
  </si>
  <si>
    <t>8/23/2025</t>
  </si>
  <si>
    <t>8/24/2025</t>
  </si>
  <si>
    <t>8/25/2025</t>
  </si>
  <si>
    <t>8/26/2025</t>
  </si>
  <si>
    <t>8/27/2025</t>
  </si>
  <si>
    <t>8/28/2025</t>
  </si>
  <si>
    <t>8/29/2025</t>
  </si>
  <si>
    <t>8/30/2025</t>
  </si>
  <si>
    <t>8/31/2025</t>
  </si>
  <si>
    <t>9/1/2025</t>
  </si>
  <si>
    <t>9/2/2025</t>
  </si>
  <si>
    <t>9/3/2025</t>
  </si>
  <si>
    <t>9/4/2025</t>
  </si>
  <si>
    <t>9/5/2025</t>
  </si>
  <si>
    <t>9/6/2025</t>
  </si>
  <si>
    <t>9/7/2025</t>
  </si>
  <si>
    <t>9/8/2025</t>
  </si>
  <si>
    <t>9/9/2025</t>
  </si>
  <si>
    <t>9/10/2025</t>
  </si>
  <si>
    <t>9/11/2025</t>
  </si>
  <si>
    <t>9/12/2025</t>
  </si>
  <si>
    <t>9/13/2025</t>
  </si>
  <si>
    <t>9/14/2025</t>
  </si>
  <si>
    <t>9/15/2025</t>
  </si>
  <si>
    <t>9/16/2025</t>
  </si>
  <si>
    <t>9/17/2025</t>
  </si>
  <si>
    <t>9/18/2025</t>
  </si>
  <si>
    <t>9/19/2025</t>
  </si>
  <si>
    <t>9/20/2025</t>
  </si>
  <si>
    <t>9/21/2025</t>
  </si>
  <si>
    <t>9/22/2025</t>
  </si>
  <si>
    <t>9/23/2025</t>
  </si>
  <si>
    <t>9/24/2025</t>
  </si>
  <si>
    <t>9/25/2025</t>
  </si>
  <si>
    <t>9/26/2025</t>
  </si>
  <si>
    <t>9/27/2025</t>
  </si>
  <si>
    <t>9/28/2025</t>
  </si>
  <si>
    <t>9/29/2025</t>
  </si>
  <si>
    <t>9/30/2025</t>
  </si>
  <si>
    <t>10/1/2025</t>
  </si>
  <si>
    <t>10/2/2025</t>
  </si>
  <si>
    <t>10/3/2025</t>
  </si>
  <si>
    <t>10/4/2025</t>
  </si>
  <si>
    <t>10/5/2025</t>
  </si>
  <si>
    <t>10/6/2025</t>
  </si>
  <si>
    <t>10/7/2025</t>
  </si>
  <si>
    <t>10/8/2025</t>
  </si>
  <si>
    <t>10/9/2025</t>
  </si>
  <si>
    <t>10/10/2025</t>
  </si>
  <si>
    <t>10/11/2025</t>
  </si>
  <si>
    <t>10/12/2025</t>
  </si>
  <si>
    <t>10/13/2025</t>
  </si>
  <si>
    <t>10/14/2025</t>
  </si>
  <si>
    <t>10/15/2025</t>
  </si>
  <si>
    <t>10/16/2025</t>
  </si>
  <si>
    <t>10/17/2025</t>
  </si>
  <si>
    <t>10/18/2025</t>
  </si>
  <si>
    <t>10/19/2025</t>
  </si>
  <si>
    <t>10/20/2025</t>
  </si>
  <si>
    <t>10/21/2025</t>
  </si>
  <si>
    <t>10/22/2025</t>
  </si>
  <si>
    <t>10/23/2025</t>
  </si>
  <si>
    <t>10/24/2025</t>
  </si>
  <si>
    <t>10/25/2025</t>
  </si>
  <si>
    <t>10/26/2025</t>
  </si>
  <si>
    <t>10/27/2025</t>
  </si>
  <si>
    <t>10/28/2025</t>
  </si>
  <si>
    <t>10/29/2025</t>
  </si>
  <si>
    <t>10/30/2025</t>
  </si>
  <si>
    <t>10/31/2025</t>
  </si>
  <si>
    <t>11/1/2025</t>
  </si>
  <si>
    <t>11/2/2025</t>
  </si>
  <si>
    <t>11/3/2025</t>
  </si>
  <si>
    <t>11/4/2025</t>
  </si>
  <si>
    <t>11/5/2025</t>
  </si>
  <si>
    <t>11/6/2025</t>
  </si>
  <si>
    <t>11/7/2025</t>
  </si>
  <si>
    <t>11/8/2025</t>
  </si>
  <si>
    <t>11/9/2025</t>
  </si>
  <si>
    <t>11/10/2025</t>
  </si>
  <si>
    <t>11/11/2025</t>
  </si>
  <si>
    <t>11/12/2025</t>
  </si>
  <si>
    <t>11/13/2025</t>
  </si>
  <si>
    <t>11/14/2025</t>
  </si>
  <si>
    <t>11/15/2025</t>
  </si>
  <si>
    <t>11/16/2025</t>
  </si>
  <si>
    <t>11/17/2025</t>
  </si>
  <si>
    <t>11/18/2025</t>
  </si>
  <si>
    <t>11/19/2025</t>
  </si>
  <si>
    <t>11/20/2025</t>
  </si>
  <si>
    <t>11/21/2025</t>
  </si>
  <si>
    <t>11/22/2025</t>
  </si>
  <si>
    <t>11/23/2025</t>
  </si>
  <si>
    <t>11/24/2025</t>
  </si>
  <si>
    <t>11/25/2025</t>
  </si>
  <si>
    <t>11/26/2025</t>
  </si>
  <si>
    <t>11/27/2025</t>
  </si>
  <si>
    <t>11/28/2025</t>
  </si>
  <si>
    <t>11/29/2025</t>
  </si>
  <si>
    <t>11/30/2025</t>
  </si>
  <si>
    <t>12/1/2025</t>
  </si>
  <si>
    <t>12/2/2025</t>
  </si>
  <si>
    <t>12/3/2025</t>
  </si>
  <si>
    <t>12/4/2025</t>
  </si>
  <si>
    <t>12/5/2025</t>
  </si>
  <si>
    <t>12/6/2025</t>
  </si>
  <si>
    <t>12/7/2025</t>
  </si>
  <si>
    <t>12/8/2025</t>
  </si>
  <si>
    <t>12/9/2025</t>
  </si>
  <si>
    <t>12/10/2025</t>
  </si>
  <si>
    <t>12/11/2025</t>
  </si>
  <si>
    <t>12/12/2025</t>
  </si>
  <si>
    <t>12/13/2025</t>
  </si>
  <si>
    <t>12/14/2025</t>
  </si>
  <si>
    <t>12/15/2025</t>
  </si>
  <si>
    <t>12/16/2025</t>
  </si>
  <si>
    <t>12/17/2025</t>
  </si>
  <si>
    <t>12/18/2025</t>
  </si>
  <si>
    <t>12/19/2025</t>
  </si>
  <si>
    <t>12/20/2025</t>
  </si>
  <si>
    <t>12/21/2025</t>
  </si>
  <si>
    <t>12/22/2025</t>
  </si>
  <si>
    <t>12/23/2025</t>
  </si>
  <si>
    <t>12/24/2025</t>
  </si>
  <si>
    <t>12/25/2025</t>
  </si>
  <si>
    <t>12/26/2025</t>
  </si>
  <si>
    <t>12/27/2025</t>
  </si>
  <si>
    <t>12/28/2025</t>
  </si>
  <si>
    <t>12/29/2025</t>
  </si>
  <si>
    <t>12/30/2025</t>
  </si>
  <si>
    <t>12/31/2025</t>
  </si>
  <si>
    <t>F</t>
  </si>
  <si>
    <t>Solde congé 2024</t>
  </si>
  <si>
    <t>Solde congé 2025</t>
  </si>
  <si>
    <t>Solde congé à consomer</t>
  </si>
  <si>
    <t>CP</t>
  </si>
  <si>
    <t>T</t>
  </si>
  <si>
    <t>BH</t>
  </si>
  <si>
    <t>Sol act</t>
  </si>
  <si>
    <t>E237</t>
  </si>
  <si>
    <t>Abdelkader ZOUAKI</t>
  </si>
  <si>
    <t>Homme</t>
  </si>
  <si>
    <t>PX4</t>
  </si>
  <si>
    <t>Yassine ELHICHAMI</t>
  </si>
  <si>
    <t>Auto</t>
  </si>
  <si>
    <t>ME</t>
  </si>
  <si>
    <t>Intern</t>
  </si>
  <si>
    <t>OS</t>
  </si>
  <si>
    <t>EX00OEX03101</t>
  </si>
  <si>
    <t>RPOE</t>
  </si>
  <si>
    <t>Bench</t>
  </si>
  <si>
    <t>E381</t>
  </si>
  <si>
    <t>Abdellah ELANGRA</t>
  </si>
  <si>
    <t>PX3</t>
  </si>
  <si>
    <t>FR0114733105</t>
  </si>
  <si>
    <t>STAMPING</t>
  </si>
  <si>
    <t>Stellantis FR</t>
  </si>
  <si>
    <t>E403</t>
  </si>
  <si>
    <t>Idriss MENDOUR</t>
  </si>
  <si>
    <t>PX2</t>
  </si>
  <si>
    <t>Ikram AFILAL</t>
  </si>
  <si>
    <t>Aero</t>
  </si>
  <si>
    <t>Extern</t>
  </si>
  <si>
    <t>Loc</t>
  </si>
  <si>
    <t>Usinage , piping and tubes</t>
  </si>
  <si>
    <t>Prép-Méthode</t>
  </si>
  <si>
    <t>Airbus Maroc</t>
  </si>
  <si>
    <t>En cours</t>
  </si>
  <si>
    <t>E029</t>
  </si>
  <si>
    <t>Adila Armiae</t>
  </si>
  <si>
    <t>Laila EL AZZA</t>
  </si>
  <si>
    <t>FR0114662102</t>
  </si>
  <si>
    <t>GAPE Local</t>
  </si>
  <si>
    <t>Stellantis Kenitra</t>
  </si>
  <si>
    <t>E402</t>
  </si>
  <si>
    <t>Ilyass EL FETHI</t>
  </si>
  <si>
    <t>FR0114683107</t>
  </si>
  <si>
    <t>F2U/F2X</t>
  </si>
  <si>
    <t xml:space="preserve">TSQ Châssis </t>
  </si>
  <si>
    <t>E422</t>
  </si>
  <si>
    <t>Anwar LAZRAG</t>
  </si>
  <si>
    <t>FR0114492103</t>
  </si>
  <si>
    <t>GAPE SLO2</t>
  </si>
  <si>
    <t>RG moyens</t>
  </si>
  <si>
    <t>Stellantis Germany</t>
  </si>
  <si>
    <t>E693</t>
  </si>
  <si>
    <t>Ismail JOUARI</t>
  </si>
  <si>
    <t>PX1</t>
  </si>
  <si>
    <t>E01285</t>
  </si>
  <si>
    <t>Supply chain</t>
  </si>
  <si>
    <t>E145</t>
  </si>
  <si>
    <t>Fatima-ezzahra MOUJJANE</t>
  </si>
  <si>
    <t>Femme</t>
  </si>
  <si>
    <t>Hamza EL MESBAHI</t>
  </si>
  <si>
    <t>FR0114487103</t>
  </si>
  <si>
    <t>CAP ALG</t>
  </si>
  <si>
    <t>CAMI</t>
  </si>
  <si>
    <t>E013</t>
  </si>
  <si>
    <t>Hamza EL MASBAHI</t>
  </si>
  <si>
    <t>AUT</t>
  </si>
  <si>
    <t>Automatisme</t>
  </si>
  <si>
    <t>E672</t>
  </si>
  <si>
    <t>Salaheddine EN-NOQOBI</t>
  </si>
  <si>
    <t>I01277</t>
  </si>
  <si>
    <t>E666</t>
  </si>
  <si>
    <t>Salaheddine HDIDOU</t>
  </si>
  <si>
    <t>MA0110016101</t>
  </si>
  <si>
    <t>Pilote QA</t>
  </si>
  <si>
    <t>Daher</t>
  </si>
  <si>
    <t>E143</t>
  </si>
  <si>
    <t>Kamal BEDOUCH</t>
  </si>
  <si>
    <t>FR0114409105</t>
  </si>
  <si>
    <t>E188</t>
  </si>
  <si>
    <t>E135</t>
  </si>
  <si>
    <t>Marouan BAQQAL</t>
  </si>
  <si>
    <t>FR0114516108</t>
  </si>
  <si>
    <t>MANUTENTION</t>
  </si>
  <si>
    <t>E669</t>
  </si>
  <si>
    <t>Yassine  CHERKAOUI</t>
  </si>
  <si>
    <t>E405</t>
  </si>
  <si>
    <t>Mohamed EL AOUADI</t>
  </si>
  <si>
    <t>Pilote validation Kenira</t>
  </si>
  <si>
    <t>E502</t>
  </si>
  <si>
    <t>Mohamed KHOULDI</t>
  </si>
  <si>
    <t>RT/CP</t>
  </si>
  <si>
    <t>Ilham MEGOUAZ</t>
  </si>
  <si>
    <t>I01153</t>
  </si>
  <si>
    <t>E522</t>
  </si>
  <si>
    <t>Yousra LOUKILI</t>
  </si>
  <si>
    <t>PX0</t>
  </si>
  <si>
    <t>Gestion données technique</t>
  </si>
  <si>
    <t>E665</t>
  </si>
  <si>
    <t xml:space="preserve">Youssef AFROUNE </t>
  </si>
  <si>
    <t>Harmonisation des IP</t>
  </si>
  <si>
    <t>Qualité</t>
  </si>
  <si>
    <t>Stelia</t>
  </si>
  <si>
    <t>E071</t>
  </si>
  <si>
    <t>Ossama LAKHLOUFI</t>
  </si>
  <si>
    <t>E144</t>
  </si>
  <si>
    <t>Oussama BURAS</t>
  </si>
  <si>
    <t>FR0114409122</t>
  </si>
  <si>
    <t>AGV</t>
  </si>
  <si>
    <t>E473</t>
  </si>
  <si>
    <t>Rahima SAOUIR MANSORI</t>
  </si>
  <si>
    <t>E288</t>
  </si>
  <si>
    <t>Said DOUKKALI</t>
  </si>
  <si>
    <t>E831</t>
  </si>
  <si>
    <t>Adnane EL ASRI</t>
  </si>
  <si>
    <t>MA0110048101</t>
  </si>
  <si>
    <t>O2X</t>
  </si>
  <si>
    <t>E370</t>
  </si>
  <si>
    <t>Merieme BOUHNANE</t>
  </si>
  <si>
    <t>E830</t>
  </si>
  <si>
    <t>Mounir BARBARI</t>
  </si>
  <si>
    <t>FR0114767103</t>
  </si>
  <si>
    <t>3W</t>
  </si>
  <si>
    <t>PEA</t>
  </si>
  <si>
    <t>E335</t>
  </si>
  <si>
    <t>Yasmine BOUAZZA</t>
  </si>
  <si>
    <t>FR0114709101</t>
  </si>
  <si>
    <t>Delegué ASL</t>
  </si>
  <si>
    <t>Autre</t>
  </si>
  <si>
    <t>E696</t>
  </si>
  <si>
    <t>Omar CHLILI</t>
  </si>
  <si>
    <t>E815</t>
  </si>
  <si>
    <t>Salma NADI</t>
  </si>
  <si>
    <t>E109</t>
  </si>
  <si>
    <t>Younes MANSOURI</t>
  </si>
  <si>
    <t>E290</t>
  </si>
  <si>
    <t>Youness TAHER</t>
  </si>
  <si>
    <t>Ferro</t>
  </si>
  <si>
    <t>FR0114107102</t>
  </si>
  <si>
    <t>CAF</t>
  </si>
  <si>
    <t>E027</t>
  </si>
  <si>
    <t>Samir EL FAKIA</t>
  </si>
  <si>
    <t>E816</t>
  </si>
  <si>
    <t>Zineb EL GADDARI</t>
  </si>
  <si>
    <t>E529</t>
  </si>
  <si>
    <t>Amine SEBBANI</t>
  </si>
  <si>
    <t>E367</t>
  </si>
  <si>
    <t>Mariam GHEZIEL KAMAR</t>
  </si>
  <si>
    <t>Structure</t>
  </si>
  <si>
    <t>EXP fr</t>
  </si>
  <si>
    <t>Pilote Synthèse</t>
  </si>
  <si>
    <t>Expleo FR</t>
  </si>
  <si>
    <t>E938</t>
  </si>
  <si>
    <t>Kamal ASSILA</t>
  </si>
  <si>
    <t>E9998</t>
  </si>
  <si>
    <t>ALATI, PIETRO</t>
  </si>
  <si>
    <t>PX5</t>
  </si>
  <si>
    <t>Expert embout</t>
  </si>
  <si>
    <t>E291</t>
  </si>
  <si>
    <t>Islam Hammaz</t>
  </si>
  <si>
    <t>19/04/2022</t>
  </si>
  <si>
    <t>FR0114767102</t>
  </si>
  <si>
    <t>Process designe TOP HAT</t>
  </si>
  <si>
    <t>E1002</t>
  </si>
  <si>
    <t>Samya NABIL</t>
  </si>
  <si>
    <t>29/05/2024</t>
  </si>
  <si>
    <t>E1012</t>
  </si>
  <si>
    <t>Charaf Eddine ACHIOU</t>
  </si>
  <si>
    <t>RFE</t>
  </si>
  <si>
    <t>E9991</t>
  </si>
  <si>
    <t>Hasna HSINE</t>
  </si>
  <si>
    <t>E9990</t>
  </si>
  <si>
    <t>Sanae TISSIR</t>
  </si>
  <si>
    <t>E1023</t>
  </si>
  <si>
    <t>Said ED DAHRI</t>
  </si>
  <si>
    <t>E1032</t>
  </si>
  <si>
    <t>Adil SOUABLI</t>
  </si>
  <si>
    <t>E9989</t>
  </si>
  <si>
    <t>Anas SEKKOURI</t>
  </si>
  <si>
    <t>Exxxx3</t>
  </si>
  <si>
    <t>Lamia EL ADDAD</t>
  </si>
  <si>
    <t>En formation</t>
  </si>
  <si>
    <t>Exxxx1</t>
  </si>
  <si>
    <t>Ilyas JAAIDI</t>
  </si>
  <si>
    <t>Exxxx2</t>
  </si>
  <si>
    <t>Hamza DOUMAR</t>
  </si>
  <si>
    <t>RCDR</t>
  </si>
  <si>
    <t>Badr Sabrani</t>
  </si>
  <si>
    <t>Industrial process leader</t>
  </si>
  <si>
    <t>Trèves</t>
  </si>
  <si>
    <t>E195</t>
  </si>
  <si>
    <t>Yassine EL HICHAMI</t>
  </si>
  <si>
    <t>Omar NAIT LASRI</t>
  </si>
  <si>
    <t>Management</t>
  </si>
  <si>
    <t>Activité</t>
  </si>
  <si>
    <t>Code projet</t>
  </si>
  <si>
    <t>Nom du projet</t>
  </si>
  <si>
    <t>AUT/AGV</t>
  </si>
  <si>
    <t>Stellantis ATC</t>
  </si>
  <si>
    <t>EX00OEX01103</t>
  </si>
  <si>
    <t>PCPR</t>
  </si>
  <si>
    <t>GAPE FR</t>
  </si>
  <si>
    <t>N/A</t>
  </si>
  <si>
    <t>Out</t>
  </si>
  <si>
    <t>Airbus canada</t>
  </si>
  <si>
    <t>Stage</t>
  </si>
  <si>
    <t>Ghizlan SABRI</t>
  </si>
  <si>
    <t>PX6</t>
  </si>
  <si>
    <t>Réferent PLM</t>
  </si>
  <si>
    <t>Alstom</t>
  </si>
  <si>
    <t>Sews</t>
  </si>
  <si>
    <t>REFERENT PLM</t>
  </si>
  <si>
    <t>Achats</t>
  </si>
  <si>
    <t>Renault</t>
  </si>
  <si>
    <t>TSQ</t>
  </si>
  <si>
    <t>Expleo Maroc</t>
  </si>
  <si>
    <t>FR0114710101</t>
  </si>
  <si>
    <t xml:space="preserve">Chef de projet </t>
  </si>
  <si>
    <t xml:space="preserve">MA0110060101 </t>
  </si>
  <si>
    <t xml:space="preserve">MA0110059101  </t>
  </si>
  <si>
    <t>Pilote qualification</t>
  </si>
  <si>
    <t>Project ID</t>
  </si>
  <si>
    <t>Début PdC 2023</t>
  </si>
  <si>
    <t>Fin PdC 2023</t>
  </si>
  <si>
    <t>02/01/2023</t>
  </si>
  <si>
    <t>03/01/2023</t>
  </si>
  <si>
    <t>04/01/2023</t>
  </si>
  <si>
    <t>05/01/2023</t>
  </si>
  <si>
    <t>06/01/2023</t>
  </si>
  <si>
    <t>09/01/2023</t>
  </si>
  <si>
    <t>10/01/2023</t>
  </si>
  <si>
    <t>11/01/2023</t>
  </si>
  <si>
    <t>12/01/2023</t>
  </si>
  <si>
    <t>13/01/2023</t>
  </si>
  <si>
    <t>16/01/2023</t>
  </si>
  <si>
    <t>17/01/2023</t>
  </si>
  <si>
    <t>18/01/2023</t>
  </si>
  <si>
    <t>19/01/2023</t>
  </si>
  <si>
    <t>20/01/2023</t>
  </si>
  <si>
    <t>23/01/2023</t>
  </si>
  <si>
    <t>24/01/2023</t>
  </si>
  <si>
    <t>25/01/2023</t>
  </si>
  <si>
    <t>26/01/2023</t>
  </si>
  <si>
    <t>27/01/2023</t>
  </si>
  <si>
    <t>30/01/2023</t>
  </si>
  <si>
    <t>31/01/2023</t>
  </si>
  <si>
    <t>01/02/2023</t>
  </si>
  <si>
    <t>02/02/2023</t>
  </si>
  <si>
    <t>03/02/2023</t>
  </si>
  <si>
    <t>06/02/2023</t>
  </si>
  <si>
    <t>07/02/2023</t>
  </si>
  <si>
    <t>08/02/2023</t>
  </si>
  <si>
    <t>09/02/2023</t>
  </si>
  <si>
    <t>10/02/2023</t>
  </si>
  <si>
    <t>13/02/2023</t>
  </si>
  <si>
    <t>14/02/2023</t>
  </si>
  <si>
    <t>15/02/2023</t>
  </si>
  <si>
    <t>16/02/2023</t>
  </si>
  <si>
    <t>17/02/2023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</si>
  <si>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</si>
  <si>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</si>
  <si>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</si>
  <si>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</si>
  <si>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</si>
  <si>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</si>
  <si>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</si>
  <si>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01/03/2023</t>
  </si>
  <si>
    <t>02/03/2023</t>
  </si>
  <si>
    <t>03/03/2023</t>
  </si>
  <si>
    <t>06/03/2023</t>
  </si>
  <si>
    <t>07/03/2023</t>
  </si>
  <si>
    <t>08/03/2023</t>
  </si>
  <si>
    <t>09/03/2023</t>
  </si>
  <si>
    <t>10/03/2023</t>
  </si>
  <si>
    <t>13/03/2023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</si>
  <si>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</si>
  <si>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</si>
  <si>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</si>
  <si>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</si>
  <si>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</si>
  <si>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</si>
  <si>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</si>
  <si>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</si>
  <si>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</si>
  <si>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</si>
  <si>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</si>
  <si>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</si>
  <si>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30/03/2023</t>
  </si>
  <si>
    <t>31/03/2023</t>
  </si>
  <si>
    <t>03/04/2023</t>
  </si>
  <si>
    <t>04/04/2023</t>
  </si>
  <si>
    <t>05/04/2023</t>
  </si>
  <si>
    <t>06/04/2023</t>
  </si>
  <si>
    <t>07/04/2023</t>
  </si>
  <si>
    <t>10/04/2023</t>
  </si>
  <si>
    <t>11/04/2023</t>
  </si>
  <si>
    <t>12/04/2023</t>
  </si>
  <si>
    <t>13/04/2023</t>
  </si>
  <si>
    <t>14/04/2023</t>
  </si>
  <si>
    <t>17/04/2023</t>
  </si>
  <si>
    <t>18/04/2023</t>
  </si>
  <si>
    <t>19/04/2023</t>
  </si>
  <si>
    <t>20/04/2023</t>
  </si>
  <si>
    <t>21/04/2023</t>
  </si>
  <si>
    <t>24/04/2023</t>
  </si>
  <si>
    <t>25/04/2023</t>
  </si>
  <si>
    <t>26/04/2023</t>
  </si>
  <si>
    <t>27/04/2023</t>
  </si>
  <si>
    <t>28/04/2023</t>
  </si>
  <si>
    <t>01/05/2023</t>
  </si>
  <si>
    <t>02/05/2023</t>
  </si>
  <si>
    <t>03/05/2023</t>
  </si>
  <si>
    <t>04/05/2023</t>
  </si>
  <si>
    <t>05/05/2023</t>
  </si>
  <si>
    <t>08/05/2023</t>
  </si>
  <si>
    <t>09/05/2023</t>
  </si>
  <si>
    <t>10/05/2023</t>
  </si>
  <si>
    <t>11/05/2023</t>
  </si>
  <si>
    <t>12/05/2023</t>
  </si>
  <si>
    <t>15/05/2023</t>
  </si>
  <si>
    <t>16/05/2023</t>
  </si>
  <si>
    <t>17/05/2023</t>
  </si>
  <si>
    <t>18/05/2023</t>
  </si>
  <si>
    <t>19/05/2023</t>
  </si>
  <si>
    <t>22/05/2023</t>
  </si>
  <si>
    <t>23/05/2023</t>
  </si>
  <si>
    <t>24/05/2023</t>
  </si>
  <si>
    <t>25/05/2023</t>
  </si>
  <si>
    <t>26/05/2023</t>
  </si>
  <si>
    <t>29/05/2023</t>
  </si>
  <si>
    <t>30/05/2023</t>
  </si>
  <si>
    <t>31/05/2023</t>
  </si>
  <si>
    <t>01/06/2023</t>
  </si>
  <si>
    <t>02/06/2023</t>
  </si>
  <si>
    <t>05/06/2023</t>
  </si>
  <si>
    <t>06/06/2023</t>
  </si>
  <si>
    <t>07/06/2023</t>
  </si>
  <si>
    <t>08/06/2023</t>
  </si>
  <si>
    <t>09/06/2023</t>
  </si>
  <si>
    <t>12/06/2023</t>
  </si>
  <si>
    <t>13/06/2023</t>
  </si>
  <si>
    <t>14/06/2023</t>
  </si>
  <si>
    <t>15/06/2023</t>
  </si>
  <si>
    <t>16/06/2023</t>
  </si>
  <si>
    <t>19/06/2023</t>
  </si>
  <si>
    <t>20/06/2023</t>
  </si>
  <si>
    <t>21/06/2023</t>
  </si>
  <si>
    <t>22/06/2023</t>
  </si>
  <si>
    <t>23/06/2023</t>
  </si>
  <si>
    <t>26/06/2023</t>
  </si>
  <si>
    <t>27/06/2023</t>
  </si>
  <si>
    <t>28/06/2023</t>
  </si>
  <si>
    <t>29/06/2023</t>
  </si>
  <si>
    <t>30/06/2023</t>
  </si>
  <si>
    <t>03/07/2023</t>
  </si>
  <si>
    <t>04/07/2023</t>
  </si>
  <si>
    <t>05/07/2023</t>
  </si>
  <si>
    <t>06/07/2023</t>
  </si>
  <si>
    <t>07/07/2023</t>
  </si>
  <si>
    <t>10/07/2023</t>
  </si>
  <si>
    <t>11/07/2023</t>
  </si>
  <si>
    <t>12/07/2023</t>
  </si>
  <si>
    <t>13/07/2023</t>
  </si>
  <si>
    <t>14/07/2023</t>
  </si>
  <si>
    <t>17/07/2023</t>
  </si>
  <si>
    <t>18/07/2023</t>
  </si>
  <si>
    <t>19/07/2023</t>
  </si>
  <si>
    <t>20/07/2023</t>
  </si>
  <si>
    <t>21/07/2023</t>
  </si>
  <si>
    <t>24/07/2023</t>
  </si>
  <si>
    <t>25/07/2023</t>
  </si>
  <si>
    <t>26/07/2023</t>
  </si>
  <si>
    <t>27/07/2023</t>
  </si>
  <si>
    <t>28/07/2023</t>
  </si>
  <si>
    <t>31/07/2023</t>
  </si>
  <si>
    <t>01/08/2023</t>
  </si>
  <si>
    <t>02/08/2023</t>
  </si>
  <si>
    <t>03/08/2023</t>
  </si>
  <si>
    <t>04/08/2023</t>
  </si>
  <si>
    <t>07/08/2023</t>
  </si>
  <si>
    <t>08/08/2023</t>
  </si>
  <si>
    <t>09/08/2023</t>
  </si>
  <si>
    <t>10/08/2023</t>
  </si>
  <si>
    <t>11/08/2023</t>
  </si>
  <si>
    <t>14/08/2023</t>
  </si>
  <si>
    <t>15/08/2023</t>
  </si>
  <si>
    <t>16/08/2023</t>
  </si>
  <si>
    <t>17/08/2023</t>
  </si>
  <si>
    <t>18/08/2023</t>
  </si>
  <si>
    <t>21/08/2023</t>
  </si>
  <si>
    <t>22/08/2023</t>
  </si>
  <si>
    <t>23/08/2023</t>
  </si>
  <si>
    <t>24/08/2023</t>
  </si>
  <si>
    <t>25/08/2023</t>
  </si>
  <si>
    <t>28/08/2023</t>
  </si>
  <si>
    <t>29/08/2023</t>
  </si>
  <si>
    <t>30/08/2023</t>
  </si>
  <si>
    <t>31/08/2023</t>
  </si>
  <si>
    <t>01/09/2023</t>
  </si>
  <si>
    <t>04/09/2023</t>
  </si>
  <si>
    <t>05/09/2023</t>
  </si>
  <si>
    <t>06/09/2023</t>
  </si>
  <si>
    <t>07/09/2023</t>
  </si>
  <si>
    <t>08/09/2023</t>
  </si>
  <si>
    <t>11/09/2023</t>
  </si>
  <si>
    <t>12/09/2023</t>
  </si>
  <si>
    <t>13/09/2023</t>
  </si>
  <si>
    <t>14/09/2023</t>
  </si>
  <si>
    <t>15/09/2023</t>
  </si>
  <si>
    <t>18/09/2023</t>
  </si>
  <si>
    <t>19/09/2023</t>
  </si>
  <si>
    <t>20/09/2023</t>
  </si>
  <si>
    <t>21/09/2023</t>
  </si>
  <si>
    <t>22/09/2023</t>
  </si>
  <si>
    <t>25/09/2023</t>
  </si>
  <si>
    <t>26/09/2023</t>
  </si>
  <si>
    <t>27/09/2023</t>
  </si>
  <si>
    <t>28/09/2023</t>
  </si>
  <si>
    <t>29/09/2023</t>
  </si>
  <si>
    <t>02/10/2023</t>
  </si>
  <si>
    <t>03/10/2023</t>
  </si>
  <si>
    <t>04/10/2023</t>
  </si>
  <si>
    <t>05/10/2023</t>
  </si>
  <si>
    <t>06/10/2023</t>
  </si>
  <si>
    <t>09/10/2023</t>
  </si>
  <si>
    <t>10/10/2023</t>
  </si>
  <si>
    <t>11/10/2023</t>
  </si>
  <si>
    <t>12/10/2023</t>
  </si>
  <si>
    <t>13/10/2023</t>
  </si>
  <si>
    <t>16/10/2023</t>
  </si>
  <si>
    <t>17/10/2023</t>
  </si>
  <si>
    <t>18/10/2023</t>
  </si>
  <si>
    <t>19/10/2023</t>
  </si>
  <si>
    <t>20/10/2023</t>
  </si>
  <si>
    <t>23/10/2023</t>
  </si>
  <si>
    <t>24/10/2023</t>
  </si>
  <si>
    <t>25/10/2023</t>
  </si>
  <si>
    <t>26/10/2023</t>
  </si>
  <si>
    <t>27/10/2023</t>
  </si>
  <si>
    <t>30/10/2023</t>
  </si>
  <si>
    <t>31/10/2023</t>
  </si>
  <si>
    <t>01/11/2023</t>
  </si>
  <si>
    <t>02/11/2023</t>
  </si>
  <si>
    <t>03/11/2023</t>
  </si>
  <si>
    <t>06/11/2023</t>
  </si>
  <si>
    <t>07/11/2023</t>
  </si>
  <si>
    <t>08/11/2023</t>
  </si>
  <si>
    <t>09/11/2023</t>
  </si>
  <si>
    <t>10/11/2023</t>
  </si>
  <si>
    <t>13/11/2023</t>
  </si>
  <si>
    <t>14/11/2023</t>
  </si>
  <si>
    <t>15/11/2023</t>
  </si>
  <si>
    <t>16/11/2023</t>
  </si>
  <si>
    <t>17/11/2023</t>
  </si>
  <si>
    <t>20/11/2023</t>
  </si>
  <si>
    <t>21/11/2023</t>
  </si>
  <si>
    <t>22/11/2023</t>
  </si>
  <si>
    <t>23/11/2023</t>
  </si>
  <si>
    <t>24/11/2023</t>
  </si>
  <si>
    <t>27/11/2023</t>
  </si>
  <si>
    <t>28/11/2023</t>
  </si>
  <si>
    <t>29/11/2023</t>
  </si>
  <si>
    <t>30/11/2023</t>
  </si>
  <si>
    <t>01/12/2023</t>
  </si>
  <si>
    <t>04/12/2023</t>
  </si>
  <si>
    <t>05/12/2023</t>
  </si>
  <si>
    <t>06/12/2023</t>
  </si>
  <si>
    <t>07/12/2023</t>
  </si>
  <si>
    <t>08/12/2023</t>
  </si>
  <si>
    <t>11/12/2023</t>
  </si>
  <si>
    <t>12/12/2023</t>
  </si>
  <si>
    <t>13/12/2023</t>
  </si>
  <si>
    <t>14/12/2023</t>
  </si>
  <si>
    <t>15/12/2023</t>
  </si>
  <si>
    <t>18/12/2023</t>
  </si>
  <si>
    <t>19/12/2023</t>
  </si>
  <si>
    <t>20/12/2023</t>
  </si>
  <si>
    <t>21/12/2023</t>
  </si>
  <si>
    <t>22/12/2023</t>
  </si>
  <si>
    <t>25/12/2023</t>
  </si>
  <si>
    <t>26/12/2023</t>
  </si>
  <si>
    <t>27/12/2023</t>
  </si>
  <si>
    <t>28/12/2023</t>
  </si>
  <si>
    <t>29/12/2023</t>
  </si>
  <si>
    <t>E668</t>
  </si>
  <si>
    <t>Abelali TAWFIK</t>
  </si>
  <si>
    <t>ACAM</t>
  </si>
  <si>
    <t>B</t>
  </si>
  <si>
    <t>I01251</t>
  </si>
  <si>
    <t>Chargé Affaire</t>
  </si>
  <si>
    <t>I01274</t>
  </si>
  <si>
    <t>CM</t>
  </si>
  <si>
    <t>E165</t>
  </si>
  <si>
    <t>Amine MAHYOU</t>
  </si>
  <si>
    <t>I01149</t>
  </si>
  <si>
    <t>E671</t>
  </si>
  <si>
    <t xml:space="preserve">Ilyass OUMASSOUNT </t>
  </si>
  <si>
    <t>I01140</t>
  </si>
  <si>
    <t>E673</t>
  </si>
  <si>
    <t>Mohammed BAHLOUL</t>
  </si>
  <si>
    <t>E115</t>
  </si>
  <si>
    <t>Ikram KABBOURI</t>
  </si>
  <si>
    <t>I01156</t>
  </si>
  <si>
    <t>E659</t>
  </si>
  <si>
    <t>Rachid  ABDELMOTTALEB</t>
  </si>
  <si>
    <t>E01228</t>
  </si>
  <si>
    <t>E670</t>
  </si>
  <si>
    <t>Samir ESSAADI</t>
  </si>
  <si>
    <t>E480</t>
  </si>
  <si>
    <t>Jamal ELAOUTMANI</t>
  </si>
  <si>
    <t>E437</t>
  </si>
  <si>
    <t>Marouan EL BAGUE</t>
  </si>
  <si>
    <t>E667</t>
  </si>
  <si>
    <t xml:space="preserve">Soufiane EL AKROUT </t>
  </si>
  <si>
    <t>I01254</t>
  </si>
  <si>
    <t>E503</t>
  </si>
  <si>
    <t>Yassmine BENJAAFAR</t>
  </si>
  <si>
    <t>E391</t>
  </si>
  <si>
    <t>Mohammed EL-MOUBAKKIR</t>
  </si>
  <si>
    <t>I01250</t>
  </si>
  <si>
    <t>I01235</t>
  </si>
  <si>
    <t>E289</t>
  </si>
  <si>
    <t>Abdelaziz BOUJAHD</t>
  </si>
  <si>
    <t>Adnane el asri</t>
  </si>
  <si>
    <t>E01227</t>
  </si>
  <si>
    <t>E192</t>
  </si>
  <si>
    <t>El Mehdi NIL</t>
  </si>
  <si>
    <t>Islam HAMMAZ</t>
  </si>
  <si>
    <t>E651</t>
  </si>
  <si>
    <t>Mohamed BOUKHRISS</t>
  </si>
  <si>
    <t>E01276</t>
  </si>
  <si>
    <t>E343</t>
  </si>
  <si>
    <t>Soufian GOUALI</t>
  </si>
  <si>
    <t>E348</t>
  </si>
  <si>
    <t>Souhail EL HACHAMI</t>
  </si>
  <si>
    <t>E434</t>
  </si>
  <si>
    <t>Yassine MERBAH</t>
  </si>
  <si>
    <t>I01281</t>
  </si>
  <si>
    <t>Samir EL FAKIA (CA building)</t>
  </si>
  <si>
    <t>E152</t>
  </si>
  <si>
    <t>Zouhair MHANNI</t>
  </si>
  <si>
    <t>E474</t>
  </si>
  <si>
    <t>Valeurs</t>
  </si>
  <si>
    <t>Description</t>
  </si>
  <si>
    <t>entre 0 et 1</t>
  </si>
  <si>
    <t xml:space="preserve">Productivité </t>
  </si>
  <si>
    <t>M</t>
  </si>
  <si>
    <t>Maternité ou /et paternité</t>
  </si>
  <si>
    <t>Jour férié</t>
  </si>
  <si>
    <t xml:space="preserve">Formation interne/externe/OnBoarding formation </t>
  </si>
  <si>
    <t>Congé payé</t>
  </si>
  <si>
    <t>Congé maladie</t>
  </si>
  <si>
    <t>CD</t>
  </si>
  <si>
    <t>Congé Décès</t>
  </si>
  <si>
    <t>Still not present/not onboarded</t>
  </si>
  <si>
    <t>R</t>
  </si>
  <si>
    <t>Récupération</t>
  </si>
  <si>
    <t>Nom</t>
  </si>
  <si>
    <t>Prénom</t>
  </si>
  <si>
    <t>Département du salarié</t>
  </si>
  <si>
    <t>Solde congé</t>
  </si>
  <si>
    <t>Congé pris en octobre</t>
  </si>
  <si>
    <t>Solde fin octobre</t>
  </si>
  <si>
    <t>E0013</t>
  </si>
  <si>
    <t>E</t>
  </si>
  <si>
    <t>EL MESBAHI</t>
  </si>
  <si>
    <t xml:space="preserve"> Hamza</t>
  </si>
  <si>
    <t>OPXME</t>
  </si>
  <si>
    <t>E0027</t>
  </si>
  <si>
    <t>EL FAKIA</t>
  </si>
  <si>
    <t>Samir</t>
  </si>
  <si>
    <t>E0029</t>
  </si>
  <si>
    <t>ADILA</t>
  </si>
  <si>
    <t xml:space="preserve"> Armiae</t>
  </si>
  <si>
    <t>E0071</t>
  </si>
  <si>
    <t>LAKHLOUFI</t>
  </si>
  <si>
    <t>Ossama</t>
  </si>
  <si>
    <t>E0109</t>
  </si>
  <si>
    <t>EL MANSOURI</t>
  </si>
  <si>
    <t>Younes</t>
  </si>
  <si>
    <t>E0135</t>
  </si>
  <si>
    <t>BAQQAL</t>
  </si>
  <si>
    <t xml:space="preserve"> Marouane</t>
  </si>
  <si>
    <t>E0143</t>
  </si>
  <si>
    <t>BEDOUCH</t>
  </si>
  <si>
    <t>Kamal</t>
  </si>
  <si>
    <t>E0144</t>
  </si>
  <si>
    <t>BURAS</t>
  </si>
  <si>
    <t>Oussama</t>
  </si>
  <si>
    <t>E0145</t>
  </si>
  <si>
    <t>MOUJJANE</t>
  </si>
  <si>
    <t xml:space="preserve"> Fatima Ezzahra</t>
  </si>
  <si>
    <t>E0188</t>
  </si>
  <si>
    <t>EL AZZA</t>
  </si>
  <si>
    <t>Laila</t>
  </si>
  <si>
    <t>E0195</t>
  </si>
  <si>
    <t>EL HICHAMI</t>
  </si>
  <si>
    <t>Yassine</t>
  </si>
  <si>
    <t>E0237</t>
  </si>
  <si>
    <t>ZOUAKI</t>
  </si>
  <si>
    <t>Abdelkader</t>
  </si>
  <si>
    <t>E0288</t>
  </si>
  <si>
    <t>DOUKKALI</t>
  </si>
  <si>
    <t>Said</t>
  </si>
  <si>
    <t>E0290</t>
  </si>
  <si>
    <t>TAHER</t>
  </si>
  <si>
    <t>E0291</t>
  </si>
  <si>
    <t>HAMMAZ</t>
  </si>
  <si>
    <t>Islam</t>
  </si>
  <si>
    <t>E0335</t>
  </si>
  <si>
    <t>BOUAZZA</t>
  </si>
  <si>
    <t>Yasmine</t>
  </si>
  <si>
    <t>E0367</t>
  </si>
  <si>
    <t>GHEZIEL KAMAR</t>
  </si>
  <si>
    <t>Mariam</t>
  </si>
  <si>
    <t>E0370</t>
  </si>
  <si>
    <t>BOUHNANE</t>
  </si>
  <si>
    <t>Merieme</t>
  </si>
  <si>
    <t>E0381</t>
  </si>
  <si>
    <t>EL ANGRA</t>
  </si>
  <si>
    <t>Abdellah</t>
  </si>
  <si>
    <t>E0402</t>
  </si>
  <si>
    <t>ELFETHI</t>
  </si>
  <si>
    <t>Ilyass</t>
  </si>
  <si>
    <t>E0403</t>
  </si>
  <si>
    <t>MENDOUR</t>
  </si>
  <si>
    <t>Idriss</t>
  </si>
  <si>
    <t>E0405</t>
  </si>
  <si>
    <t>ELAOUADI</t>
  </si>
  <si>
    <t>Mohamed</t>
  </si>
  <si>
    <t>E0422</t>
  </si>
  <si>
    <t>LEZRAG</t>
  </si>
  <si>
    <t>Anwar</t>
  </si>
  <si>
    <t>E0473</t>
  </si>
  <si>
    <t>SAOUIR MANSOURI</t>
  </si>
  <si>
    <t>Rahima</t>
  </si>
  <si>
    <t>E0480</t>
  </si>
  <si>
    <t>EL AOUTMANI</t>
  </si>
  <si>
    <t>Jamal</t>
  </si>
  <si>
    <t>E0502</t>
  </si>
  <si>
    <t>KHOULDI</t>
  </si>
  <si>
    <t>E0522</t>
  </si>
  <si>
    <t>LOUKILI</t>
  </si>
  <si>
    <t>Yousra</t>
  </si>
  <si>
    <t>E0529</t>
  </si>
  <si>
    <t>SEBBANI</t>
  </si>
  <si>
    <t>Amine</t>
  </si>
  <si>
    <t>E0651</t>
  </si>
  <si>
    <t>BOUKHRISS</t>
  </si>
  <si>
    <t>E0665</t>
  </si>
  <si>
    <t>AFROUNE</t>
  </si>
  <si>
    <t>Youssef</t>
  </si>
  <si>
    <t>E0666</t>
  </si>
  <si>
    <t>HDIDOU</t>
  </si>
  <si>
    <t>Salaheddine</t>
  </si>
  <si>
    <t>E0669</t>
  </si>
  <si>
    <t>CHERKAOUI</t>
  </si>
  <si>
    <t>E0672</t>
  </si>
  <si>
    <t>EN-NOQOBI</t>
  </si>
  <si>
    <t>E0693</t>
  </si>
  <si>
    <t>JOUARI</t>
  </si>
  <si>
    <t>Ismail</t>
  </si>
  <si>
    <t>E0696</t>
  </si>
  <si>
    <t>CHLILI</t>
  </si>
  <si>
    <t>Omar</t>
  </si>
  <si>
    <t>E0815</t>
  </si>
  <si>
    <t>NADI</t>
  </si>
  <si>
    <t>Salma</t>
  </si>
  <si>
    <t>E0816</t>
  </si>
  <si>
    <t>EL GADDARI</t>
  </si>
  <si>
    <t>Zineb</t>
  </si>
  <si>
    <t>E0830</t>
  </si>
  <si>
    <t>BARBRI</t>
  </si>
  <si>
    <t>Mounir</t>
  </si>
  <si>
    <t>E0831</t>
  </si>
  <si>
    <t>EL ASIRI</t>
  </si>
  <si>
    <t>Adnane</t>
  </si>
  <si>
    <t>E0938</t>
  </si>
  <si>
    <t>ASSILA</t>
  </si>
  <si>
    <t>E0994</t>
  </si>
  <si>
    <t>NAIT LASRI</t>
  </si>
  <si>
    <t>NABIL</t>
  </si>
  <si>
    <t>Samya</t>
  </si>
  <si>
    <t>ACHIOU</t>
  </si>
  <si>
    <t>Charaf Eddine</t>
  </si>
  <si>
    <t>ED-DHARI</t>
  </si>
  <si>
    <t>E1029</t>
  </si>
  <si>
    <t>BOUKAABA</t>
  </si>
  <si>
    <t>Abdelmatine</t>
  </si>
  <si>
    <t>SOUABLI</t>
  </si>
  <si>
    <t>Adil</t>
  </si>
  <si>
    <t>E1037</t>
  </si>
  <si>
    <t>KAMAL ALAOUI</t>
  </si>
  <si>
    <t>Nadia</t>
  </si>
  <si>
    <t>E1040</t>
  </si>
  <si>
    <t>TISSIR</t>
  </si>
  <si>
    <t>Sanae</t>
  </si>
  <si>
    <t>E1053</t>
  </si>
  <si>
    <t>CHARRADI</t>
  </si>
  <si>
    <t>Bahae Eddine</t>
  </si>
  <si>
    <t>Cost</t>
  </si>
  <si>
    <t>TJM</t>
  </si>
  <si>
    <t>nbr de jours</t>
  </si>
  <si>
    <t>total Cout</t>
  </si>
  <si>
    <t>Total Cas</t>
  </si>
  <si>
    <t>%</t>
  </si>
  <si>
    <t>Assila</t>
  </si>
  <si>
    <t>Smamtec</t>
  </si>
  <si>
    <t>Prix de vent</t>
  </si>
  <si>
    <t>Deplacement</t>
  </si>
  <si>
    <t xml:space="preserve">Cout </t>
  </si>
  <si>
    <t>deplaceemnt</t>
  </si>
  <si>
    <t>cout</t>
  </si>
  <si>
    <t>Reception Facture MAD (HT)</t>
  </si>
  <si>
    <t>CONTACT </t>
  </si>
  <si>
    <t>FOURNISSEURS </t>
  </si>
  <si>
    <t>N° BDC En cours </t>
  </si>
  <si>
    <t>Objet BDC</t>
  </si>
  <si>
    <t>Statut BDC </t>
  </si>
  <si>
    <t> BDC consommé  </t>
  </si>
  <si>
    <t> Reste BDC  </t>
  </si>
  <si>
    <t> Ecart BDC </t>
  </si>
  <si>
    <t> Aout </t>
  </si>
  <si>
    <t> Septembre  </t>
  </si>
  <si>
    <t> Octobre </t>
  </si>
  <si>
    <t> Novembre </t>
  </si>
  <si>
    <t> Décembre </t>
  </si>
  <si>
    <t> Janvier </t>
  </si>
  <si>
    <t> Février </t>
  </si>
  <si>
    <t>Ilham MEGOUAZ  </t>
  </si>
  <si>
    <t>LGI ENGINEERING</t>
  </si>
  <si>
    <t>Prestation Pietro ALATI</t>
  </si>
  <si>
    <t>                                         -  </t>
  </si>
  <si>
    <t>                        -  </t>
  </si>
  <si>
    <t>SMAMTEC</t>
  </si>
  <si>
    <t>Prestation SMAMTEC</t>
  </si>
  <si>
    <t>Début PdC 2024</t>
  </si>
  <si>
    <t>Fin PdC 2024</t>
  </si>
  <si>
    <t>01/01/2024</t>
  </si>
  <si>
    <t>02/01/2024</t>
  </si>
  <si>
    <t>03/01/2024</t>
  </si>
  <si>
    <t>04/01/2024</t>
  </si>
  <si>
    <t>05/01/2024</t>
  </si>
  <si>
    <t>08/01/2024</t>
  </si>
  <si>
    <t>09/01/2024</t>
  </si>
  <si>
    <t>10/01/2024</t>
  </si>
  <si>
    <t>11/01/2024</t>
  </si>
  <si>
    <t>12/01/2024</t>
  </si>
  <si>
    <t>15/01/2024</t>
  </si>
  <si>
    <t>16/01/2024</t>
  </si>
  <si>
    <t>17/01/2024</t>
  </si>
  <si>
    <t>18/01/2024</t>
  </si>
  <si>
    <t>19/01/2024</t>
  </si>
  <si>
    <t>22/01/2024</t>
  </si>
  <si>
    <t>23/01/2024</t>
  </si>
  <si>
    <t>24/01/2024</t>
  </si>
  <si>
    <t>25/01/2024</t>
  </si>
  <si>
    <t>26/01/2024</t>
  </si>
  <si>
    <t>29/01/2024</t>
  </si>
  <si>
    <t>30/01/2024</t>
  </si>
  <si>
    <t>31/01/2024</t>
  </si>
  <si>
    <t>01/02/2024</t>
  </si>
  <si>
    <t>02/02/2024</t>
  </si>
  <si>
    <t>05/02/2024</t>
  </si>
  <si>
    <t>06/02/2024</t>
  </si>
  <si>
    <t>07/02/2024</t>
  </si>
  <si>
    <t>08/02/2024</t>
  </si>
  <si>
    <t>09/02/2024</t>
  </si>
  <si>
    <t>12/02/2024</t>
  </si>
  <si>
    <t>13/02/2024</t>
  </si>
  <si>
    <t>14/02/2024</t>
  </si>
  <si>
    <t>15/02/2024</t>
  </si>
  <si>
    <t>16/02/2024</t>
  </si>
  <si>
    <t>19/02/2024</t>
  </si>
  <si>
    <t>20/02/2024</t>
  </si>
  <si>
    <t>21/02/2024</t>
  </si>
  <si>
    <t>22/02/2024</t>
  </si>
  <si>
    <t>23/02/2024</t>
  </si>
  <si>
    <t>26/02/2024</t>
  </si>
  <si>
    <t>27/02/2024</t>
  </si>
  <si>
    <t>28/02/2024</t>
  </si>
  <si>
    <t>29/02/2024</t>
  </si>
  <si>
    <t>01/03/2024</t>
  </si>
  <si>
    <t>04/03/2024</t>
  </si>
  <si>
    <t>05/03/2024</t>
  </si>
  <si>
    <t>06/03/2024</t>
  </si>
  <si>
    <t>07/03/2024</t>
  </si>
  <si>
    <t>08/03/2024</t>
  </si>
  <si>
    <t>11/03/2024</t>
  </si>
  <si>
    <t>12/03/2024</t>
  </si>
  <si>
    <t>13/03/2024</t>
  </si>
  <si>
    <t>14/03/2024</t>
  </si>
  <si>
    <t>15/03/2024</t>
  </si>
  <si>
    <t>18/03/2024</t>
  </si>
  <si>
    <t>19/03/2024</t>
  </si>
  <si>
    <t>20/03/2024</t>
  </si>
  <si>
    <t>21/03/2024</t>
  </si>
  <si>
    <t>22/03/2024</t>
  </si>
  <si>
    <t>25/03/2024</t>
  </si>
  <si>
    <t>26/03/2024</t>
  </si>
  <si>
    <t>27/03/2024</t>
  </si>
  <si>
    <t>28/03/2024</t>
  </si>
  <si>
    <t>29/03/2024</t>
  </si>
  <si>
    <t>01/04/2024</t>
  </si>
  <si>
    <t>02/04/2024</t>
  </si>
  <si>
    <t>03/04/2024</t>
  </si>
  <si>
    <t>04/04/2024</t>
  </si>
  <si>
    <t>05/04/2024</t>
  </si>
  <si>
    <t>08/04/2024</t>
  </si>
  <si>
    <t>09/04/2024</t>
  </si>
  <si>
    <t>10/04/2024</t>
  </si>
  <si>
    <t>11/04/2024</t>
  </si>
  <si>
    <t>12/04/2024</t>
  </si>
  <si>
    <t>15/04/2024</t>
  </si>
  <si>
    <t>16/04/2024</t>
  </si>
  <si>
    <t>17/04/2024</t>
  </si>
  <si>
    <t>18/04/2024</t>
  </si>
  <si>
    <t>19/04/2024</t>
  </si>
  <si>
    <t>22/04/2024</t>
  </si>
  <si>
    <t>23/04/2024</t>
  </si>
  <si>
    <t>24/04/2024</t>
  </si>
  <si>
    <t>25/04/2024</t>
  </si>
  <si>
    <t>26/04/2024</t>
  </si>
  <si>
    <t>29/04/2024</t>
  </si>
  <si>
    <t>30/04/2024</t>
  </si>
  <si>
    <t>01/05/2024</t>
  </si>
  <si>
    <t>02/05/2024</t>
  </si>
  <si>
    <t>03/05/2024</t>
  </si>
  <si>
    <t>06/05/2024</t>
  </si>
  <si>
    <t>07/05/2024</t>
  </si>
  <si>
    <t>08/05/2024</t>
  </si>
  <si>
    <t>09/05/2024</t>
  </si>
  <si>
    <t>10/05/2024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</si>
  <si>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</si>
  <si>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</si>
  <si>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</si>
  <si>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</si>
  <si>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</si>
  <si>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</si>
  <si>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</si>
  <si>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</si>
  <si>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</si>
  <si>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</si>
  <si>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27/05/2024</t>
  </si>
  <si>
    <t>28/05/2024</t>
  </si>
  <si>
    <t>30/05/2024</t>
  </si>
  <si>
    <t>31/05/2024</t>
  </si>
  <si>
    <t>3/6/20242</t>
  </si>
  <si>
    <t>4/6/2024</t>
  </si>
  <si>
    <t>05/06/2024</t>
  </si>
  <si>
    <t>06/06/2024</t>
  </si>
  <si>
    <t>07/06/2024</t>
  </si>
  <si>
    <t>10/06/2024</t>
  </si>
  <si>
    <t>11/06/2024</t>
  </si>
  <si>
    <t>12/06/2024</t>
  </si>
  <si>
    <t>13/06/2024</t>
  </si>
  <si>
    <t>14/06/2024</t>
  </si>
  <si>
    <t>17/06/2024</t>
  </si>
  <si>
    <t>18/06/2024</t>
  </si>
  <si>
    <t>19/06/2024</t>
  </si>
  <si>
    <t>20/06/2024</t>
  </si>
  <si>
    <t>21/06/2024</t>
  </si>
  <si>
    <t>24/06/2024</t>
  </si>
  <si>
    <t>25/06/2024</t>
  </si>
  <si>
    <t>26/06/2024</t>
  </si>
  <si>
    <t>27/06/2024</t>
  </si>
  <si>
    <t>28/06/2024</t>
  </si>
  <si>
    <t>01/07/2024</t>
  </si>
  <si>
    <t>02/07/2024</t>
  </si>
  <si>
    <t>03/07/2024</t>
  </si>
  <si>
    <t>04/07/2024</t>
  </si>
  <si>
    <t>05/07/2024</t>
  </si>
  <si>
    <t>08/07/2024</t>
  </si>
  <si>
    <t>09/07/2024</t>
  </si>
  <si>
    <t>10/07/2024</t>
  </si>
  <si>
    <t>11/07/2024</t>
  </si>
  <si>
    <t>12/07/2024</t>
  </si>
  <si>
    <t>15/07/2024</t>
  </si>
  <si>
    <t>16/07/2024</t>
  </si>
  <si>
    <t>17/07/2024</t>
  </si>
  <si>
    <t>18/07/2024</t>
  </si>
  <si>
    <t>19/07/2024</t>
  </si>
  <si>
    <t>22/07/2024</t>
  </si>
  <si>
    <t>23/07/2024</t>
  </si>
  <si>
    <t>24/07/2024</t>
  </si>
  <si>
    <t>25/07/2024</t>
  </si>
  <si>
    <t>26/07/2024</t>
  </si>
  <si>
    <t>29/07/2024</t>
  </si>
  <si>
    <t>30/07/2024</t>
  </si>
  <si>
    <t>31/07/2024</t>
  </si>
  <si>
    <t>1/8/2024</t>
  </si>
  <si>
    <t>02/08/2024</t>
  </si>
  <si>
    <t>05/08/2024</t>
  </si>
  <si>
    <t>06/08/2024</t>
  </si>
  <si>
    <t>07/08/2024</t>
  </si>
  <si>
    <t>08/08/2024</t>
  </si>
  <si>
    <t>09/08/2024</t>
  </si>
  <si>
    <t>12/08/2024</t>
  </si>
  <si>
    <t>13/08/2024</t>
  </si>
  <si>
    <t>14/08/2024</t>
  </si>
  <si>
    <t>15/08/2024</t>
  </si>
  <si>
    <t>16/08/2024</t>
  </si>
  <si>
    <t>19/08/2024</t>
  </si>
  <si>
    <t>20/08/2024</t>
  </si>
  <si>
    <t>21/08/2024</t>
  </si>
  <si>
    <t>22/08/2024</t>
  </si>
  <si>
    <t>23/08/2024</t>
  </si>
  <si>
    <t>26/08/2024</t>
  </si>
  <si>
    <t>27/08/2024</t>
  </si>
  <si>
    <t>28/08/2024</t>
  </si>
  <si>
    <t>29/08/2024</t>
  </si>
  <si>
    <t>30/08/2024</t>
  </si>
  <si>
    <t>02/09/2024</t>
  </si>
  <si>
    <t>03/09/2024</t>
  </si>
  <si>
    <t>04/09/2024</t>
  </si>
  <si>
    <t>05/09/2024</t>
  </si>
  <si>
    <t>06/09/2024</t>
  </si>
  <si>
    <t>09/09/2024</t>
  </si>
  <si>
    <t>10/09/2024</t>
  </si>
  <si>
    <t>11/09/2024</t>
  </si>
  <si>
    <t>12/09/2024</t>
  </si>
  <si>
    <t>13/09/2024</t>
  </si>
  <si>
    <t>16/09/2024</t>
  </si>
  <si>
    <t>17/09/2024</t>
  </si>
  <si>
    <t>18/09/2024</t>
  </si>
  <si>
    <t>19/09/2024</t>
  </si>
  <si>
    <t>20/09/2024</t>
  </si>
  <si>
    <t>23/09/2024</t>
  </si>
  <si>
    <t>24/09/2024</t>
  </si>
  <si>
    <t>25/09/2024</t>
  </si>
  <si>
    <t>26/09/2024</t>
  </si>
  <si>
    <t>27/09/2024</t>
  </si>
  <si>
    <t>30/09/2024</t>
  </si>
  <si>
    <t>01/10/2024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</si>
  <si>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</si>
  <si>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</si>
  <si>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</si>
  <si>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</si>
  <si>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</si>
  <si>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</si>
  <si>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</si>
  <si>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</si>
  <si>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14/10/2024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</si>
  <si>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</si>
  <si>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</si>
  <si>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</si>
  <si>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</si>
  <si>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</si>
  <si>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</si>
  <si>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</si>
  <si>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</si>
  <si>
    <t>25/10/2024</t>
  </si>
  <si>
    <t>28/10/2024</t>
  </si>
  <si>
    <t>29/10/2024</t>
  </si>
  <si>
    <t>30/10/2024</t>
  </si>
  <si>
    <t>31/10/2024</t>
  </si>
  <si>
    <t>01/11/2024</t>
  </si>
  <si>
    <t>04/11/2024</t>
  </si>
  <si>
    <t>05/11/2024</t>
  </si>
  <si>
    <t>06/11/2024</t>
  </si>
  <si>
    <t>07/11/2024</t>
  </si>
  <si>
    <t>08/11/2024</t>
  </si>
  <si>
    <t>11/11/2024</t>
  </si>
  <si>
    <t>12/11/2024</t>
  </si>
  <si>
    <t>13/11/2024</t>
  </si>
  <si>
    <t>14/11/2024</t>
  </si>
  <si>
    <t>15/11/2024</t>
  </si>
  <si>
    <t>18/11/2024</t>
  </si>
  <si>
    <t>19/11/2024</t>
  </si>
  <si>
    <t>20/11/2024</t>
  </si>
  <si>
    <t>21/11/2024</t>
  </si>
  <si>
    <t>22/11/2024</t>
  </si>
  <si>
    <t>25/11/2024</t>
  </si>
  <si>
    <t>26/11/2024</t>
  </si>
  <si>
    <t>27/11/2024</t>
  </si>
  <si>
    <t>28/11/2024</t>
  </si>
  <si>
    <t>29/11/2024</t>
  </si>
  <si>
    <t>02/12/2024</t>
  </si>
  <si>
    <t>03/12/2024</t>
  </si>
  <si>
    <t>4/12/2024</t>
  </si>
  <si>
    <t>05/12/2024</t>
  </si>
  <si>
    <t>06/12/2024</t>
  </si>
  <si>
    <t>09/12/2024</t>
  </si>
  <si>
    <t>10/12/2024</t>
  </si>
  <si>
    <t>11/12/2024</t>
  </si>
  <si>
    <t>12/12/2024</t>
  </si>
  <si>
    <t>13/12/2024</t>
  </si>
  <si>
    <t>16/12/2024</t>
  </si>
  <si>
    <t>17/12/2024</t>
  </si>
  <si>
    <t>18/12/2024</t>
  </si>
  <si>
    <t>19/12/2024</t>
  </si>
  <si>
    <t>20/12/2024</t>
  </si>
  <si>
    <t>23/12/2024</t>
  </si>
  <si>
    <t>24/12/2024</t>
  </si>
  <si>
    <t>25/12/2024</t>
  </si>
  <si>
    <t>26/12/2024</t>
  </si>
  <si>
    <t>27/12/2024</t>
  </si>
  <si>
    <t>30/12/2024</t>
  </si>
  <si>
    <t>31/12/2024</t>
  </si>
  <si>
    <t>Sol (31/12)2</t>
  </si>
  <si>
    <t>Janvier_B</t>
  </si>
  <si>
    <t>Février_B</t>
  </si>
  <si>
    <t>Mars_B</t>
  </si>
  <si>
    <t>Avril_B</t>
  </si>
  <si>
    <t>Mai_B</t>
  </si>
  <si>
    <t>Juin_B</t>
  </si>
  <si>
    <t>Juillet_B</t>
  </si>
  <si>
    <t>Août_B</t>
  </si>
  <si>
    <t>Septembre_B</t>
  </si>
  <si>
    <t>Octobre_B</t>
  </si>
  <si>
    <t>Novembre_B</t>
  </si>
  <si>
    <t>Décembre_B</t>
  </si>
  <si>
    <t>-5,5</t>
  </si>
  <si>
    <t>0,5</t>
  </si>
  <si>
    <t>l</t>
  </si>
  <si>
    <t>-3,5</t>
  </si>
  <si>
    <t>I01241</t>
  </si>
  <si>
    <t>-2,5</t>
  </si>
  <si>
    <t xml:space="preserve">C43 Egypt </t>
  </si>
  <si>
    <t>E9999</t>
  </si>
  <si>
    <t>Soufiane MAZOUZI</t>
  </si>
  <si>
    <t>STT</t>
  </si>
  <si>
    <t>E943</t>
  </si>
  <si>
    <t>Mohamed KHCHICH</t>
  </si>
  <si>
    <t>RFE Stamping Kénitra</t>
  </si>
  <si>
    <t>E1019</t>
  </si>
  <si>
    <t>Hayat OUMLLOUL</t>
  </si>
  <si>
    <t>E1020</t>
  </si>
  <si>
    <t>Souad TISSIR</t>
  </si>
  <si>
    <t>E1022</t>
  </si>
  <si>
    <t>Ayman MUNAWAR</t>
  </si>
  <si>
    <t>EL HMAMI DIYAE-EDDINE</t>
  </si>
  <si>
    <t>E1066</t>
  </si>
  <si>
    <t>test</t>
  </si>
  <si>
    <t>E9988</t>
  </si>
  <si>
    <t>Abdelmatine BOUKAABA</t>
  </si>
  <si>
    <t>Nadia KAMAL ALAOUI</t>
  </si>
  <si>
    <t xml:space="preserve">chef de projet </t>
  </si>
  <si>
    <t xml:space="preserve"> </t>
  </si>
  <si>
    <t>N°</t>
  </si>
  <si>
    <t>Responsable</t>
  </si>
  <si>
    <t>Action</t>
  </si>
  <si>
    <t>Délai</t>
  </si>
  <si>
    <t>Etat</t>
  </si>
  <si>
    <t>Y.ELHICHAMI</t>
  </si>
  <si>
    <t>Régule pointage équipe EMB</t>
  </si>
  <si>
    <t xml:space="preserve">Correction pointage faite régul à faire pour décembre </t>
  </si>
  <si>
    <t>Jours de formations pour équipe Kénitra</t>
  </si>
  <si>
    <t xml:space="preserve">Correction pointage à faire + régul sur décembre </t>
  </si>
  <si>
    <t>23/12/2025</t>
  </si>
  <si>
    <t>NDF Younes EL MANSOURI</t>
  </si>
  <si>
    <t>S'assurer que les NDF seront facturés pour décembre 2024</t>
  </si>
  <si>
    <t>NDF Anwar LAZREG</t>
  </si>
  <si>
    <t>S'assurer que les NDF seront facturés pour décembre 2025 CAP ALG</t>
  </si>
  <si>
    <t>Pointage Armiae projet kénitra</t>
  </si>
  <si>
    <t>5 jours à pointer sur le WO de Fabrice 2024 + 2500 dhs NDF</t>
  </si>
  <si>
    <t>23/12/2026</t>
  </si>
  <si>
    <t>09 jours au lieu de 10</t>
  </si>
  <si>
    <t>13/12 formation pour BURAS Oussama</t>
  </si>
  <si>
    <t xml:space="preserve">Yasmine BOUAZZA </t>
  </si>
  <si>
    <t>correction FDT (congé du 23 au 25/12)  -3 j</t>
  </si>
  <si>
    <t>T2</t>
  </si>
  <si>
    <t>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</si>
</sst>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380C]dd/mm/yyyy;@"/>
    <numFmt numFmtId="165" formatCode="0.0"/>
    <numFmt numFmtId="166" formatCode="_-* #,##0.00\ [$MAD]_-;\-* #,##0.00\ [$MAD]_-;_-* &quot;-&quot;??\ [$MAD]_-;_-@_-"/>
    <numFmt numFmtId="167" formatCode="_-[$€-2]\ * #,##0.00_-;\-[$€-2]\ * #,##0.00_-;_-[$€-2]\ * &quot;-&quot;??_-;_-@_-"/>
  </numFmts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Aptos"/>
      <family val="2"/>
    </font>
    <font>
      <b/>
      <sz val="10"/>
      <name val="Arial"/>
      <family val="2"/>
    </font>
    <font>
      <sz val="11"/>
      <color theme="1"/>
      <name val="Aptos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rgb="FF70AD47"/>
        <bgColor rgb="FF000000"/>
      </patternFill>
    </fill>
    <fill>
      <patternFill patternType="solid">
        <fgColor rgb="FFF0868A"/>
        <bgColor rgb="FF000000"/>
      </patternFill>
    </fill>
    <fill>
      <patternFill patternType="solid">
        <fgColor rgb="FF808080"/>
        <bgColor rgb="FFDDEBF7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medium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6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14" fontId="1" fillId="5" borderId="2" xfId="0" applyNumberFormat="1" applyFont="1" applyFill="1" applyBorder="1" applyAlignment="1">
      <alignment horizontal="center" vertical="center" textRotation="90"/>
    </xf>
    <xf numFmtId="14" fontId="1" fillId="7" borderId="5" xfId="0" applyNumberFormat="1" applyFont="1" applyFill="1" applyBorder="1" applyAlignment="1">
      <alignment horizontal="center" vertical="center" textRotation="90"/>
    </xf>
    <xf numFmtId="14" fontId="1" fillId="5" borderId="4" xfId="0" applyNumberFormat="1" applyFont="1" applyFill="1" applyBorder="1" applyAlignment="1">
      <alignment horizontal="center" vertical="center" textRotation="90"/>
    </xf>
    <xf numFmtId="14" fontId="1" fillId="3" borderId="0" xfId="0" applyNumberFormat="1" applyFont="1" applyFill="1" applyAlignment="1">
      <alignment horizontal="center" vertical="center" textRotation="90"/>
    </xf>
    <xf numFmtId="14" fontId="1" fillId="0" borderId="0" xfId="0" applyNumberFormat="1" applyFont="1" applyAlignment="1">
      <alignment horizontal="center" vertical="center" textRotation="90"/>
    </xf>
    <xf numFmtId="14" fontId="1" fillId="3" borderId="4" xfId="0" applyNumberFormat="1" applyFont="1" applyFill="1" applyBorder="1" applyAlignment="1">
      <alignment horizontal="center" vertical="center" textRotation="90"/>
    </xf>
    <xf numFmtId="14" fontId="1" fillId="3" borderId="6" xfId="0" applyNumberFormat="1" applyFont="1" applyFill="1" applyBorder="1" applyAlignment="1">
      <alignment horizontal="center" vertical="center" textRotation="90"/>
    </xf>
    <xf numFmtId="14" fontId="1" fillId="3" borderId="3" xfId="0" applyNumberFormat="1" applyFont="1" applyFill="1" applyBorder="1" applyAlignment="1">
      <alignment horizontal="center" vertical="center" textRotation="90"/>
    </xf>
    <xf numFmtId="14" fontId="1" fillId="3" borderId="7" xfId="0" applyNumberFormat="1" applyFont="1" applyFill="1" applyBorder="1" applyAlignment="1">
      <alignment horizontal="center" vertical="center" textRotation="90"/>
    </xf>
    <xf numFmtId="14" fontId="1" fillId="3" borderId="8" xfId="0" applyNumberFormat="1" applyFont="1" applyFill="1" applyBorder="1" applyAlignment="1">
      <alignment horizontal="center" vertical="center" textRotation="90"/>
    </xf>
    <xf numFmtId="14" fontId="1" fillId="3" borderId="9" xfId="0" applyNumberFormat="1" applyFont="1" applyFill="1" applyBorder="1" applyAlignment="1">
      <alignment horizontal="center" vertical="center" textRotation="90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5" fillId="4" borderId="0" xfId="0" applyNumberFormat="1" applyFont="1" applyFill="1" applyAlignment="1">
      <alignment horizontal="left" vertical="center"/>
    </xf>
    <xf numFmtId="14" fontId="0" fillId="0" borderId="0" xfId="0" applyNumberFormat="1" applyAlignment="1">
      <alignment horizontal="center" vertical="center" textRotation="90"/>
    </xf>
    <xf numFmtId="164" fontId="2" fillId="2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164" fontId="8" fillId="4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/>
    </xf>
    <xf numFmtId="0" fontId="11" fillId="4" borderId="12" xfId="0" applyFont="1" applyFill="1" applyBorder="1"/>
    <xf numFmtId="0" fontId="10" fillId="9" borderId="12" xfId="0" applyFont="1" applyFill="1" applyBorder="1" applyAlignment="1">
      <alignment horizontal="center"/>
    </xf>
    <xf numFmtId="0" fontId="11" fillId="0" borderId="12" xfId="0" applyFont="1" applyBorder="1"/>
    <xf numFmtId="0" fontId="5" fillId="10" borderId="12" xfId="0" applyFont="1" applyFill="1" applyBorder="1" applyAlignment="1">
      <alignment horizontal="center" wrapText="1"/>
    </xf>
    <xf numFmtId="0" fontId="12" fillId="4" borderId="0" xfId="0" applyFont="1" applyFill="1" applyAlignment="1">
      <alignment horizontal="left" vertical="center"/>
    </xf>
    <xf numFmtId="0" fontId="10" fillId="11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13" fillId="4" borderId="0" xfId="0" applyFont="1" applyFill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4" fontId="1" fillId="13" borderId="0" xfId="0" applyNumberFormat="1" applyFont="1" applyFill="1" applyAlignment="1">
      <alignment horizontal="center" vertical="center" textRotation="90"/>
    </xf>
    <xf numFmtId="16" fontId="0" fillId="0" borderId="0" xfId="0" applyNumberFormat="1" applyAlignment="1">
      <alignment vertical="center"/>
    </xf>
    <xf numFmtId="0" fontId="5" fillId="14" borderId="11" xfId="0" applyFont="1" applyFill="1" applyBorder="1" applyAlignment="1">
      <alignment horizontal="center" vertical="center" wrapText="1"/>
    </xf>
    <xf numFmtId="0" fontId="11" fillId="14" borderId="1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4" fontId="0" fillId="15" borderId="0" xfId="0" applyNumberFormat="1" applyFill="1" applyAlignment="1">
      <alignment horizontal="center" vertical="center" textRotation="90"/>
    </xf>
    <xf numFmtId="14" fontId="0" fillId="16" borderId="0" xfId="0" applyNumberFormat="1" applyFill="1" applyAlignment="1">
      <alignment horizontal="center" vertical="center" textRotation="90"/>
    </xf>
    <xf numFmtId="0" fontId="0" fillId="17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15" fillId="5" borderId="2" xfId="0" applyNumberFormat="1" applyFont="1" applyFill="1" applyBorder="1" applyAlignment="1">
      <alignment horizontal="center" vertical="center" textRotation="90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43" fontId="3" fillId="4" borderId="0" xfId="2" applyFont="1" applyFill="1" applyAlignment="1">
      <alignment horizontal="center" vertical="center"/>
    </xf>
    <xf numFmtId="1" fontId="17" fillId="4" borderId="0" xfId="0" applyNumberFormat="1" applyFont="1" applyFill="1" applyAlignment="1">
      <alignment horizontal="center" vertical="center"/>
    </xf>
    <xf numFmtId="14" fontId="0" fillId="18" borderId="0" xfId="0" applyNumberFormat="1" applyFill="1" applyAlignment="1">
      <alignment horizontal="center" vertical="center" textRotation="90"/>
    </xf>
    <xf numFmtId="43" fontId="16" fillId="0" borderId="0" xfId="0" applyNumberFormat="1" applyFont="1" applyAlignment="1">
      <alignment vertical="center"/>
    </xf>
    <xf numFmtId="1" fontId="16" fillId="0" borderId="0" xfId="0" applyNumberFormat="1" applyFont="1" applyAlignment="1">
      <alignment vertical="center"/>
    </xf>
    <xf numFmtId="14" fontId="0" fillId="19" borderId="0" xfId="0" applyNumberFormat="1" applyFill="1" applyAlignment="1">
      <alignment horizontal="center" vertical="center" textRotation="90"/>
    </xf>
    <xf numFmtId="0" fontId="5" fillId="20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0" fillId="21" borderId="0" xfId="0" applyNumberFormat="1" applyFill="1" applyAlignment="1">
      <alignment horizontal="center" vertical="center" textRotation="90"/>
    </xf>
    <xf numFmtId="0" fontId="20" fillId="22" borderId="0" xfId="0" applyFont="1" applyFill="1" applyAlignment="1">
      <alignment vertical="center"/>
    </xf>
    <xf numFmtId="0" fontId="20" fillId="24" borderId="15" xfId="0" applyFont="1" applyFill="1" applyBorder="1" applyAlignment="1">
      <alignment vertical="center"/>
    </xf>
    <xf numFmtId="0" fontId="20" fillId="24" borderId="16" xfId="0" applyFont="1" applyFill="1" applyBorder="1" applyAlignment="1">
      <alignment vertical="center"/>
    </xf>
    <xf numFmtId="0" fontId="20" fillId="23" borderId="17" xfId="0" applyFont="1" applyFill="1" applyBorder="1" applyAlignment="1">
      <alignment vertical="center"/>
    </xf>
    <xf numFmtId="0" fontId="20" fillId="22" borderId="18" xfId="0" applyFont="1" applyFill="1" applyBorder="1" applyAlignment="1">
      <alignment vertical="center"/>
    </xf>
    <xf numFmtId="0" fontId="20" fillId="22" borderId="19" xfId="0" applyFont="1" applyFill="1" applyBorder="1" applyAlignment="1">
      <alignment vertical="center"/>
    </xf>
    <xf numFmtId="0" fontId="20" fillId="23" borderId="19" xfId="0" applyFont="1" applyFill="1" applyBorder="1" applyAlignment="1">
      <alignment vertical="center"/>
    </xf>
    <xf numFmtId="166" fontId="20" fillId="22" borderId="19" xfId="0" applyNumberFormat="1" applyFont="1" applyFill="1" applyBorder="1" applyAlignment="1">
      <alignment vertical="center"/>
    </xf>
    <xf numFmtId="166" fontId="0" fillId="0" borderId="0" xfId="0" applyNumberFormat="1"/>
    <xf numFmtId="167" fontId="21" fillId="25" borderId="20" xfId="3" applyNumberFormat="1" applyFont="1" applyFill="1" applyBorder="1" applyAlignment="1">
      <alignment horizontal="center"/>
    </xf>
    <xf numFmtId="167" fontId="21" fillId="25" borderId="21" xfId="3" applyNumberFormat="1" applyFont="1" applyFill="1" applyBorder="1" applyAlignment="1">
      <alignment horizontal="center"/>
    </xf>
    <xf numFmtId="0" fontId="22" fillId="0" borderId="0" xfId="0" applyFont="1"/>
    <xf numFmtId="9" fontId="0" fillId="0" borderId="0" xfId="3" applyFont="1"/>
    <xf numFmtId="9" fontId="0" fillId="0" borderId="0" xfId="0" applyNumberFormat="1"/>
    <xf numFmtId="10" fontId="0" fillId="0" borderId="0" xfId="3" applyNumberFormat="1" applyFont="1"/>
    <xf numFmtId="14" fontId="0" fillId="26" borderId="0" xfId="0" applyNumberFormat="1" applyFill="1" applyAlignment="1">
      <alignment horizontal="center" vertical="center" textRotation="90"/>
    </xf>
    <xf numFmtId="0" fontId="5" fillId="4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textRotation="90"/>
    </xf>
    <xf numFmtId="14" fontId="23" fillId="14" borderId="0" xfId="0" applyNumberFormat="1" applyFont="1" applyFill="1" applyAlignment="1">
      <alignment horizontal="center" vertical="center" textRotation="90"/>
    </xf>
    <xf numFmtId="0" fontId="25" fillId="27" borderId="12" xfId="0" applyFont="1" applyFill="1" applyBorder="1"/>
    <xf numFmtId="0" fontId="0" fillId="0" borderId="12" xfId="0" applyBorder="1"/>
    <xf numFmtId="0" fontId="1" fillId="0" borderId="0" xfId="0" applyFont="1" applyAlignment="1">
      <alignment horizontal="center" vertical="center" textRotation="90"/>
    </xf>
    <xf numFmtId="0" fontId="2" fillId="6" borderId="2" xfId="0" applyFont="1" applyFill="1" applyBorder="1" applyAlignment="1">
      <alignment horizontal="left" vertical="center"/>
    </xf>
    <xf numFmtId="0" fontId="5" fillId="20" borderId="13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13" fillId="29" borderId="0" xfId="0" applyNumberFormat="1" applyFont="1" applyFill="1" applyAlignment="1">
      <alignment horizontal="center" vertical="center" textRotation="90"/>
    </xf>
    <xf numFmtId="14" fontId="13" fillId="28" borderId="0" xfId="0" applyNumberFormat="1" applyFont="1" applyFill="1" applyAlignment="1">
      <alignment horizontal="center" vertical="center" textRotation="90"/>
    </xf>
    <xf numFmtId="14" fontId="13" fillId="13" borderId="0" xfId="0" applyNumberFormat="1" applyFont="1" applyFill="1" applyAlignment="1">
      <alignment horizontal="center" vertical="center" textRotation="90"/>
    </xf>
    <xf numFmtId="14" fontId="0" fillId="30" borderId="0" xfId="0" applyNumberFormat="1" applyFill="1" applyAlignment="1">
      <alignment horizontal="center" vertical="center" textRotation="90"/>
    </xf>
    <xf numFmtId="14" fontId="13" fillId="31" borderId="0" xfId="0" applyNumberFormat="1" applyFont="1" applyFill="1" applyAlignment="1">
      <alignment horizontal="center" vertical="center" textRotation="90"/>
    </xf>
    <xf numFmtId="0" fontId="5" fillId="4" borderId="11" xfId="0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1" fillId="32" borderId="0" xfId="0" applyNumberFormat="1" applyFont="1" applyFill="1" applyAlignment="1">
      <alignment horizontal="center" vertical="center" textRotation="90"/>
    </xf>
    <xf numFmtId="0" fontId="0" fillId="14" borderId="0" xfId="0" applyFill="1" applyAlignment="1">
      <alignment horizontal="center" vertical="center"/>
    </xf>
    <xf numFmtId="164" fontId="8" fillId="4" borderId="0" xfId="0" applyNumberFormat="1" applyFont="1" applyFill="1" applyAlignment="1">
      <alignment horizontal="center" vertical="center"/>
    </xf>
    <xf numFmtId="0" fontId="26" fillId="14" borderId="0" xfId="0" applyFont="1" applyFill="1" applyAlignment="1">
      <alignment vertical="center"/>
    </xf>
    <xf numFmtId="0" fontId="23" fillId="20" borderId="0" xfId="0" applyFont="1" applyFill="1" applyAlignment="1">
      <alignment horizontal="left" vertic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26" fillId="16" borderId="23" xfId="0" applyFont="1" applyFill="1" applyBorder="1"/>
    <xf numFmtId="0" fontId="26" fillId="16" borderId="24" xfId="0" applyFont="1" applyFill="1" applyBorder="1"/>
    <xf numFmtId="0" fontId="26" fillId="16" borderId="25" xfId="0" applyFont="1" applyFill="1" applyBorder="1"/>
    <xf numFmtId="0" fontId="26" fillId="16" borderId="26" xfId="0" applyFont="1" applyFill="1" applyBorder="1"/>
    <xf numFmtId="0" fontId="0" fillId="0" borderId="0" xfId="0" applyAlignment="1">
      <alignment wrapText="1"/>
    </xf>
    <xf numFmtId="0" fontId="20" fillId="23" borderId="14" xfId="0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1" xr:uid="{13A0CBF4-A79E-466B-BE13-921DE2F8FB76}"/>
    <cellStyle name="Percent" xfId="3" builtinId="5"/>
  </cellStyles>
  <dxfs count="34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color rgb="FF000000"/>
        <charset val="1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90" wrapText="0" indent="0" justifyLastLine="0" shrinkToFit="0" readingOrder="0"/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4.9989318521683403E-2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  <charset val="1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/>
        <bottom/>
      </border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90" wrapText="0" indent="0" justifyLastLine="0" shrinkToFit="0" readingOrder="0"/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4.9989318521683403E-2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4.9989318521683403E-2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b/>
        <i val="0"/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b/>
        <i val="0"/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 patternType="solid">
          <bgColor rgb="FFF0868A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  <charset val="1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90" wrapText="0" indent="0" justifyLastLine="0" shrinkToFit="0" readingOrder="0"/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color theme="1"/>
      </font>
      <fill>
        <patternFill patternType="solid">
          <bgColor rgb="FFF27478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rgb="FF9C0006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rgb="FF9C0006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rgb="FF9C0006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rgb="FF9C0006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color rgb="FF000000"/>
        <charset val="1"/>
      </font>
      <numFmt numFmtId="164" formatCode="[$-1380C]dd/mm/yyyy;@"/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1380C]dd/mm/yyyy;@"/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left" vertical="center" textRotation="0" wrapText="0" indent="0" justifyLastLine="0" shrinkToFit="0" readingOrder="0"/>
    </dxf>
    <dxf>
      <font>
        <color rgb="FF000000"/>
      </font>
      <fill>
        <patternFill patternType="solid">
          <fgColor rgb="FFDDEBF7"/>
          <bgColor rgb="FFDDEBF7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90" wrapText="0" indent="0" justifyLastLine="0" shrinkToFit="0" readingOrder="0"/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 patternType="solid"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 patternType="solid">
          <bgColor rgb="FFFFFF0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ill>
        <patternFill>
          <bgColor rgb="FFFF000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theme="1" tint="0.1499984740745262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92D050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theme="1" tint="0.14999847407452621"/>
      </font>
      <fill>
        <patternFill patternType="solid">
          <bgColor theme="0" tint="-0.249977111117893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ont>
        <color rgb="FF9C0006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4.9989318521683403E-2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4.9989318521683403E-2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7558519241921"/>
        </patternFill>
      </fill>
    </dxf>
    <dxf>
      <font>
        <color theme="1" tint="0.14999847407452621"/>
      </font>
      <fill>
        <patternFill patternType="solid">
          <bgColor rgb="FFF27478"/>
        </patternFill>
      </fill>
    </dxf>
    <dxf>
      <fill>
        <patternFill patternType="solid">
          <bgColor theme="2" tint="-0.249977111117893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1" tint="0.249977111117893"/>
      </font>
      <fill>
        <patternFill patternType="solid">
          <bgColor rgb="FFF27478"/>
        </patternFill>
      </fill>
    </dxf>
    <dxf>
      <font>
        <color theme="1" tint="0.34998626667073579"/>
      </font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theme="4"/>
        </patternFill>
      </fill>
    </dxf>
    <dxf>
      <fill>
        <patternFill patternType="solid">
          <bgColor rgb="FFF0868A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rgb="FF7030A0"/>
        </patternFill>
      </fill>
    </dxf>
  </dxfs>
  <tableStyles count="0" defaultTableStyle="TableStyleMedium2" defaultPivotStyle="PivotStyleMedium9"/>
  <colors>
    <mruColors>
      <color rgb="FFF0868A"/>
      <color rgb="FFFFC7CE"/>
      <color rgb="FFF27478"/>
      <color rgb="FFF05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kram Afilal" id="{82EDE6B5-D411-446A-A29A-5FE0AA4B74A4}" userId="S::ikram.afilal@expleogroup.com::3de419e9-1b87-4fe3-890f-1223a1bcccd0" providerId="AD"/>
  <person displayName="Ismail Ait Mellal" id="{DD6F14A9-60AB-4AD9-87FD-3B7BE240F735}" userId="S::ismail.ait-mellal@expleogroup.com::48f1bcd8-fd62-41e0-9fd8-e302089663fd" providerId="AD"/>
  <person displayName="Yassine Elhichami" id="{C24B7180-B803-4BCE-8DF6-ED6BDA0700CC}" userId="S::yassine.elhichami@expleogroup.com::e2d89437-f6b1-4b96-b815-9976c0435bc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8D72F6-3967-40BB-BFF5-46AA8224482A}" name="Tableau2353467" displayName="Tableau2353467" ref="B1:PA54" totalsRowShown="0" headerRowDxfId="3323" dataDxfId="3322">
  <autoFilter ref="B1:PA54" xr:uid="{A12CD173-955C-4A75-BBBA-594BB5830826}"/>
  <tableColumns count="416">
    <tableColumn id="1" xr3:uid="{55CE3220-2930-4AFD-98AD-FB85DB25E975}" name="Matricule" dataDxfId="3321"/>
    <tableColumn id="3" xr3:uid="{0E843469-5B12-43FC-B629-740DEF506523}" name="Name" dataDxfId="3320"/>
    <tableColumn id="13" xr3:uid="{D17BD6F6-256B-4347-962F-04E25BBD3921}" name="Date d'embauche" dataDxfId="3319"/>
    <tableColumn id="272" xr3:uid="{9F69BBEB-65CF-4B2C-A331-EE1787D67B7B}" name="Sexe" dataDxfId="3318"/>
    <tableColumn id="5" xr3:uid="{44D6CCFF-DA60-47FA-A3BD-E310DE9D4F88}" name="Position" dataDxfId="3317"/>
    <tableColumn id="1047" xr3:uid="{D4FB9885-B422-4EBE-9EF7-134F2A4EE4B8}" name="Hierarchical manager" dataDxfId="3316"/>
    <tableColumn id="275" xr3:uid="{C156F5C3-CAF0-4449-8D7C-84B32CCA12F4}" name="MBU" dataDxfId="3315"/>
    <tableColumn id="274" xr3:uid="{5658C5F2-1853-47ED-8602-3B1A03F268FB}" name="CBU" dataDxfId="3314"/>
    <tableColumn id="6" xr3:uid="{F261E256-DF3A-4599-8298-7D1D7932FCF5}" name="I/E" dataDxfId="3313"/>
    <tableColumn id="10" xr3:uid="{045EFAD7-143F-414C-B3E0-4B1B955779A3}" name="OS/LOC" dataDxfId="3312"/>
    <tableColumn id="27" xr3:uid="{D992BDB6-FDDD-439F-A2EB-323EA2F25119}" name="WO" dataDxfId="3311"/>
    <tableColumn id="11" xr3:uid="{781BE9E6-6B4B-42EC-9268-30769287F03E}" name="Project name" dataDxfId="3310"/>
    <tableColumn id="7" xr3:uid="{23EB4E06-D401-4091-95C2-1C75C7AA34E1}" name="Profil" dataDxfId="3309"/>
    <tableColumn id="306" xr3:uid="{F1266B9B-54C2-479E-8E0D-34B706F21A39}" name="Column1" dataDxfId="3308"/>
    <tableColumn id="8" xr3:uid="{FB6C1460-E40D-47C0-94C8-AAF8261F0944}" name="Client" dataDxfId="3307"/>
    <tableColumn id="4" xr3:uid="{8E9EA556-E5D3-4DDB-BC61-6AE64C9FC6D4}" name="Début PdC 2025" dataDxfId="3306"/>
    <tableColumn id="14" xr3:uid="{9E6D2915-0C64-4F83-8B4E-F34176DAB168}" name="Fin PdC 2025" dataDxfId="3305"/>
    <tableColumn id="1046" xr3:uid="{4888C1E8-B179-47CD-BC55-8AD9FE352A61}" name="Status" dataDxfId="3304"/>
    <tableColumn id="279" xr3:uid="{7D4C77DC-31A8-4C84-9460-06ADDBA97102}" name="Janvier" dataDxfId="3303">
      <calculatedColumnFormula>IF(ISBLANK(Q2)," ",IF(IF(AND(NOT(ISBLANK(R2))),MONTH(R2)&lt;1)," ",IF(MONTH(Q2)&lt;2,SUM(Tableau2353467[[#This Row],[1/1/2025]:[1/31/2025]])," ")))</calculatedColumnFormula>
    </tableColumn>
    <tableColumn id="280" xr3:uid="{CFB3611E-4772-4C03-AAF6-230021F0BB82}" name="Février" dataDxfId="3302">
      <calculatedColumnFormula>IF(ISBLANK(Q2)," ",IF(IF(AND(NOT(ISBLANK(R2))),MONTH(R2)&lt;2)," ",IF(MONTH(Q2)&lt;3,SUM(Tableau2353467[[#This Row],[2/1/2025]:[2/28/2025]])," ")))</calculatedColumnFormula>
    </tableColumn>
    <tableColumn id="281" xr3:uid="{FF179C03-CBD0-4CE8-A460-1523AA6EEB61}" name="Mars" dataDxfId="3301">
      <calculatedColumnFormula>IF(ISBLANK(Q2)," ",IF(IF(AND(NOT(ISBLANK(R2))),MONTH(R2)&lt;3)," ",IF(MONTH(Q2)&lt;4,SUM(Tableau2353467[[#This Row],[3/1/2025]:[3/31/2025]])," ")))</calculatedColumnFormula>
    </tableColumn>
    <tableColumn id="282" xr3:uid="{8609FEF4-FF3E-4C10-B3EF-019981506D9A}" name="Avril" dataDxfId="3300">
      <calculatedColumnFormula>IF(ISBLANK(Q2)," ",IF(IF(AND(NOT(ISBLANK(R2))),MONTH(R2)&lt;4)," ",IF(MONTH(Q2)&lt;5,SUM(Tableau2353467[[#This Row],[4/1/2025]:[4/30/2025]])," ")))</calculatedColumnFormula>
    </tableColumn>
    <tableColumn id="283" xr3:uid="{3FDE5DE6-4960-4E9C-9872-B8C3995FA357}" name="Mai" dataDxfId="3299">
      <calculatedColumnFormula>IF(ISBLANK(Q2)," ",IF(IF(AND(NOT(ISBLANK(R2))),MONTH(R2)&lt;5)," ",IF(MONTH(Q2)&lt;6,SUM(Tableau2353467[[#This Row],[5/1/2025]:[5/31/2025]])," ")))</calculatedColumnFormula>
    </tableColumn>
    <tableColumn id="284" xr3:uid="{F90BE510-17C8-4F9D-9946-1ABEA99D4FE5}" name="Juin" dataDxfId="3298">
      <calculatedColumnFormula>IF(ISBLANK(Q2)," ",IF(IF(AND(NOT(ISBLANK(R2))),MONTH(R2)&lt;6)," ",IF(MONTH(Q2)&lt;7,SUM(Tableau2353467[[#This Row],[6/1/2025]:[6/30/2025]])," ")))</calculatedColumnFormula>
    </tableColumn>
    <tableColumn id="285" xr3:uid="{AF3A9C5E-DD84-4B53-828D-EA7ADCFEE6D9}" name="Juillet" dataDxfId="3297">
      <calculatedColumnFormula>IF(ISBLANK(Q2)," ",IF(IF(AND(NOT(ISBLANK(R2))),MONTH(R2)&lt;7)," ",IF(MONTH(Q2)&lt;8,SUM(Tableau2353467[[#This Row],[7/1/2025]:[7/31/2025]])," ")))</calculatedColumnFormula>
    </tableColumn>
    <tableColumn id="286" xr3:uid="{AFB7E28F-99BC-4381-B805-052E0882CAC5}" name="Août" dataDxfId="3296">
      <calculatedColumnFormula>IF(ISBLANK(Q2)," ",IF(IF(AND(NOT(ISBLANK(R2))),MONTH(R2)&lt;8)," ",IF(MONTH(Q2)&lt;9,SUM(Tableau2353467[[#This Row],[8/1/2025]:[8/31/2025]])," ")))</calculatedColumnFormula>
    </tableColumn>
    <tableColumn id="289" xr3:uid="{1847640A-E6FF-43EA-8E86-ABA9E9160360}" name="Septembre" dataDxfId="3295">
      <calculatedColumnFormula>IF(ISBLANK(Q2)," ",IF(IF(AND(NOT(ISBLANK(R2))),MONTH(R2)&lt;9)," ",IF(MONTH(Q2)&lt;10,SUM(Tableau2353467[[#This Row],[9/1/2025]:[9/30/2025]])," ")))</calculatedColumnFormula>
    </tableColumn>
    <tableColumn id="290" xr3:uid="{D019A6AF-1A13-4766-A5DF-A494BC155585}" name="Octobre" dataDxfId="3294">
      <calculatedColumnFormula>IF(ISBLANK(Q2)," ",IF(IF(AND(NOT(ISBLANK(R2))),MONTH(R2)&lt;10)," ",IF(MONTH(Q2)&lt;11,SUM(Tableau2353467[[#This Row],[10/1/2025]:[10/31/2025]])," ")))</calculatedColumnFormula>
    </tableColumn>
    <tableColumn id="291" xr3:uid="{36119176-8A1D-487C-80AA-F263B1C7C2B6}" name="Novembre" dataDxfId="3293">
      <calculatedColumnFormula>IF(ISBLANK(Q2)," ",IF(IF(AND(NOT(ISBLANK(R2))),MONTH(R2)&lt;11)," ",IF(MONTH(Q2)&lt;12,SUM(Tableau2353467[[#This Row],[11/1/2025]:[11/30/2025]])," ")))</calculatedColumnFormula>
    </tableColumn>
    <tableColumn id="293" xr3:uid="{41E875E4-A4E0-495B-9466-95A0902CE9DE}" name="Décembre" dataDxfId="3292">
      <calculatedColumnFormula>IF(ISBLANK(Q2)," ",IF(IF(AND(NOT(ISBLANK(R2))),MONTH(R2)&lt;12)," ",IF(MONTH(Q2)&lt;13,SUM(Tableau2353467[[#This Row],[12/1/2025]:[12/31/2025]])," ")))</calculatedColumnFormula>
    </tableColumn>
    <tableColumn id="9" xr3:uid="{6C5BEBFD-5C5B-428D-A4D2-3B5704AC59BC}" name="Commentaires" dataDxfId="3291"/>
    <tableColumn id="297" xr3:uid="{3FDA5112-4D81-473C-AF97-0DB4031E55F0}" name="Janvier%" dataDxfId="3290">
      <calculatedColumnFormula>IF(OR(ISBLANK(Q2),Tableau2353467[[#This Row],[Janvier]]=" ")," ",SUM(Tableau2353467[[#This Row],[1/1/2025]:[1/31/2025]])/(COUNTA(Tableau2353467[[#This Row],[1/1/2025]:[1/31/2025]])+COUNTBLANK(Tableau2353467[[#This Row],[1/1/2025]:[1/31/2025]])))</calculatedColumnFormula>
    </tableColumn>
    <tableColumn id="298" xr3:uid="{F1075832-0CBA-4F99-B20B-A13F9EE0940B}" name="Février%" dataDxfId="3289">
      <calculatedColumnFormula>IF(OR(ISBLANK(Q2),Tableau2353467[[#This Row],[Février]]=" ")," ",SUM(Tableau2353467[[#This Row],[2/1/2025]:[2/28/2025]])/(COUNTA(Tableau2353467[[#This Row],[2/1/2025]:[2/28/2025]])+COUNTBLANK(Tableau2353467[[#This Row],[2/1/2025]:[2/28/2025]])))</calculatedColumnFormula>
    </tableColumn>
    <tableColumn id="299" xr3:uid="{5566B5BE-BED1-41F4-B8E7-6F31E495553F}" name="Mars%" dataDxfId="3288">
      <calculatedColumnFormula>IF(OR(ISBLANK(Q2),Tableau2353467[[#This Row],[Mars]]=" ")," ",SUM(Tableau2353467[[#This Row],[3/1/2025]:[3/31/2025]])/(COUNTA(Tableau2353467[[#This Row],[3/1/2025]:[3/31/2025]])+COUNTBLANK(Tableau2353467[[#This Row],[3/1/2025]:[3/31/2025]])))</calculatedColumnFormula>
    </tableColumn>
    <tableColumn id="294" xr3:uid="{3BE5A3D6-5FA6-4E84-801B-8A6C3DA33D8F}" name="Avril%" dataDxfId="3287">
      <calculatedColumnFormula>IF(OR(ISBLANK(Q2),Tableau2353467[[#This Row],[Avril]]=" ")," ",SUM(Tableau2353467[[#This Row],[3/6/2025]:[3/27/2025]])/(COUNTA(Tableau2353467[[#This Row],[3/6/2025]:[3/27/2025]])+COUNTBLANK(Tableau2353467[[#This Row],[3/6/2025]:[3/27/2025]])))</calculatedColumnFormula>
    </tableColumn>
    <tableColumn id="295" xr3:uid="{C712A59A-BCC8-437E-B3EE-257679AB254D}" name="Mai%" dataDxfId="3286">
      <calculatedColumnFormula>IF(OR(ISBLANK(Q2),Tableau2353467[[#This Row],[Mai]]=" ")," ",SUM(Tableau2353467[[#This Row],[5/1/2025]:[5/31/2025]])/(COUNTA(Tableau2353467[[#This Row],[5/1/2025]:[5/31/2025]])+COUNTBLANK(Tableau2353467[[#This Row],[5/1/2025]:[5/31/2025]])))</calculatedColumnFormula>
    </tableColumn>
    <tableColumn id="296" xr3:uid="{C1A9D153-0053-435B-B8F5-CA21AA87B82A}" name="Juin%" dataDxfId="3285">
      <calculatedColumnFormula>IF(OR(ISBLANK(Q2),Tableau2353467[[#This Row],[Juin]]=" ")," ",SUM(Tableau2353467[[#This Row],[6/1/2025]:[6/30/2025]])/(COUNTA(Tableau2353467[[#This Row],[6/1/2025]:[6/30/2025]])+COUNTBLANK(Tableau2353467[[#This Row],[6/1/2025]:[6/30/2025]])))</calculatedColumnFormula>
    </tableColumn>
    <tableColumn id="287" xr3:uid="{EE9BEADB-0057-4A8A-9F41-A285C9FF042E}" name="Juillet%" dataDxfId="3284">
      <calculatedColumnFormula>IF(OR(ISBLANK(Q2),Tableau2353467[[#This Row],[Juillet]]=" ")," ",SUM(Tableau2353467[[#This Row],[7/1/2025]:[7/31/2025]])/(COUNTA(Tableau2353467[[#This Row],[7/1/2025]:[7/31/2025]])+COUNTBLANK(Tableau2353467[[#This Row],[7/1/2025]:[7/31/2025]])))</calculatedColumnFormula>
    </tableColumn>
    <tableColumn id="288" xr3:uid="{2054F101-2A13-41A3-AB4B-C3F052FE33D5}" name="Août%" dataDxfId="3283">
      <calculatedColumnFormula>IF(OR(ISBLANK(Q2),Tableau2353467[[#This Row],[Août]]=" ")," ",SUM(Tableau2353467[[#This Row],[8/1/2025]:[8/31/2025]])/(COUNTA(Tableau2353467[[#This Row],[8/1/2025]:[8/31/2025]])+COUNTBLANK(Tableau2353467[[#This Row],[8/1/2025]:[8/31/2025]])))</calculatedColumnFormula>
    </tableColumn>
    <tableColumn id="292" xr3:uid="{859E72FE-E849-486E-B927-DA7CE5366942}" name="Septembre%" dataDxfId="3282">
      <calculatedColumnFormula>IF(OR(ISBLANK(Q2),Tableau2353467[[#This Row],[Septembre]]=" ")," ",SUM(Tableau2353467[[#This Row],[9/1/2025]:[9/30/2025]])/(COUNTA(Tableau2353467[[#This Row],[9/1/2025]:[9/30/2025]])+COUNTBLANK(Tableau2353467[[#This Row],[9/1/2025]:[9/30/2025]])))</calculatedColumnFormula>
    </tableColumn>
    <tableColumn id="278" xr3:uid="{5673E3FD-850B-40BC-8AE7-0BB784A73F28}" name="Octobre%" dataDxfId="3281">
      <calculatedColumnFormula>IF(OR(ISBLANK(Q2),Tableau2353467[[#This Row],[Octobre]]=" ")," ",SUM(Tableau2353467[[#This Row],[10/1/2025]:[10/31/2025]])/(COUNTA(Tableau2353467[[#This Row],[10/1/2025]:[10/31/2025]])+COUNTBLANK(Tableau2353467[[#This Row],[10/1/2025]:[10/31/2025]])))</calculatedColumnFormula>
    </tableColumn>
    <tableColumn id="277" xr3:uid="{CE0F0975-B398-40EF-9861-18E80FDC8ABB}" name="Novembre%" dataDxfId="3280">
      <calculatedColumnFormula>IF(OR(ISBLANK(Q2),Tableau2353467[[#This Row],[Novembre]]=" ")," ",SUM(Tableau2353467[[#This Row],[11/1/2025]:[11/30/2025]])/(COUNTA(Tableau2353467[[#This Row],[11/1/2025]:[11/30/2025]])+COUNTBLANK(Tableau2353467[[#This Row],[11/1/2025]:[11/30/2025]])))</calculatedColumnFormula>
    </tableColumn>
    <tableColumn id="276" xr3:uid="{057E2BD0-C4FE-4BBA-B2CB-C69649197F10}" name="Décembre%" dataDxfId="3279">
      <calculatedColumnFormula>IF(OR(ISBLANK(Q2),Tableau2353467[[#This Row],[Novembre]]=" ")," ",SUM(Tableau2353467[[#This Row],[8/27/2025]:[9/18/2025]])/(COUNTA(Tableau2353467[[#This Row],[8/27/2025]:[9/18/2025]])+COUNTBLANK(Tableau2353467[[#This Row],[8/27/2025]:[9/18/2025]])))</calculatedColumnFormula>
    </tableColumn>
    <tableColumn id="787" xr3:uid="{90029E65-66E7-4A47-AE0C-359391BC085E}" name="1/1/2025" dataDxfId="3278"/>
    <tableColumn id="788" xr3:uid="{D3D9EC60-35C3-4487-98C5-AC411DC7F7FF}" name="1/2/2025" dataDxfId="3277"/>
    <tableColumn id="789" xr3:uid="{A7689A1B-CB28-415D-AD6C-1A30D3421A75}" name="1/3/2025" dataDxfId="3276"/>
    <tableColumn id="790" xr3:uid="{C7F5FD4D-4807-471C-9185-64B829412631}" name="1/4/2025" dataDxfId="3275"/>
    <tableColumn id="20" xr3:uid="{98B22FE2-C063-4A13-996B-740C9AC573C0}" name="1/5/2025" dataDxfId="3274"/>
    <tableColumn id="21" xr3:uid="{0938F813-0045-4B38-876E-841BB8C2530B}" name="1/6/2025" dataDxfId="3273"/>
    <tableColumn id="12" xr3:uid="{A4DCD063-934E-409E-946D-88C0FCCD22CB}" name="1/7/2025" dataDxfId="3272"/>
    <tableColumn id="15" xr3:uid="{81EB77CE-45D1-4C8B-98B4-77B7DB192DBC}" name="1/8/2025" dataDxfId="3271"/>
    <tableColumn id="16" xr3:uid="{4850C661-C678-4D1C-9F5C-134F5BF4F78E}" name="1/9/2025" dataDxfId="3270"/>
    <tableColumn id="17" xr3:uid="{08C4C01B-EC30-4FF4-875C-D08A16705955}" name="1/10/2025" dataDxfId="3269"/>
    <tableColumn id="18" xr3:uid="{FF712F9B-BC56-466B-8786-203864863532}" name="1/11/2025" dataDxfId="3268"/>
    <tableColumn id="19" xr3:uid="{16A35859-D9B0-4924-AC4B-C5658F9600E2}" name="1/12/2025" dataDxfId="3267"/>
    <tableColumn id="22" xr3:uid="{3EE319B3-5A6A-4B60-BA03-1556219CD73E}" name="1/13/2025" dataDxfId="3266"/>
    <tableColumn id="23" xr3:uid="{E317252D-AEF6-4350-A8EC-6AF17C90EC61}" name="1/14/2025" dataDxfId="3265"/>
    <tableColumn id="24" xr3:uid="{E76CF05E-9D3C-4CC5-A301-D3D76D29C1CD}" name="1/15/2025" dataDxfId="3264"/>
    <tableColumn id="25" xr3:uid="{807BF85B-04FA-4EE2-B2FE-3D545CAE0D09}" name="1/16/2025" dataDxfId="3263"/>
    <tableColumn id="26" xr3:uid="{1D635195-CE77-43D7-8B94-C89766DD1C14}" name="1/17/2025" dataDxfId="3262"/>
    <tableColumn id="29" xr3:uid="{80295000-0BE0-452F-84A5-DCFAB875C15A}" name="1/18/2025" dataDxfId="3261"/>
    <tableColumn id="30" xr3:uid="{5579199E-118A-4D6E-B156-6C9E5178E9E3}" name="1/19/2025" dataDxfId="3260"/>
    <tableColumn id="31" xr3:uid="{81EF6EC5-1698-42C1-962A-36B745FBA847}" name="1/20/2025" dataDxfId="3259"/>
    <tableColumn id="32" xr3:uid="{9BD442CE-48B9-469A-B24F-061D898D9C7D}" name="1/21/2025" dataDxfId="3258"/>
    <tableColumn id="33" xr3:uid="{AA091B54-0176-46B0-B9BF-DBE9A301BB72}" name="1/22/2025" dataDxfId="3257"/>
    <tableColumn id="36" xr3:uid="{4972E546-C2EF-40D4-A98E-9D8276361E51}" name="1/23/2025" dataDxfId="3256"/>
    <tableColumn id="37" xr3:uid="{5A254786-5A49-44A2-8F52-67AE5E137C7E}" name="1/24/2025" dataDxfId="3255"/>
    <tableColumn id="38" xr3:uid="{259404E3-05BF-49E2-A73D-B1DCD19F4A70}" name="1/25/2025" dataDxfId="3254"/>
    <tableColumn id="39" xr3:uid="{4C90C5EC-60FC-41AD-AB24-64D13F9D4A66}" name="1/26/2025" dataDxfId="3253"/>
    <tableColumn id="40" xr3:uid="{499F9FB0-5410-4DD0-895E-DCA7AF6DA696}" name="1/27/2025" dataDxfId="3252"/>
    <tableColumn id="41" xr3:uid="{2C25DF2B-DADF-4C75-9CB1-2F5910BD545A}" name="1/28/2025" dataDxfId="3251"/>
    <tableColumn id="42" xr3:uid="{97548BFE-3AB3-4219-8C76-C8AC14AB543B}" name="1/29/2025" dataDxfId="3250"/>
    <tableColumn id="43" xr3:uid="{9AA9EC80-F782-4584-A132-C20B8EEB43CD}" name="1/30/2025" dataDxfId="3249"/>
    <tableColumn id="44" xr3:uid="{F83C68B6-A203-4203-AB4C-39CB9A7F58E4}" name="1/31/2025" dataDxfId="3248"/>
    <tableColumn id="45" xr3:uid="{06145138-4CDD-4DF3-BD88-51124F12D14D}" name="2/1/2025" dataDxfId="3247"/>
    <tableColumn id="46" xr3:uid="{32B9880B-43AA-45FB-A380-4A70FBDB508F}" name="2/2/2025" dataDxfId="3246"/>
    <tableColumn id="47" xr3:uid="{CB5E18B6-5720-4AC9-99CF-BEEB69EB224D}" name="2/3/2025" dataDxfId="3245"/>
    <tableColumn id="48" xr3:uid="{86810807-B634-4524-A172-D7902E8E37E2}" name="2/4/2025" dataDxfId="3244"/>
    <tableColumn id="49" xr3:uid="{44C6E134-F7EC-4ED0-8003-E184E2C53E6C}" name="2/5/2025" dataDxfId="3243"/>
    <tableColumn id="50" xr3:uid="{ACA3A52F-AA67-4B48-A12C-2A5C354048AD}" name="2/6/2025" dataDxfId="3242"/>
    <tableColumn id="51" xr3:uid="{5072E02F-1DA7-460C-B3A7-AC424E84CFE0}" name="2/7/2025" dataDxfId="3241"/>
    <tableColumn id="52" xr3:uid="{ED5D4D2B-8A6D-4A08-BCE4-505DF1C75507}" name="2/8/2025" dataDxfId="3240"/>
    <tableColumn id="53" xr3:uid="{110BE5DB-4D00-44D2-8526-E28D057C40E7}" name="2/9/2025" dataDxfId="3239"/>
    <tableColumn id="54" xr3:uid="{12B7B0F1-8141-40A0-9D26-BA6EC17698C6}" name="2/10/2025" dataDxfId="3238"/>
    <tableColumn id="55" xr3:uid="{A8503BDD-E636-4680-A723-DF1CAF09F375}" name="2/11/2025" dataDxfId="3237"/>
    <tableColumn id="56" xr3:uid="{91476870-FD1F-45CB-8113-DF1C9E12FE15}" name="2/12/2025" dataDxfId="3236"/>
    <tableColumn id="57" xr3:uid="{09EC7503-D113-4C4F-9FD2-72D9A03057DF}" name="2/13/2025" dataDxfId="3235"/>
    <tableColumn id="58" xr3:uid="{5CA0DAC6-B578-4E1A-9D28-00A7480FD800}" name="2/14/2025" dataDxfId="3234"/>
    <tableColumn id="59" xr3:uid="{6AAE53DC-F16E-46C0-92E5-FEB56E053884}" name="2/15/2025" dataDxfId="3233"/>
    <tableColumn id="60" xr3:uid="{80746D30-BDA7-4FC8-B5E6-BF1AB24E0B5F}" name="2/16/2025" dataDxfId="3232"/>
    <tableColumn id="61" xr3:uid="{7489EB47-326C-459E-BD5E-53A33D272938}" name="2/17/2025" dataDxfId="3231"/>
    <tableColumn id="62" xr3:uid="{1B5EE3CF-9704-47A2-BBE9-489E56319D6C}" name="2/18/2025" dataDxfId="3230"/>
    <tableColumn id="63" xr3:uid="{C150AC27-1777-4AE6-A47C-193F9F17FF3C}" name="2/19/2025" dataDxfId="3229"/>
    <tableColumn id="64" xr3:uid="{5D776677-D57C-40C7-8C44-1B018E5F9238}" name="2/20/2025" dataDxfId="3228"/>
    <tableColumn id="65" xr3:uid="{0B98B4B0-E453-476A-9E08-4E9054A95E7F}" name="2/21/2025" dataDxfId="3227"/>
    <tableColumn id="66" xr3:uid="{5061D6F9-039D-47AC-8C39-343C939E3E54}" name="2/22/2025" dataDxfId="3226"/>
    <tableColumn id="67" xr3:uid="{491D79AE-F7A1-4C96-997E-C7C8A833A24C}" name="2/23/2025" dataDxfId="3225"/>
    <tableColumn id="68" xr3:uid="{A4E6A118-A93F-4A59-B2DD-BD614A0AAB8A}" name="2/24/2025" dataDxfId="3224"/>
    <tableColumn id="69" xr3:uid="{6E6E7A19-5145-4D46-A990-E0D7F2FB7A5A}" name="2/25/2025" dataDxfId="3223"/>
    <tableColumn id="70" xr3:uid="{A82CD46C-3C2D-4E47-8870-B274524E3088}" name="2/26/2025" dataDxfId="3222"/>
    <tableColumn id="71" xr3:uid="{F9CDD419-194A-42AE-BCDE-0DA91CC5152E}" name="2/27/2025" dataDxfId="3221"/>
    <tableColumn id="72" xr3:uid="{9E783ED9-522E-44E2-9B91-5C3B2074D02B}" name="2/28/2025" dataDxfId="3220"/>
    <tableColumn id="73" xr3:uid="{D3D5C72A-E5D0-4809-941C-0D4C9E08A2CB}" name="3/1/2025" dataDxfId="3219"/>
    <tableColumn id="74" xr3:uid="{41159082-D49C-401E-84D9-E2EB2F6BF56E}" name="3/2/2025" dataDxfId="3218"/>
    <tableColumn id="75" xr3:uid="{5846F521-FBB4-4A0B-BD3C-5A2AF61CF378}" name="3/3/2025" dataDxfId="3217"/>
    <tableColumn id="76" xr3:uid="{AC857BA0-0C5D-4473-B338-83CB4F016F3C}" name="3/4/2025" dataDxfId="3216"/>
    <tableColumn id="77" xr3:uid="{FA211DD2-EBCB-42B5-A8E1-12E5D66D592E}" name="3/5/2025" dataDxfId="3215"/>
    <tableColumn id="78" xr3:uid="{9742A990-85B8-4C6D-8678-B39E775ADAF4}" name="3/6/2025" dataDxfId="3214"/>
    <tableColumn id="79" xr3:uid="{A591476A-1A42-433A-A3E6-9286CB03EB57}" name="3/7/2025" dataDxfId="3213"/>
    <tableColumn id="80" xr3:uid="{1C7EE611-B0B4-478F-B996-840ECA9360B5}" name="3/8/2025" dataDxfId="3212"/>
    <tableColumn id="81" xr3:uid="{B41B5A90-F6A4-46A2-A78B-18AF2474EC22}" name="3/9/2025" dataDxfId="3211"/>
    <tableColumn id="82" xr3:uid="{BA958CD4-D355-4BDE-8798-ED1EA5E7DE08}" name="3/10/2025" dataDxfId="3210"/>
    <tableColumn id="83" xr3:uid="{D64FDF55-43DC-42EB-9027-C42EDD57E9EE}" name="3/11/2025" dataDxfId="3209"/>
    <tableColumn id="84" xr3:uid="{5E02E55F-C015-4296-AF4F-454C32832B5E}" name="3/12/2025" dataDxfId="3208"/>
    <tableColumn id="85" xr3:uid="{8298A448-446F-467F-A96C-A5FF7D7A88DF}" name="3/13/2025" dataDxfId="3207"/>
    <tableColumn id="86" xr3:uid="{E07847C1-5496-485F-AFED-66308B28E492}" name="3/14/2025" dataDxfId="3206"/>
    <tableColumn id="87" xr3:uid="{204C28DC-FB59-42A4-A812-F8C3102D10DC}" name="3/15/2025" dataDxfId="3205"/>
    <tableColumn id="88" xr3:uid="{63328400-69A5-4FF0-AC0D-B1EABA272AC6}" name="3/16/2025" dataDxfId="3204"/>
    <tableColumn id="89" xr3:uid="{17D07355-FAAD-4529-8AE3-79650A84ABCA}" name="3/17/2025" dataDxfId="3203"/>
    <tableColumn id="90" xr3:uid="{26E44723-6BD2-47E5-8E78-4770B90C5A19}" name="3/18/2025" dataDxfId="3202"/>
    <tableColumn id="91" xr3:uid="{B42A75CF-9556-4B0B-A696-45AF85A147DA}" name="3/19/2025" dataDxfId="3201"/>
    <tableColumn id="92" xr3:uid="{37F3AD01-BE43-4320-9F7E-372A9F379B60}" name="3/20/2025" dataDxfId="3200"/>
    <tableColumn id="93" xr3:uid="{CD5762B3-619C-423F-A758-A87A46FE3E4B}" name="3/21/2025" dataDxfId="3199"/>
    <tableColumn id="94" xr3:uid="{60F3C8F3-1121-44AD-84CF-2CFFC4188AB7}" name="3/22/2025" dataDxfId="3198"/>
    <tableColumn id="95" xr3:uid="{E8E82475-9E62-48D9-9D02-FC08931347DB}" name="3/23/2025" dataDxfId="3197"/>
    <tableColumn id="96" xr3:uid="{3743F650-7891-4FE6-A6BC-CCDC54EFC95E}" name="3/24/2025" dataDxfId="3196"/>
    <tableColumn id="97" xr3:uid="{C9E95479-AB6F-478E-B4B8-4AFB6824E324}" name="3/25/2025" dataDxfId="3195"/>
    <tableColumn id="98" xr3:uid="{20B3D8F5-E579-4F37-884F-3A675FB341FE}" name="3/26/2025" dataDxfId="3194"/>
    <tableColumn id="99" xr3:uid="{841F52C3-80EE-4170-9FDB-1DF95F4E49A0}" name="3/27/2025" dataDxfId="3193"/>
    <tableColumn id="100" xr3:uid="{3BC35C39-8C1B-4A3E-91C8-F49181918F5E}" name="3/28/2025" dataDxfId="3192"/>
    <tableColumn id="101" xr3:uid="{4506C948-A3A4-4323-A584-C8B31D6FA331}" name="3/29/2025" dataDxfId="3191"/>
    <tableColumn id="102" xr3:uid="{739B48FE-653A-416E-BFDF-3D39C56D9A16}" name="3/30/2025" dataDxfId="3190"/>
    <tableColumn id="103" xr3:uid="{A9EE496E-3794-47C3-A65E-8CA5FF00E95C}" name="3/31/2025" dataDxfId="3189"/>
    <tableColumn id="104" xr3:uid="{882977E9-954A-4E98-BB92-85CD62C5FEAE}" name="4/1/2025" dataDxfId="3188"/>
    <tableColumn id="105" xr3:uid="{65F0A9A6-E5A9-4EB1-94C8-C7E4E8791F2C}" name="4/2/2025" dataDxfId="3187"/>
    <tableColumn id="106" xr3:uid="{2EF36E6F-6D55-490A-964E-61E2F91E9726}" name="4/3/2025" dataDxfId="3186"/>
    <tableColumn id="107" xr3:uid="{0282E1DF-255B-4DA0-9306-F27FA701A12A}" name="4/4/2025" dataDxfId="3185"/>
    <tableColumn id="108" xr3:uid="{703493EB-C090-4803-9266-16B44EF9E149}" name="4/5/2025" dataDxfId="3184"/>
    <tableColumn id="109" xr3:uid="{C7885FA1-8F8B-4A4B-93E3-372064CFF8F1}" name="4/6/2025" dataDxfId="3183"/>
    <tableColumn id="110" xr3:uid="{61D713F0-00F3-45E1-AF44-6D260F5C3323}" name="4/7/2025" dataDxfId="3182"/>
    <tableColumn id="111" xr3:uid="{EEA6FE58-4DBD-4B8A-A058-8AE5549F8B02}" name="4/8/2025" dataDxfId="3181"/>
    <tableColumn id="112" xr3:uid="{D796A70A-92FA-41E2-9AD0-9B3B68AA9766}" name="4/9/2025" dataDxfId="3180"/>
    <tableColumn id="113" xr3:uid="{20B4A7EF-6854-4D82-9E2F-F0CA394CB639}" name="4/10/2025" dataDxfId="3179"/>
    <tableColumn id="114" xr3:uid="{B177EA68-733C-42CC-B2BD-C97F9D11BC8C}" name="4/11/2025" dataDxfId="3178"/>
    <tableColumn id="115" xr3:uid="{F817756E-39E6-443A-9036-9804936DBF4B}" name="4/12/2025" dataDxfId="3177"/>
    <tableColumn id="116" xr3:uid="{759B74E9-E1A6-42C4-B72A-88F5DC24CCA2}" name="4/13/2025" dataDxfId="3176"/>
    <tableColumn id="117" xr3:uid="{299DEE8E-2B14-415F-8B85-47C8AF987174}" name="4/14/2025" dataDxfId="3175"/>
    <tableColumn id="118" xr3:uid="{9A47C88C-8AB0-4EA3-A430-A36C38532D0F}" name="4/15/2025" dataDxfId="3174"/>
    <tableColumn id="119" xr3:uid="{8B541AF3-3CFA-4EFE-B6B4-B8BD97D9D650}" name="4/16/2025" dataDxfId="3173"/>
    <tableColumn id="120" xr3:uid="{9B6605F2-982F-4614-9FF5-3E215D39819B}" name="4/17/2025" dataDxfId="3172"/>
    <tableColumn id="121" xr3:uid="{31B6541C-2E86-4D20-8DBD-22E83B16183A}" name="4/18/2025" dataDxfId="3171"/>
    <tableColumn id="122" xr3:uid="{D7A6CB2D-0FFE-4C17-A043-387836749762}" name="4/19/2025" dataDxfId="3170"/>
    <tableColumn id="123" xr3:uid="{94E46B7B-0159-4FC9-8FF0-0181F8A35675}" name="4/20/2025" dataDxfId="3169"/>
    <tableColumn id="124" xr3:uid="{62768A26-41E8-4EC3-970F-270B7016E5F8}" name="4/21/2025" dataDxfId="3168"/>
    <tableColumn id="125" xr3:uid="{E7E5E2B4-512D-4F6E-862E-C95BA5A766F8}" name="4/22/2025" dataDxfId="3167"/>
    <tableColumn id="126" xr3:uid="{D4311847-FB43-4144-BA21-70CC266D424B}" name="4/23/2025" dataDxfId="3166"/>
    <tableColumn id="127" xr3:uid="{73754FF3-0E0A-4B17-9E43-D724B05F6DC4}" name="4/24/2025" dataDxfId="3165"/>
    <tableColumn id="128" xr3:uid="{EC7A4565-DF1A-4889-A09C-65423118C5EE}" name="4/25/2025" dataDxfId="3164"/>
    <tableColumn id="129" xr3:uid="{0308A722-5483-4594-970E-A0F7C333E347}" name="4/26/2025" dataDxfId="3163"/>
    <tableColumn id="130" xr3:uid="{802C0094-383B-4F54-BDF0-73A92F4FBF4D}" name="4/27/2025" dataDxfId="3162"/>
    <tableColumn id="131" xr3:uid="{8299F17B-A22A-4078-BB45-7CC744D7CFB6}" name="4/28/2025" dataDxfId="3161"/>
    <tableColumn id="132" xr3:uid="{B75E0410-5594-44C9-9873-50CC200EB734}" name="4/29/2025" dataDxfId="3160"/>
    <tableColumn id="133" xr3:uid="{9A65B411-EC25-485B-8A8E-0CE72A34CD31}" name="4/30/2025" dataDxfId="3159"/>
    <tableColumn id="134" xr3:uid="{E75EEF86-D52D-4D68-B2E8-889F1B931338}" name="5/1/2025" dataDxfId="3158"/>
    <tableColumn id="135" xr3:uid="{3D38B88B-2B87-4B7A-A4ED-B6A566219940}" name="5/2/2025" dataDxfId="3157"/>
    <tableColumn id="136" xr3:uid="{99D8A7CD-9B5D-4C23-BE16-12BC4692474D}" name="5/3/2025" dataDxfId="3156"/>
    <tableColumn id="137" xr3:uid="{85AFDE96-E432-4050-A624-F388D32FDC1C}" name="5/4/2025" dataDxfId="3155"/>
    <tableColumn id="138" xr3:uid="{2DC98B27-3057-4653-8F9E-2960E0D38690}" name="5/5/2025" dataDxfId="3154"/>
    <tableColumn id="139" xr3:uid="{F042C417-F329-41A5-9A31-F5E81724E8FB}" name="5/6/2025" dataDxfId="3153"/>
    <tableColumn id="140" xr3:uid="{E3ED0C9E-3EA4-44D3-AB5E-65BEE7D7EAB1}" name="5/7/2025" dataDxfId="3152"/>
    <tableColumn id="141" xr3:uid="{142E8A0E-A544-407C-868B-7794B20C9B43}" name="5/8/2025" dataDxfId="3151"/>
    <tableColumn id="142" xr3:uid="{5E64FE54-8270-4B73-BDF7-DDB5FA4DEFE5}" name="5/9/2025" dataDxfId="3150"/>
    <tableColumn id="143" xr3:uid="{B8F9341B-4E71-4E02-BB60-686C5F7B5F19}" name="5/10/2025" dataDxfId="3149"/>
    <tableColumn id="144" xr3:uid="{CD8FA1A6-F75B-4821-9463-2B943835C4E7}" name="5/11/2025" dataDxfId="3148"/>
    <tableColumn id="145" xr3:uid="{FCC7BFC9-7DAC-45EC-86A8-4CC57B30E705}" name="5/12/2025" dataDxfId="3147"/>
    <tableColumn id="146" xr3:uid="{63A490F8-6BB8-406C-BA12-68500E0171F7}" name="5/13/2025" dataDxfId="3146"/>
    <tableColumn id="147" xr3:uid="{3243BB55-EBB6-4928-A19E-1AF915250E0F}" name="5/14/2025" dataDxfId="3145"/>
    <tableColumn id="148" xr3:uid="{C99068E8-4C72-4BB0-BB3C-F68B61015A5B}" name="5/15/2025" dataDxfId="3144"/>
    <tableColumn id="149" xr3:uid="{93B545AC-B58E-4C38-A4BF-F7D2A86FB529}" name="5/16/2025" dataDxfId="3143"/>
    <tableColumn id="150" xr3:uid="{F445C9FE-61C2-49E1-8930-5EBBB885896F}" name="5/17/2025" dataDxfId="3142"/>
    <tableColumn id="151" xr3:uid="{ACC35953-BD34-4B3B-935B-EC79C5AB1263}" name="5/18/2025" dataDxfId="3141"/>
    <tableColumn id="152" xr3:uid="{518B4C7E-1B4D-43AD-A247-41105394B88A}" name="5/19/2025" dataDxfId="3140"/>
    <tableColumn id="153" xr3:uid="{E5416108-0DCA-418F-811E-1A28FC49A14D}" name="5/20/2025" dataDxfId="3139"/>
    <tableColumn id="154" xr3:uid="{26032C3A-0F6A-48AB-8C25-9FE781CB8185}" name="5/21/2025" dataDxfId="3138"/>
    <tableColumn id="155" xr3:uid="{E82FFA57-BCE0-4672-B955-FCEA5D68534F}" name="5/22/2025" dataDxfId="3137"/>
    <tableColumn id="156" xr3:uid="{987A4D93-54A2-4958-AD8C-8E2BC7BF308F}" name="5/23/2025" dataDxfId="3136"/>
    <tableColumn id="157" xr3:uid="{1A6A3977-2E90-4D7F-960D-2449C57F883B}" name="5/24/2025" dataDxfId="3135"/>
    <tableColumn id="158" xr3:uid="{532E2A21-D888-4BFD-870E-C6A088DCA4EC}" name="5/25/2025" dataDxfId="3134"/>
    <tableColumn id="159" xr3:uid="{0E222E4E-03CB-4311-BCA0-87C4CD56C502}" name="5/26/2025" dataDxfId="3133"/>
    <tableColumn id="160" xr3:uid="{5873FD15-E095-4C63-A08F-CE5EE051B648}" name="5/27/2025" dataDxfId="3132"/>
    <tableColumn id="161" xr3:uid="{3A4F12E3-4D92-4382-9AD6-45E3C840A354}" name="5/28/2025" dataDxfId="3131"/>
    <tableColumn id="162" xr3:uid="{8644B880-E415-4E96-BE11-A5234440EF2B}" name="5/29/2025" dataDxfId="3130"/>
    <tableColumn id="163" xr3:uid="{ED2DA57A-FE23-45C4-8C38-A682C1A63A8E}" name="5/30/2025" dataDxfId="3129"/>
    <tableColumn id="164" xr3:uid="{1782FEC7-919C-4E68-B004-655AA84237D6}" name="5/31/2025" dataDxfId="3128"/>
    <tableColumn id="165" xr3:uid="{FDAB0E14-9347-467D-8F5D-4968CB303D9A}" name="6/1/2025" dataDxfId="3127"/>
    <tableColumn id="166" xr3:uid="{29C45D54-ABAE-44B7-B3A7-D2FB8821B4E8}" name="6/2/2025" dataDxfId="3126"/>
    <tableColumn id="167" xr3:uid="{2C5221C8-3722-46A5-B889-EA353B658D08}" name="6/3/2025" dataDxfId="3125"/>
    <tableColumn id="168" xr3:uid="{EFDC62C8-1B2B-453E-9FAA-C9FB6FB1FAB5}" name="6/4/2025" dataDxfId="3124"/>
    <tableColumn id="169" xr3:uid="{F866F614-FA53-426A-A9FC-03BC0EFCD0B8}" name="6/5/2025" dataDxfId="3123"/>
    <tableColumn id="170" xr3:uid="{40392540-0E71-4861-9FAD-53298D7A610D}" name="6/6/2025" dataDxfId="3122"/>
    <tableColumn id="171" xr3:uid="{0893975F-DDC3-4514-B966-8216950D1B8B}" name="6/7/2025" dataDxfId="3121"/>
    <tableColumn id="172" xr3:uid="{C6395711-D622-4234-B9FF-34554126A2E0}" name="6/8/2025" dataDxfId="3120"/>
    <tableColumn id="173" xr3:uid="{2D918145-D8B0-46B7-8511-A143452B2F7E}" name="6/9/2025" dataDxfId="3119"/>
    <tableColumn id="174" xr3:uid="{29D36325-0D59-4674-9D99-BBE0B06525FB}" name="6/10/2025" dataDxfId="3118"/>
    <tableColumn id="175" xr3:uid="{479BF375-4FA7-4DD2-9017-48CEEBB720C5}" name="6/11/2025" dataDxfId="3117"/>
    <tableColumn id="176" xr3:uid="{2213A88B-F0A3-42FF-9F73-F07682E246EC}" name="6/12/2025" dataDxfId="3116"/>
    <tableColumn id="177" xr3:uid="{252E3419-93D3-4702-A28D-6BBAF2ED46DB}" name="6/13/2025" dataDxfId="3115"/>
    <tableColumn id="178" xr3:uid="{915587DB-D6B4-4EB4-BF05-535D69A84A45}" name="6/14/2025" dataDxfId="3114"/>
    <tableColumn id="179" xr3:uid="{AD1E617A-F6A3-4ABC-8690-7C2163EA9BC1}" name="6/15/2025" dataDxfId="3113"/>
    <tableColumn id="180" xr3:uid="{84187A2B-0FCA-42E2-8488-8A43CA72578B}" name="6/16/2025" dataDxfId="3112"/>
    <tableColumn id="181" xr3:uid="{C790051F-4373-4EB3-9FE5-BE9E424BE626}" name="6/17/2025" dataDxfId="3111"/>
    <tableColumn id="182" xr3:uid="{35E2EEBF-EC24-4423-A1F7-81EEE939835E}" name="6/18/2025" dataDxfId="3110"/>
    <tableColumn id="183" xr3:uid="{72AF2599-C983-4384-B6E7-C639FB0109AF}" name="6/19/2025" dataDxfId="3109"/>
    <tableColumn id="184" xr3:uid="{37CD8EFD-BA06-49C2-90DF-DFE478EAC7A8}" name="6/20/2025" dataDxfId="3108"/>
    <tableColumn id="185" xr3:uid="{196673CA-2D22-4352-A455-B842D264B94D}" name="6/21/2025" dataDxfId="3107"/>
    <tableColumn id="186" xr3:uid="{6D7CF499-773A-4E85-8E14-C0C13AB22538}" name="6/22/2025" dataDxfId="3106"/>
    <tableColumn id="187" xr3:uid="{06987CA0-DB71-4888-9FAA-5713BC8CDB30}" name="6/23/2025" dataDxfId="3105"/>
    <tableColumn id="188" xr3:uid="{300C4C49-8B6F-4C48-A2EC-1A0D2750CA4F}" name="6/24/2025" dataDxfId="3104"/>
    <tableColumn id="189" xr3:uid="{792D06B9-F7E9-4420-BFA6-C4DAD6126FA0}" name="6/25/2025" dataDxfId="3103"/>
    <tableColumn id="190" xr3:uid="{EABDA7F9-26F5-4662-884D-7D6E674921D6}" name="6/26/2025" dataDxfId="3102"/>
    <tableColumn id="191" xr3:uid="{0ACB9D44-1C75-4A6C-9DAA-6F69F59CA3C0}" name="6/27/2025" dataDxfId="3101"/>
    <tableColumn id="192" xr3:uid="{EE0DBA2A-32F0-4107-8EB3-76A9F74B5DE9}" name="6/28/2025" dataDxfId="3100"/>
    <tableColumn id="193" xr3:uid="{39BF877A-DCB8-454B-AA14-092EBE0ADFA9}" name="6/29/2025" dataDxfId="3099"/>
    <tableColumn id="194" xr3:uid="{D4BA97FB-F1A5-495C-8F61-D2BBE5AE6569}" name="6/30/2025" dataDxfId="3098"/>
    <tableColumn id="195" xr3:uid="{B7128F18-7855-4192-9CDB-311753B46AE7}" name="7/1/2025" dataDxfId="3097"/>
    <tableColumn id="196" xr3:uid="{5EF137CF-29AB-4429-BE46-90DA7EA3A86C}" name="7/2/2025" dataDxfId="3096"/>
    <tableColumn id="197" xr3:uid="{92053719-D16F-4BB6-B7FF-6C3194AB44D5}" name="7/3/2025" dataDxfId="3095"/>
    <tableColumn id="198" xr3:uid="{F3171B0D-A451-4696-9BE9-DE8CD595B8F2}" name="7/4/2025" dataDxfId="3094"/>
    <tableColumn id="199" xr3:uid="{8957661C-6028-457F-82B1-841008248BBF}" name="7/5/2025" dataDxfId="3093"/>
    <tableColumn id="200" xr3:uid="{6A45A3A3-2B32-4BBE-8FBC-77CF02AAD170}" name="7/6/2025" dataDxfId="3092"/>
    <tableColumn id="201" xr3:uid="{AF5CA84C-1C44-40EA-9FB7-F38567AF92E7}" name="7/7/2025" dataDxfId="3091"/>
    <tableColumn id="202" xr3:uid="{ECC7D530-F286-407C-ADB9-B4D4E8AFA26B}" name="7/8/2025" dataDxfId="3090"/>
    <tableColumn id="203" xr3:uid="{68F31440-4668-482D-8E4F-FCE9D78B0541}" name="7/9/2025" dataDxfId="3089"/>
    <tableColumn id="204" xr3:uid="{087442EE-4101-4ED5-84DC-5229F93AC204}" name="7/10/2025" dataDxfId="3088"/>
    <tableColumn id="205" xr3:uid="{5E61F9E3-7B57-4380-9AEC-8F1754F28DA9}" name="7/11/2025" dataDxfId="3087"/>
    <tableColumn id="206" xr3:uid="{AFBB22AC-80A9-4F39-805B-6CE36559721C}" name="7/12/2025" dataDxfId="3086"/>
    <tableColumn id="207" xr3:uid="{1E0EAD96-3119-4214-8A7A-C31943FD2F1F}" name="7/13/2025" dataDxfId="3085"/>
    <tableColumn id="208" xr3:uid="{79ACEF8D-BEFC-4179-A178-C8B77DDC82A5}" name="7/14/2025" dataDxfId="3084"/>
    <tableColumn id="209" xr3:uid="{E3444EBF-AF57-4583-B6D0-1B0CB7CC833B}" name="7/15/2025" dataDxfId="3083"/>
    <tableColumn id="210" xr3:uid="{CAAB8DFF-DF9A-43D7-9C52-BA3DE9571A13}" name="7/16/2025" dataDxfId="3082"/>
    <tableColumn id="211" xr3:uid="{9F8A0B4E-815F-46B0-81DE-287274A1B3EC}" name="7/17/2025" dataDxfId="3081"/>
    <tableColumn id="212" xr3:uid="{56A7C137-3C99-49AB-97B0-B1DE2C52F02B}" name="7/18/2025" dataDxfId="3080"/>
    <tableColumn id="213" xr3:uid="{3A2FBAD0-1DA6-46D4-94C5-F894A5393E9E}" name="7/19/2025" dataDxfId="3079"/>
    <tableColumn id="214" xr3:uid="{B94A0D24-5789-4EDC-9C60-884E9D159540}" name="7/20/2025" dataDxfId="3078"/>
    <tableColumn id="215" xr3:uid="{1E28B51D-EE56-448D-93FB-5CD64C9B9F23}" name="7/21/2025" dataDxfId="3077"/>
    <tableColumn id="216" xr3:uid="{F3881991-92F0-48EF-9FE5-660F0DE6E659}" name="7/22/2025" dataDxfId="3076"/>
    <tableColumn id="217" xr3:uid="{19D4F2DA-05BA-4D3D-8B5B-B7BB3A0CCC4E}" name="7/23/2025" dataDxfId="3075"/>
    <tableColumn id="218" xr3:uid="{61AC5088-E686-45F0-913A-CBFEF17BA681}" name="7/24/2025" dataDxfId="3074"/>
    <tableColumn id="219" xr3:uid="{16BE8E23-420F-4AED-A265-E410429BF244}" name="7/25/2025" dataDxfId="3073"/>
    <tableColumn id="220" xr3:uid="{2067D9ED-DB56-4024-9944-24D21D6B0949}" name="7/26/2025" dataDxfId="3072"/>
    <tableColumn id="221" xr3:uid="{E58BB8E3-E0F6-4B28-AF4D-326028FD84F7}" name="7/27/2025" dataDxfId="3071"/>
    <tableColumn id="222" xr3:uid="{4793A216-E3B5-4503-839E-1FE26349F430}" name="7/28/2025" dataDxfId="3070"/>
    <tableColumn id="223" xr3:uid="{ACC5180C-5D20-47EA-8251-0B0EA5418C49}" name="7/29/2025" dataDxfId="3069"/>
    <tableColumn id="224" xr3:uid="{3DB4495F-7994-4B01-A0DB-06810A010BF3}" name="7/30/2025" dataDxfId="3068"/>
    <tableColumn id="225" xr3:uid="{F1233B67-89F8-4612-A1AB-8F7EEFC1BCF4}" name="7/31/2025" dataDxfId="3067"/>
    <tableColumn id="226" xr3:uid="{843FF0E2-66F5-486B-8CBB-FD01FA2FB2F2}" name="8/1/2025" dataDxfId="3066"/>
    <tableColumn id="227" xr3:uid="{7438B10F-BF16-4116-8021-F5C7D6734DE8}" name="8/2/2025" dataDxfId="3065"/>
    <tableColumn id="228" xr3:uid="{3D322F06-BE20-45EE-932A-9CCF3408CBEC}" name="8/3/2025" dataDxfId="3064"/>
    <tableColumn id="229" xr3:uid="{43640167-C8C3-4FBA-AFE8-D91A72F603FD}" name="8/4/2025" dataDxfId="3063"/>
    <tableColumn id="230" xr3:uid="{296E0553-84AF-45D2-96D2-0E0AF54C1881}" name="8/5/2025" dataDxfId="3062"/>
    <tableColumn id="231" xr3:uid="{78EC1B95-8380-4AB4-97F2-A8D735DF4E73}" name="8/6/2025" dataDxfId="3061"/>
    <tableColumn id="232" xr3:uid="{0372C001-32DE-4160-954B-9D5D4C08288C}" name="8/7/2025" dataDxfId="3060"/>
    <tableColumn id="233" xr3:uid="{1FB71875-38B0-41DA-8E4B-43F621B02F90}" name="8/8/2025" dataDxfId="3059"/>
    <tableColumn id="234" xr3:uid="{38837B59-4235-4B15-BA34-A69FEAA18E84}" name="8/9/2025" dataDxfId="3058"/>
    <tableColumn id="235" xr3:uid="{DF820051-9B64-44B7-8ACF-126623FB764C}" name="8/10/2025" dataDxfId="3057"/>
    <tableColumn id="236" xr3:uid="{75C40152-FA6F-4F1B-8B38-A881F68DCE15}" name="8/11/2025" dataDxfId="3056"/>
    <tableColumn id="237" xr3:uid="{556BCC18-6270-405C-99CA-87B92BF69FF8}" name="8/12/2025" dataDxfId="3055"/>
    <tableColumn id="238" xr3:uid="{A8FF802E-2C4A-49CA-98ED-50160E3CF415}" name="8/13/2025" dataDxfId="3054"/>
    <tableColumn id="239" xr3:uid="{B67BD1C2-B3FF-416F-89A3-EE54904DD596}" name="8/14/2025" dataDxfId="3053"/>
    <tableColumn id="240" xr3:uid="{90B3D570-CD32-4092-8736-D2C1E0E17B83}" name="8/15/2025" dataDxfId="3052"/>
    <tableColumn id="241" xr3:uid="{E6CCF63D-F3F8-4394-8843-EA8B52B9846E}" name="8/16/2025" dataDxfId="3051"/>
    <tableColumn id="242" xr3:uid="{B15EA67F-42A1-487A-9C78-A0BFAF4E35DB}" name="8/17/2025" dataDxfId="3050"/>
    <tableColumn id="243" xr3:uid="{AE5F3987-07FC-4D6D-8D4B-545701647B87}" name="8/18/2025" dataDxfId="3049"/>
    <tableColumn id="244" xr3:uid="{4AC15A88-C223-4E2B-A337-A767F4CEEDA9}" name="8/19/2025" dataDxfId="3048"/>
    <tableColumn id="245" xr3:uid="{65A3867E-1893-4AE8-8F80-E1A56716466B}" name="8/20/2025" dataDxfId="3047"/>
    <tableColumn id="246" xr3:uid="{3BECDC61-CF46-4BF6-B367-159F8FAB12B2}" name="8/21/2025" dataDxfId="3046"/>
    <tableColumn id="247" xr3:uid="{97F37686-2971-4AB3-881D-3117E67A46FC}" name="8/22/2025" dataDxfId="3045"/>
    <tableColumn id="248" xr3:uid="{8B2D2CAE-626A-416B-B49D-3405ABBC994D}" name="8/23/2025" dataDxfId="3044"/>
    <tableColumn id="249" xr3:uid="{C01FC62B-C9EF-40CF-9481-5FE365AC83C0}" name="8/24/2025" dataDxfId="3043"/>
    <tableColumn id="250" xr3:uid="{20BFB1DE-53F9-4EA0-9DC7-E42B46E7B890}" name="8/25/2025" dataDxfId="3042"/>
    <tableColumn id="251" xr3:uid="{033B93FC-70DB-4D79-9D9B-FD248F9D65E7}" name="8/26/2025" dataDxfId="3041"/>
    <tableColumn id="252" xr3:uid="{C5D1DF73-3D06-403E-982D-552C39B5A3A2}" name="8/27/2025" dataDxfId="3040"/>
    <tableColumn id="253" xr3:uid="{64875A7F-9BB8-463C-9919-B0342FB278B4}" name="8/28/2025" dataDxfId="3039"/>
    <tableColumn id="254" xr3:uid="{F4C989F8-9735-4C9A-BBAA-BE0182D2EC91}" name="8/29/2025" dataDxfId="3038"/>
    <tableColumn id="255" xr3:uid="{D287F79A-3E0C-459A-A14D-04C55814921D}" name="8/30/2025" dataDxfId="3037"/>
    <tableColumn id="256" xr3:uid="{F1740D52-2BEF-406D-8491-17A59FB02B3B}" name="8/31/2025" dataDxfId="3036"/>
    <tableColumn id="257" xr3:uid="{5B8D06FB-1B71-4FD6-A6E5-C91D4068F9EC}" name="9/1/2025" dataDxfId="3035"/>
    <tableColumn id="258" xr3:uid="{EEA5DC90-AF29-446B-BF88-16082A3BE9F7}" name="9/2/2025" dataDxfId="3034"/>
    <tableColumn id="259" xr3:uid="{B456E9C9-01C9-470E-9CC1-AF4AB2E9737C}" name="9/3/2025" dataDxfId="3033"/>
    <tableColumn id="260" xr3:uid="{E3AE6EB0-E476-45A7-AC48-BBB8DCC25ACC}" name="9/4/2025" dataDxfId="3032"/>
    <tableColumn id="261" xr3:uid="{A7BD9AB7-8E99-48DA-8BA9-E7D69A7B38F8}" name="9/5/2025" dataDxfId="3031"/>
    <tableColumn id="262" xr3:uid="{B67601FF-7261-4555-8780-487C154C465C}" name="9/6/2025" dataDxfId="3030"/>
    <tableColumn id="263" xr3:uid="{6BA230AE-382F-4E70-85F7-0D58EF91E836}" name="9/7/2025" dataDxfId="3029"/>
    <tableColumn id="264" xr3:uid="{EF0237A3-8842-4942-84A5-07D35F9F8E0E}" name="9/8/2025" dataDxfId="3028"/>
    <tableColumn id="265" xr3:uid="{2C18B460-7718-4D86-97B7-78123E02BBFF}" name="9/9/2025" dataDxfId="3027"/>
    <tableColumn id="266" xr3:uid="{871E162A-8113-4B4A-B97C-E485AB32D7C8}" name="9/10/2025" dataDxfId="3026"/>
    <tableColumn id="267" xr3:uid="{33C9D615-C198-4C6B-BB70-9694A13A2FB1}" name="9/11/2025" dataDxfId="3025"/>
    <tableColumn id="268" xr3:uid="{89B4490B-2E6D-42A5-B39F-6A1672BB9136}" name="9/12/2025" dataDxfId="3024"/>
    <tableColumn id="269" xr3:uid="{DFEC39FF-EDED-4B67-9C63-49411CC90A48}" name="9/13/2025" dataDxfId="3023"/>
    <tableColumn id="270" xr3:uid="{AD0CF3CE-9C87-4977-A667-8A2BAC13F9E5}" name="9/14/2025" dataDxfId="3022"/>
    <tableColumn id="271" xr3:uid="{49435649-714F-4895-959A-9E4C4BC87A1D}" name="9/15/2025" dataDxfId="3021"/>
    <tableColumn id="300" xr3:uid="{783D055D-F3BE-48CC-87AF-D648E9275E2A}" name="9/16/2025" dataDxfId="3020"/>
    <tableColumn id="301" xr3:uid="{E6F6E9F6-6DCF-4690-85B1-AFC1662F9C4B}" name="9/17/2025" dataDxfId="3019"/>
    <tableColumn id="302" xr3:uid="{BD620326-2441-4B6C-8CFA-3001D4340E03}" name="9/18/2025" dataDxfId="3018"/>
    <tableColumn id="307" xr3:uid="{19F1E58D-5666-495E-B8F0-C82E41E9A625}" name="9/19/2025" dataDxfId="3017"/>
    <tableColumn id="308" xr3:uid="{4CD33C8C-6575-409F-8B43-3EC1052625D1}" name="9/20/2025" dataDxfId="3016"/>
    <tableColumn id="309" xr3:uid="{3D6C1C80-C8FB-4BCF-845E-48D289676DC2}" name="9/21/2025" dataDxfId="3015"/>
    <tableColumn id="310" xr3:uid="{6204EE7C-EAA7-435F-AC3A-364DDABBD83F}" name="9/22/2025" dataDxfId="3014"/>
    <tableColumn id="311" xr3:uid="{EEFCC440-CF9D-467A-A0A2-812DAE04926A}" name="9/23/2025" dataDxfId="3013"/>
    <tableColumn id="312" xr3:uid="{7D524B51-62B1-41E6-9D97-13C1DE2F452E}" name="9/24/2025" dataDxfId="3012"/>
    <tableColumn id="313" xr3:uid="{6D8184B3-0A8E-4475-94A7-EE74A184D8E9}" name="9/25/2025" dataDxfId="3011"/>
    <tableColumn id="314" xr3:uid="{456AE13C-93B0-4128-AB1E-D4F0EC49BB4D}" name="9/26/2025" dataDxfId="3010"/>
    <tableColumn id="315" xr3:uid="{F16D0134-DA0B-4C1D-8E1C-E5D70CD023B2}" name="9/27/2025" dataDxfId="3009"/>
    <tableColumn id="316" xr3:uid="{7B9FE80B-39EA-4ACA-BE4B-7B72657A939C}" name="9/28/2025" dataDxfId="3008"/>
    <tableColumn id="317" xr3:uid="{E68DFE70-301D-456E-A235-06147EE3854D}" name="9/29/2025" dataDxfId="3007"/>
    <tableColumn id="318" xr3:uid="{FDE1066C-E851-4E8C-9236-853D10393D54}" name="9/30/2025" dataDxfId="3006"/>
    <tableColumn id="319" xr3:uid="{C86207A3-EB47-4794-9CCF-E15C7949CEC6}" name="10/1/2025" dataDxfId="3005"/>
    <tableColumn id="320" xr3:uid="{85E21F96-A715-4677-9060-8E95E0B640B9}" name="10/2/2025" dataDxfId="3004"/>
    <tableColumn id="321" xr3:uid="{AF99D3E9-6E69-4D7E-A383-93D218482979}" name="10/3/2025" dataDxfId="3003"/>
    <tableColumn id="322" xr3:uid="{9F0E85E5-B561-43E1-8485-6C69515FBDD2}" name="10/4/2025" dataDxfId="3002"/>
    <tableColumn id="323" xr3:uid="{56097F5B-843C-462E-8A50-CA51E22FEAE6}" name="10/5/2025" dataDxfId="3001"/>
    <tableColumn id="324" xr3:uid="{6FE1391E-252F-4E9A-8B90-598309465B91}" name="10/6/2025" dataDxfId="3000"/>
    <tableColumn id="325" xr3:uid="{FC7E0BF4-BEEB-4FA8-A0C7-783DC974B350}" name="10/7/2025" dataDxfId="2999"/>
    <tableColumn id="326" xr3:uid="{5C07401D-FE71-437A-88A2-6EA0D56FF4EC}" name="10/8/2025" dataDxfId="2998"/>
    <tableColumn id="327" xr3:uid="{FF62801A-8C88-4A6F-8C27-87F6598CB7E7}" name="10/9/2025" dataDxfId="2997"/>
    <tableColumn id="328" xr3:uid="{155728DB-F6CA-4482-AC65-5DE5511FD8CA}" name="10/10/2025" dataDxfId="2996"/>
    <tableColumn id="329" xr3:uid="{25AC0390-765D-46B5-B8E5-F07CF3199DC8}" name="10/11/2025" dataDxfId="2995"/>
    <tableColumn id="330" xr3:uid="{14845FDD-6337-44D8-A1B6-E22F6381B84C}" name="10/12/2025" dataDxfId="2994"/>
    <tableColumn id="331" xr3:uid="{DF146F86-CAFE-4539-9EDC-15943AC1C88D}" name="10/13/2025" dataDxfId="2993"/>
    <tableColumn id="332" xr3:uid="{00DFF110-20DD-4337-8240-10515F03A357}" name="10/14/2025" dataDxfId="2992"/>
    <tableColumn id="333" xr3:uid="{6B2A7BE8-4237-4593-ADB6-1A591E8A6D74}" name="10/15/2025" dataDxfId="2991"/>
    <tableColumn id="334" xr3:uid="{245CF3E2-8468-4B72-BCDB-E322383720E7}" name="10/16/2025" dataDxfId="2990"/>
    <tableColumn id="335" xr3:uid="{8499F936-B63A-4C0D-819C-DFC149EC30A1}" name="10/17/2025" dataDxfId="2989"/>
    <tableColumn id="336" xr3:uid="{6419AAAA-245E-4B5E-8D85-61533AF65189}" name="10/18/2025" dataDxfId="2988"/>
    <tableColumn id="337" xr3:uid="{3162BC7B-2224-4CFF-8398-2AFB8BECB2D4}" name="10/19/2025" dataDxfId="2987"/>
    <tableColumn id="338" xr3:uid="{4D049649-4ACF-416F-9CA3-CEAF666DDF3D}" name="10/20/2025" dataDxfId="2986"/>
    <tableColumn id="339" xr3:uid="{3F1C6BC2-CB18-4484-A860-3E38118E5279}" name="10/21/2025" dataDxfId="2985"/>
    <tableColumn id="340" xr3:uid="{4925E65C-2BFC-4DAF-8FC2-07AA878F4190}" name="10/22/2025" dataDxfId="2984"/>
    <tableColumn id="341" xr3:uid="{53F3A138-BEBD-4433-AABB-A51DF8BC3E6B}" name="10/23/2025" dataDxfId="2983"/>
    <tableColumn id="342" xr3:uid="{5DA11C8B-9D8A-4269-8A1E-A5E81A7D7CC4}" name="10/24/2025" dataDxfId="2982"/>
    <tableColumn id="343" xr3:uid="{39B1F480-97F4-4685-91F8-BFEDA50F614C}" name="10/25/2025" dataDxfId="2981"/>
    <tableColumn id="344" xr3:uid="{86CBBBB5-8256-4EA1-AF4F-71E2EDB888DC}" name="10/26/2025" dataDxfId="2980"/>
    <tableColumn id="345" xr3:uid="{035E3C1A-3978-4851-BD5B-56BF04B5CFA5}" name="10/27/2025" dataDxfId="2979"/>
    <tableColumn id="346" xr3:uid="{A55833B6-7631-4B3E-8E6B-DFF9B3D9F337}" name="10/28/2025" dataDxfId="2978"/>
    <tableColumn id="347" xr3:uid="{A9284F92-443D-4524-AEC4-8997C3A9A1FA}" name="10/29/2025" dataDxfId="2977"/>
    <tableColumn id="348" xr3:uid="{7AF07D25-69EC-42A0-B004-ADBA0376E616}" name="10/30/2025" dataDxfId="2976"/>
    <tableColumn id="349" xr3:uid="{B1FFFBDA-8BD7-4294-BD3C-0EF935B55C5B}" name="10/31/2025" dataDxfId="2975"/>
    <tableColumn id="350" xr3:uid="{C362DC74-22CD-4424-A382-436138314840}" name="11/1/2025" dataDxfId="2974"/>
    <tableColumn id="351" xr3:uid="{CD57B3D5-7274-4690-9736-F9CDF89AA259}" name="11/2/2025" dataDxfId="2973"/>
    <tableColumn id="352" xr3:uid="{E4127125-59BA-4464-92A4-1EE2F59C411D}" name="11/3/2025" dataDxfId="2972"/>
    <tableColumn id="353" xr3:uid="{BAC9B0C2-3C8E-4055-87EC-D2DCE647AECC}" name="11/4/2025" dataDxfId="2971"/>
    <tableColumn id="354" xr3:uid="{9C0641E6-1A56-4A17-85B5-176A2A2E54B1}" name="11/5/2025" dataDxfId="2970"/>
    <tableColumn id="355" xr3:uid="{C78B6316-08E1-4F9E-A443-A56DFC2E9513}" name="11/6/2025" dataDxfId="2969"/>
    <tableColumn id="356" xr3:uid="{7A5F2DF1-39D3-4A5C-9B79-FEA914180DE8}" name="11/7/2025" dataDxfId="2968"/>
    <tableColumn id="357" xr3:uid="{149094AE-DAD7-4CBA-A41D-763FECDF3816}" name="11/8/2025" dataDxfId="2967"/>
    <tableColumn id="358" xr3:uid="{2044BFB5-BF36-4BFF-9862-084C2A0763A8}" name="11/9/2025" dataDxfId="2966"/>
    <tableColumn id="359" xr3:uid="{39E95761-C999-4F5C-A93A-3E39D13257E4}" name="11/10/2025" dataDxfId="2965"/>
    <tableColumn id="360" xr3:uid="{6F7526A2-CD0B-4693-BD80-B005D7F7EA98}" name="11/11/2025" dataDxfId="2964"/>
    <tableColumn id="361" xr3:uid="{72FEBFF1-F4AE-4782-846C-94929E948817}" name="11/12/2025" dataDxfId="2963"/>
    <tableColumn id="362" xr3:uid="{E6DC4E31-3435-4BBA-BF38-F9E56082D1A8}" name="11/13/2025" dataDxfId="2962"/>
    <tableColumn id="363" xr3:uid="{B55C1A18-36AA-4242-AC1F-C507BD81410D}" name="11/14/2025" dataDxfId="2961"/>
    <tableColumn id="364" xr3:uid="{18E35A2A-3351-4DBA-B01F-1EA950FDF23B}" name="11/15/2025" dataDxfId="2960"/>
    <tableColumn id="365" xr3:uid="{F1438467-8984-48D1-9505-EDA3314F7020}" name="11/16/2025" dataDxfId="2959"/>
    <tableColumn id="366" xr3:uid="{CEB9AC37-2295-4947-954F-F989302345CE}" name="11/17/2025" dataDxfId="2958"/>
    <tableColumn id="367" xr3:uid="{668BB892-6DC5-44C5-868C-6EB036A9FE94}" name="11/18/2025" dataDxfId="2957"/>
    <tableColumn id="368" xr3:uid="{82D632F5-CB60-4F61-84E0-5C0FA9DC842C}" name="11/19/2025" dataDxfId="2956"/>
    <tableColumn id="369" xr3:uid="{7A6B5A48-8B57-44F8-B7EC-CE94B944EB03}" name="11/20/2025" dataDxfId="2955"/>
    <tableColumn id="370" xr3:uid="{872E1CC7-2A98-4D29-AD0D-AE97BBAEA3CF}" name="11/21/2025" dataDxfId="2954"/>
    <tableColumn id="371" xr3:uid="{4725EA29-C965-4F46-AE8B-C15A2BDDBCF6}" name="11/22/2025" dataDxfId="2953"/>
    <tableColumn id="372" xr3:uid="{5E18EF07-2FF4-4B0F-B121-5C19DB62C578}" name="11/23/2025" dataDxfId="2952"/>
    <tableColumn id="373" xr3:uid="{81BB0476-B961-4B7F-8866-47AF1092DF2E}" name="11/24/2025" dataDxfId="2951"/>
    <tableColumn id="374" xr3:uid="{81B0E55E-D30B-4C23-8B4B-06C324D368A2}" name="11/25/2025" dataDxfId="2950"/>
    <tableColumn id="375" xr3:uid="{8D4A179D-E93B-4C8F-8548-51F4D57948F7}" name="11/26/2025" dataDxfId="2949"/>
    <tableColumn id="376" xr3:uid="{1CE9F824-9A53-4AD8-9762-DCB561982DF1}" name="11/27/2025" dataDxfId="2948"/>
    <tableColumn id="377" xr3:uid="{022912F2-33A4-4D75-B126-7FA50AE496EE}" name="11/28/2025" dataDxfId="2947"/>
    <tableColumn id="378" xr3:uid="{18D9C9B1-A6AF-4570-B83E-67D1E11AC87C}" name="11/29/2025" dataDxfId="2946"/>
    <tableColumn id="379" xr3:uid="{B94DB58F-31E7-42D5-A341-BD003B4ED734}" name="11/30/2025" dataDxfId="2945"/>
    <tableColumn id="380" xr3:uid="{795EF5A2-E04F-44B0-BA98-2C22F84513D1}" name="12/1/2025" dataDxfId="2944"/>
    <tableColumn id="381" xr3:uid="{5BE48068-3B25-4BC9-B4B3-38CE34575AA0}" name="12/2/2025" dataDxfId="2943"/>
    <tableColumn id="382" xr3:uid="{0DBFC006-986C-4C6F-B46F-73200A8FA70D}" name="12/3/2025" dataDxfId="2942"/>
    <tableColumn id="383" xr3:uid="{94515B3D-A26D-4F05-91FC-6BE4FA0CD78A}" name="12/4/2025" dataDxfId="2941"/>
    <tableColumn id="384" xr3:uid="{C30C2A7B-B18C-4EF7-9A91-B7208A81EEF7}" name="12/5/2025" dataDxfId="2940"/>
    <tableColumn id="385" xr3:uid="{17BDCBF5-2DC1-42B1-9F5F-4B2794C6B195}" name="12/6/2025" dataDxfId="2939"/>
    <tableColumn id="386" xr3:uid="{5FBEED93-3F93-4838-8E3A-35871755AEC2}" name="12/7/2025" dataDxfId="2938"/>
    <tableColumn id="387" xr3:uid="{BE250256-E4D0-4711-9F72-CB300D14CDCF}" name="12/8/2025" dataDxfId="2937"/>
    <tableColumn id="388" xr3:uid="{A8DA72B0-4C2D-4969-AC37-D6D28FCB4458}" name="12/9/2025" dataDxfId="2936"/>
    <tableColumn id="389" xr3:uid="{FBFFB91F-642A-4F0F-A09D-B1C77A1FE2AF}" name="12/10/2025" dataDxfId="2935"/>
    <tableColumn id="390" xr3:uid="{FE5A2463-BF95-46CA-A6F7-C7F7B63DA7DC}" name="12/11/2025" dataDxfId="2934"/>
    <tableColumn id="391" xr3:uid="{A30D89AE-F203-4198-9104-F7FF3F1440E8}" name="12/12/2025" dataDxfId="2933"/>
    <tableColumn id="392" xr3:uid="{2441805E-3796-482B-8442-54B7EF2DBA50}" name="12/13/2025" dataDxfId="2932"/>
    <tableColumn id="393" xr3:uid="{28E050CE-5661-4AA7-A16F-82C985E4C12C}" name="12/14/2025" dataDxfId="2931"/>
    <tableColumn id="394" xr3:uid="{4BEDF42F-F641-4F06-80FE-2FF84F8D2D69}" name="12/15/2025" dataDxfId="2930"/>
    <tableColumn id="395" xr3:uid="{2C1DD931-8587-45C8-A15A-BA2A585FC82F}" name="12/16/2025" dataDxfId="2929"/>
    <tableColumn id="396" xr3:uid="{8A3A814E-12CD-405E-B0ED-93A7B7D38ABE}" name="12/17/2025" dataDxfId="2928"/>
    <tableColumn id="397" xr3:uid="{14FA4F07-F1B3-4834-9050-C45E88752B8F}" name="12/18/2025" dataDxfId="2927"/>
    <tableColumn id="398" xr3:uid="{F2264C37-D71F-42CC-97F2-4B80C47AADA0}" name="12/19/2025" dataDxfId="2926"/>
    <tableColumn id="399" xr3:uid="{48A3E4CD-3B92-4E67-825E-15615905C830}" name="12/20/2025" dataDxfId="2925"/>
    <tableColumn id="400" xr3:uid="{B64DD2A4-4F26-4826-B8DB-BA04260DDD4D}" name="12/21/2025" dataDxfId="2924"/>
    <tableColumn id="401" xr3:uid="{D5A47416-1C94-4DF1-AC50-A9FEDA9ABF35}" name="12/22/2025" dataDxfId="2923"/>
    <tableColumn id="402" xr3:uid="{C8547D00-4AE2-432A-A85F-405787AECD22}" name="12/23/2025" dataDxfId="2922"/>
    <tableColumn id="403" xr3:uid="{DA0F23CB-BECB-4407-8E3B-73EF94AE035E}" name="12/24/2025" dataDxfId="2921"/>
    <tableColumn id="404" xr3:uid="{6BA41B61-3D32-4D40-9374-D26AB800A593}" name="12/25/2025" dataDxfId="2920"/>
    <tableColumn id="405" xr3:uid="{97631ECB-20FC-4E69-ADB9-4D4AEE8076B2}" name="12/26/2025" dataDxfId="2919"/>
    <tableColumn id="406" xr3:uid="{E2E8A419-17DC-48A6-B654-8E3751320C9A}" name="12/27/2025" dataDxfId="2918"/>
    <tableColumn id="407" xr3:uid="{0E2585BD-58A9-42C3-A617-CD7F578F862B}" name="12/28/2025" dataDxfId="2917"/>
    <tableColumn id="408" xr3:uid="{F76689D6-DE70-4CA7-8F08-EC8E4F84F2E7}" name="12/29/2025" dataDxfId="2916"/>
    <tableColumn id="409" xr3:uid="{68E8B9EE-F68C-4512-B49E-0F0C3F576AC2}" name="12/30/2025" dataDxfId="2915"/>
    <tableColumn id="410" xr3:uid="{B9E9D27A-58C6-48BD-B7F2-4C92AA2EE0FB}" name="12/31/2025" dataDxfId="2914"/>
    <tableColumn id="2" xr3:uid="{8C2870F5-7926-4F99-8336-EE167D6A2E16}" name="F" dataDxfId="2913">
      <calculatedColumnFormula>COUNTIF($AS2:$KS2,"F")</calculatedColumnFormula>
    </tableColumn>
    <tableColumn id="305" xr3:uid="{F837FBF0-A32D-4A83-8184-B4D69A66F2F0}" name="Solde congé 2024" dataDxfId="2912"/>
    <tableColumn id="304" xr3:uid="{29A64922-AE71-43F9-8E0E-9D75B28A7AF8}" name="Solde congé 2025" dataDxfId="2911"/>
    <tableColumn id="303" xr3:uid="{AF6D16B3-9A41-46F1-ABAF-FB1BC17A77C2}" name="Solde congé à consomer" dataDxfId="2910">
      <calculatedColumnFormula>$OU2+$OV2</calculatedColumnFormula>
    </tableColumn>
    <tableColumn id="28" xr3:uid="{C5C37073-46F9-4821-B9FD-E74DBDDE7F57}" name="CP" dataDxfId="2909">
      <calculatedColumnFormula>COUNTIF($AS2:$KS2,"CP")</calculatedColumnFormula>
    </tableColumn>
    <tableColumn id="34" xr3:uid="{7DCDE776-8F28-42E2-B687-3D5D69E22FE6}" name="T" dataDxfId="2908">
      <calculatedColumnFormula>COUNTIF($AS2:$KS2,1)</calculatedColumnFormula>
    </tableColumn>
    <tableColumn id="35" xr3:uid="{53848879-C23F-4A7F-8BC7-7E4B4132CE01}" name="BH" dataDxfId="2907">
      <calculatedColumnFormula>COUNTIF($AS2:$KS2,"BH")</calculatedColumnFormula>
    </tableColumn>
    <tableColumn id="273" xr3:uid="{95F0F13F-A346-40E5-BB18-AB81DC68E080}" name="Sol act" dataDxfId="2906">
      <calculatedColumnFormula>$OY2-$OZ2-$OX2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ABF387-3E6F-4B15-8310-F7489C1D6EE0}" name="Tableau235" displayName="Tableau235" ref="B1:KQ58" totalsRowShown="0" headerRowDxfId="2706" dataDxfId="2705">
  <autoFilter ref="B1:KQ58" xr:uid="{0FABF387-3E6F-4B15-8310-F7489C1D6EE0}">
    <filterColumn colId="5">
      <filters>
        <filter val="Ikram AFILAL"/>
      </filters>
    </filterColumn>
  </autoFilter>
  <tableColumns count="302">
    <tableColumn id="1" xr3:uid="{837E8D0C-36A5-4813-AD55-05E50DE2B185}" name="Matricule" dataDxfId="2704"/>
    <tableColumn id="3" xr3:uid="{62D980C8-34CA-40C4-8943-874C54BF3FD6}" name="Name" dataDxfId="2703"/>
    <tableColumn id="13" xr3:uid="{03E59B02-CE9F-4D63-851C-8F57ADBBC7BB}" name="Date d'embauche" dataDxfId="2702"/>
    <tableColumn id="272" xr3:uid="{100CE00D-499F-4ED8-94AC-2E38062E27B7}" name="Sexe" dataDxfId="2701"/>
    <tableColumn id="5" xr3:uid="{37C9467F-E656-40F4-8460-1465C2D1008C}" name="Position" dataDxfId="2700"/>
    <tableColumn id="1047" xr3:uid="{69668093-7CA0-4DC9-9F32-B587B80F5898}" name="Hierarchical manager" dataDxfId="2699"/>
    <tableColumn id="275" xr3:uid="{BD7AB052-6A7C-4069-AF91-AB7D3F96B851}" name="MBU" dataDxfId="2698"/>
    <tableColumn id="274" xr3:uid="{3FB90496-A031-455B-A220-AA497FE3A1E0}" name="CBU" dataDxfId="2697"/>
    <tableColumn id="6" xr3:uid="{35D27D04-2CBD-45D9-BCF5-1BF910A00FD4}" name="I/E" dataDxfId="2696"/>
    <tableColumn id="10" xr3:uid="{145D6051-E35F-4630-9B94-CCA9A8C54E23}" name="OS/LOC" dataDxfId="2695"/>
    <tableColumn id="2" xr3:uid="{DA339483-9A07-4C91-B4B5-A781F6F4B8FD}" name="Project ID" dataDxfId="2694"/>
    <tableColumn id="11" xr3:uid="{B89F0CA1-2D2D-41CD-836B-19FEE00AEF91}" name="Project name" dataDxfId="2693"/>
    <tableColumn id="7" xr3:uid="{783D7AE2-DE6C-49EA-8427-481E377D6323}" name="Profil" dataDxfId="2692"/>
    <tableColumn id="8" xr3:uid="{0B861592-270A-47B0-BAAF-FF1309B6A142}" name="Client" dataDxfId="2691"/>
    <tableColumn id="4" xr3:uid="{450D8A40-FC29-4D59-B60A-0790C5002D0B}" name="Début PdC 2023" dataDxfId="2690"/>
    <tableColumn id="14" xr3:uid="{AECF4145-7423-4D50-A4B9-1B91AB71659E}" name="Fin PdC 2023" dataDxfId="2689"/>
    <tableColumn id="1046" xr3:uid="{3EE651B1-08EB-449B-9691-509F2273998E}" name="Status" dataDxfId="2688"/>
    <tableColumn id="279" xr3:uid="{3AC9BC8A-1303-4FB8-A9F9-E4AA14084DC3}" name="Janvier" dataDxfId="2687">
      <calculatedColumnFormula>IF(ISBLANK(P2)," ",IF(IF(AND(NOT(ISBLANK(Q2))),MONTH(Q2)&lt;1)," ",IF(MONTH(P2)&lt;2,SUM(Tableau235[[#This Row],[02/01/2023]:[31/01/2023]])," ")))</calculatedColumnFormula>
    </tableColumn>
    <tableColumn id="280" xr3:uid="{2B856557-F0EB-408A-B1DB-37ACA661DA4A}" name="Février" dataDxfId="2686">
      <calculatedColumnFormula>IF(ISBLANK(P2)," ",IF(IF(AND(NOT(ISBLANK(Q2))),MONTH(Q2)&lt;2)," ",IF(MONTH(P2)&lt;3,SUM(Tableau235[[#This Row],[01/02/2023]:[28/02/2023]])," ")))</calculatedColumnFormula>
    </tableColumn>
    <tableColumn id="281" xr3:uid="{99D0C4AB-933A-4532-B493-0F7295FF7D00}" name="Mars" dataDxfId="2685">
      <calculatedColumnFormula>IF(ISBLANK(P2)," ",IF(IF(AND(NOT(ISBLANK(Q2))),MONTH(Q2)&lt;3)," ",IF(MONTH(P2)&lt;4,SUM(Tableau235[[#This Row],[01/03/2023]:[31/03/2023]])," ")))</calculatedColumnFormula>
    </tableColumn>
    <tableColumn id="282" xr3:uid="{616831AD-0318-4286-9A31-F258CBB08C08}" name="Avril" dataDxfId="2684">
      <calculatedColumnFormula>IF(ISBLANK(P2)," ",IF(IF(AND(NOT(ISBLANK(Q2))),MONTH(Q2)&lt;4)," ",IF(MONTH(P2)&lt;5,SUM(Tableau235[[#This Row],[03/04/2023]:[28/04/2023]])," ")))</calculatedColumnFormula>
    </tableColumn>
    <tableColumn id="283" xr3:uid="{1453DDE2-3120-4450-99E7-143776B76C7D}" name="Mai" dataDxfId="2683">
      <calculatedColumnFormula>IF(ISBLANK(P2)," ",IF(IF(AND(NOT(ISBLANK(Q2))),MONTH(Q2)&lt;5)," ",IF(MONTH(P2)&lt;6,SUM(Tableau235[[#This Row],[01/05/2023]:[31/05/2023]])," ")))</calculatedColumnFormula>
    </tableColumn>
    <tableColumn id="284" xr3:uid="{0F04537F-128D-464D-ABBD-B67972E40B8E}" name="Juin" dataDxfId="2682">
      <calculatedColumnFormula>IF(ISBLANK(P2)," ",IF(IF(AND(NOT(ISBLANK(Q2))),MONTH(Q2)&lt;6)," ",IF(MONTH(P2)&lt;7,SUM(Tableau235[[#This Row],[01/06/2023]:[30/06/2023]])," ")))</calculatedColumnFormula>
    </tableColumn>
    <tableColumn id="285" xr3:uid="{24FAF69F-7DAE-49DA-ACC4-0D4020C90E65}" name="Juillet" dataDxfId="2681">
      <calculatedColumnFormula>IF(ISBLANK(P2)," ",IF(IF(AND(NOT(ISBLANK(Q2))),MONTH(Q2)&lt;6)," ",IF(MONTH(P2)&lt;8,SUM(Tableau235[[#This Row],[03/07/2023]:[31/07/2023]])," ")))</calculatedColumnFormula>
    </tableColumn>
    <tableColumn id="286" xr3:uid="{E903EFC0-2DC0-4F38-93C3-AA10DEEA9DC0}" name="Août" dataDxfId="2680">
      <calculatedColumnFormula>IF(ISBLANK(P2)," ",IF(IF(AND(NOT(ISBLANK(Q2))),MONTH(Q2)&lt;8)," ",IF(MONTH(P2)&lt;9,SUM(Tableau235[[#This Row],[01/08/2023]:[31/08/2023]])," ")))</calculatedColumnFormula>
    </tableColumn>
    <tableColumn id="289" xr3:uid="{01A722B8-57E5-4D42-A294-F9180DD1207C}" name="Septembre" dataDxfId="2679">
      <calculatedColumnFormula>IF(ISBLANK(P2)," ",IF(IF(AND(NOT(ISBLANK(Q2))),MONTH(Q2)&lt;9)," ",IF(MONTH(P2)&lt;10,SUM(Tableau235[[#This Row],[01/09/2023]:[29/09/2023]])," ")))</calculatedColumnFormula>
    </tableColumn>
    <tableColumn id="290" xr3:uid="{0DAD48A4-EFDE-4FB4-AF68-AEBBC5580B7F}" name="Octobre" dataDxfId="2678">
      <calculatedColumnFormula>IF(ISBLANK(P2)," ",IF(IF(AND(NOT(ISBLANK(Q2))),MONTH(Q2)&lt;10)," ",IF(MONTH(P2)&lt;11,SUM(Tableau235[[#This Row],[02/10/2023]:[31/10/2023]])," ")))</calculatedColumnFormula>
    </tableColumn>
    <tableColumn id="291" xr3:uid="{8327B044-A5DB-4CC9-9765-059D2CF56F5C}" name="Novembre" dataDxfId="2677">
      <calculatedColumnFormula>IF(ISBLANK(P2)," ",IF(IF(AND(NOT(ISBLANK(Q2))),MONTH(Q2)&lt;11)," ",IF(MONTH(P2)&lt;12,SUM(Tableau235[[#This Row],[01/11/2023]:[30/11/2023]])," ")))</calculatedColumnFormula>
    </tableColumn>
    <tableColumn id="293" xr3:uid="{CE325DC0-2B9E-42DC-9635-E971A9CC2C0C}" name="Décembre" dataDxfId="2676">
      <calculatedColumnFormula>IF(ISBLANK(P2)," ",IF(IF(AND(NOT(ISBLANK(Q2))),MONTH(Q2)&lt;12)," ",IF(MONTH(P2)&lt;13,SUM(Tableau235[[#This Row],[01/12/2023]:[29/12/2023]])," ")))</calculatedColumnFormula>
    </tableColumn>
    <tableColumn id="9" xr3:uid="{221F4CCD-605C-433F-A9E0-3E3898F7AC3A}" name="Commentaires" dataDxfId="2675"/>
    <tableColumn id="297" xr3:uid="{CD5C9302-5F37-457A-9D79-34DC431FFEEE}" name="Janvier%" dataDxfId="2674">
      <calculatedColumnFormula>IF(OR(ISBLANK(P2),Tableau235[[#This Row],[Janvier]]=" ")," ",SUM(Tableau235[[#This Row],[02/01/2023]:[31/01/2023]])/(COUNTA(Tableau235[[#This Row],[02/01/2023]:[31/01/2023]])+COUNTBLANK(Tableau235[[#This Row],[02/01/2023]:[31/01/2023]])))</calculatedColumnFormula>
    </tableColumn>
    <tableColumn id="298" xr3:uid="{88A1C9B5-B098-4CF6-9421-1061CCA35284}" name="Février%" dataDxfId="2673">
      <calculatedColumnFormula>IF(OR(ISBLANK(P2),Tableau235[[#This Row],[Février]]=" ")," ",SUM(Tableau235[[#This Row],[01/02/2023]:[28/02/2023]])/(COUNTA(Tableau235[[#This Row],[01/02/2023]:[28/02/2023]])+COUNTBLANK(Tableau235[[#This Row],[01/02/2023]:[28/02/2023]])))</calculatedColumnFormula>
    </tableColumn>
    <tableColumn id="299" xr3:uid="{1F405BF0-8434-4436-A15C-44217B72487C}" name="Mars%" dataDxfId="2672">
      <calculatedColumnFormula>IF(OR(ISBLANK(P2),Tableau235[[#This Row],[Mars]]=" ")," ",SUM(Tableau235[[#This Row],[01/03/2023]:[31/03/2023]])/(COUNTA(Tableau235[[#This Row],[01/03/2023]:[31/03/2023]])+COUNTBLANK(Tableau235[[#This Row],[01/03/2023]:[31/03/2023]])))</calculatedColumnFormula>
    </tableColumn>
    <tableColumn id="294" xr3:uid="{B28E0FC9-1060-45FA-8A4C-346EB32F894E}" name="Avril%" dataDxfId="2671">
      <calculatedColumnFormula>IF(OR(ISBLANK(P2),Tableau235[[#This Row],[Avril]]=" ")," ",SUM(Tableau235[[#This Row],[03/04/2023]:[28/04/2023]])/(COUNTA(Tableau235[[#This Row],[03/04/2023]:[28/04/2023]])+COUNTBLANK(Tableau235[[#This Row],[01/03/2023]:[31/03/2023]])))</calculatedColumnFormula>
    </tableColumn>
    <tableColumn id="295" xr3:uid="{85FB06C7-B633-442F-89F6-337F0B24F3A5}" name="Mai%" dataDxfId="2670">
      <calculatedColumnFormula>IF(OR(ISBLANK(P2),Tableau235[[#This Row],[Mai]]=" ")," ",SUM(Tableau235[[#This Row],[01/05/2023]:[31/05/2023]])/(COUNTA(Tableau235[[#This Row],[01/05/2023]:[31/05/2023]])+COUNTBLANK(Tableau235[[#This Row],[01/05/2023]:[31/05/2023]])))</calculatedColumnFormula>
    </tableColumn>
    <tableColumn id="296" xr3:uid="{5D3B1162-1FD2-48D1-887F-B58088735C96}" name="Juin%" dataDxfId="2669">
      <calculatedColumnFormula>IF(OR(ISBLANK(P2),Tableau235[[#This Row],[Juin]]=" ")," ",SUM(Tableau235[[#This Row],[01/06/2023]:[30/06/2023]])/(COUNTA(Tableau235[[#This Row],[01/06/2023]:[30/06/2023]])+COUNTBLANK(Tableau235[[#This Row],[01/06/2023]:[30/06/2023]])))</calculatedColumnFormula>
    </tableColumn>
    <tableColumn id="287" xr3:uid="{43D9BD50-0AD5-4F54-8879-4155EC23DEBD}" name="Juillet%" dataDxfId="2668">
      <calculatedColumnFormula>IF(OR(ISBLANK(P2),Tableau235[[#This Row],[Juillet]]=" ")," ",SUM(Tableau235[[#This Row],[03/07/2023]:[31/07/2023]])/(COUNTA(Tableau235[[#This Row],[03/07/2023]:[31/07/2023]])+COUNTBLANK(Tableau235[[#This Row],[03/07/2023]:[31/07/2023]])))</calculatedColumnFormula>
    </tableColumn>
    <tableColumn id="288" xr3:uid="{09DE863B-F7CD-4F38-8F06-EF6F6D442EE1}" name="Août%" dataDxfId="2667">
      <calculatedColumnFormula>IF(OR(ISBLANK(P2),Tableau235[[#This Row],[Août]]=" ")," ",SUM(Tableau235[[#This Row],[01/08/2023]:[31/08/2023]])/(COUNTA(Tableau235[[#This Row],[01/08/2023]:[31/08/2023]])+COUNTBLANK(Tableau235[[#This Row],[01/08/2023]:[31/08/2023]])))</calculatedColumnFormula>
    </tableColumn>
    <tableColumn id="292" xr3:uid="{158298E4-5D00-473A-8861-E15CF32B0A6E}" name="Septembre%" dataDxfId="2666">
      <calculatedColumnFormula>IF(OR(ISBLANK(P2),Tableau235[[#This Row],[Septembre]]=" ")," ",SUM(Tableau235[[#This Row],[01/09/2023]:[29/09/2023]])/(COUNTA(Tableau235[[#This Row],[01/09/2023]:[29/09/2023]])+COUNTBLANK(Tableau235[[#This Row],[01/09/2023]:[29/09/2023]])))</calculatedColumnFormula>
    </tableColumn>
    <tableColumn id="278" xr3:uid="{022D1AFD-1F4D-49E9-A410-A54CC9AA9081}" name="Octobre%" dataDxfId="2665">
      <calculatedColumnFormula>IF(OR(ISBLANK(P2),Tableau235[[#This Row],[Octobre]]=" ")," ",SUM(Tableau235[[#This Row],[02/10/2023]:[31/10/2023]])/(COUNTA(Tableau235[[#This Row],[02/10/2023]:[31/10/2023]])+COUNTBLANK(Tableau235[[#This Row],[02/10/2023]:[31/10/2023]])))</calculatedColumnFormula>
    </tableColumn>
    <tableColumn id="277" xr3:uid="{51620386-7B94-4AED-A15D-116CCCEB7A54}" name="Novembre%" dataDxfId="2664">
      <calculatedColumnFormula>IF(OR(ISBLANK(P2),Tableau235[[#This Row],[Novembre]]=" ")," ",SUM(Tableau235[[#This Row],[01/11/2023]:[30/11/2023]])/(COUNTA(Tableau235[[#This Row],[01/11/2023]:[30/11/2023]])+COUNTBLANK(Tableau235[[#This Row],[01/11/2023]:[30/11/2023]])))</calculatedColumnFormula>
    </tableColumn>
    <tableColumn id="276" xr3:uid="{CB205707-7B08-47C3-858C-DBF947400F02}" name="Décembre%" dataDxfId="2663">
      <calculatedColumnFormula>IF(OR(ISBLANK(P2),Tableau235[[#This Row],[Décembre]]=" ")," ",SUM(Tableau235[[#This Row],[01/12/2023]:[29/12/2023]])/(COUNTA(Tableau235[[#This Row],[01/12/2023]:[29/12/2023]])+COUNTBLANK(Tableau235[[#This Row],[01/12/2023]:[29/12/2023]])))</calculatedColumnFormula>
    </tableColumn>
    <tableColumn id="787" xr3:uid="{586E9889-0266-4023-866E-D6360D29AD28}" name="02/01/2023" dataDxfId="2662"/>
    <tableColumn id="788" xr3:uid="{11711B11-8E58-4589-9DEC-4FB960EFE432}" name="03/01/2023" dataDxfId="2661"/>
    <tableColumn id="789" xr3:uid="{64F956F6-C5C9-4299-8287-779E1C248B4D}" name="04/01/2023" dataDxfId="2660"/>
    <tableColumn id="790" xr3:uid="{5BBB8E9E-B30E-4392-8D6E-761868A9E2B3}" name="05/01/2023" dataDxfId="2659"/>
    <tableColumn id="12" xr3:uid="{C8904891-EF62-4BB7-9945-9986FFFFEF20}" name="06/01/2023" dataDxfId="2658"/>
    <tableColumn id="15" xr3:uid="{3081F3E0-A696-4B25-80F5-C6B7D5AAB762}" name="09/01/2023" dataDxfId="2657"/>
    <tableColumn id="16" xr3:uid="{13F3E4B8-B8F0-48A2-8AB9-F08488ACFB78}" name="10/01/2023" dataDxfId="2656"/>
    <tableColumn id="17" xr3:uid="{C9D86DA0-BD94-48AF-933A-A5E8B392A96E}" name="11/01/2023" dataDxfId="2655"/>
    <tableColumn id="18" xr3:uid="{ECDF6C2F-0AB7-4D94-A6C6-AC480AA69FEB}" name="12/01/2023" dataDxfId="2654"/>
    <tableColumn id="19" xr3:uid="{4378C800-D7C3-4007-ADAD-0D812982C4CE}" name="13/01/2023" dataDxfId="2653"/>
    <tableColumn id="22" xr3:uid="{954952B0-AEDF-48E8-B5B1-04D9E6FD405F}" name="16/01/2023" dataDxfId="2652"/>
    <tableColumn id="23" xr3:uid="{45E391BA-26A7-4679-A830-E6F5FFA8A99B}" name="17/01/2023" dataDxfId="2651"/>
    <tableColumn id="24" xr3:uid="{903ABAD9-D05F-45D8-A2BE-1205D88C2323}" name="18/01/2023" dataDxfId="2650"/>
    <tableColumn id="25" xr3:uid="{662CAA01-E93A-43ED-9C61-075EDECD6AD3}" name="19/01/2023" dataDxfId="2649"/>
    <tableColumn id="26" xr3:uid="{1B82B003-87B1-4DF4-A204-976AA9B1E542}" name="20/01/2023" dataDxfId="2648"/>
    <tableColumn id="29" xr3:uid="{95648CDF-0BDF-4240-9139-A7FB7A1E8FD2}" name="23/01/2023" dataDxfId="2647"/>
    <tableColumn id="30" xr3:uid="{1700270D-4602-4E57-B902-C15322823CF1}" name="24/01/2023" dataDxfId="2646"/>
    <tableColumn id="31" xr3:uid="{24C1A205-68C1-46A9-863A-566B224EBF08}" name="25/01/2023" dataDxfId="2645"/>
    <tableColumn id="32" xr3:uid="{5EDD0B27-7032-4C3A-81A4-AA297CE78553}" name="26/01/2023" dataDxfId="2644"/>
    <tableColumn id="33" xr3:uid="{627E6927-1B52-4B24-BD86-22696C4D5493}" name="27/01/2023" dataDxfId="2643"/>
    <tableColumn id="36" xr3:uid="{564A8D0E-897C-4781-9985-FFA737A874D0}" name="30/01/2023" dataDxfId="2642"/>
    <tableColumn id="37" xr3:uid="{6CB807C5-7B35-48EF-A9BB-0753BC50BE5C}" name="31/01/2023" dataDxfId="2641"/>
    <tableColumn id="38" xr3:uid="{18A54DA7-83F6-4A4A-B0DC-B4F74DC02447}" name="01/02/2023" dataDxfId="2640"/>
    <tableColumn id="39" xr3:uid="{D958A66E-17DA-4A81-9CF6-6BF2CC924A9D}" name="02/02/2023" dataDxfId="2639"/>
    <tableColumn id="40" xr3:uid="{7FE1B172-70FB-477F-A9DD-4BDABE7E3A7A}" name="03/02/2023" dataDxfId="2638"/>
    <tableColumn id="41" xr3:uid="{C50D4E74-B263-46FB-A3FF-03A2CAF12D6E}" name="06/02/2023" dataDxfId="2637"/>
    <tableColumn id="42" xr3:uid="{351ECED6-CAE7-483B-8317-1F7B44DB7995}" name="07/02/2023" dataDxfId="2636"/>
    <tableColumn id="43" xr3:uid="{CED7DCA3-6805-473D-A749-EE22963C36F5}" name="08/02/2023" dataDxfId="2635"/>
    <tableColumn id="44" xr3:uid="{0AE4DB20-05C6-43AF-A639-53BBB95EE068}" name="09/02/2023" dataDxfId="2634"/>
    <tableColumn id="45" xr3:uid="{B9569790-4ACA-4E8C-A712-AE53F6ACD247}" name="10/02/2023" dataDxfId="2633"/>
    <tableColumn id="46" xr3:uid="{57C6C423-BD60-40F4-8960-91772EC7E06D}" name="13/02/2023" dataDxfId="2632"/>
    <tableColumn id="47" xr3:uid="{AA724ED6-EE4E-4131-BBBD-BF6EAD2E5C5A}" name="14/02/2023" dataDxfId="2631"/>
    <tableColumn id="48" xr3:uid="{1F0DF3E7-E85E-475B-81E7-4024A42B454D}" name="15/02/2023" dataDxfId="2630"/>
    <tableColumn id="49" xr3:uid="{4C9F8BBF-F0E3-4667-96FC-E974D4716577}" name="16/02/2023" dataDxfId="2629"/>
    <tableColumn id="50" xr3:uid="{1FD31A78-7D98-4C10-9284-A6C1EA8C4097}" name="17/02/2023" dataDxfId="2628"/>
    <tableColumn id="51" xr3:uid="{EB75553C-7943-4BB5-98FB-910B116C5D6F}" name="20/02/2023" dataDxfId="2627"/>
    <tableColumn id="52" xr3:uid="{2D6ABF46-BCC4-40B8-9AA8-8CC1903D5CBB}" name="21/02/2023" dataDxfId="2626"/>
    <tableColumn id="53" xr3:uid="{EB3F0D12-5DEA-4E28-9D0A-23E116FF1500}" name="22/02/2023" dataDxfId="2625"/>
    <tableColumn id="54" xr3:uid="{BF519745-3C3A-4EA0-AFC1-255689B7CDE4}" name="23/02/2023" dataDxfId="2624"/>
    <tableColumn id="55" xr3:uid="{493724B0-0397-4DD6-B270-BDC0182D3820}" name="24/02/2023" dataDxfId="2623"/>
    <tableColumn id="56" xr3:uid="{31C43CF6-2DD6-41D2-A35C-BEAFCA593DD0}" name="27/02/2023" dataDxfId="2622"/>
    <tableColumn id="57" xr3:uid="{F7DEDC3C-9CC4-4DF9-9A9A-6F649B5A51C5}" name="28/02/2023" dataDxfId="2621"/>
    <tableColumn id="58" xr3:uid="{442511F7-0F2A-4943-977C-0FB073193A47}" name="01/03/2023" dataDxfId="2620"/>
    <tableColumn id="59" xr3:uid="{56A8C413-D360-4D49-81F4-8AF39EBBB7B2}" name="02/03/2023" dataDxfId="2619"/>
    <tableColumn id="60" xr3:uid="{BA67CDAB-E91F-4707-81AC-E28EB7FDF9F6}" name="03/03/2023" dataDxfId="2618"/>
    <tableColumn id="61" xr3:uid="{5B1C51CA-B029-49E1-BF58-240A376C8ECD}" name="06/03/2023" dataDxfId="2617"/>
    <tableColumn id="62" xr3:uid="{E45957B2-2BD7-4C74-AC0C-575AE2924408}" name="07/03/2023" dataDxfId="2616"/>
    <tableColumn id="63" xr3:uid="{7BFBD840-064B-4612-889C-BCDAEFBC2516}" name="08/03/2023" dataDxfId="2615"/>
    <tableColumn id="64" xr3:uid="{D4E45EB0-E0B2-4C91-93FC-07125B97C509}" name="09/03/2023" dataDxfId="2614"/>
    <tableColumn id="65" xr3:uid="{F4173776-1712-4A65-ACD7-641C347AA14C}" name="10/03/2023" dataDxfId="2613"/>
    <tableColumn id="66" xr3:uid="{CB5E9DB4-8CDA-4D94-9397-3FB519AF985C}" name="13/03/2023" dataDxfId="2612"/>
    <tableColumn id="67" xr3:uid="{CF293F27-14D0-495E-AF9B-D031CD77A1EC}" name="14/03/2023" dataDxfId="2611"/>
    <tableColumn id="68" xr3:uid="{CFEE3D18-AD4D-4442-9F19-085C44687713}" name="15/03/2023" dataDxfId="2610"/>
    <tableColumn id="69" xr3:uid="{991CC889-87D2-4B41-9B34-0C681D894AC2}" name="16/03/2023" dataDxfId="2609"/>
    <tableColumn id="70" xr3:uid="{FB194D84-1F48-4100-964F-31747DF6510F}" name="17/03/2023" dataDxfId="2608"/>
    <tableColumn id="71" xr3:uid="{014661C3-E1D5-4C13-8D77-1E77E6E23318}" name="20/03/2023" dataDxfId="2607"/>
    <tableColumn id="72" xr3:uid="{8BA9D08A-0718-4051-B7BA-08CFD8760D55}" name="21/03/2023" dataDxfId="2606"/>
    <tableColumn id="73" xr3:uid="{6D4FB107-C8AA-4742-BD9D-FD90C11A3B47}" name="22/03/2023" dataDxfId="2605"/>
    <tableColumn id="74" xr3:uid="{1FC7EFB2-1A48-4606-B914-5775D768C3E0}" name="23/03/2023" dataDxfId="2604"/>
    <tableColumn id="75" xr3:uid="{12D66B8C-D55B-4613-8568-7E8ADA2E63C8}" name="24/03/2023" dataDxfId="2603"/>
    <tableColumn id="76" xr3:uid="{05EA955D-5AEB-4718-9B0D-F35D7EB31CBE}" name="27/03/2023" dataDxfId="2602"/>
    <tableColumn id="77" xr3:uid="{FD430FC9-6F9A-4E02-8705-E25AD26FE5CB}" name="28/03/2023" dataDxfId="2601"/>
    <tableColumn id="78" xr3:uid="{C7E6A123-4E2F-4337-9B8A-D9011EC04ED2}" name="29/03/2023" dataDxfId="2600"/>
    <tableColumn id="79" xr3:uid="{7AD67E96-D4FE-4996-B058-7ADC7E1E23FA}" name="30/03/2023" dataDxfId="2599"/>
    <tableColumn id="80" xr3:uid="{89C41713-D6AF-47EA-A096-5767595F1335}" name="31/03/2023" dataDxfId="2598"/>
    <tableColumn id="81" xr3:uid="{A8FF63BE-6FDD-4B4F-B5B5-98439A65C547}" name="03/04/2023" dataDxfId="2597"/>
    <tableColumn id="82" xr3:uid="{ED3A039F-2C25-403A-BD21-FE8E66A096FC}" name="04/04/2023" dataDxfId="2596"/>
    <tableColumn id="83" xr3:uid="{1E2F152C-4B4A-4439-AEC7-DFA32BE8506D}" name="05/04/2023" dataDxfId="2595"/>
    <tableColumn id="84" xr3:uid="{49EE6383-81F3-441B-BEE5-2608E292BFED}" name="06/04/2023" dataDxfId="2594"/>
    <tableColumn id="85" xr3:uid="{A41FAD6A-47B9-4A99-B6FA-3EDC57AA936A}" name="07/04/2023" dataDxfId="2593"/>
    <tableColumn id="86" xr3:uid="{1EC456BE-696B-494A-9F42-E5117F9988AC}" name="10/04/2023" dataDxfId="2592"/>
    <tableColumn id="87" xr3:uid="{184F6D26-7502-4150-AB2D-904977D6372F}" name="11/04/2023" dataDxfId="2591"/>
    <tableColumn id="88" xr3:uid="{E9DF8FEA-87C2-4AC1-8DDC-17ED351A4408}" name="12/04/2023" dataDxfId="2590"/>
    <tableColumn id="89" xr3:uid="{FCD6EF57-DDC5-425D-A88E-F06803C12E14}" name="13/04/2023" dataDxfId="2589"/>
    <tableColumn id="90" xr3:uid="{6C3947A2-50B4-43A8-AA5D-001A28EA158C}" name="14/04/2023" dataDxfId="2588"/>
    <tableColumn id="91" xr3:uid="{8AF894F6-942A-4B89-A618-7752F97EFF55}" name="17/04/2023" dataDxfId="2587"/>
    <tableColumn id="92" xr3:uid="{A4409AF6-C1E1-463A-9C48-56A56DB1FA04}" name="18/04/2023" dataDxfId="2586"/>
    <tableColumn id="93" xr3:uid="{23EED8DB-A6B4-46FF-9E9F-60E8E7385CAB}" name="19/04/2023" dataDxfId="2585"/>
    <tableColumn id="94" xr3:uid="{BADD7FF2-F8FA-4518-922D-7B61C3DDE61F}" name="20/04/2023" dataDxfId="2584"/>
    <tableColumn id="95" xr3:uid="{6709C409-57BD-4A7E-884B-F8B5F6508E6F}" name="21/04/2023" dataDxfId="2583"/>
    <tableColumn id="96" xr3:uid="{0EFE3C89-DECA-4867-8641-8F3243EFE3C6}" name="24/04/2023" dataDxfId="2582"/>
    <tableColumn id="97" xr3:uid="{9A5754A9-2AF0-43A6-BCA4-ECA9D658E6E5}" name="25/04/2023" dataDxfId="2581"/>
    <tableColumn id="98" xr3:uid="{24485C0F-40BE-4906-A31B-7BDAFE913AE7}" name="26/04/2023" dataDxfId="2580"/>
    <tableColumn id="99" xr3:uid="{AAC8D661-7037-476A-92A8-3905C4283ED9}" name="27/04/2023" dataDxfId="2579"/>
    <tableColumn id="100" xr3:uid="{4F9E50D6-F918-4248-A265-B419D82D9A18}" name="28/04/2023" dataDxfId="2578"/>
    <tableColumn id="101" xr3:uid="{FF1BB5CE-F412-41B3-A06F-079DF2A77299}" name="01/05/2023" dataDxfId="2577"/>
    <tableColumn id="102" xr3:uid="{D5DB8A80-0459-499E-9F40-2AAB8D61E4A1}" name="02/05/2023" dataDxfId="2576"/>
    <tableColumn id="103" xr3:uid="{14765B8B-E403-4CDC-9A38-CBF0DAD97D37}" name="03/05/2023" dataDxfId="2575"/>
    <tableColumn id="104" xr3:uid="{4370DA95-7188-4BC0-A3A5-238B9A428EE4}" name="04/05/2023" dataDxfId="2574"/>
    <tableColumn id="105" xr3:uid="{EF153842-CEB5-4F2A-A59B-D70E180153D0}" name="05/05/2023" dataDxfId="2573"/>
    <tableColumn id="106" xr3:uid="{36CCA3AC-748F-4DE8-BD50-46EF64C84124}" name="08/05/2023" dataDxfId="2572"/>
    <tableColumn id="107" xr3:uid="{C27457BA-3E14-4C63-9793-95711532F56F}" name="09/05/2023" dataDxfId="2571"/>
    <tableColumn id="108" xr3:uid="{5BF3E452-75AB-4776-8405-488C67516349}" name="10/05/2023" dataDxfId="2570"/>
    <tableColumn id="109" xr3:uid="{6A39C6B0-430D-4553-B125-EAD709E1CCD5}" name="11/05/2023" dataDxfId="2569"/>
    <tableColumn id="110" xr3:uid="{90DF6FEC-5884-4DE1-B8D6-203725359485}" name="12/05/2023" dataDxfId="2568"/>
    <tableColumn id="111" xr3:uid="{ED811B79-DD7E-4B21-967E-DB43AC54AF42}" name="15/05/2023" dataDxfId="2567"/>
    <tableColumn id="112" xr3:uid="{152918A4-9050-465C-BD0F-56E03031295C}" name="16/05/2023" dataDxfId="2566"/>
    <tableColumn id="113" xr3:uid="{0B1AF906-6EBF-4390-82FA-B5CAF78ECF71}" name="17/05/2023" dataDxfId="2565"/>
    <tableColumn id="114" xr3:uid="{726D0D82-3C95-42F3-99C1-0834C42C968A}" name="18/05/2023" dataDxfId="2564"/>
    <tableColumn id="115" xr3:uid="{93845F48-2DCC-4812-8972-BDFF5571730E}" name="19/05/2023" dataDxfId="2563"/>
    <tableColumn id="116" xr3:uid="{7BAF1025-7CF2-4AF7-8E1E-A05F23E1DFD1}" name="22/05/2023" dataDxfId="2562"/>
    <tableColumn id="117" xr3:uid="{B35EBD98-1B42-404F-847A-5E32602B27CD}" name="23/05/2023" dataDxfId="2561"/>
    <tableColumn id="118" xr3:uid="{47661164-E1AA-4B03-8E38-C55D70D597A6}" name="24/05/2023" dataDxfId="2560"/>
    <tableColumn id="119" xr3:uid="{CE3176B2-BD1C-48EA-92E8-0EB3ACFC40E2}" name="25/05/2023" dataDxfId="2559"/>
    <tableColumn id="120" xr3:uid="{2AE3E940-DC20-43BF-8C7E-40C4B40FB572}" name="26/05/2023" dataDxfId="2558"/>
    <tableColumn id="121" xr3:uid="{97BAA395-1838-4A7D-A21D-26CF81259110}" name="29/05/2023" dataDxfId="2557"/>
    <tableColumn id="122" xr3:uid="{B4FC5477-6EC8-4826-A9AC-14AF6F2DEF0C}" name="30/05/2023" dataDxfId="2556"/>
    <tableColumn id="123" xr3:uid="{748F46B0-3C7B-4BE9-9BE5-F24F0688BA12}" name="31/05/2023" dataDxfId="2555"/>
    <tableColumn id="124" xr3:uid="{98EE820A-96C7-4CE1-9153-72BCCEB8854C}" name="01/06/2023" dataDxfId="2554"/>
    <tableColumn id="125" xr3:uid="{358AEEF3-941C-4A13-B8A2-D3C30EB9BF02}" name="02/06/2023" dataDxfId="2553"/>
    <tableColumn id="126" xr3:uid="{9278537D-AD71-4CEC-AAC0-16538C95B3C2}" name="05/06/2023" dataDxfId="2552"/>
    <tableColumn id="127" xr3:uid="{8B709562-260A-45E1-B527-AE2DD833B274}" name="06/06/2023" dataDxfId="2551"/>
    <tableColumn id="128" xr3:uid="{9DDB36DB-B1DA-406F-A9EB-4B93E1C06AA1}" name="07/06/2023" dataDxfId="2550"/>
    <tableColumn id="129" xr3:uid="{69D053FF-769E-4DE4-A6DD-694AB02D80DB}" name="08/06/2023" dataDxfId="2549"/>
    <tableColumn id="130" xr3:uid="{8E37702F-9CD0-4C94-9BC5-26256102F060}" name="09/06/2023" dataDxfId="2548"/>
    <tableColumn id="131" xr3:uid="{5FB1AEC2-03DC-4E1B-B8DC-B09480413D10}" name="12/06/2023" dataDxfId="2547"/>
    <tableColumn id="132" xr3:uid="{AE532918-386F-4D3E-BD8F-CF108E8E8EA1}" name="13/06/2023" dataDxfId="2546"/>
    <tableColumn id="133" xr3:uid="{72233D1F-25CD-43CD-AE32-FF2D297EED29}" name="14/06/2023" dataDxfId="2545"/>
    <tableColumn id="134" xr3:uid="{7725E890-A3E5-42A6-AE59-ED1849197C28}" name="15/06/2023" dataDxfId="2544"/>
    <tableColumn id="135" xr3:uid="{7A3EE23C-5454-40EB-A8A0-E4AC0800D044}" name="16/06/2023" dataDxfId="2543"/>
    <tableColumn id="136" xr3:uid="{3403C4F0-9910-4155-9E3B-4B8C2C6A3987}" name="19/06/2023" dataDxfId="2542"/>
    <tableColumn id="137" xr3:uid="{4C8D2C62-6318-4F20-A328-0E1FB515B67C}" name="20/06/2023" dataDxfId="2541"/>
    <tableColumn id="138" xr3:uid="{A04FD263-00DC-4ACB-9C25-EFE73107D81A}" name="21/06/2023" dataDxfId="2540"/>
    <tableColumn id="139" xr3:uid="{6598B590-63BE-4B0F-A434-8AA31D92879B}" name="22/06/2023" dataDxfId="2539"/>
    <tableColumn id="140" xr3:uid="{2AA0A1EA-5DB7-4DFF-87B1-3DA466235E0D}" name="23/06/2023" dataDxfId="2538"/>
    <tableColumn id="141" xr3:uid="{F7D1BB41-E586-4C3F-8064-14BC17F13E1E}" name="26/06/2023" dataDxfId="2537"/>
    <tableColumn id="142" xr3:uid="{EC104A90-2ADD-4A4F-83D0-18F497A2D5CB}" name="27/06/2023" dataDxfId="2536"/>
    <tableColumn id="143" xr3:uid="{95CC3EFF-7B31-43EB-91F2-8A804B803266}" name="28/06/2023" dataDxfId="2535"/>
    <tableColumn id="144" xr3:uid="{F181B54D-9B80-4292-B0CE-1E3DAC13F74E}" name="29/06/2023" dataDxfId="2534"/>
    <tableColumn id="145" xr3:uid="{46623289-FCC1-4A56-89A6-C446FFD0934D}" name="30/06/2023" dataDxfId="2533"/>
    <tableColumn id="146" xr3:uid="{433ABEF4-0C56-470A-95FF-90CC89E6B5AD}" name="03/07/2023" dataDxfId="2532"/>
    <tableColumn id="147" xr3:uid="{5F573C8D-A562-42D0-88AC-4828164063CD}" name="04/07/2023" dataDxfId="2531"/>
    <tableColumn id="148" xr3:uid="{93392B8D-CA5B-4961-922C-3D598664F847}" name="05/07/2023" dataDxfId="2530"/>
    <tableColumn id="149" xr3:uid="{D9E01648-9F44-47CA-A11D-D9AA16A206AA}" name="06/07/2023" dataDxfId="2529"/>
    <tableColumn id="150" xr3:uid="{95B99607-0984-40A0-88A7-2986B542D109}" name="07/07/2023" dataDxfId="2528"/>
    <tableColumn id="151" xr3:uid="{521A2741-941F-4AAA-808E-CA4597A670E8}" name="10/07/2023" dataDxfId="2527"/>
    <tableColumn id="152" xr3:uid="{38DD426D-B299-46BA-A6A1-45558EA95D91}" name="11/07/2023" dataDxfId="2526"/>
    <tableColumn id="153" xr3:uid="{8683E22A-01C5-4CD3-833D-F364F78F84AD}" name="12/07/2023" dataDxfId="2525"/>
    <tableColumn id="154" xr3:uid="{DFAC783D-4749-411B-8491-9FEF8DA4ADBA}" name="13/07/2023" dataDxfId="2524"/>
    <tableColumn id="155" xr3:uid="{BD80F12C-3100-45D4-AB3B-A805BCD66FAB}" name="14/07/2023" dataDxfId="2523"/>
    <tableColumn id="156" xr3:uid="{A993673D-9FA6-4BAA-8D1A-AA87084120A7}" name="17/07/2023" dataDxfId="2522"/>
    <tableColumn id="157" xr3:uid="{57B7E2FF-5CDC-4B97-A246-227BE7443743}" name="18/07/2023" dataDxfId="2521"/>
    <tableColumn id="158" xr3:uid="{AC66DCCF-CE7C-4793-B71D-8FF659BA4882}" name="19/07/2023" dataDxfId="2520"/>
    <tableColumn id="159" xr3:uid="{625C2757-6D00-42A2-AA02-810885065FDC}" name="20/07/2023" dataDxfId="2519"/>
    <tableColumn id="160" xr3:uid="{CD6738A5-7116-4F56-81CA-2ACB15EB8BE3}" name="21/07/2023" dataDxfId="2518"/>
    <tableColumn id="161" xr3:uid="{5AFCB441-40AD-4A40-8595-A3C50021E7BE}" name="24/07/2023" dataDxfId="2517"/>
    <tableColumn id="162" xr3:uid="{0187298A-8EE9-4A38-ACBB-4E4FA145DA94}" name="25/07/2023" dataDxfId="2516"/>
    <tableColumn id="163" xr3:uid="{BFBEB95C-8C67-4948-9D1B-5DA73233C577}" name="26/07/2023" dataDxfId="2515"/>
    <tableColumn id="164" xr3:uid="{52C42B9F-ECC3-4D01-8F01-E86B60174915}" name="27/07/2023" dataDxfId="2514"/>
    <tableColumn id="165" xr3:uid="{E59655EC-1AA6-486F-8E21-716E195D3CEC}" name="28/07/2023" dataDxfId="2513"/>
    <tableColumn id="166" xr3:uid="{8B0CFE9E-2F53-4725-A24F-1B8BF88A511F}" name="31/07/2023" dataDxfId="2512"/>
    <tableColumn id="167" xr3:uid="{863E0F4C-468C-4F07-B4DD-211769108184}" name="01/08/2023" dataDxfId="2511"/>
    <tableColumn id="168" xr3:uid="{ADA83CDF-1FE8-40AE-ABC0-76AEB05481D0}" name="02/08/2023" dataDxfId="2510"/>
    <tableColumn id="169" xr3:uid="{6B62F396-AC1D-4171-9B57-5FEF8893BF89}" name="03/08/2023" dataDxfId="2509"/>
    <tableColumn id="170" xr3:uid="{B9C7B2D5-24E5-4E7A-983F-738202CCC8BD}" name="04/08/2023" dataDxfId="2508"/>
    <tableColumn id="171" xr3:uid="{2E2AF13C-A09A-48CF-AABD-CCA2CCAAA23D}" name="07/08/2023" dataDxfId="2507"/>
    <tableColumn id="172" xr3:uid="{C8279B21-AA0B-490F-97A3-886584EA4807}" name="08/08/2023" dataDxfId="2506"/>
    <tableColumn id="173" xr3:uid="{B075C322-B5A6-44C5-B92B-565F7739638E}" name="09/08/2023" dataDxfId="2505"/>
    <tableColumn id="174" xr3:uid="{332B5338-8FC7-4256-86D7-533D0B46ECA4}" name="10/08/2023" dataDxfId="2504"/>
    <tableColumn id="175" xr3:uid="{2667C941-6A9F-4503-ABEF-3AE8A6366416}" name="11/08/2023" dataDxfId="2503"/>
    <tableColumn id="176" xr3:uid="{A38A1D3E-BD82-4001-99D1-C7E839771D43}" name="14/08/2023" dataDxfId="2502"/>
    <tableColumn id="177" xr3:uid="{AB445ABB-4B65-41B0-9D08-09ABD2F39121}" name="15/08/2023" dataDxfId="2501"/>
    <tableColumn id="178" xr3:uid="{E6EC77CA-7ACC-49F8-9D11-713CDC8848A2}" name="16/08/2023" dataDxfId="2500"/>
    <tableColumn id="179" xr3:uid="{BA02ED36-C69E-4DA1-9386-47C89E138D67}" name="17/08/2023" dataDxfId="2499"/>
    <tableColumn id="180" xr3:uid="{3CE4F7BA-F7D2-48B0-8B53-4A6E7CFB0A89}" name="18/08/2023" dataDxfId="2498"/>
    <tableColumn id="181" xr3:uid="{04707C08-952B-4D97-BB22-FAD55450E214}" name="21/08/2023" dataDxfId="2497"/>
    <tableColumn id="182" xr3:uid="{5EFFE98D-6C1B-44BE-A594-E558AB077A24}" name="22/08/2023" dataDxfId="2496"/>
    <tableColumn id="183" xr3:uid="{5B95A0E4-4F5A-42DA-89C0-EE9117CA2C0B}" name="23/08/2023" dataDxfId="2495"/>
    <tableColumn id="184" xr3:uid="{B1E66010-1B52-4F49-97BF-FCC2B3ABBB55}" name="24/08/2023" dataDxfId="2494"/>
    <tableColumn id="185" xr3:uid="{BA7AE677-853E-48BF-A57C-CA2C45B7B137}" name="25/08/2023" dataDxfId="2493"/>
    <tableColumn id="186" xr3:uid="{E6E79994-4730-4988-BBC3-37C90157E747}" name="28/08/2023" dataDxfId="2492"/>
    <tableColumn id="187" xr3:uid="{77598731-1C34-4A50-BDC5-E87561AE9C21}" name="29/08/2023" dataDxfId="2491"/>
    <tableColumn id="188" xr3:uid="{9AEDDBCC-1A0E-42B1-B804-BC9C12948C65}" name="30/08/2023" dataDxfId="2490"/>
    <tableColumn id="189" xr3:uid="{832FE20D-21C1-4E0F-942D-E3CE5EC520FF}" name="31/08/2023" dataDxfId="2489"/>
    <tableColumn id="190" xr3:uid="{7B234A00-F59A-4944-B22A-6AC44E4588D4}" name="01/09/2023" dataDxfId="2488"/>
    <tableColumn id="191" xr3:uid="{E42A430B-2754-4CC3-A601-862983329A5A}" name="04/09/2023" dataDxfId="2487"/>
    <tableColumn id="192" xr3:uid="{42F7EF46-3630-4F32-BCC0-3F183DEF6236}" name="05/09/2023" dataDxfId="2486"/>
    <tableColumn id="193" xr3:uid="{437E494E-05DC-4570-ABA3-626B85895898}" name="06/09/2023" dataDxfId="2485"/>
    <tableColumn id="194" xr3:uid="{C2DD7F6E-91E5-4835-B2C3-71148555A3C5}" name="07/09/2023" dataDxfId="2484"/>
    <tableColumn id="195" xr3:uid="{7D581BC8-3552-47FE-AA19-8AF1A3FF7082}" name="08/09/2023" dataDxfId="2483"/>
    <tableColumn id="196" xr3:uid="{FA7AE861-D019-45B5-8C58-4FC7761B6426}" name="11/09/2023" dataDxfId="2482"/>
    <tableColumn id="197" xr3:uid="{44576970-0E0C-4875-B566-BCD619E9AA84}" name="12/09/2023" dataDxfId="2481"/>
    <tableColumn id="198" xr3:uid="{1BC88A78-9586-41B2-944E-93CAF2F2CE37}" name="13/09/2023" dataDxfId="2480"/>
    <tableColumn id="199" xr3:uid="{C07C84E5-6B22-42CA-901C-47CA5637DFE3}" name="14/09/2023" dataDxfId="2479"/>
    <tableColumn id="200" xr3:uid="{20FF7B10-00D0-4085-A54B-D1C3558E833F}" name="15/09/2023" dataDxfId="2478"/>
    <tableColumn id="201" xr3:uid="{D5BDBDE9-E3B0-4BD6-83DB-7F64C97A371F}" name="18/09/2023" dataDxfId="2477"/>
    <tableColumn id="202" xr3:uid="{3EE5AAB9-B955-4157-B146-3A25F671AEAD}" name="19/09/2023" dataDxfId="2476"/>
    <tableColumn id="203" xr3:uid="{358E20B5-3884-4981-A2D1-C9BE97C13FB8}" name="20/09/2023" dataDxfId="2475"/>
    <tableColumn id="204" xr3:uid="{90CCEDFA-2496-4D99-A08F-0CA3DAD9E7F0}" name="21/09/2023" dataDxfId="2474"/>
    <tableColumn id="205" xr3:uid="{A38BB99D-411D-4FCE-82A9-81B428185728}" name="22/09/2023" dataDxfId="2473"/>
    <tableColumn id="206" xr3:uid="{94E2049F-75DC-4536-8D5A-713A013EA5CF}" name="25/09/2023" dataDxfId="2472"/>
    <tableColumn id="207" xr3:uid="{5ADB8563-135F-4ABE-A53F-E513F833B5E6}" name="26/09/2023" dataDxfId="2471"/>
    <tableColumn id="208" xr3:uid="{C3705B17-5F81-47E3-9C36-76E1B1CD146B}" name="27/09/2023" dataDxfId="2470"/>
    <tableColumn id="209" xr3:uid="{ED8649F1-6AFC-4E3E-8114-E9BE16057D9E}" name="28/09/2023" dataDxfId="2469"/>
    <tableColumn id="210" xr3:uid="{17FBD22E-50DB-45F7-9532-CB18D6C742AD}" name="29/09/2023" dataDxfId="2468"/>
    <tableColumn id="211" xr3:uid="{F45EE32E-22E9-43BA-8436-D7C0D32E560A}" name="02/10/2023" dataDxfId="2467"/>
    <tableColumn id="212" xr3:uid="{4EDDAA14-5B71-422D-AEA5-5D94CA8CCC13}" name="03/10/2023" dataDxfId="2466"/>
    <tableColumn id="213" xr3:uid="{954D2D24-4C02-401D-90F8-3ED5CBF4A7BC}" name="04/10/2023" dataDxfId="2465"/>
    <tableColumn id="214" xr3:uid="{B5BE11D8-2414-405F-8589-334BC98A47FB}" name="05/10/2023" dataDxfId="2464"/>
    <tableColumn id="215" xr3:uid="{184BCBBB-95C3-472A-BBCE-A9AF32388189}" name="06/10/2023" dataDxfId="2463"/>
    <tableColumn id="216" xr3:uid="{14EEDEA8-00F4-48F8-9CA8-32A1B75763B2}" name="09/10/2023" dataDxfId="2462"/>
    <tableColumn id="217" xr3:uid="{0BD77539-CED1-4505-8CC4-AA63BAEC234E}" name="10/10/2023" dataDxfId="2461"/>
    <tableColumn id="218" xr3:uid="{6676887B-E9B0-4C61-96DC-F0D6A92267F3}" name="11/10/2023" dataDxfId="2460"/>
    <tableColumn id="219" xr3:uid="{1D7A26BC-6DAF-4E59-8E33-C6F45B8DC1A5}" name="12/10/2023" dataDxfId="2459"/>
    <tableColumn id="220" xr3:uid="{E42F00A3-6E38-49DE-A8DF-A14573F29AE1}" name="13/10/2023" dataDxfId="2458"/>
    <tableColumn id="221" xr3:uid="{60618273-D196-4E9F-ADD0-A12E75A93730}" name="16/10/2023" dataDxfId="2457"/>
    <tableColumn id="222" xr3:uid="{E1459FA8-7B99-4782-ABF7-1F1DD4D79463}" name="17/10/2023" dataDxfId="2456"/>
    <tableColumn id="223" xr3:uid="{778BC63F-1561-4EC1-BA9B-83782B409EA7}" name="18/10/2023" dataDxfId="2455"/>
    <tableColumn id="224" xr3:uid="{89898BF2-646C-4806-B385-60FB40AB3A15}" name="19/10/2023" dataDxfId="2454"/>
    <tableColumn id="225" xr3:uid="{0D780E2B-CAC3-43E1-8E98-4A317D3B6212}" name="20/10/2023" dataDxfId="2453"/>
    <tableColumn id="226" xr3:uid="{7248FF6B-C5FD-43D6-87FC-D0433A35470F}" name="23/10/2023" dataDxfId="2452"/>
    <tableColumn id="227" xr3:uid="{19F09B40-271E-4E60-9FA0-9698FD6EDCFA}" name="24/10/2023" dataDxfId="2451"/>
    <tableColumn id="228" xr3:uid="{7FC45998-3A2A-42EF-94CD-FEF55DB90CCA}" name="25/10/2023" dataDxfId="2450"/>
    <tableColumn id="229" xr3:uid="{3664F05A-CEB3-42D4-8C30-0306C29B3882}" name="26/10/2023" dataDxfId="2449"/>
    <tableColumn id="230" xr3:uid="{E3F99D61-961A-432A-A7EC-1043F040A6D2}" name="27/10/2023" dataDxfId="2448"/>
    <tableColumn id="231" xr3:uid="{4AE734E2-4C54-4BD1-B985-57311E46A5FC}" name="30/10/2023" dataDxfId="2447"/>
    <tableColumn id="232" xr3:uid="{82DF2A5B-2DB2-4D5F-9C14-72978AE5554E}" name="31/10/2023" dataDxfId="2446"/>
    <tableColumn id="233" xr3:uid="{7AFD9E0D-53FC-4E70-9225-3C0464AE8954}" name="01/11/2023" dataDxfId="2445"/>
    <tableColumn id="234" xr3:uid="{BDA54682-695E-4DD6-84A0-C45446F47863}" name="02/11/2023" dataDxfId="2444"/>
    <tableColumn id="235" xr3:uid="{03DC9E29-5AFB-4B07-A465-4248976E904B}" name="03/11/2023" dataDxfId="2443"/>
    <tableColumn id="236" xr3:uid="{E716792C-36B4-4B3A-AB41-0D9039724A0F}" name="06/11/2023" dataDxfId="2442"/>
    <tableColumn id="237" xr3:uid="{A215D7FB-A2E7-429B-8BE2-D617BCDA0AFF}" name="07/11/2023" dataDxfId="2441"/>
    <tableColumn id="238" xr3:uid="{1C3D4408-172C-4ECF-9C37-16C926705992}" name="08/11/2023" dataDxfId="2440"/>
    <tableColumn id="239" xr3:uid="{CB1E2CE6-6240-437B-8FA3-AC90B6C51077}" name="09/11/2023" dataDxfId="2439"/>
    <tableColumn id="240" xr3:uid="{B36CE60A-EE76-4DA7-9540-D0CF249E99D3}" name="10/11/2023" dataDxfId="2438"/>
    <tableColumn id="241" xr3:uid="{2CE25BE6-B148-4028-8456-0A78E33C62B8}" name="13/11/2023" dataDxfId="2437"/>
    <tableColumn id="242" xr3:uid="{8C1C6FFE-A8DC-4EF9-9CDB-66B482C0B8B3}" name="14/11/2023" dataDxfId="2436"/>
    <tableColumn id="243" xr3:uid="{5300A92C-9625-4458-80C0-87951C1EDF09}" name="15/11/2023" dataDxfId="2435"/>
    <tableColumn id="244" xr3:uid="{6A97C850-D239-4677-968D-B8CD791FDC32}" name="16/11/2023" dataDxfId="2434"/>
    <tableColumn id="245" xr3:uid="{335F1015-2B5E-4136-B490-375062AA99EF}" name="17/11/2023" dataDxfId="2433"/>
    <tableColumn id="246" xr3:uid="{5D2E3E2E-2655-45AA-A0D9-363FF3E28BF5}" name="20/11/2023" dataDxfId="2432"/>
    <tableColumn id="247" xr3:uid="{7A8D035B-194D-4B6B-823F-D700157349AA}" name="21/11/2023" dataDxfId="2431"/>
    <tableColumn id="248" xr3:uid="{25F5624B-BAE6-477E-BC1E-682C04FE6046}" name="22/11/2023" dataDxfId="2430"/>
    <tableColumn id="249" xr3:uid="{B6A38C63-78BC-4AA1-ABCF-AEFFEF12D131}" name="23/11/2023" dataDxfId="2429"/>
    <tableColumn id="250" xr3:uid="{1A120537-C04A-439F-8E41-C34CBBA51BCF}" name="24/11/2023" dataDxfId="2428"/>
    <tableColumn id="251" xr3:uid="{6D7894D1-3E6F-4E7A-B917-3F5B3ED33649}" name="27/11/2023" dataDxfId="2427"/>
    <tableColumn id="252" xr3:uid="{4A823229-0967-4AB6-9FBE-F38710B6A24F}" name="28/11/2023" dataDxfId="2426"/>
    <tableColumn id="253" xr3:uid="{A3D4B5C9-EA19-43E1-BB31-84C43A4856DF}" name="29/11/2023" dataDxfId="2425"/>
    <tableColumn id="254" xr3:uid="{B86D744C-A9C0-4CD7-B0C3-AA82210EA25F}" name="30/11/2023" dataDxfId="2424"/>
    <tableColumn id="255" xr3:uid="{AAD88458-3EAF-46A9-9312-BC4C6D65105E}" name="01/12/2023" dataDxfId="2423"/>
    <tableColumn id="256" xr3:uid="{1DD33435-F703-4571-B0BE-31E4D9D8F09E}" name="04/12/2023" dataDxfId="2422"/>
    <tableColumn id="257" xr3:uid="{636D75A4-DC1A-4E2C-84F7-A40EEAB1CFA9}" name="05/12/2023" dataDxfId="2421"/>
    <tableColumn id="258" xr3:uid="{B61B349A-2D9E-400C-9B84-6A675B8AA8EE}" name="06/12/2023" dataDxfId="2420"/>
    <tableColumn id="259" xr3:uid="{9B5CAC9D-EE90-4D0A-8D2D-EFCE7498B558}" name="07/12/2023" dataDxfId="2419"/>
    <tableColumn id="260" xr3:uid="{60B6F8B5-BD82-4D38-B384-099A302E0A75}" name="08/12/2023" dataDxfId="2418"/>
    <tableColumn id="261" xr3:uid="{08848E3A-B47E-4E5E-B58C-5116D95F0AFC}" name="11/12/2023" dataDxfId="2417"/>
    <tableColumn id="262" xr3:uid="{FBF9365A-94E3-4BDC-AC64-4EE7BC7A2070}" name="12/12/2023" dataDxfId="2416"/>
    <tableColumn id="263" xr3:uid="{83702E01-C019-47A4-9849-F80AD5CFA868}" name="13/12/2023" dataDxfId="2415"/>
    <tableColumn id="264" xr3:uid="{AF68133D-2480-4EE7-9B70-883253A10344}" name="14/12/2023" dataDxfId="2414"/>
    <tableColumn id="265" xr3:uid="{107A7A3E-60F1-4164-B189-415C3AB860C7}" name="15/12/2023" dataDxfId="2413"/>
    <tableColumn id="266" xr3:uid="{BDB8155B-8A0B-4401-B68F-867DD9845563}" name="18/12/2023" dataDxfId="2412"/>
    <tableColumn id="267" xr3:uid="{DD5619E6-F48A-42AC-A8F5-177F511D7068}" name="19/12/2023" dataDxfId="2411"/>
    <tableColumn id="268" xr3:uid="{A4E35DE2-E83B-440F-8C40-5B24CF5DF154}" name="20/12/2023" dataDxfId="2410"/>
    <tableColumn id="269" xr3:uid="{B3EF9155-35DE-49BA-9B07-57559C26CD43}" name="21/12/2023" dataDxfId="2409"/>
    <tableColumn id="270" xr3:uid="{29ED68F3-AF1B-4FCE-A373-76DB6F974106}" name="22/12/2023" dataDxfId="2408"/>
    <tableColumn id="271" xr3:uid="{B2222881-A93E-4DCB-9642-CCF15CB4A088}" name="25/12/2023" dataDxfId="2407"/>
    <tableColumn id="300" xr3:uid="{59A1F112-6119-49B6-8287-7B75E984C8E8}" name="26/12/2023" dataDxfId="2406"/>
    <tableColumn id="301" xr3:uid="{6F3B35EE-4C05-4333-ADBE-6171914851FA}" name="27/12/2023" dataDxfId="2405"/>
    <tableColumn id="302" xr3:uid="{79F562E5-10D5-42C5-972E-D5B22B363A4F}" name="28/12/2023" dataDxfId="2404"/>
    <tableColumn id="303" xr3:uid="{A456241D-7EDC-4F46-986A-51EC8EEA4003}" name="29/12/2023" dataDxfId="24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CD173-955C-4A75-BBBA-594BB5830826}" name="Tableau2353" displayName="Tableau2353" ref="B1:KY73" totalsRowShown="0" headerRowDxfId="661" dataDxfId="660">
  <autoFilter ref="B1:KY73" xr:uid="{CC9380B5-5EAD-4223-B147-07135AFC4D92}">
    <filterColumn colId="1">
      <filters>
        <filter val="Younes MANSOURI"/>
      </filters>
    </filterColumn>
  </autoFilter>
  <tableColumns count="310">
    <tableColumn id="1" xr3:uid="{88615CAF-1EE4-4D15-AE45-B37750A76F7A}" name="Matricule" dataDxfId="659" totalsRowDxfId="658"/>
    <tableColumn id="3" xr3:uid="{E28F4BE4-EFD5-43E5-9BD3-D4598EF1BF6C}" name="Name" dataDxfId="657" totalsRowDxfId="656"/>
    <tableColumn id="13" xr3:uid="{2B290268-8D1E-4A2A-AD2B-DDD034ACA79C}" name="Date d'embauche" dataDxfId="655" totalsRowDxfId="654"/>
    <tableColumn id="272" xr3:uid="{379BDA91-5031-46CF-BA36-D11D379B63D0}" name="Sexe" dataDxfId="653" totalsRowDxfId="652"/>
    <tableColumn id="5" xr3:uid="{1CB6D758-E7BA-471B-8DAA-DD38C1043377}" name="Position" dataDxfId="651" totalsRowDxfId="650"/>
    <tableColumn id="1047" xr3:uid="{DD76D77F-30A8-4E76-9C47-86145DA9DA41}" name="Hierarchical manager" dataDxfId="649" totalsRowDxfId="648"/>
    <tableColumn id="275" xr3:uid="{A4041BF7-6DCA-4193-8DF5-BC39C9828DA6}" name="MBU" dataDxfId="647" totalsRowDxfId="646"/>
    <tableColumn id="274" xr3:uid="{27D62731-1697-4EF8-A2E6-654019A81E65}" name="CBU" dataDxfId="645" totalsRowDxfId="644"/>
    <tableColumn id="6" xr3:uid="{A43E185E-F859-47B5-A10F-96D7B352362D}" name="I/E" dataDxfId="643" totalsRowDxfId="642"/>
    <tableColumn id="10" xr3:uid="{971EF19A-EAA9-4428-9A0F-D5E574925A3E}" name="OS/LOC" dataDxfId="641" totalsRowDxfId="640"/>
    <tableColumn id="27" xr3:uid="{11248BED-53D1-4C7F-99AC-F63C6E7EF3E0}" name="Project ID" dataDxfId="639" totalsRowDxfId="638"/>
    <tableColumn id="11" xr3:uid="{CAC24F9E-BC20-4FE7-A76C-4A015686692C}" name="Project name" dataDxfId="637" totalsRowDxfId="636"/>
    <tableColumn id="7" xr3:uid="{104B66FA-212C-424F-BB5E-1A9A8A78C5C7}" name="Profil" dataDxfId="635" totalsRowDxfId="634"/>
    <tableColumn id="8" xr3:uid="{B2EFFD6C-B080-4183-A4CA-BEEB8E898D9A}" name="Client" dataDxfId="633" totalsRowDxfId="632"/>
    <tableColumn id="4" xr3:uid="{4F36D4EF-BA4A-4847-8D0A-C537489C84FF}" name="Début PdC 2024" dataDxfId="631" totalsRowDxfId="630"/>
    <tableColumn id="14" xr3:uid="{B2637315-10D8-453A-92C1-A57C4889F564}" name="Fin PdC 2024" dataDxfId="629" totalsRowDxfId="628"/>
    <tableColumn id="1046" xr3:uid="{97DF1BEF-1D79-46A7-B45A-FADCAC9B5A69}" name="Status" dataDxfId="627" totalsRowDxfId="626"/>
    <tableColumn id="279" xr3:uid="{D4B686D4-AC66-4005-B020-784BEA4D199A}" name="Janvier" dataDxfId="625" totalsRowDxfId="624">
      <calculatedColumnFormula>IF(ISBLANK(P2)," ",IF(IF(AND(NOT(ISBLANK(Q2))),MONTH(Q2)&lt;1)," ",IF(MONTH(P2)&lt;2,SUM(Tableau2353[[#This Row],[01/01/2024]:[31/01/2024]])," ")))</calculatedColumnFormula>
    </tableColumn>
    <tableColumn id="280" xr3:uid="{5F3126D7-2AA7-4F87-8230-1DEE528C6653}" name="Février" dataDxfId="623" totalsRowDxfId="622">
      <calculatedColumnFormula>IF(ISBLANK(P2)," ",IF(IF(AND(NOT(ISBLANK(Q2))),MONTH(Q2)&lt;2)," ",IF(MONTH(P2)&lt;3,SUM(Tableau2353[[#This Row],[01/02/2024]:[29/02/2024]])," ")))</calculatedColumnFormula>
    </tableColumn>
    <tableColumn id="281" xr3:uid="{2414FF1C-FDBA-4765-9901-FAFA4DF67B30}" name="Mars" dataDxfId="621" totalsRowDxfId="620">
      <calculatedColumnFormula>IF(ISBLANK(P2)," ",IF(IF(AND(NOT(ISBLANK(Q2))),MONTH(Q2)&lt;3)," ",IF(MONTH(P2)&lt;4,SUM(Tableau2353[[#This Row],[01/03/2024]:[29/03/2024]])," ")))</calculatedColumnFormula>
    </tableColumn>
    <tableColumn id="282" xr3:uid="{F5D31241-8B85-4526-A3B7-4E26477AF4A7}" name="Avril" dataDxfId="619" totalsRowDxfId="618">
      <calculatedColumnFormula>IF(ISBLANK(P2)," ",IF(IF(AND(NOT(ISBLANK(Q2))),MONTH(Q2)&lt;4)," ",IF(MONTH(P2)&lt;5,SUM(Tableau2353[[#This Row],[01/04/2024]:[30/04/2024]])," ")))</calculatedColumnFormula>
    </tableColumn>
    <tableColumn id="283" xr3:uid="{541B383E-95C1-45DE-AE23-9490AF4BD585}" name="Mai" dataDxfId="617">
      <calculatedColumnFormula>IF(ISBLANK(P2)," ",IF(IF(AND(NOT(ISBLANK(Q2))),MONTH(Q2)&lt;5)," ",IF(MONTH(P2)&lt;6,SUM(Tableau2353[[#This Row],[01/05/2024]:[31/05/2024]])," ")))</calculatedColumnFormula>
    </tableColumn>
    <tableColumn id="284" xr3:uid="{5B810ADE-174E-42BA-AF29-E26480C78D7F}" name="Juin" dataDxfId="616" totalsRowDxfId="615">
      <calculatedColumnFormula>IF(ISBLANK(P2)," ",IF(IF(AND(NOT(ISBLANK(Q2))),MONTH(Q2)&lt;6)," ",IF(MONTH(P2)&lt;7,SUM(Tableau2353[[#This Row],[3/6/20242]:[28/06/2024]])," ")))</calculatedColumnFormula>
    </tableColumn>
    <tableColumn id="285" xr3:uid="{893789B2-8849-4623-84B3-6EFC578E2CED}" name="Juillet" dataDxfId="614" totalsRowDxfId="613">
      <calculatedColumnFormula>IF(ISBLANK(P2)," ",IF(IF(AND(NOT(ISBLANK(Q2))),MONTH(Q2)&lt;6)," ",IF(MONTH(P2)&lt;8,SUM(Tableau2353[[#This Row],[01/07/2024]:[31/07/2024]])," ")))</calculatedColumnFormula>
    </tableColumn>
    <tableColumn id="286" xr3:uid="{B11854A5-4F14-409A-A338-3C156E498909}" name="Août" dataDxfId="612">
      <calculatedColumnFormula>IF(ISBLANK(P2)," ",IF(IF(AND(NOT(ISBLANK(Q2))),MONTH(Q2)&lt;8)," ",IF(MONTH(P2)&lt;9,SUM(Tableau2353[[#This Row],[1/8/2024]:[30/08/2024]])," ")))</calculatedColumnFormula>
    </tableColumn>
    <tableColumn id="289" xr3:uid="{C5873F2F-4AC9-4807-AE0A-BAD006F998C5}" name="Septembre" dataDxfId="611">
      <calculatedColumnFormula>IF(ISBLANK(P2)," ",IF(IF(AND(NOT(ISBLANK(Q2))),MONTH(Q2)&lt;9)," ",IF(MONTH(P2)&lt;10,SUM(Tableau2353[[#This Row],[02/09/2024]:[30/09/2024]])," ")))</calculatedColumnFormula>
    </tableColumn>
    <tableColumn id="290" xr3:uid="{4D36DA5D-FBC2-4F1C-80BC-BA4FA34A21AA}" name="Octobre" dataDxfId="610">
      <calculatedColumnFormula>IF(ISBLANK(P2)," ",IF(IF(AND(NOT(ISBLANK(Q2))),MONTH(Q2)&lt;10)," ",IF(MONTH(P2)&lt;11,SUM(Tableau2353[[#This Row],[01/10/2024]:[31/10/2024]])," ")))</calculatedColumnFormula>
    </tableColumn>
    <tableColumn id="291" xr3:uid="{DBDCF01C-3970-4C48-9088-9DDE84B191DD}" name="Novembre" dataDxfId="609">
      <calculatedColumnFormula>IF(ISBLANK(P2)," ",IF(IF(AND(NOT(ISBLANK(Q2))),MONTH(Q2)&lt;11)," ",IF(MONTH(P2)&lt;12,SUM(Tableau2353[[#This Row],[01/11/2024]:[29/11/2024]])," ")))</calculatedColumnFormula>
    </tableColumn>
    <tableColumn id="293" xr3:uid="{E360C092-8EC0-4D90-A628-9D5E4CD13256}" name="Décembre" dataDxfId="608">
      <calculatedColumnFormula>IF(ISBLANK(P2)," ",IF(IF(AND(NOT(ISBLANK(Q2))),MONTH(Q2)&lt;12)," ",IF(MONTH(P2)&lt;13,SUM(Tableau2353[[#This Row],[02/12/2024]:[31/12/2024]])," ")))</calculatedColumnFormula>
    </tableColumn>
    <tableColumn id="9" xr3:uid="{1D53C168-EC00-4896-B264-F71ED5C67602}" name="Commentaires" dataDxfId="607" totalsRowDxfId="606"/>
    <tableColumn id="297" xr3:uid="{A514B394-A4C6-44FA-9393-0CC4946B5D4C}" name="Janvier%" dataDxfId="605" totalsRowDxfId="604">
      <calculatedColumnFormula>IF(OR(ISBLANK(P2),Tableau2353[[#This Row],[Janvier]]=" ")," ",SUM(Tableau2353[[#This Row],[01/01/2024]:[31/01/2024]])/(COUNTA(Tableau2353[[#This Row],[01/01/2024]:[31/01/2024]])+COUNTBLANK(Tableau2353[[#This Row],[01/01/2024]:[31/01/2024]])))</calculatedColumnFormula>
    </tableColumn>
    <tableColumn id="298" xr3:uid="{7B86D2FD-618A-4549-A023-F9616032C3E0}" name="Février%" dataDxfId="603" totalsRowDxfId="602">
      <calculatedColumnFormula>IF(OR(ISBLANK(P2),Tableau2353[[#This Row],[Février]]=" ")," ",SUM(Tableau2353[[#This Row],[01/02/2024]:[29/02/2024]])/(COUNTA(Tableau2353[[#This Row],[01/02/2024]:[29/02/2024]])+COUNTBLANK(Tableau2353[[#This Row],[01/02/2024]:[29/02/2024]])))</calculatedColumnFormula>
    </tableColumn>
    <tableColumn id="299" xr3:uid="{379A64EF-BC5F-4E30-8B06-A5640B50CC60}" name="Mars%" dataDxfId="601" totalsRowDxfId="600">
      <calculatedColumnFormula>IF(OR(ISBLANK(P2),Tableau2353[[#This Row],[Mars]]=" ")," ",SUM(Tableau2353[[#This Row],[01/03/2024]:[29/03/2024]])/(COUNTA(Tableau2353[[#This Row],[01/03/2024]:[29/03/2024]])+COUNTBLANK(Tableau2353[[#This Row],[01/03/2024]:[29/03/2024]])))</calculatedColumnFormula>
    </tableColumn>
    <tableColumn id="294" xr3:uid="{70E762F3-D7C1-4841-9599-8A8675E552AD}" name="Avril%" dataDxfId="599" totalsRowDxfId="598">
      <calculatedColumnFormula>IF(OR(ISBLANK(P2),Tableau2353[[#This Row],[Avril]]=" ")," ",SUM(Tableau2353[[#This Row],[01/04/2024]:[30/04/2024]])/(COUNTA(Tableau2353[[#This Row],[01/04/2024]:[30/04/2024]])+COUNTBLANK(Tableau2353[[#This Row],[01/04/2024]:[30/04/2024]])))</calculatedColumnFormula>
    </tableColumn>
    <tableColumn id="295" xr3:uid="{D826E01B-9D13-4E17-9BA0-E9CB6BA201AE}" name="Mai%" dataDxfId="597">
      <calculatedColumnFormula>IF(OR(ISBLANK(P2),Tableau2353[[#This Row],[Mai]]=" ")," ",SUM(Tableau2353[[#This Row],[01/05/2024]:[31/05/2024]])/(COUNTA(Tableau2353[[#This Row],[01/05/2024]:[31/05/2024]])+COUNTBLANK(Tableau2353[[#This Row],[01/05/2024]:[31/01/2024]])))</calculatedColumnFormula>
    </tableColumn>
    <tableColumn id="296" xr3:uid="{587F9975-8828-4C38-A482-46C6FE66D5DD}" name="Juin%" dataDxfId="596" totalsRowDxfId="595">
      <calculatedColumnFormula>IF(OR(ISBLANK(P2),Tableau2353[[#This Row],[Juin]]=" ")," ",SUM(Tableau2353[[#This Row],[3/6/20242]:[28/06/2024]])/(COUNTA(Tableau2353[[#This Row],[3/6/20242]:[28/06/2024]])+COUNTBLANK(Tableau2353[[#This Row],[3/6/20242]:[28/06/2024]])))</calculatedColumnFormula>
    </tableColumn>
    <tableColumn id="287" xr3:uid="{FFE357A0-AA58-45CD-9E8F-48060337161A}" name="Juillet%" dataDxfId="594" totalsRowDxfId="593">
      <calculatedColumnFormula>IF(OR(ISBLANK(P2),Tableau2353[[#This Row],[Juillet]]=" ")," ",SUM(Tableau2353[[#This Row],[01/07/2024]:[31/07/2024]])/(COUNTA(Tableau2353[[#This Row],[01/07/2024]:[31/07/2024]])+COUNTBLANK(Tableau2353[[#This Row],[01/07/2024]:[31/07/2024]])))</calculatedColumnFormula>
    </tableColumn>
    <tableColumn id="288" xr3:uid="{C4264764-2B7F-498C-9269-2A60CBCF14C4}" name="Août%" dataDxfId="592" totalsRowDxfId="591">
      <calculatedColumnFormula>IF(OR(ISBLANK(P2),Tableau2353[[#This Row],[Août]]=" ")," ",SUM(Tableau2353[[#This Row],[1/8/2024]:[30/08/2024]])/(COUNTA(Tableau2353[[#This Row],[1/8/2024]:[30/08/2024]])+COUNTBLANK(Tableau2353[[#This Row],[1/8/2024]:[30/08/2024]])))</calculatedColumnFormula>
    </tableColumn>
    <tableColumn id="292" xr3:uid="{A39288CC-7CDC-4197-B0A1-F8F9615A06A8}" name="Septembre%" dataDxfId="590" totalsRowDxfId="589">
      <calculatedColumnFormula>IF(OR(ISBLANK(P2),Tableau2353[[#This Row],[Septembre]]=" ")," ",SUM(Tableau2353[[#This Row],[02/09/2024]:[30/09/2024]])/(COUNTA(Tableau2353[[#This Row],[02/09/2024]:[30/09/2024]])+COUNTBLANK(Tableau2353[[#This Row],[02/09/2024]:[30/09/2024]])))</calculatedColumnFormula>
    </tableColumn>
    <tableColumn id="278" xr3:uid="{4B5424F0-DB37-4629-8482-2E9A54F10D77}" name="Octobre%" dataDxfId="588" totalsRowDxfId="587">
      <calculatedColumnFormula>IF(OR(ISBLANK(P2),Tableau2353[[#This Row],[Octobre]]=" ")," ",SUM(Tableau2353[[#This Row],[01/10/2024]:[31/10/2024]])/(COUNTA(Tableau2353[[#This Row],[01/10/2024]:[31/10/2024]])+COUNTBLANK(Tableau2353[[#This Row],[01/10/2024]:[31/10/2024]])))</calculatedColumnFormula>
    </tableColumn>
    <tableColumn id="277" xr3:uid="{365C5F58-BBBA-4A43-9D3D-151256211BDD}" name="Novembre%" dataDxfId="586" totalsRowDxfId="585">
      <calculatedColumnFormula>IF(OR(ISBLANK(P2),Tableau2353[[#This Row],[Novembre]]=" ")," ",SUM(Tableau2353[[#This Row],[01/11/2024]:[29/11/2024]])/(COUNTA(Tableau2353[[#This Row],[01/11/2024]:[29/11/2024]])+COUNTBLANK(Tableau2353[[#This Row],[01/11/2024]:[29/11/2024]])))</calculatedColumnFormula>
    </tableColumn>
    <tableColumn id="276" xr3:uid="{D08C8E68-CC72-4BF1-8AA1-A75D064AD7EE}" name="Décembre%" dataDxfId="584" totalsRowDxfId="583">
      <calculatedColumnFormula>IF(OR(ISBLANK(P2),Tableau2353[[#This Row],[Décembre]]=" ")," ",SUM(Tableau2353[[#This Row],[02/12/2024]:[31/12/2024]])/(COUNTA(Tableau2353[[#This Row],[02/12/2024]:[31/12/2024]])+COUNTBLANK(Tableau2353[[#This Row],[02/12/2024]:[31/12/2024]])))</calculatedColumnFormula>
    </tableColumn>
    <tableColumn id="787" xr3:uid="{D623D764-FBD4-4013-9D87-4E4A8B291AD1}" name="01/01/2024" dataDxfId="582" totalsRowDxfId="581"/>
    <tableColumn id="788" xr3:uid="{8BE3D01F-99A4-4D05-9A91-0C36D90F13C9}" name="02/01/2024" dataDxfId="580" totalsRowDxfId="579"/>
    <tableColumn id="789" xr3:uid="{22C093EA-5BB1-40EA-A454-78E7E57F1B15}" name="03/01/2024" dataDxfId="578" totalsRowDxfId="577"/>
    <tableColumn id="790" xr3:uid="{B1F50E71-C22D-4523-B5A0-B798BF43F6BD}" name="04/01/2024" dataDxfId="576" totalsRowDxfId="575"/>
    <tableColumn id="20" xr3:uid="{89A17F8D-0897-4173-B7A4-089AD78D2278}" name="05/01/2024" dataDxfId="574" totalsRowDxfId="573"/>
    <tableColumn id="21" xr3:uid="{1A9FEF6C-7337-403F-B7E2-7BFAF410D613}" name="08/01/2024" dataDxfId="572" totalsRowDxfId="571"/>
    <tableColumn id="12" xr3:uid="{3B61FDAE-D857-4B85-B065-97E47E47CF1E}" name="09/01/2024" dataDxfId="570" totalsRowDxfId="569"/>
    <tableColumn id="15" xr3:uid="{0CCE8A31-FDBF-49BB-95AF-8BA6CE6754C4}" name="10/01/2024" dataDxfId="568" totalsRowDxfId="567"/>
    <tableColumn id="16" xr3:uid="{3D715F8C-3DA6-42A3-A305-7A3E95C13B5D}" name="11/01/2024" dataDxfId="566" totalsRowDxfId="565"/>
    <tableColumn id="17" xr3:uid="{298C5F07-A528-4983-B191-35A669D2C2F3}" name="12/01/2024" dataDxfId="564" totalsRowDxfId="563"/>
    <tableColumn id="18" xr3:uid="{A482F875-8589-45F6-ADC4-7BD5CAD422CC}" name="15/01/2024" dataDxfId="562" totalsRowDxfId="561"/>
    <tableColumn id="19" xr3:uid="{83A7F794-2C3F-491F-BECD-EE6D4B95D2BC}" name="16/01/2024" dataDxfId="560" totalsRowDxfId="559"/>
    <tableColumn id="22" xr3:uid="{0B6CC837-BA30-4860-99D4-0C703AD46DE3}" name="17/01/2024" dataDxfId="558" totalsRowDxfId="557"/>
    <tableColumn id="23" xr3:uid="{A45D5FF3-DA63-4EE3-8BF0-324DE6252065}" name="18/01/2024" dataDxfId="556" totalsRowDxfId="555"/>
    <tableColumn id="24" xr3:uid="{1B16537D-4FD2-42C8-8A5E-3DFAF0556493}" name="19/01/2024" dataDxfId="554" totalsRowDxfId="553"/>
    <tableColumn id="25" xr3:uid="{433304B2-D7FF-4C5E-86BB-6CC197BEF6B6}" name="22/01/2024" dataDxfId="552" totalsRowDxfId="551"/>
    <tableColumn id="26" xr3:uid="{F5BF1541-2AA4-42D9-AEDE-7E5CE249AA01}" name="23/01/2024" dataDxfId="550" totalsRowDxfId="549"/>
    <tableColumn id="29" xr3:uid="{346445F0-532D-46B5-9500-0FDA40F8804C}" name="24/01/2024" dataDxfId="548" totalsRowDxfId="547"/>
    <tableColumn id="30" xr3:uid="{E856D1FD-BF48-480B-9455-312D7F4DF23D}" name="25/01/2024" dataDxfId="546" totalsRowDxfId="545"/>
    <tableColumn id="31" xr3:uid="{AD3A2DE3-C789-4732-9294-819DBF4FE58A}" name="26/01/2024" dataDxfId="544" totalsRowDxfId="543"/>
    <tableColumn id="32" xr3:uid="{CBC285AA-8A1E-4853-ACB5-D24C07AFD100}" name="29/01/2024" dataDxfId="542" totalsRowDxfId="541"/>
    <tableColumn id="33" xr3:uid="{459C8C8D-CBB8-4F6D-B4B0-E07AB4CEB491}" name="30/01/2024" dataDxfId="540" totalsRowDxfId="539"/>
    <tableColumn id="36" xr3:uid="{AAA85927-F4EF-4A7E-909A-0040EE88EEC4}" name="31/01/2024" dataDxfId="538" totalsRowDxfId="537"/>
    <tableColumn id="37" xr3:uid="{390DD7A6-F996-4D69-805D-B08E53AF4532}" name="01/02/2024" dataDxfId="536" totalsRowDxfId="535"/>
    <tableColumn id="38" xr3:uid="{74D2F04B-7142-44C1-92AB-397424698A7D}" name="02/02/2024" dataDxfId="534" totalsRowDxfId="533"/>
    <tableColumn id="39" xr3:uid="{97A67158-ED47-4F6E-B9D7-60E83760020B}" name="05/02/2024" dataDxfId="532" totalsRowDxfId="531"/>
    <tableColumn id="40" xr3:uid="{B010DE1E-BB64-47DD-83F0-3F97350C95B3}" name="06/02/2024" dataDxfId="530" totalsRowDxfId="529"/>
    <tableColumn id="41" xr3:uid="{970DF0B7-9D80-43ED-B72F-D4E7ACAB2E78}" name="07/02/2024" dataDxfId="528" totalsRowDxfId="527"/>
    <tableColumn id="42" xr3:uid="{04181ADB-9930-475E-AFF8-C22821C056A3}" name="08/02/2024" dataDxfId="526" totalsRowDxfId="525"/>
    <tableColumn id="43" xr3:uid="{844DEF98-05F3-42FC-ABF5-34719CB830CB}" name="09/02/2024" dataDxfId="524" totalsRowDxfId="523"/>
    <tableColumn id="44" xr3:uid="{15E957E3-9C80-4641-B07A-482687E9D5FA}" name="12/02/2024" dataDxfId="522" totalsRowDxfId="521"/>
    <tableColumn id="45" xr3:uid="{83D67767-0108-4F4C-B8A8-590D0F5E8122}" name="13/02/2024" dataDxfId="520" totalsRowDxfId="519"/>
    <tableColumn id="46" xr3:uid="{45B4E3D6-6458-4674-9AF6-1CAEDE72C783}" name="14/02/2024" dataDxfId="518" totalsRowDxfId="517"/>
    <tableColumn id="47" xr3:uid="{DB90A03B-98EF-4DBD-9E63-8FC2CB0F06F2}" name="15/02/2024" dataDxfId="516" totalsRowDxfId="515"/>
    <tableColumn id="48" xr3:uid="{A3F1C09A-30E0-4814-8BAB-E4BFAE50F324}" name="16/02/2024" dataDxfId="514" totalsRowDxfId="513"/>
    <tableColumn id="49" xr3:uid="{73B715C4-4E55-4F60-8568-505E52B38E9F}" name="19/02/2024" dataDxfId="512" totalsRowDxfId="511"/>
    <tableColumn id="50" xr3:uid="{FE4343A4-2978-4641-A5D2-66B37A60AAD3}" name="20/02/2024" dataDxfId="510" totalsRowDxfId="509"/>
    <tableColumn id="51" xr3:uid="{032BC048-9BBF-4BAA-BCBD-8DE62B8C55C3}" name="21/02/2024" dataDxfId="508" totalsRowDxfId="507"/>
    <tableColumn id="52" xr3:uid="{2FD78372-9626-4A5E-A9AF-FD71D50AF0A8}" name="22/02/2024" dataDxfId="506" totalsRowDxfId="505"/>
    <tableColumn id="53" xr3:uid="{2961A923-68BD-4A22-BF7C-533A1547689E}" name="23/02/2024" dataDxfId="504" totalsRowDxfId="503"/>
    <tableColumn id="54" xr3:uid="{70B44BA6-E5D8-42CF-9595-A4DCAD944466}" name="26/02/2024" dataDxfId="502" totalsRowDxfId="501"/>
    <tableColumn id="55" xr3:uid="{CC15AEAC-1CB8-4063-8077-5FBEEA06F741}" name="27/02/2024" dataDxfId="500" totalsRowDxfId="499"/>
    <tableColumn id="56" xr3:uid="{4617A006-4178-4225-A53C-EE5E0515D619}" name="28/02/2024" dataDxfId="498" totalsRowDxfId="497"/>
    <tableColumn id="57" xr3:uid="{A4DB1232-FC61-4413-B502-26D879F50996}" name="29/02/2024" dataDxfId="496" totalsRowDxfId="495"/>
    <tableColumn id="58" xr3:uid="{5D90C73C-E9BD-4298-B737-F7A2D527E76E}" name="01/03/2024" dataDxfId="494" totalsRowDxfId="493"/>
    <tableColumn id="59" xr3:uid="{68FB22A5-43F4-469D-AD4B-7C2115247CFE}" name="04/03/2024" dataDxfId="492" totalsRowDxfId="491"/>
    <tableColumn id="60" xr3:uid="{7A08E211-0BBD-4B59-8A27-87CFE2C1F7D1}" name="05/03/2024" dataDxfId="490" totalsRowDxfId="489"/>
    <tableColumn id="61" xr3:uid="{D7597ECD-09DE-4068-952F-50BC6711B186}" name="06/03/2024" dataDxfId="488" totalsRowDxfId="487"/>
    <tableColumn id="62" xr3:uid="{8636DB9D-3C63-49E4-9C7D-508743249BA1}" name="07/03/2024" dataDxfId="486" totalsRowDxfId="485"/>
    <tableColumn id="63" xr3:uid="{60F6A411-C4E5-4F5C-8227-9457A4E0EE64}" name="08/03/2024" dataDxfId="484" totalsRowDxfId="483"/>
    <tableColumn id="64" xr3:uid="{D6ECD4B2-ECB7-4BAE-A1AC-694A4867933A}" name="11/03/2024" dataDxfId="482" totalsRowDxfId="481"/>
    <tableColumn id="65" xr3:uid="{B0CCBD7A-8665-4DE8-B99B-E12F80CBE652}" name="12/03/2024" dataDxfId="480" totalsRowDxfId="479"/>
    <tableColumn id="66" xr3:uid="{18169D87-6A30-49C4-ACE7-8970392C6755}" name="13/03/2024" dataDxfId="478" totalsRowDxfId="477"/>
    <tableColumn id="67" xr3:uid="{D295C180-E041-4203-9FDE-64194856EA81}" name="14/03/2024" dataDxfId="476" totalsRowDxfId="475"/>
    <tableColumn id="68" xr3:uid="{5468A26E-BDCC-4EB0-9855-84FAF908D7A7}" name="15/03/2024" dataDxfId="474" totalsRowDxfId="473"/>
    <tableColumn id="69" xr3:uid="{556393A2-6C32-44C9-ACF0-8CF2029B861D}" name="18/03/2024" dataDxfId="472" totalsRowDxfId="471"/>
    <tableColumn id="70" xr3:uid="{3A31F629-1A72-4DF9-9136-9D5094948948}" name="19/03/2024" dataDxfId="470" totalsRowDxfId="469"/>
    <tableColumn id="71" xr3:uid="{0FB11737-96FC-4BF1-BF7A-C3C93E4E0453}" name="20/03/2024" dataDxfId="468" totalsRowDxfId="467"/>
    <tableColumn id="72" xr3:uid="{2261BF1C-09A5-4A25-B409-FD5AD21487BC}" name="21/03/2024" dataDxfId="466" totalsRowDxfId="465"/>
    <tableColumn id="73" xr3:uid="{E2D8213B-FF36-4FC9-98CA-3D2D05DD00DB}" name="22/03/2024" dataDxfId="464" totalsRowDxfId="463"/>
    <tableColumn id="74" xr3:uid="{3B42B26E-38BE-4B47-A8A7-78F87F383746}" name="25/03/2024" dataDxfId="462" totalsRowDxfId="461"/>
    <tableColumn id="75" xr3:uid="{652BC176-4649-46CF-A6AF-9EDDA7AE1C6E}" name="26/03/2024" dataDxfId="460" totalsRowDxfId="459"/>
    <tableColumn id="76" xr3:uid="{05725FF6-C892-4434-A71E-0100D1E0FD18}" name="27/03/2024" dataDxfId="458" totalsRowDxfId="457"/>
    <tableColumn id="77" xr3:uid="{CD4524CE-894D-4D33-8439-F9CD020FEE71}" name="28/03/2024" dataDxfId="456" totalsRowDxfId="455"/>
    <tableColumn id="78" xr3:uid="{E8DCC290-FF58-4384-B6C4-922076A7C625}" name="29/03/2024" dataDxfId="454" totalsRowDxfId="453"/>
    <tableColumn id="79" xr3:uid="{2BDF6B0F-8A09-4C47-AB41-EB3C0A0E7B41}" name="01/04/2024" dataDxfId="452" totalsRowDxfId="451"/>
    <tableColumn id="80" xr3:uid="{FE413783-0B0B-4009-AA7B-F5B12914BE04}" name="02/04/2024" dataDxfId="450" totalsRowDxfId="449"/>
    <tableColumn id="81" xr3:uid="{B3666B40-EF2D-4FBE-B7E1-FF2EBDFFD912}" name="03/04/2024" dataDxfId="448" totalsRowDxfId="447"/>
    <tableColumn id="82" xr3:uid="{0737F57A-EA72-4F36-8108-1E1ED9C04021}" name="04/04/2024" dataDxfId="446" totalsRowDxfId="445"/>
    <tableColumn id="83" xr3:uid="{F6F05FB7-51CA-4D47-A7AD-DF06ED73DFDE}" name="05/04/2024" dataDxfId="444" totalsRowDxfId="443"/>
    <tableColumn id="84" xr3:uid="{C66D27B5-1413-420D-AFFD-DA5D1B81049E}" name="08/04/2024" dataDxfId="442" totalsRowDxfId="441"/>
    <tableColumn id="85" xr3:uid="{1043D6FD-DB6B-452A-A222-42788ECB7D39}" name="09/04/2024" dataDxfId="440" totalsRowDxfId="439"/>
    <tableColumn id="86" xr3:uid="{122590D1-1D3B-418B-850E-8A4FBE9D064F}" name="10/04/2024" dataDxfId="438" totalsRowDxfId="437"/>
    <tableColumn id="87" xr3:uid="{64AE8FA5-F537-4D9A-9157-DF31BEBA8287}" name="11/04/2024" dataDxfId="436" totalsRowDxfId="435"/>
    <tableColumn id="88" xr3:uid="{537C51C9-B79C-4E97-84C3-4713A00A8A2D}" name="12/04/2024" dataDxfId="434" totalsRowDxfId="433"/>
    <tableColumn id="89" xr3:uid="{321C6D9E-B2A7-46E6-B43F-DD1C2C8FADD9}" name="15/04/2024" dataDxfId="432" totalsRowDxfId="431"/>
    <tableColumn id="90" xr3:uid="{4E056BDA-9B3F-48A2-B82B-039B8AB3DCFE}" name="16/04/2024" dataDxfId="430" totalsRowDxfId="429"/>
    <tableColumn id="91" xr3:uid="{21B9D929-BE5A-4460-8943-B2409DEE9D5C}" name="17/04/2024" dataDxfId="428" totalsRowDxfId="427"/>
    <tableColumn id="92" xr3:uid="{A2624F69-81A1-423B-A7BD-C518C2F4C13A}" name="18/04/2024" dataDxfId="426" totalsRowDxfId="425"/>
    <tableColumn id="93" xr3:uid="{C458542E-1C72-4FAB-8F87-78129F39134C}" name="19/04/2024" dataDxfId="424" totalsRowDxfId="423"/>
    <tableColumn id="94" xr3:uid="{227BA641-3937-4807-8D60-E0A0D096F649}" name="22/04/2024" dataDxfId="422" totalsRowDxfId="421"/>
    <tableColumn id="95" xr3:uid="{3035995B-6B8C-4FA5-93BA-EFEE181D04BB}" name="23/04/2024" dataDxfId="420" totalsRowDxfId="419"/>
    <tableColumn id="96" xr3:uid="{4CA67AD3-FB8C-48E3-9622-E826535108F3}" name="24/04/2024" dataDxfId="418" totalsRowDxfId="417"/>
    <tableColumn id="97" xr3:uid="{E1FB8A17-ECD3-420C-BB34-910B575A9D26}" name="25/04/2024" dataDxfId="416" totalsRowDxfId="415"/>
    <tableColumn id="98" xr3:uid="{2D68E96A-DB44-472B-BFDA-3EDCE0FBA729}" name="26/04/2024" dataDxfId="414" totalsRowDxfId="413"/>
    <tableColumn id="99" xr3:uid="{4D6FAE2D-36B7-4394-B53A-74510D132EE3}" name="29/04/2024" dataDxfId="412" totalsRowDxfId="411"/>
    <tableColumn id="100" xr3:uid="{C7DB92DB-09D9-4F75-AFF7-7F81209FEC6E}" name="30/04/2024" dataDxfId="410" totalsRowDxfId="409"/>
    <tableColumn id="101" xr3:uid="{5F6352C7-C528-4B79-8DE4-1ADA84DE9950}" name="01/05/2024" dataDxfId="408" totalsRowDxfId="407"/>
    <tableColumn id="102" xr3:uid="{140F4347-2E16-43E4-A6BF-B7FD575D1EF7}" name="02/05/2024" dataDxfId="406" totalsRowDxfId="405"/>
    <tableColumn id="103" xr3:uid="{8C010465-997C-45F8-B42C-960DE25A498F}" name="03/05/2024" dataDxfId="404" totalsRowDxfId="403"/>
    <tableColumn id="104" xr3:uid="{9C9624B3-2BFD-4B25-8C1F-FC303A188872}" name="06/05/2024" dataDxfId="402" totalsRowDxfId="401"/>
    <tableColumn id="105" xr3:uid="{8675C612-3006-4FE3-B3BB-BC741941BB06}" name="07/05/2024" dataDxfId="400" totalsRowDxfId="399"/>
    <tableColumn id="106" xr3:uid="{957E3EE8-16E6-4944-8653-B1B0F488E77F}" name="08/05/2024" dataDxfId="398" totalsRowDxfId="397"/>
    <tableColumn id="107" xr3:uid="{BB581412-0AE9-4AEA-AF37-4A12E30D7724}" name="09/05/2024" dataDxfId="396" totalsRowDxfId="395"/>
    <tableColumn id="108" xr3:uid="{9C59A70B-337C-47E9-BA11-79A908850F02}" name="10/05/2024" dataDxfId="394" totalsRowDxfId="393"/>
    <tableColumn id="109" xr3:uid="{81B1CAED-9A81-4B06-8C83-0BA41A441DBD}" name="13/05/2024" dataDxfId="392" totalsRowDxfId="391"/>
    <tableColumn id="110" xr3:uid="{FDFEEB14-7FB4-47D9-AFD9-4B8A6D890C21}" name="14/05/2024" dataDxfId="390" totalsRowDxfId="389"/>
    <tableColumn id="111" xr3:uid="{941264EA-90DC-4AAF-BB83-D45FA7DACE1E}" name="15/05/2024" dataDxfId="388" totalsRowDxfId="387"/>
    <tableColumn id="112" xr3:uid="{B10A8FBD-992B-48DB-BFAD-9FF9307A5160}" name="16/05/2024" dataDxfId="386" totalsRowDxfId="385"/>
    <tableColumn id="113" xr3:uid="{DBEB5826-0B4A-4673-B354-BB6E7BB367CA}" name="17/05/2024" dataDxfId="384" totalsRowDxfId="383"/>
    <tableColumn id="114" xr3:uid="{7259CBBA-560D-4553-BB4D-F54F07BAAF86}" name="20/05/2024" dataDxfId="382" totalsRowDxfId="381"/>
    <tableColumn id="115" xr3:uid="{78CECDC9-E211-40AF-9D61-5F9A98E98C88}" name="21/05/2024" dataDxfId="380" totalsRowDxfId="379"/>
    <tableColumn id="116" xr3:uid="{B377989D-05C1-44CE-921F-E972E5B05CB3}" name="22/05/2024" dataDxfId="378" totalsRowDxfId="377"/>
    <tableColumn id="117" xr3:uid="{0826612A-4BFE-4178-8215-3C0754CBDF3E}" name="23/05/2024" dataDxfId="376" totalsRowDxfId="375"/>
    <tableColumn id="118" xr3:uid="{12FDDE7C-D1C1-4C45-A46E-D3CE8F3292D8}" name="24/05/2024" dataDxfId="374" totalsRowDxfId="373"/>
    <tableColumn id="119" xr3:uid="{73A25634-3CB3-4ECD-B085-F9BB6AB43862}" name="27/05/2024" dataDxfId="372" totalsRowDxfId="371"/>
    <tableColumn id="120" xr3:uid="{4D7F82E1-B097-44D2-A011-F540414D1BCE}" name="28/05/2024" dataDxfId="370" totalsRowDxfId="369"/>
    <tableColumn id="121" xr3:uid="{3887C22F-7E68-488F-8FB3-1F26731807C3}" name="29/05/2024" dataDxfId="368" totalsRowDxfId="367"/>
    <tableColumn id="122" xr3:uid="{F4DA7D7C-0489-4685-886A-B17DE1C607CF}" name="30/05/2024" dataDxfId="366" totalsRowDxfId="365"/>
    <tableColumn id="123" xr3:uid="{9735CC6A-537D-4717-A0B6-983D5E089237}" name="31/05/2024" dataDxfId="364" totalsRowDxfId="363"/>
    <tableColumn id="124" xr3:uid="{6AEA0BE1-02AA-4C90-8DB9-EC391478659D}" name="3/6/20242" dataDxfId="362" totalsRowDxfId="361"/>
    <tableColumn id="125" xr3:uid="{923599F0-C7AD-4F19-9B98-B6CBE69C83FD}" name="4/6/2024" dataDxfId="360" totalsRowDxfId="359"/>
    <tableColumn id="126" xr3:uid="{56B770CF-6837-4F07-B231-96DFE3051677}" name="05/06/2024" dataDxfId="358" totalsRowDxfId="357"/>
    <tableColumn id="127" xr3:uid="{A56C36F5-D172-4930-B32D-993793FDC876}" name="06/06/2024" dataDxfId="356" totalsRowDxfId="355"/>
    <tableColumn id="128" xr3:uid="{7D32D65A-7525-45D2-A87C-87E57B3186D7}" name="07/06/2024" dataDxfId="354" totalsRowDxfId="353"/>
    <tableColumn id="129" xr3:uid="{A887A495-04FD-44EE-A5F9-E129923B1671}" name="10/06/2024" dataDxfId="352" totalsRowDxfId="351"/>
    <tableColumn id="130" xr3:uid="{EE126632-C958-4BEE-9F8C-56D360E5DDDF}" name="11/06/2024" dataDxfId="350" totalsRowDxfId="349"/>
    <tableColumn id="131" xr3:uid="{186091D0-A85D-4866-B0D3-470ABEF191BB}" name="12/06/2024" dataDxfId="348" totalsRowDxfId="347"/>
    <tableColumn id="132" xr3:uid="{3886736A-9338-489D-8F85-1AC41089915A}" name="13/06/2024" dataDxfId="346" totalsRowDxfId="345"/>
    <tableColumn id="133" xr3:uid="{1D8E4F4E-DEB4-4FC3-BD3D-860485E3C754}" name="14/06/2024" dataDxfId="344" totalsRowDxfId="343"/>
    <tableColumn id="134" xr3:uid="{AAA5838B-4D98-4213-A6DE-2CEFD53B8FC2}" name="17/06/2024" dataDxfId="342" totalsRowDxfId="341"/>
    <tableColumn id="135" xr3:uid="{9C69D394-2401-408F-98B2-29E1133BA04B}" name="18/06/2024" dataDxfId="340" totalsRowDxfId="339"/>
    <tableColumn id="136" xr3:uid="{030F33A8-04B1-4E0E-BA75-E52EBC2C341A}" name="19/06/2024" dataDxfId="338" totalsRowDxfId="337"/>
    <tableColumn id="137" xr3:uid="{A70FDBE2-BF8F-4E70-9955-8BEA8CCF05DD}" name="20/06/2024" dataDxfId="336" totalsRowDxfId="335"/>
    <tableColumn id="138" xr3:uid="{7AFB8532-85E0-42D4-A641-9FF1AAA181DC}" name="21/06/2024" dataDxfId="334" totalsRowDxfId="333"/>
    <tableColumn id="139" xr3:uid="{3FA55F00-04CB-4DF5-AA29-07E0C9F0E209}" name="24/06/2024" dataDxfId="332" totalsRowDxfId="331"/>
    <tableColumn id="140" xr3:uid="{9DF67855-A520-4672-BE39-757C6A54E679}" name="25/06/2024" dataDxfId="330" totalsRowDxfId="329"/>
    <tableColumn id="141" xr3:uid="{336D97F5-952C-4B35-8F23-1610A1BC3A03}" name="26/06/2024" dataDxfId="328" totalsRowDxfId="327"/>
    <tableColumn id="142" xr3:uid="{339E7663-6F3D-419E-AF4B-112A521D6D71}" name="27/06/2024" dataDxfId="326" totalsRowDxfId="325"/>
    <tableColumn id="143" xr3:uid="{8611FCA6-12D4-43EE-B9B5-6A0FFD7379A7}" name="28/06/2024" dataDxfId="324" totalsRowDxfId="323"/>
    <tableColumn id="144" xr3:uid="{DCE626FD-9B89-45BA-98E0-B1EBD93C685D}" name="01/07/2024" dataDxfId="322" totalsRowDxfId="321"/>
    <tableColumn id="145" xr3:uid="{D4113097-7CCF-4555-858A-8672E7084CD3}" name="02/07/2024" dataDxfId="320" totalsRowDxfId="319"/>
    <tableColumn id="146" xr3:uid="{182CB896-3684-406B-B94A-5942FF9FFED9}" name="03/07/2024" dataDxfId="318" totalsRowDxfId="317"/>
    <tableColumn id="147" xr3:uid="{2F28CA89-21E0-457C-A26C-E60A91BF1BAD}" name="04/07/2024" dataDxfId="316" totalsRowDxfId="315"/>
    <tableColumn id="148" xr3:uid="{831D3598-3084-4498-BCA3-728F1AC95414}" name="05/07/2024" dataDxfId="314" totalsRowDxfId="313"/>
    <tableColumn id="149" xr3:uid="{A5814F4D-769B-455D-91CA-E4087E7842F2}" name="08/07/2024" dataDxfId="312" totalsRowDxfId="311"/>
    <tableColumn id="150" xr3:uid="{2C4AB08B-AE09-458A-8FB5-82793FED274A}" name="09/07/2024" dataDxfId="310" totalsRowDxfId="309"/>
    <tableColumn id="151" xr3:uid="{A8930B12-E0F0-4652-B0C5-FD67453B05F3}" name="10/07/2024" dataDxfId="308" totalsRowDxfId="307"/>
    <tableColumn id="152" xr3:uid="{88E48C0F-4678-45DF-AF35-D31958322539}" name="11/07/2024" dataDxfId="306" totalsRowDxfId="305"/>
    <tableColumn id="153" xr3:uid="{C27C7A3B-F66C-47AE-87D3-4EE26DCB7912}" name="12/07/2024" dataDxfId="304" totalsRowDxfId="303"/>
    <tableColumn id="154" xr3:uid="{B853BE5A-3D13-4D40-B769-8B2EE467B400}" name="15/07/2024" dataDxfId="302" totalsRowDxfId="301"/>
    <tableColumn id="155" xr3:uid="{41284A37-A801-41E1-8099-7DC8047D1D81}" name="16/07/2024" dataDxfId="300" totalsRowDxfId="299"/>
    <tableColumn id="156" xr3:uid="{59DB9C61-9009-4506-96F1-B18464CD2F9F}" name="17/07/2024" dataDxfId="298" totalsRowDxfId="297"/>
    <tableColumn id="157" xr3:uid="{32D5E23D-4574-4A7B-9066-F29B9DD532BF}" name="18/07/2024" dataDxfId="296" totalsRowDxfId="295"/>
    <tableColumn id="158" xr3:uid="{3B6AE426-6D1A-4DF8-9945-28297EFF1134}" name="19/07/2024" dataDxfId="294" totalsRowDxfId="293"/>
    <tableColumn id="159" xr3:uid="{153BCD15-EE6B-4066-AC74-5D746A6ECFB5}" name="22/07/2024" dataDxfId="292" totalsRowDxfId="291"/>
    <tableColumn id="160" xr3:uid="{D46CD77D-BBB1-4892-A35D-53D68C88137F}" name="23/07/2024" dataDxfId="290" totalsRowDxfId="289"/>
    <tableColumn id="161" xr3:uid="{7DCC9277-DB21-40E5-A60F-B7DC71D0D63A}" name="24/07/2024" dataDxfId="288" totalsRowDxfId="287"/>
    <tableColumn id="162" xr3:uid="{488F57EA-8D9C-421E-968B-88C97B935B8E}" name="25/07/2024" dataDxfId="286" totalsRowDxfId="285"/>
    <tableColumn id="163" xr3:uid="{3E33497B-AFE6-4488-9CE9-F1A5C3FD2128}" name="26/07/2024" dataDxfId="284" totalsRowDxfId="283"/>
    <tableColumn id="164" xr3:uid="{4FABD35D-9145-4ADF-A67D-D34F9A1E5515}" name="29/07/2024" dataDxfId="282" totalsRowDxfId="281"/>
    <tableColumn id="165" xr3:uid="{21B51598-C392-4ED1-8D62-B2B6711D680B}" name="30/07/2024" dataDxfId="280"/>
    <tableColumn id="166" xr3:uid="{0304E032-8DED-4774-8182-7370802AD16C}" name="31/07/2024" dataDxfId="279" totalsRowDxfId="278"/>
    <tableColumn id="167" xr3:uid="{B28A8DB6-1635-4D74-A320-3B0862484823}" name="1/8/2024" dataDxfId="277" totalsRowDxfId="276"/>
    <tableColumn id="168" xr3:uid="{750E06B9-07B9-41CF-B25E-8BE19967507A}" name="02/08/2024" dataDxfId="275" totalsRowDxfId="274"/>
    <tableColumn id="169" xr3:uid="{6B637C52-D68C-4A45-96E9-9A850F356E02}" name="05/08/2024" dataDxfId="273" totalsRowDxfId="272"/>
    <tableColumn id="170" xr3:uid="{0EBF01C4-BFF5-41F3-B285-634A6C2A8A6A}" name="06/08/2024" dataDxfId="271" totalsRowDxfId="270"/>
    <tableColumn id="171" xr3:uid="{87F98A24-5B79-4AB1-A8F0-FF948EFF124E}" name="07/08/2024" dataDxfId="269" totalsRowDxfId="268"/>
    <tableColumn id="172" xr3:uid="{FE0330D4-1803-4E09-ABA4-72FC36B8FBB6}" name="08/08/2024" dataDxfId="267" totalsRowDxfId="266"/>
    <tableColumn id="173" xr3:uid="{B880C244-C97F-41F0-AF52-D8038F9C8E7F}" name="09/08/2024" dataDxfId="265" totalsRowDxfId="264"/>
    <tableColumn id="174" xr3:uid="{56A104C4-AD22-4597-BAD0-8152C335F29C}" name="12/08/2024" dataDxfId="263" totalsRowDxfId="262"/>
    <tableColumn id="175" xr3:uid="{3A2F0E34-C7C3-4DDD-BC2C-D24C66349084}" name="13/08/2024" dataDxfId="261" totalsRowDxfId="260"/>
    <tableColumn id="176" xr3:uid="{E5A33582-DF49-464A-90B5-71F50916E6DF}" name="14/08/2024" dataDxfId="259" totalsRowDxfId="258"/>
    <tableColumn id="177" xr3:uid="{06437B6C-9829-4D10-BC32-E3BE1B6B98AE}" name="15/08/2024" dataDxfId="257" totalsRowDxfId="256"/>
    <tableColumn id="178" xr3:uid="{65AD9DE7-790C-4A44-9C68-ECA453EB41BF}" name="16/08/2024" dataDxfId="255" totalsRowDxfId="254"/>
    <tableColumn id="179" xr3:uid="{D5623BA7-C2D0-45D4-8CF0-6B2B3506CDEC}" name="19/08/2024" dataDxfId="253" totalsRowDxfId="252"/>
    <tableColumn id="180" xr3:uid="{C7E514F3-1F33-43E4-B401-039629A032A7}" name="20/08/2024" dataDxfId="251" totalsRowDxfId="250"/>
    <tableColumn id="181" xr3:uid="{92C3D802-9030-4ADB-BD28-F0A697F118D0}" name="21/08/2024" dataDxfId="249" totalsRowDxfId="248"/>
    <tableColumn id="182" xr3:uid="{A74B30B1-9C55-4661-9D00-8CE6818F9D69}" name="22/08/2024" dataDxfId="247" totalsRowDxfId="246"/>
    <tableColumn id="183" xr3:uid="{DD0528C0-1239-4819-BA72-95C8674AA0E8}" name="23/08/2024" dataDxfId="245" totalsRowDxfId="244"/>
    <tableColumn id="184" xr3:uid="{F3F627A5-E2CA-437B-806C-C88A7E7CC46C}" name="26/08/2024" dataDxfId="243" totalsRowDxfId="242"/>
    <tableColumn id="185" xr3:uid="{FCAA9D24-D2CB-47AC-A90B-00AB31ECC8AB}" name="27/08/2024" dataDxfId="241" totalsRowDxfId="240"/>
    <tableColumn id="186" xr3:uid="{2DB22AAE-4347-49DB-A895-405E6231D9D5}" name="28/08/2024" dataDxfId="239" totalsRowDxfId="238"/>
    <tableColumn id="187" xr3:uid="{C1CE1B71-2A7D-4E78-9B38-2B3170EEFEEE}" name="29/08/2024" dataDxfId="237" totalsRowDxfId="236"/>
    <tableColumn id="188" xr3:uid="{965525F0-1A44-4DD0-9B1F-BEC709807F95}" name="30/08/2024" dataDxfId="235" totalsRowDxfId="234"/>
    <tableColumn id="189" xr3:uid="{5F4AC1A2-2413-4756-8689-71B8FE557C72}" name="02/09/2024" dataDxfId="233" totalsRowDxfId="232"/>
    <tableColumn id="190" xr3:uid="{6FEA3984-2995-4079-B978-6CA58B026022}" name="03/09/2024" dataDxfId="231" totalsRowDxfId="230"/>
    <tableColumn id="191" xr3:uid="{31C60C22-2675-4DEA-917C-55511BE2EBEC}" name="04/09/2024" dataDxfId="229" totalsRowDxfId="228"/>
    <tableColumn id="192" xr3:uid="{3E9062E5-5F1A-4240-A1EA-B30E7C56A82D}" name="05/09/2024" dataDxfId="227" totalsRowDxfId="226"/>
    <tableColumn id="193" xr3:uid="{D451AF75-83CF-4316-9689-073BCC6D38BB}" name="06/09/2024" dataDxfId="225" totalsRowDxfId="224"/>
    <tableColumn id="194" xr3:uid="{81B97DDC-D657-49CF-802D-DC5EE93A2F70}" name="09/09/2024" dataDxfId="223" totalsRowDxfId="222"/>
    <tableColumn id="195" xr3:uid="{4AE0A3D7-851F-4D0D-9E9F-04ABD66C59C6}" name="10/09/2024" dataDxfId="221" totalsRowDxfId="220"/>
    <tableColumn id="196" xr3:uid="{57B3DE9F-DA4A-4FE3-BB5F-BC3BB28AA52E}" name="11/09/2024" dataDxfId="219" totalsRowDxfId="218"/>
    <tableColumn id="197" xr3:uid="{AAA5EF25-E877-4B9B-8D55-39CE520109BC}" name="12/09/2024" dataDxfId="217" totalsRowDxfId="216"/>
    <tableColumn id="198" xr3:uid="{4DDE378E-DD1D-41CA-84A1-D81A1774131D}" name="13/09/2024" dataDxfId="215" totalsRowDxfId="214"/>
    <tableColumn id="199" xr3:uid="{766B2BAF-9F16-466E-9CAC-1E1864E8BAA1}" name="16/09/2024" dataDxfId="213" totalsRowDxfId="212"/>
    <tableColumn id="200" xr3:uid="{1851AA86-2F63-4ABE-B467-F347738A5214}" name="17/09/2024" dataDxfId="211" totalsRowDxfId="210"/>
    <tableColumn id="201" xr3:uid="{21386C21-956C-4C0B-BD28-4F46F61538FF}" name="18/09/2024" dataDxfId="209" totalsRowDxfId="208"/>
    <tableColumn id="202" xr3:uid="{67D77209-8B7C-4371-9361-7A474AA365E9}" name="19/09/2024" dataDxfId="207" totalsRowDxfId="206"/>
    <tableColumn id="203" xr3:uid="{E6C52871-6601-4DF3-9CBA-E92CC7D7D5B9}" name="20/09/2024" dataDxfId="205" totalsRowDxfId="204"/>
    <tableColumn id="204" xr3:uid="{4B54F8C3-1274-444E-8CB5-C8E61159FDDD}" name="23/09/2024" dataDxfId="203" totalsRowDxfId="202"/>
    <tableColumn id="205" xr3:uid="{7A868C96-72EF-4C08-B74E-F8F916AF4A61}" name="24/09/2024" dataDxfId="201" totalsRowDxfId="200"/>
    <tableColumn id="206" xr3:uid="{7C55DC4B-E4F8-4A0A-8133-2AB4E56426BC}" name="25/09/2024" dataDxfId="199" totalsRowDxfId="198"/>
    <tableColumn id="207" xr3:uid="{ED29812E-C070-4B68-86F2-D3AD142C967F}" name="26/09/2024" dataDxfId="197" totalsRowDxfId="196"/>
    <tableColumn id="208" xr3:uid="{D5A34B61-BE98-41F4-85BE-FA27F1C4D052}" name="27/09/2024" dataDxfId="195" totalsRowDxfId="194"/>
    <tableColumn id="209" xr3:uid="{DB90EB24-D5C8-43E1-B84B-46F7CE6EFEC2}" name="30/09/2024" dataDxfId="193" totalsRowDxfId="192"/>
    <tableColumn id="210" xr3:uid="{5A52353A-9356-4761-894D-ACABF039017F}" name="01/10/2024" dataDxfId="191" totalsRowDxfId="190"/>
    <tableColumn id="211" xr3:uid="{B97A69C8-9AAD-4594-AB9C-815E004C569F}" name="02/10/2024" dataDxfId="189" totalsRowDxfId="188"/>
    <tableColumn id="212" xr3:uid="{A12A4F3A-7A1C-4EB6-885F-7AB6E335E7E6}" name="03/10/2024" dataDxfId="187" totalsRowDxfId="186"/>
    <tableColumn id="213" xr3:uid="{FE1FC806-44E4-43E8-87D1-8416A6209966}" name="04/10/2024" dataDxfId="185" totalsRowDxfId="184"/>
    <tableColumn id="214" xr3:uid="{B8154BC3-9A1F-4260-BB2D-1C52E04003C3}" name="07/10/2024" dataDxfId="183" totalsRowDxfId="182"/>
    <tableColumn id="215" xr3:uid="{65E4A39E-E79D-47EF-B062-0370E20E761F}" name="08/10/2024" dataDxfId="181" totalsRowDxfId="180"/>
    <tableColumn id="216" xr3:uid="{EB87BC76-B502-40E3-925C-197AA209E9CF}" name="09/10/2024" dataDxfId="179" totalsRowDxfId="178"/>
    <tableColumn id="217" xr3:uid="{6E5059A7-66E5-46BF-A52B-6DAAF24E2AD0}" name="10/10/2024" dataDxfId="177" totalsRowDxfId="176"/>
    <tableColumn id="218" xr3:uid="{47464EF1-6FDB-42D1-B3BA-4A01769E137A}" name="11/10/2024" dataDxfId="175" totalsRowDxfId="174"/>
    <tableColumn id="219" xr3:uid="{DBE7DF3F-144A-49D0-8969-4096B38495AE}" name="14/10/2024" dataDxfId="173" totalsRowDxfId="172"/>
    <tableColumn id="220" xr3:uid="{2B974664-D7DF-4539-B322-77E3CED98536}" name="15/10/2024" dataDxfId="171" totalsRowDxfId="170"/>
    <tableColumn id="221" xr3:uid="{EF2AC385-4437-41B9-AB0A-353023D3541F}" name="16/10/2024" dataDxfId="169" totalsRowDxfId="168"/>
    <tableColumn id="222" xr3:uid="{5BA17C8E-7F25-49D9-B92F-FA460721B2C6}" name="17/10/2024" dataDxfId="167" totalsRowDxfId="166"/>
    <tableColumn id="223" xr3:uid="{38062EA5-9128-4F30-B107-5944C895C926}" name="18/10/2024" dataDxfId="165" totalsRowDxfId="164"/>
    <tableColumn id="224" xr3:uid="{C51AD4C2-EA72-4964-9734-102CBC890604}" name="21/10/2024" dataDxfId="163" totalsRowDxfId="162"/>
    <tableColumn id="225" xr3:uid="{ED21267F-F30D-4813-B9B5-63D6F81C92AC}" name="22/10/2024" dataDxfId="161" totalsRowDxfId="160"/>
    <tableColumn id="226" xr3:uid="{5073A23F-2E4C-467E-BC98-DBFEC3357160}" name="23/10/2024" dataDxfId="159" totalsRowDxfId="158"/>
    <tableColumn id="227" xr3:uid="{6A015FDA-2AFC-4C5D-9AE0-2DEDAD5C770A}" name="24/10/2024" dataDxfId="157" totalsRowDxfId="156"/>
    <tableColumn id="228" xr3:uid="{070D7048-6A19-474D-A298-6A02FBB59A0B}" name="25/10/2024" dataDxfId="155" totalsRowDxfId="154"/>
    <tableColumn id="229" xr3:uid="{FFE4D0AC-31E7-47C8-B3A0-4443D6E58DFE}" name="28/10/2024" dataDxfId="153" totalsRowDxfId="152"/>
    <tableColumn id="230" xr3:uid="{6622515B-C941-4907-BB4A-663E56787B20}" name="29/10/2024" dataDxfId="151" totalsRowDxfId="150"/>
    <tableColumn id="231" xr3:uid="{E4F5645D-D25D-4F01-B57C-53C33B328ABB}" name="30/10/2024" dataDxfId="149" totalsRowDxfId="148"/>
    <tableColumn id="232" xr3:uid="{B671A99D-93B6-4A4A-BCE2-0E05D199771D}" name="31/10/2024" dataDxfId="147" totalsRowDxfId="146"/>
    <tableColumn id="233" xr3:uid="{CF7FCE89-CA0B-415A-BF11-7A333F2F5A6D}" name="01/11/2024" dataDxfId="145" totalsRowDxfId="144"/>
    <tableColumn id="234" xr3:uid="{B0680FF5-FC72-4385-9B9E-EB22F00AC551}" name="04/11/2024" dataDxfId="143" totalsRowDxfId="142"/>
    <tableColumn id="235" xr3:uid="{5C599B1A-996F-4FE2-A505-DB5D24104F4D}" name="05/11/2024" dataDxfId="141" totalsRowDxfId="140"/>
    <tableColumn id="236" xr3:uid="{C6850412-CD49-49A7-8B30-4B8FE8ED647D}" name="06/11/2024" dataDxfId="139" totalsRowDxfId="138"/>
    <tableColumn id="237" xr3:uid="{80D8CA79-CC7F-4FB6-B982-3767B5808E62}" name="07/11/2024" dataDxfId="137" totalsRowDxfId="136"/>
    <tableColumn id="238" xr3:uid="{1917181A-77A2-497D-9664-6B4EAE235C35}" name="08/11/2024" dataDxfId="135" totalsRowDxfId="134"/>
    <tableColumn id="239" xr3:uid="{92F2F90E-238A-4506-B693-D8A872EC0CB4}" name="11/11/2024" dataDxfId="133" totalsRowDxfId="132"/>
    <tableColumn id="240" xr3:uid="{28E354D4-48DF-407B-ABE5-ED646CB58B3C}" name="12/11/2024" dataDxfId="131" totalsRowDxfId="130"/>
    <tableColumn id="241" xr3:uid="{2EDF1399-6A83-4083-9993-68E857B686A7}" name="13/11/2024" dataDxfId="129" totalsRowDxfId="128"/>
    <tableColumn id="242" xr3:uid="{5B237D5D-8889-494E-A138-DE75B3EDFF69}" name="14/11/2024" dataDxfId="127" totalsRowDxfId="126"/>
    <tableColumn id="243" xr3:uid="{E0DEE186-3FBE-45D1-AAED-890225015C75}" name="15/11/2024" dataDxfId="125" totalsRowDxfId="124"/>
    <tableColumn id="244" xr3:uid="{29329788-6C0F-41BB-84B3-5E356E095A7C}" name="18/11/2024" dataDxfId="123" totalsRowDxfId="122"/>
    <tableColumn id="245" xr3:uid="{B1598E24-6DEE-461F-B427-09DE443F8D74}" name="19/11/2024" dataDxfId="121" totalsRowDxfId="120"/>
    <tableColumn id="246" xr3:uid="{9E2DCAB2-2281-46FE-AF41-802547E3AC33}" name="20/11/2024" dataDxfId="119" totalsRowDxfId="118"/>
    <tableColumn id="247" xr3:uid="{534A8AA6-1425-4192-9C95-D3D7B063BC16}" name="21/11/2024" dataDxfId="117" totalsRowDxfId="116"/>
    <tableColumn id="248" xr3:uid="{46FAA1FF-E91C-4512-A1B0-B3696283194E}" name="22/11/2024" dataDxfId="115" totalsRowDxfId="114"/>
    <tableColumn id="249" xr3:uid="{C6C89D7C-E4D1-487F-94A8-AD7B1C236ACB}" name="25/11/2024" dataDxfId="113" totalsRowDxfId="112"/>
    <tableColumn id="250" xr3:uid="{6FED804F-DCBD-4C2E-B40C-8D6192269B87}" name="26/11/2024" dataDxfId="111" totalsRowDxfId="110"/>
    <tableColumn id="251" xr3:uid="{604602A6-F47A-4EE7-96B8-C51BAC5D2E73}" name="27/11/2024" dataDxfId="109" totalsRowDxfId="108"/>
    <tableColumn id="252" xr3:uid="{62982426-0BA1-4B6A-AEBD-D99AECCF4B12}" name="28/11/2024" dataDxfId="107" totalsRowDxfId="106"/>
    <tableColumn id="253" xr3:uid="{B801FB77-DC37-479E-A14E-F563874BE00A}" name="29/11/2024" dataDxfId="105" totalsRowDxfId="104"/>
    <tableColumn id="254" xr3:uid="{54854296-BC9E-4491-9B0A-59E20480BA29}" name="02/12/2024" dataDxfId="103" totalsRowDxfId="102"/>
    <tableColumn id="255" xr3:uid="{74F4E06E-B8C0-42C6-9DE4-BC546D5051B2}" name="03/12/2024" dataDxfId="101" totalsRowDxfId="100"/>
    <tableColumn id="256" xr3:uid="{104EDEFF-3970-4AB4-B65F-1D8AEF2FDED2}" name="4/12/2024" dataDxfId="99" totalsRowDxfId="98"/>
    <tableColumn id="257" xr3:uid="{0B130582-764A-4826-AAE4-D7A7A21DF546}" name="05/12/2024" dataDxfId="97" totalsRowDxfId="96"/>
    <tableColumn id="258" xr3:uid="{9BE132B8-8676-4BAC-A8F3-3F5AB695F573}" name="06/12/2024" dataDxfId="95" totalsRowDxfId="94"/>
    <tableColumn id="259" xr3:uid="{3C35D607-3230-4600-97FF-BA62E5701FDC}" name="09/12/2024" dataDxfId="93" totalsRowDxfId="92"/>
    <tableColumn id="260" xr3:uid="{74B72B73-C3F2-42BE-BBE9-C9A8838CBE57}" name="10/12/2024" dataDxfId="91" totalsRowDxfId="90"/>
    <tableColumn id="261" xr3:uid="{D5D96467-A2F4-42AE-BFF8-26670A8162EB}" name="11/12/2024" dataDxfId="89" totalsRowDxfId="88"/>
    <tableColumn id="262" xr3:uid="{5580A1A3-7622-45BF-B9F4-1D4222ED732F}" name="12/12/2024" dataDxfId="87" totalsRowDxfId="86"/>
    <tableColumn id="263" xr3:uid="{03DDAD46-36E6-4D48-B33A-1F8E09D82474}" name="13/12/2024" dataDxfId="85" totalsRowDxfId="84"/>
    <tableColumn id="264" xr3:uid="{E636211E-FCF6-40C0-A674-236F4BBFFF7E}" name="16/12/2024" dataDxfId="83" totalsRowDxfId="82"/>
    <tableColumn id="265" xr3:uid="{3A21292B-986A-4BEA-BCA9-50890400363B}" name="17/12/2024" dataDxfId="81" totalsRowDxfId="80"/>
    <tableColumn id="266" xr3:uid="{D386A109-130C-4897-A4A9-59381721F312}" name="18/12/2024" dataDxfId="79" totalsRowDxfId="78"/>
    <tableColumn id="267" xr3:uid="{88F8E8C7-83AD-4E04-86B0-A05EA71D450F}" name="19/12/2024" dataDxfId="77" totalsRowDxfId="76"/>
    <tableColumn id="268" xr3:uid="{F7ACA46D-DA6B-4A8D-B213-C8B35494C468}" name="20/12/2024" dataDxfId="75" totalsRowDxfId="74"/>
    <tableColumn id="269" xr3:uid="{7E79E598-C21E-478F-AADA-AB1C056FE0C2}" name="23/12/2024" dataDxfId="73" totalsRowDxfId="72"/>
    <tableColumn id="270" xr3:uid="{DD6291FA-07D4-4FB2-8D8D-8A462B597B14}" name="24/12/2024" dataDxfId="71" totalsRowDxfId="70"/>
    <tableColumn id="271" xr3:uid="{042749E8-D1D3-4F3B-B826-4B36B590F4E9}" name="25/12/2024" dataDxfId="69" totalsRowDxfId="68"/>
    <tableColumn id="300" xr3:uid="{9F1FA077-7DB8-4179-A1CF-1A47E93CF1F4}" name="26/12/2024" dataDxfId="67" totalsRowDxfId="66"/>
    <tableColumn id="301" xr3:uid="{6C364965-D9DF-4BB4-8BA9-80B53DD6B556}" name="27/12/2024" dataDxfId="65" totalsRowDxfId="64"/>
    <tableColumn id="302" xr3:uid="{A0C33A39-FF30-4836-90AB-1C32BC8D075D}" name="30/12/2024" dataDxfId="63" totalsRowDxfId="62"/>
    <tableColumn id="303" xr3:uid="{8D79F98B-5034-4389-8196-9A2544D08B6F}" name="31/12/2024" dataDxfId="61" totalsRowDxfId="60"/>
    <tableColumn id="28" xr3:uid="{7CEE4494-0035-4E8E-BED9-3269D8336799}" name="F" dataDxfId="59" totalsRowDxfId="58">
      <calculatedColumnFormula>COUNTIF($AR2:$KS2,"F")</calculatedColumnFormula>
    </tableColumn>
    <tableColumn id="34" xr3:uid="{6A738976-224D-4C10-9CD9-9301B7BD1FD6}" name="CP" dataDxfId="57" totalsRowDxfId="56">
      <calculatedColumnFormula>COUNTIF($AR2:$KS2,"CP")</calculatedColumnFormula>
    </tableColumn>
    <tableColumn id="35" xr3:uid="{2ABCA5D2-DF2A-4DBB-80A5-B7AC2802F4F1}" name="T" dataDxfId="55" totalsRowDxfId="54">
      <calculatedColumnFormula>COUNTIF($AR2:$KS2,1)</calculatedColumnFormula>
    </tableColumn>
    <tableColumn id="273" xr3:uid="{CB2D400E-9A4B-472D-BB79-897522978461}" name="BH" dataDxfId="53" totalsRowDxfId="52">
      <calculatedColumnFormula>COUNTIF($AR2:$KS2,"BH")</calculatedColumnFormula>
    </tableColumn>
    <tableColumn id="2" xr3:uid="{045B393F-A11B-481E-B280-60AE29DA5686}" name="Sol act" dataDxfId="51" totalsRowDxfId="50"/>
    <tableColumn id="304" xr3:uid="{65B40DE2-E849-4786-BA6B-FE573BAAC760}" name="Sol (31/12)2" dataDxfId="49" totalsRowDxfId="48">
      <calculatedColumnFormula>VLOOKUP(Tableau2353[[#This Row],[Matricule]],Feuil2!D:J,7,0)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D2A7BC-C22D-4957-9265-AE980DADC63D}" name="Table3" displayName="Table3" ref="A1:L24" totalsRowShown="0">
  <autoFilter ref="A1:L24" xr:uid="{FFD2A7BC-C22D-4957-9265-AE980DADC63D}"/>
  <tableColumns count="12">
    <tableColumn id="1" xr3:uid="{FCCC8D7C-D843-410E-B228-A7D01C15B1D5}" name="Sexe"/>
    <tableColumn id="2" xr3:uid="{B09AE027-B6B3-4D92-A21C-584C06CCA2D9}" name="Position"/>
    <tableColumn id="3" xr3:uid="{BEE3FF4F-E44A-49FA-89AB-1022FC69C09D}" name="CBU"/>
    <tableColumn id="4" xr3:uid="{4174C7CE-075F-4927-9104-B1866A72153C}" name="OS/LOC"/>
    <tableColumn id="5" xr3:uid="{DC26DA31-DC6A-434F-9A2D-5EB9F294BD18}" name="I/E"/>
    <tableColumn id="10" xr3:uid="{92403222-C300-46EC-BF98-65F54DE1966C}" name="Activité"/>
    <tableColumn id="6" xr3:uid="{AEAC84DC-5C25-4E88-B8D0-16E8E7F0469A}" name="Profil"/>
    <tableColumn id="7" xr3:uid="{45F625E3-F730-476C-8B58-61DCC12721BD}" name="Client"/>
    <tableColumn id="8" xr3:uid="{32BC69EF-E8FE-4C36-8A86-05667A6094AC}" name="Status"/>
    <tableColumn id="9" xr3:uid="{C08E5FC0-AE97-4ACE-AC19-3416E36EF45A}" name="Code projet"/>
    <tableColumn id="11" xr3:uid="{04C0B93B-89DD-4DF0-B083-73E3FC7E4B1C}" name="Hierarchical manager"/>
    <tableColumn id="12" xr3:uid="{ED69F772-8C98-4153-ABE3-062E5BCFC7F7}" name="Nom du proj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103FC-4F7C-4315-A02F-C8D9FFD96219}" name="Tableau23534" displayName="Tableau23534" ref="B1:U3" totalsRowShown="0" headerRowDxfId="21" dataDxfId="20">
  <autoFilter ref="B1:U3" xr:uid="{A12CD173-955C-4A75-BBBA-594BB5830826}"/>
  <tableColumns count="20">
    <tableColumn id="1" xr3:uid="{BF83953F-B0CA-4AE5-A2CF-D55022A4F0AF}" name="Matricule" dataDxfId="19"/>
    <tableColumn id="3" xr3:uid="{0E5AC46A-FA54-42BD-9FC7-BC71801CB73E}" name="Name" dataDxfId="18"/>
    <tableColumn id="13" xr3:uid="{E8FC4B48-BF33-4E98-9F65-26FD4E2E153D}" name="Date d'embauche" dataDxfId="17"/>
    <tableColumn id="272" xr3:uid="{D455B9F4-A56D-4DB4-94C1-CABD9C0B6FBF}" name="Sexe" dataDxfId="16"/>
    <tableColumn id="5" xr3:uid="{FBE2BCFD-5031-4220-B2E7-CB4347F74787}" name="Position" dataDxfId="15"/>
    <tableColumn id="1047" xr3:uid="{388D4F2B-BA67-4847-B020-E238B0D9CCD1}" name="Hierarchical manager" dataDxfId="14"/>
    <tableColumn id="275" xr3:uid="{145AE0E1-CE78-4D5E-BDEA-40BA691DDD5D}" name="MBU" dataDxfId="13"/>
    <tableColumn id="274" xr3:uid="{8C9F4613-A334-44BF-96CF-96AD54E10929}" name="CBU" dataDxfId="12"/>
    <tableColumn id="6" xr3:uid="{24BF3625-3BD3-4954-8811-AC71F23641CF}" name="I/E" dataDxfId="11"/>
    <tableColumn id="10" xr3:uid="{ED2FC1E8-288C-473B-88B6-78F5F9A71EF7}" name="OS/LOC" dataDxfId="10"/>
    <tableColumn id="27" xr3:uid="{91503351-BF59-4703-853E-A0714357F050}" name="WO" dataDxfId="9"/>
    <tableColumn id="11" xr3:uid="{CBEF45E1-9D0D-4D8F-BCDB-7F9CFB2CD608}" name="Project name" dataDxfId="8"/>
    <tableColumn id="7" xr3:uid="{25FF61F9-23A0-4CB6-87EB-A57ABDA33B86}" name="Profil" dataDxfId="7"/>
    <tableColumn id="306" xr3:uid="{44DE25F7-45CE-4004-8A6B-B836F52DE521}" name="Column1" dataDxfId="6"/>
    <tableColumn id="8" xr3:uid="{9D33C530-61C9-408B-97C9-403A01092B76}" name="Client" dataDxfId="5"/>
    <tableColumn id="4" xr3:uid="{4B4C9822-EF03-4702-A522-B6D5BB773C0B}" name="Début PdC 2025" dataDxfId="4"/>
    <tableColumn id="14" xr3:uid="{DB868E44-322D-4CA8-BE4F-285CDC842070}" name="Fin PdC 2025" dataDxfId="3"/>
    <tableColumn id="1046" xr3:uid="{0C25751B-0D8A-4C58-B774-E271288BE047}" name="Status" dataDxfId="2"/>
    <tableColumn id="279" xr3:uid="{A702B0E4-3AF8-4F5F-B0D9-8DE405687E31}" name="Janvier" dataDxfId="1"/>
    <tableColumn id="280" xr3:uid="{CA50F60B-663D-41B3-8EC9-479DDE657223}" name="Févri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J4" dT="2025-01-23T19:19:41.08" personId="{82EDE6B5-D411-446A-A29A-5FE0AA4B74A4}" id="{1ED339D6-BEE4-4AF7-8CB8-C69FE4921D44}">
    <text>heure sup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V6" dT="2023-11-21T13:54:48.76" personId="{DD6F14A9-60AB-4AD9-87FD-3B7BE240F735}" id="{3C8102F6-B097-4F53-9724-50C00C67C65C}">
    <text>1 jour + 2,5 Jours sup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Y17" dT="2024-07-08T09:21:20.72" personId="{82EDE6B5-D411-446A-A29A-5FE0AA4B74A4}" id="{62ADDD52-37BA-4807-8F84-CBDA6B82D6C2}">
    <text>ajouter frais déplacement</text>
  </threadedComment>
  <threadedComment ref="B53" dT="2024-01-02T15:10:30.53" personId="{DD6F14A9-60AB-4AD9-87FD-3B7BE240F735}" id="{822138D5-2656-4B4A-98E1-76E9BC1F6586}">
    <text>Matricule provisoire</text>
  </threadedComment>
  <threadedComment ref="B54" dT="2024-01-02T15:10:30.53" personId="{DD6F14A9-60AB-4AD9-87FD-3B7BE240F735}" id="{0F15C886-5DEE-4BE3-B793-32CA03345198}">
    <text>Matricule provisoire</text>
  </threadedComment>
  <threadedComment ref="B55" dT="2024-01-02T15:10:30.53" personId="{DD6F14A9-60AB-4AD9-87FD-3B7BE240F735}" id="{FDA97C5E-E5B7-4CA2-97F7-09EFCD9FC08D}">
    <text>Matricule provisoire</text>
  </threadedComment>
  <threadedComment ref="B56" dT="2024-01-02T15:10:30.53" personId="{DD6F14A9-60AB-4AD9-87FD-3B7BE240F735}" id="{32B54592-AF28-4A25-A73B-B734DB490A59}">
    <text>Matricule provisoire</text>
  </threadedComment>
  <threadedComment ref="IO57" dT="2024-10-17T09:02:33.49" personId="{C24B7180-B803-4BCE-8DF6-ED6BDA0700CC}" id="{494299A3-965B-4EDD-9B21-C3B8165222C3}">
    <text>1/2 journée en congé jusqu'a 18/10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J4" dT="2025-01-23T19:19:41.08" personId="{82EDE6B5-D411-446A-A29A-5FE0AA4B74A4}" id="{48A2B15E-751E-4149-8D38-EF440C4FFB29}">
    <text>heure sup</text>
  </threadedComment>
  <threadedComment ref="C13" dT="2025-03-10T12:01:02.56" personId="{C24B7180-B803-4BCE-8DF6-ED6BDA0700CC}" id="{7BA62457-5537-467E-BAAF-855785434D1A}">
    <text>Changement grading en I4</text>
  </threadedComment>
  <threadedComment ref="DF24" dT="2025-04-07T10:07:05.49" personId="{82EDE6B5-D411-446A-A29A-5FE0AA4B74A4}" id="{63B96913-D31F-46B6-AB9C-34AE99EFA1DE}">
    <text>A renseigner unit4</text>
  </threadedComment>
  <threadedComment ref="DK51" dT="2025-04-08T16:58:34.63" personId="{82EDE6B5-D411-446A-A29A-5FE0AA4B74A4}" id="{B2D3B85B-630B-4EA1-A855-E868FB74CF05}">
    <text>Congé décès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Relationship Id="rId4" Type="http://schemas.microsoft.com/office/2017/10/relationships/threadedComment" Target="../threadedComments/threadedComment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C258-51A9-41DF-94E1-363ABE4B83DC}">
  <dimension ref="A1:PA54"/>
  <sheetViews>
    <sheetView zoomScale="98" zoomScaleNormal="98" workbookViewId="0">
      <pane xSplit="3" topLeftCell="H1" activePane="topRight" state="frozen"/>
      <selection activeCell="C20" sqref="C20"/>
      <selection pane="topRight" activeCell="L9" sqref="L9"/>
    </sheetView>
  </sheetViews>
  <sheetFormatPr defaultColWidth="11.44140625" defaultRowHeight="15" customHeight="1"/>
  <cols>
    <col min="1" max="1" width="11.33203125" style="1" customWidth="1"/>
    <col min="2" max="2" width="23.88671875" style="8" customWidth="1"/>
    <col min="3" max="3" width="36.33203125" style="9" bestFit="1" customWidth="1"/>
    <col min="4" max="4" width="27.6640625" style="33" customWidth="1"/>
    <col min="5" max="5" width="20.44140625" style="10" customWidth="1"/>
    <col min="6" max="6" width="33.33203125" style="1" customWidth="1"/>
    <col min="7" max="16" width="32.6640625" style="1" customWidth="1"/>
    <col min="17" max="18" width="21.6640625" style="110" customWidth="1"/>
    <col min="19" max="19" width="22.6640625" style="1" customWidth="1"/>
    <col min="20" max="20" width="9.88671875" style="1" customWidth="1"/>
    <col min="21" max="21" width="8.6640625" style="1" customWidth="1"/>
    <col min="22" max="23" width="6.6640625" style="1" customWidth="1"/>
    <col min="24" max="25" width="6.33203125" style="1" customWidth="1"/>
    <col min="26" max="26" width="5.6640625" style="1" customWidth="1"/>
    <col min="27" max="27" width="6.33203125" style="1" customWidth="1"/>
    <col min="28" max="28" width="5.6640625" style="1" customWidth="1"/>
    <col min="29" max="30" width="6.33203125" style="1" customWidth="1"/>
    <col min="31" max="31" width="7.6640625" style="1" customWidth="1"/>
    <col min="32" max="32" width="32.33203125" style="1" customWidth="1"/>
    <col min="33" max="33" width="11.88671875" style="1" customWidth="1"/>
    <col min="34" max="34" width="10.44140625" style="1" customWidth="1"/>
    <col min="35" max="35" width="8" style="1" customWidth="1"/>
    <col min="36" max="36" width="7.33203125" style="1" customWidth="1"/>
    <col min="37" max="37" width="8.44140625" style="1" customWidth="1"/>
    <col min="38" max="38" width="9.44140625" style="1" customWidth="1"/>
    <col min="39" max="39" width="9" style="1" customWidth="1"/>
    <col min="40" max="40" width="9.5546875" style="1" customWidth="1"/>
    <col min="41" max="41" width="8.5546875" style="1" customWidth="1"/>
    <col min="42" max="42" width="7.88671875" style="1" customWidth="1"/>
    <col min="43" max="43" width="7.33203125" style="1" customWidth="1"/>
    <col min="44" max="44" width="8" style="1" customWidth="1"/>
    <col min="45" max="45" width="4.5546875" style="1" customWidth="1"/>
    <col min="46" max="46" width="5.44140625" style="1" customWidth="1"/>
    <col min="47" max="47" width="4.109375" style="1" customWidth="1"/>
    <col min="48" max="48" width="4.6640625" style="1" customWidth="1"/>
    <col min="49" max="50" width="3.44140625" style="1" customWidth="1"/>
    <col min="51" max="51" width="4.88671875" style="1" customWidth="1"/>
    <col min="52" max="54" width="3.44140625" style="1" customWidth="1"/>
    <col min="55" max="55" width="5.109375" style="23" customWidth="1"/>
    <col min="56" max="58" width="3.44140625" style="1" customWidth="1"/>
    <col min="59" max="59" width="3.44140625" style="24" customWidth="1"/>
    <col min="60" max="60" width="3.44140625" style="23" customWidth="1"/>
    <col min="61" max="63" width="3.44140625" style="1" customWidth="1"/>
    <col min="64" max="64" width="3.44140625" style="24" customWidth="1"/>
    <col min="65" max="73" width="3.44140625" style="1" customWidth="1"/>
    <col min="74" max="74" width="3.6640625" style="1" customWidth="1"/>
    <col min="75" max="77" width="3.44140625" style="1" customWidth="1"/>
    <col min="78" max="78" width="4.5546875" style="1" customWidth="1"/>
    <col min="79" max="79" width="4.44140625" style="1" customWidth="1"/>
    <col min="80" max="94" width="3.44140625" style="1" customWidth="1"/>
    <col min="95" max="95" width="4.5546875" style="1" customWidth="1"/>
    <col min="96" max="99" width="3.44140625" style="1" customWidth="1"/>
    <col min="100" max="100" width="5" style="1" customWidth="1"/>
    <col min="101" max="108" width="3.44140625" style="1" customWidth="1"/>
    <col min="109" max="109" width="3.5546875" style="1" customWidth="1"/>
    <col min="110" max="128" width="3.44140625" style="1" customWidth="1"/>
    <col min="129" max="129" width="4.5546875" style="1" customWidth="1"/>
    <col min="130" max="148" width="3.44140625" style="1" customWidth="1"/>
    <col min="149" max="149" width="4.88671875" style="1" customWidth="1"/>
    <col min="150" max="152" width="3.44140625" style="1" customWidth="1"/>
    <col min="153" max="153" width="4.44140625" style="1" customWidth="1"/>
    <col min="154" max="154" width="5.6640625" style="1" customWidth="1"/>
    <col min="155" max="160" width="3.44140625" style="1" customWidth="1"/>
    <col min="161" max="161" width="4.5546875" style="1" customWidth="1"/>
    <col min="162" max="248" width="3.44140625" style="1" customWidth="1"/>
    <col min="249" max="249" width="4.33203125" style="1" customWidth="1"/>
    <col min="250" max="297" width="3.44140625" style="1" customWidth="1"/>
    <col min="298" max="298" width="4.33203125" style="1" customWidth="1"/>
    <col min="299" max="299" width="3.44140625" style="1" customWidth="1"/>
    <col min="300" max="300" width="3.6640625" style="1" customWidth="1"/>
    <col min="301" max="304" width="4.6640625" style="1" customWidth="1"/>
    <col min="305" max="409" width="4.5546875" style="1" customWidth="1"/>
    <col min="410" max="417" width="9.5546875" style="1" customWidth="1"/>
    <col min="418" max="16384" width="11.44140625" style="1"/>
  </cols>
  <sheetData>
    <row r="1" spans="1:417" ht="106.95" customHeight="1">
      <c r="A1" s="39" t="s">
        <v>0</v>
      </c>
      <c r="B1" s="4" t="s">
        <v>1</v>
      </c>
      <c r="C1" s="4" t="s">
        <v>2</v>
      </c>
      <c r="D1" s="34" t="s">
        <v>3</v>
      </c>
      <c r="E1" s="4" t="s">
        <v>4</v>
      </c>
      <c r="F1" s="4" t="s">
        <v>5</v>
      </c>
      <c r="G1" s="8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1" t="s">
        <v>16</v>
      </c>
      <c r="R1" s="31" t="s">
        <v>17</v>
      </c>
      <c r="S1" s="11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3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4" t="s">
        <v>43</v>
      </c>
      <c r="AS1" s="103" t="s">
        <v>44</v>
      </c>
      <c r="AT1" s="103" t="s">
        <v>45</v>
      </c>
      <c r="AU1" s="103" t="s">
        <v>46</v>
      </c>
      <c r="AV1" s="103" t="s">
        <v>47</v>
      </c>
      <c r="AW1" s="103" t="s">
        <v>48</v>
      </c>
      <c r="AX1" s="103" t="s">
        <v>49</v>
      </c>
      <c r="AY1" s="103" t="s">
        <v>50</v>
      </c>
      <c r="AZ1" s="103" t="s">
        <v>51</v>
      </c>
      <c r="BA1" s="103" t="s">
        <v>52</v>
      </c>
      <c r="BB1" s="103" t="s">
        <v>53</v>
      </c>
      <c r="BC1" s="103" t="s">
        <v>54</v>
      </c>
      <c r="BD1" s="103" t="s">
        <v>55</v>
      </c>
      <c r="BE1" s="103" t="s">
        <v>56</v>
      </c>
      <c r="BF1" s="103" t="s">
        <v>57</v>
      </c>
      <c r="BG1" s="103" t="s">
        <v>58</v>
      </c>
      <c r="BH1" s="103" t="s">
        <v>59</v>
      </c>
      <c r="BI1" s="103" t="s">
        <v>60</v>
      </c>
      <c r="BJ1" s="103" t="s">
        <v>61</v>
      </c>
      <c r="BK1" s="103" t="s">
        <v>62</v>
      </c>
      <c r="BL1" s="103" t="s">
        <v>63</v>
      </c>
      <c r="BM1" s="103" t="s">
        <v>64</v>
      </c>
      <c r="BN1" s="103" t="s">
        <v>65</v>
      </c>
      <c r="BO1" s="103" t="s">
        <v>66</v>
      </c>
      <c r="BP1" s="103" t="s">
        <v>67</v>
      </c>
      <c r="BQ1" s="103" t="s">
        <v>68</v>
      </c>
      <c r="BR1" s="103" t="s">
        <v>69</v>
      </c>
      <c r="BS1" s="103" t="s">
        <v>70</v>
      </c>
      <c r="BT1" s="103" t="s">
        <v>71</v>
      </c>
      <c r="BU1" s="103" t="s">
        <v>72</v>
      </c>
      <c r="BV1" s="103" t="s">
        <v>73</v>
      </c>
      <c r="BW1" s="103" t="s">
        <v>74</v>
      </c>
      <c r="BX1" s="104" t="s">
        <v>75</v>
      </c>
      <c r="BY1" s="104" t="s">
        <v>76</v>
      </c>
      <c r="BZ1" s="104" t="s">
        <v>77</v>
      </c>
      <c r="CA1" s="104" t="s">
        <v>78</v>
      </c>
      <c r="CB1" s="104" t="s">
        <v>79</v>
      </c>
      <c r="CC1" s="104" t="s">
        <v>80</v>
      </c>
      <c r="CD1" s="104" t="s">
        <v>81</v>
      </c>
      <c r="CE1" s="104" t="s">
        <v>82</v>
      </c>
      <c r="CF1" s="104" t="s">
        <v>83</v>
      </c>
      <c r="CG1" s="104" t="s">
        <v>84</v>
      </c>
      <c r="CH1" s="104" t="s">
        <v>85</v>
      </c>
      <c r="CI1" s="104" t="s">
        <v>86</v>
      </c>
      <c r="CJ1" s="104" t="s">
        <v>87</v>
      </c>
      <c r="CK1" s="104" t="s">
        <v>88</v>
      </c>
      <c r="CL1" s="104" t="s">
        <v>89</v>
      </c>
      <c r="CM1" s="104" t="s">
        <v>90</v>
      </c>
      <c r="CN1" s="104" t="s">
        <v>91</v>
      </c>
      <c r="CO1" s="104" t="s">
        <v>92</v>
      </c>
      <c r="CP1" s="104" t="s">
        <v>93</v>
      </c>
      <c r="CQ1" s="104" t="s">
        <v>94</v>
      </c>
      <c r="CR1" s="104" t="s">
        <v>95</v>
      </c>
      <c r="CS1" s="104" t="s">
        <v>96</v>
      </c>
      <c r="CT1" s="104" t="s">
        <v>97</v>
      </c>
      <c r="CU1" s="104" t="s">
        <v>98</v>
      </c>
      <c r="CV1" s="104" t="s">
        <v>99</v>
      </c>
      <c r="CW1" s="104" t="s">
        <v>100</v>
      </c>
      <c r="CX1" s="104" t="s">
        <v>101</v>
      </c>
      <c r="CY1" s="104" t="s">
        <v>102</v>
      </c>
      <c r="CZ1" s="106" t="s">
        <v>103</v>
      </c>
      <c r="DA1" s="106" t="s">
        <v>104</v>
      </c>
      <c r="DB1" s="106" t="s">
        <v>105</v>
      </c>
      <c r="DC1" s="106" t="s">
        <v>106</v>
      </c>
      <c r="DD1" s="106" t="s">
        <v>107</v>
      </c>
      <c r="DE1" s="106" t="s">
        <v>108</v>
      </c>
      <c r="DF1" s="106" t="s">
        <v>109</v>
      </c>
      <c r="DG1" s="106" t="s">
        <v>110</v>
      </c>
      <c r="DH1" s="106" t="s">
        <v>111</v>
      </c>
      <c r="DI1" s="106" t="s">
        <v>112</v>
      </c>
      <c r="DJ1" s="106" t="s">
        <v>113</v>
      </c>
      <c r="DK1" s="106" t="s">
        <v>114</v>
      </c>
      <c r="DL1" s="106" t="s">
        <v>115</v>
      </c>
      <c r="DM1" s="106" t="s">
        <v>116</v>
      </c>
      <c r="DN1" s="106" t="s">
        <v>117</v>
      </c>
      <c r="DO1" s="106" t="s">
        <v>118</v>
      </c>
      <c r="DP1" s="106" t="s">
        <v>119</v>
      </c>
      <c r="DQ1" s="106" t="s">
        <v>120</v>
      </c>
      <c r="DR1" s="106" t="s">
        <v>121</v>
      </c>
      <c r="DS1" s="106" t="s">
        <v>122</v>
      </c>
      <c r="DT1" s="106" t="s">
        <v>123</v>
      </c>
      <c r="DU1" s="106" t="s">
        <v>124</v>
      </c>
      <c r="DV1" s="106" t="s">
        <v>125</v>
      </c>
      <c r="DW1" s="106" t="s">
        <v>126</v>
      </c>
      <c r="DX1" s="106" t="s">
        <v>127</v>
      </c>
      <c r="DY1" s="106" t="s">
        <v>128</v>
      </c>
      <c r="DZ1" s="106" t="s">
        <v>129</v>
      </c>
      <c r="EA1" s="106" t="s">
        <v>130</v>
      </c>
      <c r="EB1" s="106" t="s">
        <v>131</v>
      </c>
      <c r="EC1" s="106" t="s">
        <v>132</v>
      </c>
      <c r="ED1" s="106" t="s">
        <v>133</v>
      </c>
      <c r="EE1" s="103" t="s">
        <v>134</v>
      </c>
      <c r="EF1" s="103" t="s">
        <v>135</v>
      </c>
      <c r="EG1" s="103" t="s">
        <v>136</v>
      </c>
      <c r="EH1" s="103" t="s">
        <v>137</v>
      </c>
      <c r="EI1" s="103" t="s">
        <v>138</v>
      </c>
      <c r="EJ1" s="103" t="s">
        <v>139</v>
      </c>
      <c r="EK1" s="103" t="s">
        <v>140</v>
      </c>
      <c r="EL1" s="103" t="s">
        <v>141</v>
      </c>
      <c r="EM1" s="103" t="s">
        <v>142</v>
      </c>
      <c r="EN1" s="103" t="s">
        <v>143</v>
      </c>
      <c r="EO1" s="103" t="s">
        <v>144</v>
      </c>
      <c r="EP1" s="103" t="s">
        <v>145</v>
      </c>
      <c r="EQ1" s="103" t="s">
        <v>146</v>
      </c>
      <c r="ER1" s="103" t="s">
        <v>147</v>
      </c>
      <c r="ES1" s="103" t="s">
        <v>148</v>
      </c>
      <c r="ET1" s="103" t="s">
        <v>149</v>
      </c>
      <c r="EU1" s="103" t="s">
        <v>150</v>
      </c>
      <c r="EV1" s="103" t="s">
        <v>151</v>
      </c>
      <c r="EW1" s="103" t="s">
        <v>152</v>
      </c>
      <c r="EX1" s="103" t="s">
        <v>153</v>
      </c>
      <c r="EY1" s="103" t="s">
        <v>154</v>
      </c>
      <c r="EZ1" s="103" t="s">
        <v>155</v>
      </c>
      <c r="FA1" s="103" t="s">
        <v>156</v>
      </c>
      <c r="FB1" s="103" t="s">
        <v>157</v>
      </c>
      <c r="FC1" s="103" t="s">
        <v>158</v>
      </c>
      <c r="FD1" s="103" t="s">
        <v>159</v>
      </c>
      <c r="FE1" s="103" t="s">
        <v>160</v>
      </c>
      <c r="FF1" s="103" t="s">
        <v>161</v>
      </c>
      <c r="FG1" s="103" t="s">
        <v>162</v>
      </c>
      <c r="FH1" s="103" t="s">
        <v>163</v>
      </c>
      <c r="FI1" s="107" t="s">
        <v>164</v>
      </c>
      <c r="FJ1" s="107" t="s">
        <v>165</v>
      </c>
      <c r="FK1" s="107" t="s">
        <v>166</v>
      </c>
      <c r="FL1" s="107" t="s">
        <v>167</v>
      </c>
      <c r="FM1" s="107" t="s">
        <v>168</v>
      </c>
      <c r="FN1" s="107" t="s">
        <v>169</v>
      </c>
      <c r="FO1" s="107" t="s">
        <v>170</v>
      </c>
      <c r="FP1" s="107" t="s">
        <v>171</v>
      </c>
      <c r="FQ1" s="107" t="s">
        <v>172</v>
      </c>
      <c r="FR1" s="107" t="s">
        <v>173</v>
      </c>
      <c r="FS1" s="107" t="s">
        <v>174</v>
      </c>
      <c r="FT1" s="107" t="s">
        <v>175</v>
      </c>
      <c r="FU1" s="107" t="s">
        <v>176</v>
      </c>
      <c r="FV1" s="107" t="s">
        <v>177</v>
      </c>
      <c r="FW1" s="107" t="s">
        <v>178</v>
      </c>
      <c r="FX1" s="107" t="s">
        <v>179</v>
      </c>
      <c r="FY1" s="107" t="s">
        <v>180</v>
      </c>
      <c r="FZ1" s="107" t="s">
        <v>181</v>
      </c>
      <c r="GA1" s="107" t="s">
        <v>182</v>
      </c>
      <c r="GB1" s="107" t="s">
        <v>183</v>
      </c>
      <c r="GC1" s="107" t="s">
        <v>184</v>
      </c>
      <c r="GD1" s="107" t="s">
        <v>185</v>
      </c>
      <c r="GE1" s="107" t="s">
        <v>186</v>
      </c>
      <c r="GF1" s="107" t="s">
        <v>187</v>
      </c>
      <c r="GG1" s="107" t="s">
        <v>188</v>
      </c>
      <c r="GH1" s="107" t="s">
        <v>189</v>
      </c>
      <c r="GI1" s="107" t="s">
        <v>190</v>
      </c>
      <c r="GJ1" s="107" t="s">
        <v>191</v>
      </c>
      <c r="GK1" s="107" t="s">
        <v>192</v>
      </c>
      <c r="GL1" s="107" t="s">
        <v>193</v>
      </c>
      <c r="GM1" s="107" t="s">
        <v>194</v>
      </c>
      <c r="GN1" s="105" t="s">
        <v>195</v>
      </c>
      <c r="GO1" s="105" t="s">
        <v>196</v>
      </c>
      <c r="GP1" s="105" t="s">
        <v>197</v>
      </c>
      <c r="GQ1" s="105" t="s">
        <v>198</v>
      </c>
      <c r="GR1" s="105" t="s">
        <v>199</v>
      </c>
      <c r="GS1" s="105" t="s">
        <v>200</v>
      </c>
      <c r="GT1" s="105" t="s">
        <v>201</v>
      </c>
      <c r="GU1" s="105" t="s">
        <v>202</v>
      </c>
      <c r="GV1" s="105" t="s">
        <v>203</v>
      </c>
      <c r="GW1" s="105" t="s">
        <v>204</v>
      </c>
      <c r="GX1" s="105" t="s">
        <v>205</v>
      </c>
      <c r="GY1" s="105" t="s">
        <v>206</v>
      </c>
      <c r="GZ1" s="105" t="s">
        <v>207</v>
      </c>
      <c r="HA1" s="105" t="s">
        <v>208</v>
      </c>
      <c r="HB1" s="105" t="s">
        <v>209</v>
      </c>
      <c r="HC1" s="105" t="s">
        <v>210</v>
      </c>
      <c r="HD1" s="105" t="s">
        <v>211</v>
      </c>
      <c r="HE1" s="105" t="s">
        <v>212</v>
      </c>
      <c r="HF1" s="105" t="s">
        <v>213</v>
      </c>
      <c r="HG1" s="105" t="s">
        <v>214</v>
      </c>
      <c r="HH1" s="105" t="s">
        <v>215</v>
      </c>
      <c r="HI1" s="105" t="s">
        <v>216</v>
      </c>
      <c r="HJ1" s="105" t="s">
        <v>217</v>
      </c>
      <c r="HK1" s="105" t="s">
        <v>218</v>
      </c>
      <c r="HL1" s="105" t="s">
        <v>219</v>
      </c>
      <c r="HM1" s="105" t="s">
        <v>220</v>
      </c>
      <c r="HN1" s="105" t="s">
        <v>221</v>
      </c>
      <c r="HO1" s="105" t="s">
        <v>222</v>
      </c>
      <c r="HP1" s="105" t="s">
        <v>223</v>
      </c>
      <c r="HQ1" s="105" t="s">
        <v>224</v>
      </c>
      <c r="HR1" s="106" t="s">
        <v>225</v>
      </c>
      <c r="HS1" s="106" t="s">
        <v>226</v>
      </c>
      <c r="HT1" s="106" t="s">
        <v>227</v>
      </c>
      <c r="HU1" s="106" t="s">
        <v>228</v>
      </c>
      <c r="HV1" s="106" t="s">
        <v>229</v>
      </c>
      <c r="HW1" s="106" t="s">
        <v>230</v>
      </c>
      <c r="HX1" s="106" t="s">
        <v>231</v>
      </c>
      <c r="HY1" s="106" t="s">
        <v>232</v>
      </c>
      <c r="HZ1" s="106" t="s">
        <v>233</v>
      </c>
      <c r="IA1" s="106" t="s">
        <v>234</v>
      </c>
      <c r="IB1" s="106" t="s">
        <v>235</v>
      </c>
      <c r="IC1" s="106" t="s">
        <v>236</v>
      </c>
      <c r="ID1" s="106" t="s">
        <v>237</v>
      </c>
      <c r="IE1" s="106" t="s">
        <v>238</v>
      </c>
      <c r="IF1" s="106" t="s">
        <v>239</v>
      </c>
      <c r="IG1" s="106" t="s">
        <v>240</v>
      </c>
      <c r="IH1" s="106" t="s">
        <v>241</v>
      </c>
      <c r="II1" s="106" t="s">
        <v>242</v>
      </c>
      <c r="IJ1" s="106" t="s">
        <v>243</v>
      </c>
      <c r="IK1" s="106" t="s">
        <v>244</v>
      </c>
      <c r="IL1" s="106" t="s">
        <v>245</v>
      </c>
      <c r="IM1" s="106" t="s">
        <v>246</v>
      </c>
      <c r="IN1" s="106" t="s">
        <v>247</v>
      </c>
      <c r="IO1" s="106" t="s">
        <v>248</v>
      </c>
      <c r="IP1" s="106" t="s">
        <v>249</v>
      </c>
      <c r="IQ1" s="106" t="s">
        <v>250</v>
      </c>
      <c r="IR1" s="106" t="s">
        <v>251</v>
      </c>
      <c r="IS1" s="106" t="s">
        <v>252</v>
      </c>
      <c r="IT1" s="106" t="s">
        <v>253</v>
      </c>
      <c r="IU1" s="106" t="s">
        <v>254</v>
      </c>
      <c r="IV1" s="106" t="s">
        <v>255</v>
      </c>
      <c r="IW1" s="105" t="s">
        <v>256</v>
      </c>
      <c r="IX1" s="105" t="s">
        <v>257</v>
      </c>
      <c r="IY1" s="105" t="s">
        <v>258</v>
      </c>
      <c r="IZ1" s="105" t="s">
        <v>259</v>
      </c>
      <c r="JA1" s="105" t="s">
        <v>260</v>
      </c>
      <c r="JB1" s="105" t="s">
        <v>261</v>
      </c>
      <c r="JC1" s="105" t="s">
        <v>262</v>
      </c>
      <c r="JD1" s="105" t="s">
        <v>263</v>
      </c>
      <c r="JE1" s="105" t="s">
        <v>264</v>
      </c>
      <c r="JF1" s="105" t="s">
        <v>265</v>
      </c>
      <c r="JG1" s="105" t="s">
        <v>266</v>
      </c>
      <c r="JH1" s="105" t="s">
        <v>267</v>
      </c>
      <c r="JI1" s="105" t="s">
        <v>268</v>
      </c>
      <c r="JJ1" s="105" t="s">
        <v>269</v>
      </c>
      <c r="JK1" s="105" t="s">
        <v>270</v>
      </c>
      <c r="JL1" s="105" t="s">
        <v>271</v>
      </c>
      <c r="JM1" s="105" t="s">
        <v>272</v>
      </c>
      <c r="JN1" s="105" t="s">
        <v>273</v>
      </c>
      <c r="JO1" s="105" t="s">
        <v>274</v>
      </c>
      <c r="JP1" s="105" t="s">
        <v>275</v>
      </c>
      <c r="JQ1" s="105" t="s">
        <v>276</v>
      </c>
      <c r="JR1" s="105" t="s">
        <v>277</v>
      </c>
      <c r="JS1" s="105" t="s">
        <v>278</v>
      </c>
      <c r="JT1" s="105" t="s">
        <v>279</v>
      </c>
      <c r="JU1" s="105" t="s">
        <v>280</v>
      </c>
      <c r="JV1" s="105" t="s">
        <v>281</v>
      </c>
      <c r="JW1" s="105" t="s">
        <v>282</v>
      </c>
      <c r="JX1" s="105" t="s">
        <v>283</v>
      </c>
      <c r="JY1" s="105" t="s">
        <v>284</v>
      </c>
      <c r="JZ1" s="105" t="s">
        <v>285</v>
      </c>
      <c r="KA1" s="105" t="s">
        <v>286</v>
      </c>
      <c r="KB1" s="106" t="s">
        <v>287</v>
      </c>
      <c r="KC1" s="106" t="s">
        <v>288</v>
      </c>
      <c r="KD1" s="106" t="s">
        <v>289</v>
      </c>
      <c r="KE1" s="106" t="s">
        <v>290</v>
      </c>
      <c r="KF1" s="106" t="s">
        <v>291</v>
      </c>
      <c r="KG1" s="106" t="s">
        <v>292</v>
      </c>
      <c r="KH1" s="106" t="s">
        <v>293</v>
      </c>
      <c r="KI1" s="106" t="s">
        <v>294</v>
      </c>
      <c r="KJ1" s="106" t="s">
        <v>295</v>
      </c>
      <c r="KK1" s="106" t="s">
        <v>296</v>
      </c>
      <c r="KL1" s="106" t="s">
        <v>297</v>
      </c>
      <c r="KM1" s="106" t="s">
        <v>298</v>
      </c>
      <c r="KN1" s="106" t="s">
        <v>299</v>
      </c>
      <c r="KO1" s="106" t="s">
        <v>300</v>
      </c>
      <c r="KP1" s="106" t="s">
        <v>301</v>
      </c>
      <c r="KQ1" s="106" t="s">
        <v>302</v>
      </c>
      <c r="KR1" s="106" t="s">
        <v>303</v>
      </c>
      <c r="KS1" s="106" t="s">
        <v>304</v>
      </c>
      <c r="KT1" s="106" t="s">
        <v>305</v>
      </c>
      <c r="KU1" s="106" t="s">
        <v>306</v>
      </c>
      <c r="KV1" s="106" t="s">
        <v>307</v>
      </c>
      <c r="KW1" s="106" t="s">
        <v>308</v>
      </c>
      <c r="KX1" s="106" t="s">
        <v>309</v>
      </c>
      <c r="KY1" s="106" t="s">
        <v>310</v>
      </c>
      <c r="KZ1" s="106" t="s">
        <v>311</v>
      </c>
      <c r="LA1" s="106" t="s">
        <v>312</v>
      </c>
      <c r="LB1" s="106" t="s">
        <v>313</v>
      </c>
      <c r="LC1" s="106" t="s">
        <v>314</v>
      </c>
      <c r="LD1" s="106" t="s">
        <v>315</v>
      </c>
      <c r="LE1" s="106" t="s">
        <v>316</v>
      </c>
      <c r="LF1" s="16" t="s">
        <v>317</v>
      </c>
      <c r="LG1" s="16" t="s">
        <v>318</v>
      </c>
      <c r="LH1" s="16" t="s">
        <v>319</v>
      </c>
      <c r="LI1" s="16" t="s">
        <v>320</v>
      </c>
      <c r="LJ1" s="16" t="s">
        <v>321</v>
      </c>
      <c r="LK1" s="16" t="s">
        <v>322</v>
      </c>
      <c r="LL1" s="16" t="s">
        <v>323</v>
      </c>
      <c r="LM1" s="16" t="s">
        <v>324</v>
      </c>
      <c r="LN1" s="16" t="s">
        <v>325</v>
      </c>
      <c r="LO1" s="16" t="s">
        <v>326</v>
      </c>
      <c r="LP1" s="16" t="s">
        <v>327</v>
      </c>
      <c r="LQ1" s="16" t="s">
        <v>328</v>
      </c>
      <c r="LR1" s="16" t="s">
        <v>329</v>
      </c>
      <c r="LS1" s="16" t="s">
        <v>330</v>
      </c>
      <c r="LT1" s="16" t="s">
        <v>331</v>
      </c>
      <c r="LU1" s="16" t="s">
        <v>332</v>
      </c>
      <c r="LV1" s="16" t="s">
        <v>333</v>
      </c>
      <c r="LW1" s="16" t="s">
        <v>334</v>
      </c>
      <c r="LX1" s="16" t="s">
        <v>335</v>
      </c>
      <c r="LY1" s="16" t="s">
        <v>336</v>
      </c>
      <c r="LZ1" s="16" t="s">
        <v>337</v>
      </c>
      <c r="MA1" s="16" t="s">
        <v>338</v>
      </c>
      <c r="MB1" s="16" t="s">
        <v>339</v>
      </c>
      <c r="MC1" s="16" t="s">
        <v>340</v>
      </c>
      <c r="MD1" s="16" t="s">
        <v>341</v>
      </c>
      <c r="ME1" s="16" t="s">
        <v>342</v>
      </c>
      <c r="MF1" s="16" t="s">
        <v>343</v>
      </c>
      <c r="MG1" s="16" t="s">
        <v>344</v>
      </c>
      <c r="MH1" s="16" t="s">
        <v>345</v>
      </c>
      <c r="MI1" s="16" t="s">
        <v>346</v>
      </c>
      <c r="MJ1" s="16" t="s">
        <v>347</v>
      </c>
      <c r="MK1" s="104" t="s">
        <v>348</v>
      </c>
      <c r="ML1" s="104" t="s">
        <v>349</v>
      </c>
      <c r="MM1" s="104" t="s">
        <v>350</v>
      </c>
      <c r="MN1" s="104" t="s">
        <v>351</v>
      </c>
      <c r="MO1" s="104" t="s">
        <v>352</v>
      </c>
      <c r="MP1" s="104" t="s">
        <v>353</v>
      </c>
      <c r="MQ1" s="104" t="s">
        <v>354</v>
      </c>
      <c r="MR1" s="104" t="s">
        <v>355</v>
      </c>
      <c r="MS1" s="104" t="s">
        <v>356</v>
      </c>
      <c r="MT1" s="104" t="s">
        <v>357</v>
      </c>
      <c r="MU1" s="104" t="s">
        <v>358</v>
      </c>
      <c r="MV1" s="104" t="s">
        <v>359</v>
      </c>
      <c r="MW1" s="104" t="s">
        <v>360</v>
      </c>
      <c r="MX1" s="104" t="s">
        <v>361</v>
      </c>
      <c r="MY1" s="104" t="s">
        <v>362</v>
      </c>
      <c r="MZ1" s="104" t="s">
        <v>363</v>
      </c>
      <c r="NA1" s="104" t="s">
        <v>364</v>
      </c>
      <c r="NB1" s="104" t="s">
        <v>365</v>
      </c>
      <c r="NC1" s="104" t="s">
        <v>366</v>
      </c>
      <c r="ND1" s="104" t="s">
        <v>367</v>
      </c>
      <c r="NE1" s="104" t="s">
        <v>368</v>
      </c>
      <c r="NF1" s="104" t="s">
        <v>369</v>
      </c>
      <c r="NG1" s="104" t="s">
        <v>370</v>
      </c>
      <c r="NH1" s="104" t="s">
        <v>371</v>
      </c>
      <c r="NI1" s="104" t="s">
        <v>372</v>
      </c>
      <c r="NJ1" s="104" t="s">
        <v>373</v>
      </c>
      <c r="NK1" s="104" t="s">
        <v>374</v>
      </c>
      <c r="NL1" s="104" t="s">
        <v>375</v>
      </c>
      <c r="NM1" s="104" t="s">
        <v>376</v>
      </c>
      <c r="NN1" s="104" t="s">
        <v>377</v>
      </c>
      <c r="NO1" s="16" t="s">
        <v>378</v>
      </c>
      <c r="NP1" s="16" t="s">
        <v>379</v>
      </c>
      <c r="NQ1" s="16" t="s">
        <v>380</v>
      </c>
      <c r="NR1" s="16" t="s">
        <v>381</v>
      </c>
      <c r="NS1" s="16" t="s">
        <v>382</v>
      </c>
      <c r="NT1" s="16" t="s">
        <v>383</v>
      </c>
      <c r="NU1" s="16" t="s">
        <v>384</v>
      </c>
      <c r="NV1" s="16" t="s">
        <v>385</v>
      </c>
      <c r="NW1" s="16" t="s">
        <v>386</v>
      </c>
      <c r="NX1" s="16" t="s">
        <v>387</v>
      </c>
      <c r="NY1" s="16" t="s">
        <v>388</v>
      </c>
      <c r="NZ1" s="16" t="s">
        <v>389</v>
      </c>
      <c r="OA1" s="16" t="s">
        <v>390</v>
      </c>
      <c r="OB1" s="16" t="s">
        <v>391</v>
      </c>
      <c r="OC1" s="16" t="s">
        <v>392</v>
      </c>
      <c r="OD1" s="16" t="s">
        <v>393</v>
      </c>
      <c r="OE1" s="16" t="s">
        <v>394</v>
      </c>
      <c r="OF1" s="16" t="s">
        <v>395</v>
      </c>
      <c r="OG1" s="16" t="s">
        <v>396</v>
      </c>
      <c r="OH1" s="16" t="s">
        <v>397</v>
      </c>
      <c r="OI1" s="16" t="s">
        <v>398</v>
      </c>
      <c r="OJ1" s="16" t="s">
        <v>399</v>
      </c>
      <c r="OK1" s="16" t="s">
        <v>400</v>
      </c>
      <c r="OL1" s="16" t="s">
        <v>401</v>
      </c>
      <c r="OM1" s="16" t="s">
        <v>402</v>
      </c>
      <c r="ON1" s="16" t="s">
        <v>403</v>
      </c>
      <c r="OO1" s="16" t="s">
        <v>404</v>
      </c>
      <c r="OP1" s="16" t="s">
        <v>405</v>
      </c>
      <c r="OQ1" s="16" t="s">
        <v>406</v>
      </c>
      <c r="OR1" s="16" t="s">
        <v>407</v>
      </c>
      <c r="OS1" s="16" t="s">
        <v>408</v>
      </c>
      <c r="OT1" s="16" t="s">
        <v>409</v>
      </c>
      <c r="OU1" s="111" t="s">
        <v>410</v>
      </c>
      <c r="OV1" s="111" t="s">
        <v>411</v>
      </c>
      <c r="OW1" s="111" t="s">
        <v>412</v>
      </c>
      <c r="OX1" s="16" t="s">
        <v>413</v>
      </c>
      <c r="OY1" s="16" t="s">
        <v>414</v>
      </c>
      <c r="OZ1" s="16" t="s">
        <v>415</v>
      </c>
      <c r="PA1" s="16" t="s">
        <v>416</v>
      </c>
    </row>
    <row r="2" spans="1:417" ht="15" customHeight="1">
      <c r="A2" s="108">
        <v>1</v>
      </c>
      <c r="B2" s="25" t="s">
        <v>417</v>
      </c>
      <c r="C2" s="26" t="s">
        <v>418</v>
      </c>
      <c r="D2" s="32">
        <v>44567</v>
      </c>
      <c r="E2" s="26" t="s">
        <v>419</v>
      </c>
      <c r="F2" s="26" t="s">
        <v>420</v>
      </c>
      <c r="G2" s="26" t="s">
        <v>421</v>
      </c>
      <c r="H2" s="26" t="s">
        <v>422</v>
      </c>
      <c r="I2" s="26" t="s">
        <v>423</v>
      </c>
      <c r="J2" s="26" t="s">
        <v>424</v>
      </c>
      <c r="K2" s="26" t="s">
        <v>425</v>
      </c>
      <c r="L2" s="26" t="s">
        <v>426</v>
      </c>
      <c r="M2" s="26"/>
      <c r="N2" s="26" t="s">
        <v>427</v>
      </c>
      <c r="O2" s="26"/>
      <c r="P2" s="26"/>
      <c r="Q2" s="109">
        <v>45658</v>
      </c>
      <c r="R2" s="109">
        <v>46022</v>
      </c>
      <c r="S2" s="27" t="s">
        <v>428</v>
      </c>
      <c r="T2" s="28">
        <f>IF(ISBLANK(Q2)," ",IF(IF(AND(NOT(ISBLANK(R2))),MONTH(R2)&lt;1)," ",IF(MONTH(Q2)&lt;2,SUM(Tableau2353467[[#This Row],[1/1/2025]:[1/31/2025]])," ")))</f>
        <v>0</v>
      </c>
      <c r="U2" s="28">
        <f>IF(ISBLANK(Q2)," ",IF(IF(AND(NOT(ISBLANK(R2))),MONTH(R2)&lt;2)," ",IF(MONTH(Q2)&lt;3,SUM(Tableau2353467[[#This Row],[2/1/2025]:[2/28/2025]])," ")))</f>
        <v>0</v>
      </c>
      <c r="V2" s="28">
        <f>IF(ISBLANK(Q2)," ",IF(IF(AND(NOT(ISBLANK(R2))),MONTH(R2)&lt;3)," ",IF(MONTH(Q2)&lt;4,SUM(Tableau2353467[[#This Row],[3/1/2025]:[3/31/2025]])," ")))</f>
        <v>0</v>
      </c>
      <c r="W2" s="28">
        <f>IF(ISBLANK(Q2)," ",IF(IF(AND(NOT(ISBLANK(R2))),MONTH(R2)&lt;4)," ",IF(MONTH(Q2)&lt;5,SUM(Tableau2353467[[#This Row],[4/1/2025]:[4/30/2025]])," ")))</f>
        <v>0</v>
      </c>
      <c r="X2" s="61">
        <f>IF(ISBLANK(Q2)," ",IF(IF(AND(NOT(ISBLANK(R2))),MONTH(R2)&lt;5)," ",IF(MONTH(Q2)&lt;6,SUM(Tableau2353467[[#This Row],[5/1/2025]:[5/31/2025]])," ")))</f>
        <v>0</v>
      </c>
      <c r="Y2" s="61">
        <f>IF(ISBLANK(Q2)," ",IF(IF(AND(NOT(ISBLANK(R2))),MONTH(R2)&lt;6)," ",IF(MONTH(Q2)&lt;7,SUM(Tableau2353467[[#This Row],[6/1/2025]:[6/30/2025]])," ")))</f>
        <v>0</v>
      </c>
      <c r="Z2" s="28">
        <f>IF(ISBLANK(Q2)," ",IF(IF(AND(NOT(ISBLANK(R2))),MONTH(R2)&lt;7)," ",IF(MONTH(Q2)&lt;8,SUM(Tableau2353467[[#This Row],[7/1/2025]:[7/31/2025]])," ")))</f>
        <v>0</v>
      </c>
      <c r="AA2" s="28">
        <f>IF(ISBLANK(Q2)," ",IF(IF(AND(NOT(ISBLANK(R2))),MONTH(R2)&lt;8)," ",IF(MONTH(Q2)&lt;9,SUM(Tableau2353467[[#This Row],[8/1/2025]:[8/31/2025]])," ")))</f>
        <v>0</v>
      </c>
      <c r="AB2" s="28">
        <f>IF(ISBLANK(Q2)," ",IF(IF(AND(NOT(ISBLANK(R2))),MONTH(R2)&lt;9)," ",IF(MONTH(Q2)&lt;10,SUM(Tableau2353467[[#This Row],[9/1/2025]:[9/30/2025]])," ")))</f>
        <v>0</v>
      </c>
      <c r="AC2" s="28">
        <f>IF(ISBLANK(Q2)," ",IF(IF(AND(NOT(ISBLANK(R2))),MONTH(R2)&lt;10)," ",IF(MONTH(Q2)&lt;11,SUM(Tableau2353467[[#This Row],[10/1/2025]:[10/31/2025]])," ")))</f>
        <v>0</v>
      </c>
      <c r="AD2" s="28">
        <f>IF(ISBLANK(Q2)," ",IF(IF(AND(NOT(ISBLANK(R2))),MONTH(R2)&lt;11)," ",IF(MONTH(Q2)&lt;12,SUM(Tableau2353467[[#This Row],[11/1/2025]:[11/30/2025]])," ")))</f>
        <v>0</v>
      </c>
      <c r="AE2" s="28">
        <f>IF(ISBLANK(Q2)," ",IF(IF(AND(NOT(ISBLANK(R2))),MONTH(R2)&lt;12)," ",IF(MONTH(Q2)&lt;13,SUM(Tableau2353467[[#This Row],[12/1/2025]:[12/31/2025]])," ")))</f>
        <v>0</v>
      </c>
      <c r="AF2" s="7"/>
      <c r="AG2" s="8">
        <f>IF(OR(ISBLANK(Q2),Tableau2353467[[#This Row],[Janvier]]=" ")," ",SUM(Tableau2353467[[#This Row],[1/1/2025]:[1/31/2025]])/(COUNTA(Tableau2353467[[#This Row],[1/1/2025]:[1/31/2025]])+COUNTBLANK(Tableau2353467[[#This Row],[1/1/2025]:[1/31/2025]])))</f>
        <v>0</v>
      </c>
      <c r="AH2" s="8">
        <f>IF(OR(ISBLANK(Q2),Tableau2353467[[#This Row],[Février]]=" ")," ",SUM(Tableau2353467[[#This Row],[2/1/2025]:[2/28/2025]])/(COUNTA(Tableau2353467[[#This Row],[2/1/2025]:[2/28/2025]])+COUNTBLANK(Tableau2353467[[#This Row],[2/1/2025]:[2/28/2025]])))</f>
        <v>0</v>
      </c>
      <c r="AI2" s="8">
        <f>IF(OR(ISBLANK(Q2),Tableau2353467[[#This Row],[Mars]]=" ")," ",SUM(Tableau2353467[[#This Row],[3/1/2025]:[3/31/2025]])/(COUNTA(Tableau2353467[[#This Row],[3/1/2025]:[3/31/2025]])+COUNTBLANK(Tableau2353467[[#This Row],[3/1/2025]:[3/31/2025]])))</f>
        <v>0</v>
      </c>
      <c r="AJ2" s="8">
        <f>IF(OR(ISBLANK(Q2),Tableau2353467[[#This Row],[Avril]]=" ")," ",SUM(Tableau2353467[[#This Row],[3/6/2025]:[3/27/2025]])/(COUNTA(Tableau2353467[[#This Row],[3/6/2025]:[3/27/2025]])+COUNTBLANK(Tableau2353467[[#This Row],[3/6/2025]:[3/27/2025]])))</f>
        <v>0</v>
      </c>
      <c r="AK2" s="8">
        <f>IF(OR(ISBLANK(Q2),Tableau2353467[[#This Row],[Mai]]=" ")," ",SUM(Tableau2353467[[#This Row],[5/1/2025]:[5/31/2025]])/(COUNTA(Tableau2353467[[#This Row],[5/1/2025]:[5/31/2025]])+COUNTBLANK(Tableau2353467[[#This Row],[5/1/2025]:[5/31/2025]])))</f>
        <v>0</v>
      </c>
      <c r="AL2" s="8">
        <f>IF(OR(ISBLANK(Q2),Tableau2353467[[#This Row],[Juin]]=" ")," ",SUM(Tableau2353467[[#This Row],[6/1/2025]:[6/30/2025]])/(COUNTA(Tableau2353467[[#This Row],[6/1/2025]:[6/30/2025]])+COUNTBLANK(Tableau2353467[[#This Row],[6/1/2025]:[6/30/2025]])))</f>
        <v>0</v>
      </c>
      <c r="AM2" s="8">
        <f>IF(OR(ISBLANK(Q2),Tableau2353467[[#This Row],[Juillet]]=" ")," ",SUM(Tableau2353467[[#This Row],[7/1/2025]:[7/31/2025]])/(COUNTA(Tableau2353467[[#This Row],[7/1/2025]:[7/31/2025]])+COUNTBLANK(Tableau2353467[[#This Row],[7/1/2025]:[7/31/2025]])))</f>
        <v>0</v>
      </c>
      <c r="AN2" s="8">
        <f>IF(OR(ISBLANK(Q2),Tableau2353467[[#This Row],[Août]]=" ")," ",SUM(Tableau2353467[[#This Row],[8/1/2025]:[8/31/2025]])/(COUNTA(Tableau2353467[[#This Row],[8/1/2025]:[8/31/2025]])+COUNTBLANK(Tableau2353467[[#This Row],[8/1/2025]:[8/31/2025]])))</f>
        <v>0</v>
      </c>
      <c r="AO2" s="8">
        <f>IF(OR(ISBLANK(Q2),Tableau2353467[[#This Row],[Septembre]]=" ")," ",SUM(Tableau2353467[[#This Row],[9/1/2025]:[9/30/2025]])/(COUNTA(Tableau2353467[[#This Row],[9/1/2025]:[9/30/2025]])+COUNTBLANK(Tableau2353467[[#This Row],[9/1/2025]:[9/30/2025]])))</f>
        <v>0</v>
      </c>
      <c r="AP2" s="8">
        <f>IF(OR(ISBLANK(Q2),Tableau2353467[[#This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" s="8">
        <f>IF(OR(ISBLANK(Q2),Tableau2353467[[#This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" s="8">
        <f>IF(OR(ISBLANK(Q2),Tableau2353467[[#This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>
        <f>COUNTIF($AS2:$OS2,"F")</f>
        <v>0</v>
      </c>
      <c r="OU2" s="8">
        <v>0</v>
      </c>
      <c r="OV2" s="8">
        <v>18</v>
      </c>
      <c r="OW2" s="8">
        <f>$OU2+$OV2</f>
        <v>18</v>
      </c>
      <c r="OX2" s="8">
        <f>COUNTIF($AS2:$OS2,"CP")</f>
        <v>0</v>
      </c>
      <c r="OY2" s="8">
        <f>COUNTIF($AS2:$OS2,1)</f>
        <v>0</v>
      </c>
      <c r="OZ2" s="8">
        <f>COUNTIF($AS2:$OS2,"BH")</f>
        <v>0</v>
      </c>
      <c r="PA2" s="8">
        <f>$OY2-$OZ2-$OX2</f>
        <v>0</v>
      </c>
    </row>
    <row r="3" spans="1:417" ht="15" customHeight="1">
      <c r="A3" s="108">
        <v>1</v>
      </c>
      <c r="B3" s="25" t="s">
        <v>429</v>
      </c>
      <c r="C3" s="26" t="s">
        <v>430</v>
      </c>
      <c r="D3" s="32">
        <v>44795</v>
      </c>
      <c r="E3" s="26" t="s">
        <v>419</v>
      </c>
      <c r="F3" s="26" t="s">
        <v>431</v>
      </c>
      <c r="G3" s="26" t="s">
        <v>421</v>
      </c>
      <c r="H3" s="26" t="s">
        <v>422</v>
      </c>
      <c r="I3" s="26" t="s">
        <v>423</v>
      </c>
      <c r="J3" s="26" t="s">
        <v>424</v>
      </c>
      <c r="K3" s="26" t="s">
        <v>425</v>
      </c>
      <c r="L3" s="26" t="s">
        <v>432</v>
      </c>
      <c r="M3" s="26" t="s">
        <v>433</v>
      </c>
      <c r="N3" s="26" t="s">
        <v>427</v>
      </c>
      <c r="O3" s="26"/>
      <c r="P3" s="26" t="s">
        <v>434</v>
      </c>
      <c r="Q3" s="109">
        <v>45658</v>
      </c>
      <c r="R3" s="109">
        <v>46022</v>
      </c>
      <c r="S3" s="27" t="s">
        <v>428</v>
      </c>
      <c r="T3" s="28">
        <f>IF(ISBLANK(Q3)," ",IF(IF(AND(NOT(ISBLANK(R3))),MONTH(R3)&lt;1)," ",IF(MONTH(Q3)&lt;2,SUM(Tableau2353467[[#This Row],[1/1/2025]:[1/31/2025]])," ")))</f>
        <v>0</v>
      </c>
      <c r="U3" s="28">
        <f>IF(ISBLANK(Q3)," ",IF(IF(AND(NOT(ISBLANK(R3))),MONTH(R3)&lt;2)," ",IF(MONTH(Q3)&lt;3,SUM(Tableau2353467[[#This Row],[2/1/2025]:[2/28/2025]])," ")))</f>
        <v>0</v>
      </c>
      <c r="V3" s="28">
        <f>IF(ISBLANK(Q3)," ",IF(IF(AND(NOT(ISBLANK(R3))),MONTH(R3)&lt;3)," ",IF(MONTH(Q3)&lt;4,SUM(Tableau2353467[[#This Row],[3/1/2025]:[3/31/2025]])," ")))</f>
        <v>0</v>
      </c>
      <c r="W3" s="28">
        <f>IF(ISBLANK(Q3)," ",IF(IF(AND(NOT(ISBLANK(R3))),MONTH(R3)&lt;4)," ",IF(MONTH(Q3)&lt;5,SUM(Tableau2353467[[#This Row],[4/1/2025]:[4/30/2025]])," ")))</f>
        <v>0</v>
      </c>
      <c r="X3" s="61">
        <f>IF(ISBLANK(Q3)," ",IF(IF(AND(NOT(ISBLANK(R3))),MONTH(R3)&lt;5)," ",IF(MONTH(Q3)&lt;6,SUM(Tableau2353467[[#This Row],[5/1/2025]:[5/31/2025]])," ")))</f>
        <v>0</v>
      </c>
      <c r="Y3" s="61">
        <f>IF(ISBLANK(Q3)," ",IF(IF(AND(NOT(ISBLANK(R3))),MONTH(R3)&lt;6)," ",IF(MONTH(Q3)&lt;7,SUM(Tableau2353467[[#This Row],[6/1/2025]:[6/30/2025]])," ")))</f>
        <v>0</v>
      </c>
      <c r="Z3" s="28">
        <f>IF(ISBLANK(Q3)," ",IF(IF(AND(NOT(ISBLANK(R3))),MONTH(R3)&lt;7)," ",IF(MONTH(Q3)&lt;8,SUM(Tableau2353467[[#This Row],[7/1/2025]:[7/31/2025]])," ")))</f>
        <v>0</v>
      </c>
      <c r="AA3" s="28">
        <f>IF(ISBLANK(Q3)," ",IF(IF(AND(NOT(ISBLANK(R3))),MONTH(R3)&lt;8)," ",IF(MONTH(Q3)&lt;9,SUM(Tableau2353467[[#This Row],[8/1/2025]:[8/31/2025]])," ")))</f>
        <v>0</v>
      </c>
      <c r="AB3" s="28">
        <f>IF(ISBLANK(Q3)," ",IF(IF(AND(NOT(ISBLANK(R3))),MONTH(R3)&lt;9)," ",IF(MONTH(Q3)&lt;10,SUM(Tableau2353467[[#This Row],[9/1/2025]:[9/30/2025]])," ")))</f>
        <v>0</v>
      </c>
      <c r="AC3" s="28">
        <f>IF(ISBLANK(Q3)," ",IF(IF(AND(NOT(ISBLANK(R3))),MONTH(R3)&lt;10)," ",IF(MONTH(Q3)&lt;11,SUM(Tableau2353467[[#This Row],[10/1/2025]:[10/31/2025]])," ")))</f>
        <v>0</v>
      </c>
      <c r="AD3" s="28">
        <f>IF(ISBLANK(Q3)," ",IF(IF(AND(NOT(ISBLANK(R3))),MONTH(R3)&lt;11)," ",IF(MONTH(Q3)&lt;12,SUM(Tableau2353467[[#This Row],[11/1/2025]:[11/30/2025]])," ")))</f>
        <v>0</v>
      </c>
      <c r="AE3" s="28">
        <f>IF(ISBLANK(Q3)," ",IF(IF(AND(NOT(ISBLANK(R3))),MONTH(R3)&lt;12)," ",IF(MONTH(Q3)&lt;13,SUM(Tableau2353467[[#This Row],[12/1/2025]:[12/31/2025]])," ")))</f>
        <v>0</v>
      </c>
      <c r="AF3" s="7"/>
      <c r="AG3" s="8">
        <f>IF(OR(ISBLANK(Q3),Tableau2353467[[#This Row],[Janvier]]=" ")," ",SUM(Tableau2353467[[#This Row],[1/1/2025]:[1/31/2025]])/(COUNTA(Tableau2353467[[#This Row],[1/1/2025]:[1/31/2025]])+COUNTBLANK(Tableau2353467[[#This Row],[1/1/2025]:[1/31/2025]])))</f>
        <v>0</v>
      </c>
      <c r="AH3" s="8">
        <f>IF(OR(ISBLANK(Q3),Tableau2353467[[#This Row],[Février]]=" ")," ",SUM(Tableau2353467[[#This Row],[2/1/2025]:[2/28/2025]])/(COUNTA(Tableau2353467[[#This Row],[2/1/2025]:[2/28/2025]])+COUNTBLANK(Tableau2353467[[#This Row],[2/1/2025]:[2/28/2025]])))</f>
        <v>0</v>
      </c>
      <c r="AI3" s="8">
        <f>IF(OR(ISBLANK(Q3),Tableau2353467[[#This Row],[Mars]]=" ")," ",SUM(Tableau2353467[[#This Row],[3/1/2025]:[3/31/2025]])/(COUNTA(Tableau2353467[[#This Row],[3/1/2025]:[3/31/2025]])+COUNTBLANK(Tableau2353467[[#This Row],[3/1/2025]:[3/31/2025]])))</f>
        <v>0</v>
      </c>
      <c r="AJ3" s="8">
        <f>IF(OR(ISBLANK(Q3),Tableau2353467[[#This Row],[Avril]]=" ")," ",SUM(Tableau2353467[[#This Row],[3/6/2025]:[3/27/2025]])/(COUNTA(Tableau2353467[[#This Row],[3/6/2025]:[3/27/2025]])+COUNTBLANK(Tableau2353467[[#This Row],[3/6/2025]:[3/27/2025]])))</f>
        <v>0</v>
      </c>
      <c r="AK3" s="8">
        <f>IF(OR(ISBLANK(Q3),Tableau2353467[[#This Row],[Mai]]=" ")," ",SUM(Tableau2353467[[#This Row],[5/1/2025]:[5/31/2025]])/(COUNTA(Tableau2353467[[#This Row],[5/1/2025]:[5/31/2025]])+COUNTBLANK(Tableau2353467[[#This Row],[5/1/2025]:[5/31/2025]])))</f>
        <v>0</v>
      </c>
      <c r="AL3" s="8">
        <f>IF(OR(ISBLANK(Q3),Tableau2353467[[#This Row],[Juin]]=" ")," ",SUM(Tableau2353467[[#This Row],[6/1/2025]:[6/30/2025]])/(COUNTA(Tableau2353467[[#This Row],[6/1/2025]:[6/30/2025]])+COUNTBLANK(Tableau2353467[[#This Row],[6/1/2025]:[6/30/2025]])))</f>
        <v>0</v>
      </c>
      <c r="AM3" s="8">
        <f>IF(OR(ISBLANK(Q3),Tableau2353467[[#This Row],[Juillet]]=" ")," ",SUM(Tableau2353467[[#This Row],[7/1/2025]:[7/31/2025]])/(COUNTA(Tableau2353467[[#This Row],[7/1/2025]:[7/31/2025]])+COUNTBLANK(Tableau2353467[[#This Row],[7/1/2025]:[7/31/2025]])))</f>
        <v>0</v>
      </c>
      <c r="AN3" s="8">
        <f>IF(OR(ISBLANK(Q3),Tableau2353467[[#This Row],[Août]]=" ")," ",SUM(Tableau2353467[[#This Row],[8/1/2025]:[8/31/2025]])/(COUNTA(Tableau2353467[[#This Row],[8/1/2025]:[8/31/2025]])+COUNTBLANK(Tableau2353467[[#This Row],[8/1/2025]:[8/31/2025]])))</f>
        <v>0</v>
      </c>
      <c r="AO3" s="8">
        <f>IF(OR(ISBLANK(Q3),Tableau2353467[[#This Row],[Septembre]]=" ")," ",SUM(Tableau2353467[[#This Row],[9/1/2025]:[9/30/2025]])/(COUNTA(Tableau2353467[[#This Row],[9/1/2025]:[9/30/2025]])+COUNTBLANK(Tableau2353467[[#This Row],[9/1/2025]:[9/30/2025]])))</f>
        <v>0</v>
      </c>
      <c r="AP3" s="8">
        <f>IF(OR(ISBLANK(Q3),Tableau2353467[[#This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" s="8">
        <f>IF(OR(ISBLANK(Q3),Tableau2353467[[#This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" s="8">
        <f>IF(OR(ISBLANK(Q3),Tableau2353467[[#This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>
        <f t="shared" ref="OT3:OT51" si="0">COUNTIF($AS3:$OS3,"F")</f>
        <v>0</v>
      </c>
      <c r="OU3" s="8">
        <v>0</v>
      </c>
      <c r="OV3" s="8">
        <v>18</v>
      </c>
      <c r="OW3" s="8">
        <f>$OU3+$OV3</f>
        <v>18</v>
      </c>
      <c r="OX3" s="8">
        <f t="shared" ref="OX3:OX51" si="1">COUNTIF($AS3:$OS3,"CP")</f>
        <v>0</v>
      </c>
      <c r="OY3" s="8">
        <f t="shared" ref="OY3:OY49" si="2">COUNTIF($AS3:$OS3,1)</f>
        <v>0</v>
      </c>
      <c r="OZ3" s="8">
        <f t="shared" ref="OZ3:OZ53" si="3">COUNTIF($AS3:$OS3,"BH")</f>
        <v>0</v>
      </c>
      <c r="PA3" s="8">
        <f t="shared" ref="PA3:PA49" si="4">$OY3-$OZ3-$OX3</f>
        <v>0</v>
      </c>
    </row>
    <row r="4" spans="1:417" ht="15" customHeight="1">
      <c r="A4" s="108">
        <v>1</v>
      </c>
      <c r="B4" s="25" t="s">
        <v>435</v>
      </c>
      <c r="C4" s="26" t="s">
        <v>436</v>
      </c>
      <c r="D4" s="32">
        <v>44839</v>
      </c>
      <c r="E4" s="26" t="s">
        <v>419</v>
      </c>
      <c r="F4" s="26" t="s">
        <v>437</v>
      </c>
      <c r="G4" s="26" t="s">
        <v>438</v>
      </c>
      <c r="H4" s="26" t="s">
        <v>439</v>
      </c>
      <c r="I4" s="26" t="s">
        <v>423</v>
      </c>
      <c r="J4" s="26" t="s">
        <v>440</v>
      </c>
      <c r="K4" s="26" t="s">
        <v>441</v>
      </c>
      <c r="L4" s="26"/>
      <c r="M4" s="26" t="s">
        <v>442</v>
      </c>
      <c r="N4" s="26" t="s">
        <v>443</v>
      </c>
      <c r="O4" s="26"/>
      <c r="P4" s="26" t="s">
        <v>444</v>
      </c>
      <c r="Q4" s="109">
        <v>45658</v>
      </c>
      <c r="R4" s="109"/>
      <c r="S4" s="27" t="s">
        <v>445</v>
      </c>
      <c r="T4" s="28">
        <f>IF(ISBLANK(Q4)," ",IF(IF(AND(NOT(ISBLANK(R4))),MONTH(R4)&lt;1)," ",IF(MONTH(Q4)&lt;2,SUM(Tableau2353467[[#This Row],[1/1/2025]:[1/31/2025]])," ")))</f>
        <v>0</v>
      </c>
      <c r="U4" s="28">
        <f>IF(ISBLANK(Q4)," ",IF(IF(AND(NOT(ISBLANK(R4))),MONTH(R4)&lt;2)," ",IF(MONTH(Q4)&lt;3,SUM(Tableau2353467[[#This Row],[2/1/2025]:[2/28/2025]])," ")))</f>
        <v>0</v>
      </c>
      <c r="V4" s="28">
        <f>IF(ISBLANK(Q4)," ",IF(IF(AND(NOT(ISBLANK(R4))),MONTH(R4)&lt;3)," ",IF(MONTH(Q4)&lt;4,SUM(Tableau2353467[[#This Row],[3/1/2025]:[3/31/2025]])," ")))</f>
        <v>0</v>
      </c>
      <c r="W4" s="28">
        <f>IF(ISBLANK(Q4)," ",IF(IF(AND(NOT(ISBLANK(R4))),MONTH(R4)&lt;4)," ",IF(MONTH(Q4)&lt;5,SUM(Tableau2353467[[#This Row],[4/1/2025]:[4/30/2025]])," ")))</f>
        <v>0</v>
      </c>
      <c r="X4" s="61">
        <f>IF(ISBLANK(Q4)," ",IF(IF(AND(NOT(ISBLANK(R4))),MONTH(R4)&lt;5)," ",IF(MONTH(Q4)&lt;6,SUM(Tableau2353467[[#This Row],[5/1/2025]:[5/31/2025]])," ")))</f>
        <v>0</v>
      </c>
      <c r="Y4" s="61">
        <f>IF(ISBLANK(Q4)," ",IF(IF(AND(NOT(ISBLANK(R4))),MONTH(R4)&lt;6)," ",IF(MONTH(Q4)&lt;7,SUM(Tableau2353467[[#This Row],[6/1/2025]:[6/30/2025]])," ")))</f>
        <v>0</v>
      </c>
      <c r="Z4" s="28">
        <f>IF(ISBLANK(Q4)," ",IF(IF(AND(NOT(ISBLANK(R4))),MONTH(R4)&lt;7)," ",IF(MONTH(Q4)&lt;8,SUM(Tableau2353467[[#This Row],[7/1/2025]:[7/31/2025]])," ")))</f>
        <v>0</v>
      </c>
      <c r="AA4" s="28">
        <f>IF(ISBLANK(Q4)," ",IF(IF(AND(NOT(ISBLANK(R4))),MONTH(R4)&lt;8)," ",IF(MONTH(Q4)&lt;9,SUM(Tableau2353467[[#This Row],[8/1/2025]:[8/31/2025]])," ")))</f>
        <v>0</v>
      </c>
      <c r="AB4" s="28">
        <f>IF(ISBLANK(Q4)," ",IF(IF(AND(NOT(ISBLANK(R4))),MONTH(R4)&lt;9)," ",IF(MONTH(Q4)&lt;10,SUM(Tableau2353467[[#This Row],[9/1/2025]:[9/30/2025]])," ")))</f>
        <v>0</v>
      </c>
      <c r="AC4" s="28">
        <f>IF(ISBLANK(Q4)," ",IF(IF(AND(NOT(ISBLANK(R4))),MONTH(R4)&lt;10)," ",IF(MONTH(Q4)&lt;11,SUM(Tableau2353467[[#This Row],[10/1/2025]:[10/31/2025]])," ")))</f>
        <v>0</v>
      </c>
      <c r="AD4" s="28">
        <f>IF(ISBLANK(Q4)," ",IF(IF(AND(NOT(ISBLANK(R4))),MONTH(R4)&lt;11)," ",IF(MONTH(Q4)&lt;12,SUM(Tableau2353467[[#This Row],[11/1/2025]:[11/30/2025]])," ")))</f>
        <v>0</v>
      </c>
      <c r="AE4" s="28">
        <f>IF(ISBLANK(Q4)," ",IF(IF(AND(NOT(ISBLANK(R4))),MONTH(R4)&lt;12)," ",IF(MONTH(Q4)&lt;13,SUM(Tableau2353467[[#This Row],[12/1/2025]:[12/31/2025]])," ")))</f>
        <v>0</v>
      </c>
      <c r="AF4" s="7"/>
      <c r="AG4" s="8">
        <f>IF(OR(ISBLANK(Q4),Tableau2353467[[#This Row],[Janvier]]=" ")," ",SUM(Tableau2353467[[#This Row],[1/1/2025]:[1/31/2025]])/(COUNTA(Tableau2353467[[#This Row],[1/1/2025]:[1/31/2025]])+COUNTBLANK(Tableau2353467[[#This Row],[1/1/2025]:[1/31/2025]])))</f>
        <v>0</v>
      </c>
      <c r="AH4" s="8">
        <f>IF(OR(ISBLANK(Q4),Tableau2353467[[#This Row],[Février]]=" ")," ",SUM(Tableau2353467[[#This Row],[2/1/2025]:[2/28/2025]])/(COUNTA(Tableau2353467[[#This Row],[2/1/2025]:[2/28/2025]])+COUNTBLANK(Tableau2353467[[#This Row],[2/1/2025]:[2/28/2025]])))</f>
        <v>0</v>
      </c>
      <c r="AI4" s="8">
        <f>IF(OR(ISBLANK(Q4),Tableau2353467[[#This Row],[Mars]]=" ")," ",SUM(Tableau2353467[[#This Row],[3/1/2025]:[3/31/2025]])/(COUNTA(Tableau2353467[[#This Row],[3/1/2025]:[3/31/2025]])+COUNTBLANK(Tableau2353467[[#This Row],[3/1/2025]:[3/31/2025]])))</f>
        <v>0</v>
      </c>
      <c r="AJ4" s="8">
        <f>IF(OR(ISBLANK(Q4),Tableau2353467[[#This Row],[Avril]]=" ")," ",SUM(Tableau2353467[[#This Row],[3/6/2025]:[3/27/2025]])/(COUNTA(Tableau2353467[[#This Row],[3/6/2025]:[3/27/2025]])+COUNTBLANK(Tableau2353467[[#This Row],[3/6/2025]:[3/27/2025]])))</f>
        <v>0</v>
      </c>
      <c r="AK4" s="8">
        <f>IF(OR(ISBLANK(Q4),Tableau2353467[[#This Row],[Mai]]=" ")," ",SUM(Tableau2353467[[#This Row],[5/1/2025]:[5/31/2025]])/(COUNTA(Tableau2353467[[#This Row],[5/1/2025]:[5/31/2025]])+COUNTBLANK(Tableau2353467[[#This Row],[5/1/2025]:[5/31/2025]])))</f>
        <v>0</v>
      </c>
      <c r="AL4" s="8">
        <f>IF(OR(ISBLANK(Q4),Tableau2353467[[#This Row],[Juin]]=" ")," ",SUM(Tableau2353467[[#This Row],[6/1/2025]:[6/30/2025]])/(COUNTA(Tableau2353467[[#This Row],[6/1/2025]:[6/30/2025]])+COUNTBLANK(Tableau2353467[[#This Row],[6/1/2025]:[6/30/2025]])))</f>
        <v>0</v>
      </c>
      <c r="AM4" s="8">
        <f>IF(OR(ISBLANK(Q4),Tableau2353467[[#This Row],[Juillet]]=" ")," ",SUM(Tableau2353467[[#This Row],[7/1/2025]:[7/31/2025]])/(COUNTA(Tableau2353467[[#This Row],[7/1/2025]:[7/31/2025]])+COUNTBLANK(Tableau2353467[[#This Row],[7/1/2025]:[7/31/2025]])))</f>
        <v>0</v>
      </c>
      <c r="AN4" s="8">
        <f>IF(OR(ISBLANK(Q4),Tableau2353467[[#This Row],[Août]]=" ")," ",SUM(Tableau2353467[[#This Row],[8/1/2025]:[8/31/2025]])/(COUNTA(Tableau2353467[[#This Row],[8/1/2025]:[8/31/2025]])+COUNTBLANK(Tableau2353467[[#This Row],[8/1/2025]:[8/31/2025]])))</f>
        <v>0</v>
      </c>
      <c r="AO4" s="8">
        <f>IF(OR(ISBLANK(Q4),Tableau2353467[[#This Row],[Septembre]]=" ")," ",SUM(Tableau2353467[[#This Row],[9/1/2025]:[9/30/2025]])/(COUNTA(Tableau2353467[[#This Row],[9/1/2025]:[9/30/2025]])+COUNTBLANK(Tableau2353467[[#This Row],[9/1/2025]:[9/30/2025]])))</f>
        <v>0</v>
      </c>
      <c r="AP4" s="8">
        <f>IF(OR(ISBLANK(Q4),Tableau2353467[[#This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" s="8">
        <f>IF(OR(ISBLANK(Q4),Tableau2353467[[#This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" s="8">
        <f>IF(OR(ISBLANK(Q4),Tableau2353467[[#This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>
        <f t="shared" si="0"/>
        <v>0</v>
      </c>
      <c r="OU4" s="8">
        <v>0</v>
      </c>
      <c r="OV4" s="8">
        <v>18</v>
      </c>
      <c r="OW4" s="8">
        <f t="shared" ref="OW4:OW51" si="5">$OU4+$OV4</f>
        <v>18</v>
      </c>
      <c r="OX4" s="8">
        <f t="shared" si="1"/>
        <v>0</v>
      </c>
      <c r="OY4" s="8">
        <f t="shared" si="2"/>
        <v>0</v>
      </c>
      <c r="OZ4" s="8">
        <f t="shared" si="3"/>
        <v>0</v>
      </c>
      <c r="PA4" s="8">
        <f t="shared" si="4"/>
        <v>0</v>
      </c>
    </row>
    <row r="5" spans="1:417" ht="15" customHeight="1">
      <c r="A5" s="108">
        <v>1</v>
      </c>
      <c r="B5" s="25" t="s">
        <v>446</v>
      </c>
      <c r="C5" s="26" t="s">
        <v>447</v>
      </c>
      <c r="D5" s="32">
        <v>43353</v>
      </c>
      <c r="E5" s="26" t="s">
        <v>419</v>
      </c>
      <c r="F5" s="26" t="s">
        <v>420</v>
      </c>
      <c r="G5" s="26" t="s">
        <v>448</v>
      </c>
      <c r="H5" s="26" t="s">
        <v>422</v>
      </c>
      <c r="I5" s="26" t="s">
        <v>423</v>
      </c>
      <c r="J5" s="26" t="s">
        <v>424</v>
      </c>
      <c r="K5" s="26" t="s">
        <v>441</v>
      </c>
      <c r="L5" s="26" t="s">
        <v>449</v>
      </c>
      <c r="M5" s="26" t="s">
        <v>450</v>
      </c>
      <c r="N5" s="26" t="s">
        <v>443</v>
      </c>
      <c r="O5" s="26"/>
      <c r="P5" s="26" t="s">
        <v>451</v>
      </c>
      <c r="Q5" s="109">
        <v>45658</v>
      </c>
      <c r="R5" s="109">
        <v>46022</v>
      </c>
      <c r="S5" s="27" t="s">
        <v>445</v>
      </c>
      <c r="T5" s="28">
        <f>IF(ISBLANK(Q5)," ",IF(IF(AND(NOT(ISBLANK(R5))),MONTH(R5)&lt;1)," ",IF(MONTH(Q5)&lt;2,SUM(Tableau2353467[[#This Row],[1/1/2025]:[1/31/2025]])," ")))</f>
        <v>0</v>
      </c>
      <c r="U5" s="28">
        <f>IF(ISBLANK(Q5)," ",IF(IF(AND(NOT(ISBLANK(R5))),MONTH(R5)&lt;2)," ",IF(MONTH(Q5)&lt;3,SUM(Tableau2353467[[#This Row],[2/1/2025]:[2/28/2025]])," ")))</f>
        <v>0</v>
      </c>
      <c r="V5" s="28">
        <f>IF(ISBLANK(Q5)," ",IF(IF(AND(NOT(ISBLANK(R5))),MONTH(R5)&lt;3)," ",IF(MONTH(Q5)&lt;4,SUM(Tableau2353467[[#This Row],[3/1/2025]:[3/31/2025]])," ")))</f>
        <v>0</v>
      </c>
      <c r="W5" s="28">
        <f>IF(ISBLANK(Q5)," ",IF(IF(AND(NOT(ISBLANK(R5))),MONTH(R5)&lt;4)," ",IF(MONTH(Q5)&lt;5,SUM(Tableau2353467[[#This Row],[4/1/2025]:[4/30/2025]])," ")))</f>
        <v>0</v>
      </c>
      <c r="X5" s="61">
        <f>IF(ISBLANK(Q5)," ",IF(IF(AND(NOT(ISBLANK(R5))),MONTH(R5)&lt;5)," ",IF(MONTH(Q5)&lt;6,SUM(Tableau2353467[[#This Row],[5/1/2025]:[5/31/2025]])," ")))</f>
        <v>0</v>
      </c>
      <c r="Y5" s="61">
        <f>IF(ISBLANK(Q5)," ",IF(IF(AND(NOT(ISBLANK(R5))),MONTH(R5)&lt;6)," ",IF(MONTH(Q5)&lt;7,SUM(Tableau2353467[[#This Row],[6/1/2025]:[6/30/2025]])," ")))</f>
        <v>0</v>
      </c>
      <c r="Z5" s="28">
        <f>IF(ISBLANK(Q5)," ",IF(IF(AND(NOT(ISBLANK(R5))),MONTH(R5)&lt;7)," ",IF(MONTH(Q5)&lt;8,SUM(Tableau2353467[[#This Row],[7/1/2025]:[7/31/2025]])," ")))</f>
        <v>0</v>
      </c>
      <c r="AA5" s="28">
        <f>IF(ISBLANK(Q5)," ",IF(IF(AND(NOT(ISBLANK(R5))),MONTH(R5)&lt;8)," ",IF(MONTH(Q5)&lt;9,SUM(Tableau2353467[[#This Row],[8/1/2025]:[8/31/2025]])," ")))</f>
        <v>0</v>
      </c>
      <c r="AB5" s="28">
        <f>IF(ISBLANK(Q5)," ",IF(IF(AND(NOT(ISBLANK(R5))),MONTH(R5)&lt;9)," ",IF(MONTH(Q5)&lt;10,SUM(Tableau2353467[[#This Row],[9/1/2025]:[9/30/2025]])," ")))</f>
        <v>0</v>
      </c>
      <c r="AC5" s="28">
        <f>IF(ISBLANK(Q5)," ",IF(IF(AND(NOT(ISBLANK(R5))),MONTH(R5)&lt;10)," ",IF(MONTH(Q5)&lt;11,SUM(Tableau2353467[[#This Row],[10/1/2025]:[10/31/2025]])," ")))</f>
        <v>0</v>
      </c>
      <c r="AD5" s="28">
        <f>IF(ISBLANK(Q5)," ",IF(IF(AND(NOT(ISBLANK(R5))),MONTH(R5)&lt;11)," ",IF(MONTH(Q5)&lt;12,SUM(Tableau2353467[[#This Row],[11/1/2025]:[11/30/2025]])," ")))</f>
        <v>0</v>
      </c>
      <c r="AE5" s="28">
        <f>IF(ISBLANK(Q5)," ",IF(IF(AND(NOT(ISBLANK(R5))),MONTH(R5)&lt;12)," ",IF(MONTH(Q5)&lt;13,SUM(Tableau2353467[[#This Row],[12/1/2025]:[12/31/2025]])," ")))</f>
        <v>0</v>
      </c>
      <c r="AF5" s="7"/>
      <c r="AG5" s="8">
        <f>IF(OR(ISBLANK(Q5),Tableau2353467[[#This Row],[Janvier]]=" ")," ",SUM(Tableau2353467[[#This Row],[1/1/2025]:[1/31/2025]])/(COUNTA(Tableau2353467[[#This Row],[1/1/2025]:[1/31/2025]])+COUNTBLANK(Tableau2353467[[#This Row],[1/1/2025]:[1/31/2025]])))</f>
        <v>0</v>
      </c>
      <c r="AH5" s="8">
        <f>IF(OR(ISBLANK(Q5),Tableau2353467[[#This Row],[Février]]=" ")," ",SUM(Tableau2353467[[#This Row],[2/1/2025]:[2/28/2025]])/(COUNTA(Tableau2353467[[#This Row],[2/1/2025]:[2/28/2025]])+COUNTBLANK(Tableau2353467[[#This Row],[2/1/2025]:[2/28/2025]])))</f>
        <v>0</v>
      </c>
      <c r="AI5" s="8">
        <f>IF(OR(ISBLANK(Q5),Tableau2353467[[#This Row],[Mars]]=" ")," ",SUM(Tableau2353467[[#This Row],[3/1/2025]:[3/31/2025]])/(COUNTA(Tableau2353467[[#This Row],[3/1/2025]:[3/31/2025]])+COUNTBLANK(Tableau2353467[[#This Row],[3/1/2025]:[3/31/2025]])))</f>
        <v>0</v>
      </c>
      <c r="AJ5" s="8">
        <f>IF(OR(ISBLANK(Q5),Tableau2353467[[#This Row],[Avril]]=" ")," ",SUM(Tableau2353467[[#This Row],[3/6/2025]:[3/27/2025]])/(COUNTA(Tableau2353467[[#This Row],[3/6/2025]:[3/27/2025]])+COUNTBLANK(Tableau2353467[[#This Row],[3/6/2025]:[3/27/2025]])))</f>
        <v>0</v>
      </c>
      <c r="AK5" s="8">
        <f>IF(OR(ISBLANK(Q5),Tableau2353467[[#This Row],[Mai]]=" ")," ",SUM(Tableau2353467[[#This Row],[5/1/2025]:[5/31/2025]])/(COUNTA(Tableau2353467[[#This Row],[5/1/2025]:[5/31/2025]])+COUNTBLANK(Tableau2353467[[#This Row],[5/1/2025]:[5/31/2025]])))</f>
        <v>0</v>
      </c>
      <c r="AL5" s="8">
        <f>IF(OR(ISBLANK(Q5),Tableau2353467[[#This Row],[Juin]]=" ")," ",SUM(Tableau2353467[[#This Row],[6/1/2025]:[6/30/2025]])/(COUNTA(Tableau2353467[[#This Row],[6/1/2025]:[6/30/2025]])+COUNTBLANK(Tableau2353467[[#This Row],[6/1/2025]:[6/30/2025]])))</f>
        <v>0</v>
      </c>
      <c r="AM5" s="8">
        <f>IF(OR(ISBLANK(Q5),Tableau2353467[[#This Row],[Juillet]]=" ")," ",SUM(Tableau2353467[[#This Row],[7/1/2025]:[7/31/2025]])/(COUNTA(Tableau2353467[[#This Row],[7/1/2025]:[7/31/2025]])+COUNTBLANK(Tableau2353467[[#This Row],[7/1/2025]:[7/31/2025]])))</f>
        <v>0</v>
      </c>
      <c r="AN5" s="8">
        <f>IF(OR(ISBLANK(Q5),Tableau2353467[[#This Row],[Août]]=" ")," ",SUM(Tableau2353467[[#This Row],[8/1/2025]:[8/31/2025]])/(COUNTA(Tableau2353467[[#This Row],[8/1/2025]:[8/31/2025]])+COUNTBLANK(Tableau2353467[[#This Row],[8/1/2025]:[8/31/2025]])))</f>
        <v>0</v>
      </c>
      <c r="AO5" s="8">
        <f>IF(OR(ISBLANK(Q5),Tableau2353467[[#This Row],[Septembre]]=" ")," ",SUM(Tableau2353467[[#This Row],[9/1/2025]:[9/30/2025]])/(COUNTA(Tableau2353467[[#This Row],[9/1/2025]:[9/30/2025]])+COUNTBLANK(Tableau2353467[[#This Row],[9/1/2025]:[9/30/2025]])))</f>
        <v>0</v>
      </c>
      <c r="AP5" s="8">
        <f>IF(OR(ISBLANK(Q5),Tableau2353467[[#This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5" s="8">
        <f>IF(OR(ISBLANK(Q5),Tableau2353467[[#This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5" s="8">
        <f>IF(OR(ISBLANK(Q5),Tableau2353467[[#This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>
        <f t="shared" si="0"/>
        <v>0</v>
      </c>
      <c r="OU5" s="8">
        <v>0</v>
      </c>
      <c r="OV5" s="8">
        <v>18</v>
      </c>
      <c r="OW5" s="8">
        <f t="shared" si="5"/>
        <v>18</v>
      </c>
      <c r="OX5" s="8">
        <f t="shared" si="1"/>
        <v>0</v>
      </c>
      <c r="OY5" s="8">
        <f t="shared" si="2"/>
        <v>0</v>
      </c>
      <c r="OZ5" s="8">
        <f t="shared" si="3"/>
        <v>0</v>
      </c>
      <c r="PA5" s="8">
        <f t="shared" si="4"/>
        <v>0</v>
      </c>
    </row>
    <row r="6" spans="1:417" ht="15" customHeight="1">
      <c r="A6" s="108">
        <v>1</v>
      </c>
      <c r="B6" s="25" t="s">
        <v>452</v>
      </c>
      <c r="C6" s="26" t="s">
        <v>453</v>
      </c>
      <c r="D6" s="32">
        <v>44839</v>
      </c>
      <c r="E6" s="26" t="s">
        <v>419</v>
      </c>
      <c r="F6" s="26" t="s">
        <v>437</v>
      </c>
      <c r="G6" s="26" t="s">
        <v>421</v>
      </c>
      <c r="H6" s="26" t="s">
        <v>422</v>
      </c>
      <c r="I6" s="26" t="s">
        <v>423</v>
      </c>
      <c r="J6" s="26" t="s">
        <v>440</v>
      </c>
      <c r="K6" s="26" t="s">
        <v>441</v>
      </c>
      <c r="L6" s="26" t="s">
        <v>454</v>
      </c>
      <c r="M6" s="26" t="s">
        <v>455</v>
      </c>
      <c r="N6" s="26" t="s">
        <v>456</v>
      </c>
      <c r="O6" s="26"/>
      <c r="P6" s="26" t="s">
        <v>451</v>
      </c>
      <c r="Q6" s="109">
        <v>45658</v>
      </c>
      <c r="R6" s="109">
        <v>46022</v>
      </c>
      <c r="S6" s="27" t="s">
        <v>445</v>
      </c>
      <c r="T6" s="28">
        <f>IF(ISBLANK(Q6)," ",IF(IF(AND(NOT(ISBLANK(R6))),MONTH(R6)&lt;1)," ",IF(MONTH(Q6)&lt;2,SUM(Tableau2353467[[#This Row],[1/1/2025]:[1/31/2025]])," ")))</f>
        <v>0</v>
      </c>
      <c r="U6" s="28">
        <f>IF(ISBLANK(Q6)," ",IF(IF(AND(NOT(ISBLANK(R6))),MONTH(R6)&lt;2)," ",IF(MONTH(Q6)&lt;3,SUM(Tableau2353467[[#This Row],[2/1/2025]:[2/28/2025]])," ")))</f>
        <v>0</v>
      </c>
      <c r="V6" s="28">
        <f>IF(ISBLANK(Q6)," ",IF(IF(AND(NOT(ISBLANK(R6))),MONTH(R6)&lt;3)," ",IF(MONTH(Q6)&lt;4,SUM(Tableau2353467[[#This Row],[3/1/2025]:[3/31/2025]])," ")))</f>
        <v>0</v>
      </c>
      <c r="W6" s="28">
        <f>IF(ISBLANK(Q6)," ",IF(IF(AND(NOT(ISBLANK(R6))),MONTH(R6)&lt;4)," ",IF(MONTH(Q6)&lt;5,SUM(Tableau2353467[[#This Row],[4/1/2025]:[4/30/2025]])," ")))</f>
        <v>0</v>
      </c>
      <c r="X6" s="61">
        <f>IF(ISBLANK(Q6)," ",IF(IF(AND(NOT(ISBLANK(R6))),MONTH(R6)&lt;5)," ",IF(MONTH(Q6)&lt;6,SUM(Tableau2353467[[#This Row],[5/1/2025]:[5/31/2025]])," ")))</f>
        <v>0</v>
      </c>
      <c r="Y6" s="61">
        <f>IF(ISBLANK(Q6)," ",IF(IF(AND(NOT(ISBLANK(R6))),MONTH(R6)&lt;6)," ",IF(MONTH(Q6)&lt;7,SUM(Tableau2353467[[#This Row],[6/1/2025]:[6/30/2025]])," ")))</f>
        <v>0</v>
      </c>
      <c r="Z6" s="28">
        <f>IF(ISBLANK(Q6)," ",IF(IF(AND(NOT(ISBLANK(R6))),MONTH(R6)&lt;7)," ",IF(MONTH(Q6)&lt;8,SUM(Tableau2353467[[#This Row],[7/1/2025]:[7/31/2025]])," ")))</f>
        <v>0</v>
      </c>
      <c r="AA6" s="28">
        <f>IF(ISBLANK(Q6)," ",IF(IF(AND(NOT(ISBLANK(R6))),MONTH(R6)&lt;8)," ",IF(MONTH(Q6)&lt;9,SUM(Tableau2353467[[#This Row],[8/1/2025]:[8/31/2025]])," ")))</f>
        <v>0</v>
      </c>
      <c r="AB6" s="28">
        <f>IF(ISBLANK(Q6)," ",IF(IF(AND(NOT(ISBLANK(R6))),MONTH(R6)&lt;9)," ",IF(MONTH(Q6)&lt;10,SUM(Tableau2353467[[#This Row],[9/1/2025]:[9/30/2025]])," ")))</f>
        <v>0</v>
      </c>
      <c r="AC6" s="28">
        <f>IF(ISBLANK(Q6)," ",IF(IF(AND(NOT(ISBLANK(R6))),MONTH(R6)&lt;10)," ",IF(MONTH(Q6)&lt;11,SUM(Tableau2353467[[#This Row],[10/1/2025]:[10/31/2025]])," ")))</f>
        <v>0</v>
      </c>
      <c r="AD6" s="28">
        <f>IF(ISBLANK(Q6)," ",IF(IF(AND(NOT(ISBLANK(R6))),MONTH(R6)&lt;11)," ",IF(MONTH(Q6)&lt;12,SUM(Tableau2353467[[#This Row],[11/1/2025]:[11/30/2025]])," ")))</f>
        <v>0</v>
      </c>
      <c r="AE6" s="28">
        <f>IF(ISBLANK(Q6)," ",IF(IF(AND(NOT(ISBLANK(R6))),MONTH(R6)&lt;12)," ",IF(MONTH(Q6)&lt;13,SUM(Tableau2353467[[#This Row],[12/1/2025]:[12/31/2025]])," ")))</f>
        <v>0</v>
      </c>
      <c r="AF6" s="7"/>
      <c r="AG6" s="8">
        <f>IF(OR(ISBLANK(Q6),Tableau2353467[[#This Row],[Janvier]]=" ")," ",SUM(Tableau2353467[[#This Row],[1/1/2025]:[1/31/2025]])/(COUNTA(Tableau2353467[[#This Row],[1/1/2025]:[1/31/2025]])+COUNTBLANK(Tableau2353467[[#This Row],[1/1/2025]:[1/31/2025]])))</f>
        <v>0</v>
      </c>
      <c r="AH6" s="8">
        <f>IF(OR(ISBLANK(Q6),Tableau2353467[[#This Row],[Février]]=" ")," ",SUM(Tableau2353467[[#This Row],[2/1/2025]:[2/28/2025]])/(COUNTA(Tableau2353467[[#This Row],[2/1/2025]:[2/28/2025]])+COUNTBLANK(Tableau2353467[[#This Row],[2/1/2025]:[2/28/2025]])))</f>
        <v>0</v>
      </c>
      <c r="AI6" s="8">
        <f>IF(OR(ISBLANK(Q6),Tableau2353467[[#This Row],[Mars]]=" ")," ",SUM(Tableau2353467[[#This Row],[3/1/2025]:[3/31/2025]])/(COUNTA(Tableau2353467[[#This Row],[3/1/2025]:[3/31/2025]])+COUNTBLANK(Tableau2353467[[#This Row],[3/1/2025]:[3/31/2025]])))</f>
        <v>0</v>
      </c>
      <c r="AJ6" s="8">
        <f>IF(OR(ISBLANK(Q6),Tableau2353467[[#This Row],[Avril]]=" ")," ",SUM(Tableau2353467[[#This Row],[3/6/2025]:[3/27/2025]])/(COUNTA(Tableau2353467[[#This Row],[3/6/2025]:[3/27/2025]])+COUNTBLANK(Tableau2353467[[#This Row],[3/6/2025]:[3/27/2025]])))</f>
        <v>0</v>
      </c>
      <c r="AK6" s="8">
        <f>IF(OR(ISBLANK(Q6),Tableau2353467[[#This Row],[Mai]]=" ")," ",SUM(Tableau2353467[[#This Row],[5/1/2025]:[5/31/2025]])/(COUNTA(Tableau2353467[[#This Row],[5/1/2025]:[5/31/2025]])+COUNTBLANK(Tableau2353467[[#This Row],[5/1/2025]:[5/31/2025]])))</f>
        <v>0</v>
      </c>
      <c r="AL6" s="8">
        <f>IF(OR(ISBLANK(Q6),Tableau2353467[[#This Row],[Juin]]=" ")," ",SUM(Tableau2353467[[#This Row],[6/1/2025]:[6/30/2025]])/(COUNTA(Tableau2353467[[#This Row],[6/1/2025]:[6/30/2025]])+COUNTBLANK(Tableau2353467[[#This Row],[6/1/2025]:[6/30/2025]])))</f>
        <v>0</v>
      </c>
      <c r="AM6" s="8">
        <f>IF(OR(ISBLANK(Q6),Tableau2353467[[#This Row],[Juillet]]=" ")," ",SUM(Tableau2353467[[#This Row],[7/1/2025]:[7/31/2025]])/(COUNTA(Tableau2353467[[#This Row],[7/1/2025]:[7/31/2025]])+COUNTBLANK(Tableau2353467[[#This Row],[7/1/2025]:[7/31/2025]])))</f>
        <v>0</v>
      </c>
      <c r="AN6" s="8">
        <f>IF(OR(ISBLANK(Q6),Tableau2353467[[#This Row],[Août]]=" ")," ",SUM(Tableau2353467[[#This Row],[8/1/2025]:[8/31/2025]])/(COUNTA(Tableau2353467[[#This Row],[8/1/2025]:[8/31/2025]])+COUNTBLANK(Tableau2353467[[#This Row],[8/1/2025]:[8/31/2025]])))</f>
        <v>0</v>
      </c>
      <c r="AO6" s="8">
        <f>IF(OR(ISBLANK(Q6),Tableau2353467[[#This Row],[Septembre]]=" ")," ",SUM(Tableau2353467[[#This Row],[9/1/2025]:[9/30/2025]])/(COUNTA(Tableau2353467[[#This Row],[9/1/2025]:[9/30/2025]])+COUNTBLANK(Tableau2353467[[#This Row],[9/1/2025]:[9/30/2025]])))</f>
        <v>0</v>
      </c>
      <c r="AP6" s="8">
        <f>IF(OR(ISBLANK(Q6),Tableau2353467[[#This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6" s="8">
        <f>IF(OR(ISBLANK(Q6),Tableau2353467[[#This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6" s="8">
        <f>IF(OR(ISBLANK(Q6),Tableau2353467[[#This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>
        <f t="shared" si="0"/>
        <v>0</v>
      </c>
      <c r="OU6" s="8">
        <v>0</v>
      </c>
      <c r="OV6" s="8">
        <v>18</v>
      </c>
      <c r="OW6" s="8">
        <f t="shared" si="5"/>
        <v>18</v>
      </c>
      <c r="OX6" s="8">
        <f t="shared" si="1"/>
        <v>0</v>
      </c>
      <c r="OY6" s="8">
        <f t="shared" si="2"/>
        <v>0</v>
      </c>
      <c r="OZ6" s="8">
        <f t="shared" si="3"/>
        <v>0</v>
      </c>
      <c r="PA6" s="8">
        <f t="shared" si="4"/>
        <v>0</v>
      </c>
    </row>
    <row r="7" spans="1:417" ht="15" customHeight="1">
      <c r="A7" s="108">
        <v>1</v>
      </c>
      <c r="B7" s="25" t="s">
        <v>457</v>
      </c>
      <c r="C7" s="26" t="s">
        <v>458</v>
      </c>
      <c r="D7" s="32">
        <v>44872</v>
      </c>
      <c r="E7" s="26" t="s">
        <v>419</v>
      </c>
      <c r="F7" s="26" t="s">
        <v>420</v>
      </c>
      <c r="G7" s="26" t="s">
        <v>448</v>
      </c>
      <c r="H7" s="26" t="s">
        <v>422</v>
      </c>
      <c r="I7" s="26" t="s">
        <v>423</v>
      </c>
      <c r="J7" s="26" t="s">
        <v>424</v>
      </c>
      <c r="K7" s="26" t="s">
        <v>425</v>
      </c>
      <c r="L7" s="26" t="s">
        <v>459</v>
      </c>
      <c r="M7" s="26" t="s">
        <v>460</v>
      </c>
      <c r="N7" s="26" t="s">
        <v>461</v>
      </c>
      <c r="O7" s="26"/>
      <c r="P7" s="26" t="s">
        <v>462</v>
      </c>
      <c r="Q7" s="109">
        <v>45658</v>
      </c>
      <c r="R7" s="109">
        <v>46022</v>
      </c>
      <c r="S7" s="27" t="s">
        <v>445</v>
      </c>
      <c r="T7" s="28">
        <f>IF(ISBLANK(Q7)," ",IF(IF(AND(NOT(ISBLANK(R7))),MONTH(R7)&lt;1)," ",IF(MONTH(Q7)&lt;2,SUM(Tableau2353467[[#This Row],[1/1/2025]:[1/31/2025]])," ")))</f>
        <v>0</v>
      </c>
      <c r="U7" s="28">
        <f>IF(ISBLANK(Q7)," ",IF(IF(AND(NOT(ISBLANK(R7))),MONTH(R7)&lt;2)," ",IF(MONTH(Q7)&lt;3,SUM(Tableau2353467[[#This Row],[2/1/2025]:[2/28/2025]])," ")))</f>
        <v>0</v>
      </c>
      <c r="V7" s="28">
        <f>IF(ISBLANK(Q7)," ",IF(IF(AND(NOT(ISBLANK(R7))),MONTH(R7)&lt;3)," ",IF(MONTH(Q7)&lt;4,SUM(Tableau2353467[[#This Row],[3/1/2025]:[3/31/2025]])," ")))</f>
        <v>0</v>
      </c>
      <c r="W7" s="28">
        <f>IF(ISBLANK(Q7)," ",IF(IF(AND(NOT(ISBLANK(R7))),MONTH(R7)&lt;4)," ",IF(MONTH(Q7)&lt;5,SUM(Tableau2353467[[#This Row],[4/1/2025]:[4/30/2025]])," ")))</f>
        <v>0</v>
      </c>
      <c r="X7" s="61">
        <f>IF(ISBLANK(Q7)," ",IF(IF(AND(NOT(ISBLANK(R7))),MONTH(R7)&lt;5)," ",IF(MONTH(Q7)&lt;6,SUM(Tableau2353467[[#This Row],[5/1/2025]:[5/31/2025]])," ")))</f>
        <v>0</v>
      </c>
      <c r="Y7" s="61">
        <f>IF(ISBLANK(Q7)," ",IF(IF(AND(NOT(ISBLANK(R7))),MONTH(R7)&lt;6)," ",IF(MONTH(Q7)&lt;7,SUM(Tableau2353467[[#This Row],[6/1/2025]:[6/30/2025]])," ")))</f>
        <v>0</v>
      </c>
      <c r="Z7" s="28">
        <f>IF(ISBLANK(Q7)," ",IF(IF(AND(NOT(ISBLANK(R7))),MONTH(R7)&lt;7)," ",IF(MONTH(Q7)&lt;8,SUM(Tableau2353467[[#This Row],[7/1/2025]:[7/31/2025]])," ")))</f>
        <v>0</v>
      </c>
      <c r="AA7" s="28">
        <f>IF(ISBLANK(Q7)," ",IF(IF(AND(NOT(ISBLANK(R7))),MONTH(R7)&lt;8)," ",IF(MONTH(Q7)&lt;9,SUM(Tableau2353467[[#This Row],[8/1/2025]:[8/31/2025]])," ")))</f>
        <v>0</v>
      </c>
      <c r="AB7" s="28">
        <f>IF(ISBLANK(Q7)," ",IF(IF(AND(NOT(ISBLANK(R7))),MONTH(R7)&lt;9)," ",IF(MONTH(Q7)&lt;10,SUM(Tableau2353467[[#This Row],[9/1/2025]:[9/30/2025]])," ")))</f>
        <v>0</v>
      </c>
      <c r="AC7" s="28">
        <f>IF(ISBLANK(Q7)," ",IF(IF(AND(NOT(ISBLANK(R7))),MONTH(R7)&lt;10)," ",IF(MONTH(Q7)&lt;11,SUM(Tableau2353467[[#This Row],[10/1/2025]:[10/31/2025]])," ")))</f>
        <v>0</v>
      </c>
      <c r="AD7" s="28">
        <f>IF(ISBLANK(Q7)," ",IF(IF(AND(NOT(ISBLANK(R7))),MONTH(R7)&lt;11)," ",IF(MONTH(Q7)&lt;12,SUM(Tableau2353467[[#This Row],[11/1/2025]:[11/30/2025]])," ")))</f>
        <v>0</v>
      </c>
      <c r="AE7" s="28">
        <f>IF(ISBLANK(Q7)," ",IF(IF(AND(NOT(ISBLANK(R7))),MONTH(R7)&lt;12)," ",IF(MONTH(Q7)&lt;13,SUM(Tableau2353467[[#This Row],[12/1/2025]:[12/31/2025]])," ")))</f>
        <v>0</v>
      </c>
      <c r="AF7" s="7"/>
      <c r="AG7" s="8">
        <f>IF(OR(ISBLANK(Q7),Tableau2353467[[#This Row],[Janvier]]=" ")," ",SUM(Tableau2353467[[#This Row],[1/1/2025]:[1/31/2025]])/(COUNTA(Tableau2353467[[#This Row],[1/1/2025]:[1/31/2025]])+COUNTBLANK(Tableau2353467[[#This Row],[1/1/2025]:[1/31/2025]])))</f>
        <v>0</v>
      </c>
      <c r="AH7" s="8">
        <f>IF(OR(ISBLANK(Q7),Tableau2353467[[#This Row],[Février]]=" ")," ",SUM(Tableau2353467[[#This Row],[2/1/2025]:[2/28/2025]])/(COUNTA(Tableau2353467[[#This Row],[2/1/2025]:[2/28/2025]])+COUNTBLANK(Tableau2353467[[#This Row],[2/1/2025]:[2/28/2025]])))</f>
        <v>0</v>
      </c>
      <c r="AI7" s="8">
        <f>IF(OR(ISBLANK(Q7),Tableau2353467[[#This Row],[Mars]]=" ")," ",SUM(Tableau2353467[[#This Row],[3/1/2025]:[3/31/2025]])/(COUNTA(Tableau2353467[[#This Row],[3/1/2025]:[3/31/2025]])+COUNTBLANK(Tableau2353467[[#This Row],[3/1/2025]:[3/31/2025]])))</f>
        <v>0</v>
      </c>
      <c r="AJ7" s="8">
        <f>IF(OR(ISBLANK(Q7),Tableau2353467[[#This Row],[Avril]]=" ")," ",SUM(Tableau2353467[[#This Row],[3/6/2025]:[3/27/2025]])/(COUNTA(Tableau2353467[[#This Row],[3/6/2025]:[3/27/2025]])+COUNTBLANK(Tableau2353467[[#This Row],[3/6/2025]:[3/27/2025]])))</f>
        <v>0</v>
      </c>
      <c r="AK7" s="8">
        <f>IF(OR(ISBLANK(Q7),Tableau2353467[[#This Row],[Mai]]=" ")," ",SUM(Tableau2353467[[#This Row],[5/1/2025]:[5/31/2025]])/(COUNTA(Tableau2353467[[#This Row],[5/1/2025]:[5/31/2025]])+COUNTBLANK(Tableau2353467[[#This Row],[5/1/2025]:[5/31/2025]])))</f>
        <v>0</v>
      </c>
      <c r="AL7" s="8">
        <f>IF(OR(ISBLANK(Q7),Tableau2353467[[#This Row],[Juin]]=" ")," ",SUM(Tableau2353467[[#This Row],[6/1/2025]:[6/30/2025]])/(COUNTA(Tableau2353467[[#This Row],[6/1/2025]:[6/30/2025]])+COUNTBLANK(Tableau2353467[[#This Row],[6/1/2025]:[6/30/2025]])))</f>
        <v>0</v>
      </c>
      <c r="AM7" s="8">
        <f>IF(OR(ISBLANK(Q7),Tableau2353467[[#This Row],[Juillet]]=" ")," ",SUM(Tableau2353467[[#This Row],[7/1/2025]:[7/31/2025]])/(COUNTA(Tableau2353467[[#This Row],[7/1/2025]:[7/31/2025]])+COUNTBLANK(Tableau2353467[[#This Row],[7/1/2025]:[7/31/2025]])))</f>
        <v>0</v>
      </c>
      <c r="AN7" s="8">
        <f>IF(OR(ISBLANK(Q7),Tableau2353467[[#This Row],[Août]]=" ")," ",SUM(Tableau2353467[[#This Row],[8/1/2025]:[8/31/2025]])/(COUNTA(Tableau2353467[[#This Row],[8/1/2025]:[8/31/2025]])+COUNTBLANK(Tableau2353467[[#This Row],[8/1/2025]:[8/31/2025]])))</f>
        <v>0</v>
      </c>
      <c r="AO7" s="8">
        <f>IF(OR(ISBLANK(Q7),Tableau2353467[[#This Row],[Septembre]]=" ")," ",SUM(Tableau2353467[[#This Row],[9/1/2025]:[9/30/2025]])/(COUNTA(Tableau2353467[[#This Row],[9/1/2025]:[9/30/2025]])+COUNTBLANK(Tableau2353467[[#This Row],[9/1/2025]:[9/30/2025]])))</f>
        <v>0</v>
      </c>
      <c r="AP7" s="8">
        <f>IF(OR(ISBLANK(Q7),Tableau2353467[[#This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7" s="8">
        <f>IF(OR(ISBLANK(Q7),Tableau2353467[[#This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7" s="8">
        <f>IF(OR(ISBLANK(Q7),Tableau2353467[[#This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>
        <f t="shared" si="0"/>
        <v>0</v>
      </c>
      <c r="OU7" s="8">
        <v>0</v>
      </c>
      <c r="OV7" s="8">
        <v>18</v>
      </c>
      <c r="OW7" s="8">
        <f t="shared" si="5"/>
        <v>18</v>
      </c>
      <c r="OX7" s="8">
        <f t="shared" si="1"/>
        <v>0</v>
      </c>
      <c r="OY7" s="8">
        <f t="shared" si="2"/>
        <v>0</v>
      </c>
      <c r="OZ7" s="8">
        <f t="shared" si="3"/>
        <v>0</v>
      </c>
      <c r="PA7" s="8">
        <f t="shared" si="4"/>
        <v>0</v>
      </c>
    </row>
    <row r="8" spans="1:417" ht="15" customHeight="1">
      <c r="A8" s="108">
        <v>1</v>
      </c>
      <c r="B8" s="25" t="s">
        <v>463</v>
      </c>
      <c r="C8" s="26" t="s">
        <v>464</v>
      </c>
      <c r="D8" s="32">
        <v>45097</v>
      </c>
      <c r="E8" s="26" t="s">
        <v>419</v>
      </c>
      <c r="F8" s="26" t="s">
        <v>465</v>
      </c>
      <c r="G8" s="26" t="s">
        <v>438</v>
      </c>
      <c r="H8" s="26" t="s">
        <v>439</v>
      </c>
      <c r="I8" s="26" t="s">
        <v>423</v>
      </c>
      <c r="J8" s="26" t="s">
        <v>440</v>
      </c>
      <c r="K8" s="26" t="s">
        <v>441</v>
      </c>
      <c r="L8" s="26" t="s">
        <v>466</v>
      </c>
      <c r="M8" s="26" t="s">
        <v>467</v>
      </c>
      <c r="N8" s="26" t="s">
        <v>467</v>
      </c>
      <c r="O8" s="26"/>
      <c r="P8" s="26" t="s">
        <v>444</v>
      </c>
      <c r="Q8" s="109">
        <v>45658</v>
      </c>
      <c r="R8" s="109"/>
      <c r="S8" s="27" t="s">
        <v>445</v>
      </c>
      <c r="T8" s="28">
        <f>IF(ISBLANK(Q8)," ",IF(IF(AND(NOT(ISBLANK(R8))),MONTH(R8)&lt;1)," ",IF(MONTH(Q8)&lt;2,SUM(Tableau2353467[[#This Row],[1/1/2025]:[1/31/2025]])," ")))</f>
        <v>0</v>
      </c>
      <c r="U8" s="28">
        <f>IF(ISBLANK(Q8)," ",IF(IF(AND(NOT(ISBLANK(R8))),MONTH(R8)&lt;2)," ",IF(MONTH(Q8)&lt;3,SUM(Tableau2353467[[#This Row],[2/1/2025]:[2/28/2025]])," ")))</f>
        <v>0</v>
      </c>
      <c r="V8" s="28">
        <f>IF(ISBLANK(Q8)," ",IF(IF(AND(NOT(ISBLANK(R8))),MONTH(R8)&lt;3)," ",IF(MONTH(Q8)&lt;4,SUM(Tableau2353467[[#This Row],[3/1/2025]:[3/31/2025]])," ")))</f>
        <v>0</v>
      </c>
      <c r="W8" s="28">
        <f>IF(ISBLANK(Q8)," ",IF(IF(AND(NOT(ISBLANK(R8))),MONTH(R8)&lt;4)," ",IF(MONTH(Q8)&lt;5,SUM(Tableau2353467[[#This Row],[4/1/2025]:[4/30/2025]])," ")))</f>
        <v>0</v>
      </c>
      <c r="X8" s="61">
        <f>IF(ISBLANK(Q8)," ",IF(IF(AND(NOT(ISBLANK(R8))),MONTH(R8)&lt;5)," ",IF(MONTH(Q8)&lt;6,SUM(Tableau2353467[[#This Row],[5/1/2025]:[5/31/2025]])," ")))</f>
        <v>0</v>
      </c>
      <c r="Y8" s="61">
        <f>IF(ISBLANK(Q8)," ",IF(IF(AND(NOT(ISBLANK(R8))),MONTH(R8)&lt;6)," ",IF(MONTH(Q8)&lt;7,SUM(Tableau2353467[[#This Row],[6/1/2025]:[6/30/2025]])," ")))</f>
        <v>0</v>
      </c>
      <c r="Z8" s="28">
        <f>IF(ISBLANK(Q8)," ",IF(IF(AND(NOT(ISBLANK(R8))),MONTH(R8)&lt;7)," ",IF(MONTH(Q8)&lt;8,SUM(Tableau2353467[[#This Row],[7/1/2025]:[7/31/2025]])," ")))</f>
        <v>0</v>
      </c>
      <c r="AA8" s="28">
        <f>IF(ISBLANK(Q8)," ",IF(IF(AND(NOT(ISBLANK(R8))),MONTH(R8)&lt;8)," ",IF(MONTH(Q8)&lt;9,SUM(Tableau2353467[[#This Row],[8/1/2025]:[8/31/2025]])," ")))</f>
        <v>0</v>
      </c>
      <c r="AB8" s="28">
        <f>IF(ISBLANK(Q8)," ",IF(IF(AND(NOT(ISBLANK(R8))),MONTH(R8)&lt;9)," ",IF(MONTH(Q8)&lt;10,SUM(Tableau2353467[[#This Row],[9/1/2025]:[9/30/2025]])," ")))</f>
        <v>0</v>
      </c>
      <c r="AC8" s="28">
        <f>IF(ISBLANK(Q8)," ",IF(IF(AND(NOT(ISBLANK(R8))),MONTH(R8)&lt;10)," ",IF(MONTH(Q8)&lt;11,SUM(Tableau2353467[[#This Row],[10/1/2025]:[10/31/2025]])," ")))</f>
        <v>0</v>
      </c>
      <c r="AD8" s="28">
        <f>IF(ISBLANK(Q8)," ",IF(IF(AND(NOT(ISBLANK(R8))),MONTH(R8)&lt;11)," ",IF(MONTH(Q8)&lt;12,SUM(Tableau2353467[[#This Row],[11/1/2025]:[11/30/2025]])," ")))</f>
        <v>0</v>
      </c>
      <c r="AE8" s="28">
        <f>IF(ISBLANK(Q8)," ",IF(IF(AND(NOT(ISBLANK(R8))),MONTH(R8)&lt;12)," ",IF(MONTH(Q8)&lt;13,SUM(Tableau2353467[[#This Row],[12/1/2025]:[12/31/2025]])," ")))</f>
        <v>0</v>
      </c>
      <c r="AF8" s="7"/>
      <c r="AG8" s="8">
        <f>IF(OR(ISBLANK(Q8),Tableau2353467[[#This Row],[Janvier]]=" ")," ",SUM(Tableau2353467[[#This Row],[1/1/2025]:[1/31/2025]])/(COUNTA(Tableau2353467[[#This Row],[1/1/2025]:[1/31/2025]])+COUNTBLANK(Tableau2353467[[#This Row],[1/1/2025]:[1/31/2025]])))</f>
        <v>0</v>
      </c>
      <c r="AH8" s="8">
        <f>IF(OR(ISBLANK(Q8),Tableau2353467[[#This Row],[Février]]=" ")," ",SUM(Tableau2353467[[#This Row],[2/1/2025]:[2/28/2025]])/(COUNTA(Tableau2353467[[#This Row],[2/1/2025]:[2/28/2025]])+COUNTBLANK(Tableau2353467[[#This Row],[2/1/2025]:[2/28/2025]])))</f>
        <v>0</v>
      </c>
      <c r="AI8" s="8">
        <f>IF(OR(ISBLANK(Q8),Tableau2353467[[#This Row],[Mars]]=" ")," ",SUM(Tableau2353467[[#This Row],[3/1/2025]:[3/31/2025]])/(COUNTA(Tableau2353467[[#This Row],[3/1/2025]:[3/31/2025]])+COUNTBLANK(Tableau2353467[[#This Row],[3/1/2025]:[3/31/2025]])))</f>
        <v>0</v>
      </c>
      <c r="AJ8" s="8">
        <f>IF(OR(ISBLANK(Q8),Tableau2353467[[#This Row],[Avril]]=" ")," ",SUM(Tableau2353467[[#This Row],[3/6/2025]:[3/27/2025]])/(COUNTA(Tableau2353467[[#This Row],[3/6/2025]:[3/27/2025]])+COUNTBLANK(Tableau2353467[[#This Row],[3/6/2025]:[3/27/2025]])))</f>
        <v>0</v>
      </c>
      <c r="AK8" s="8">
        <f>IF(OR(ISBLANK(Q8),Tableau2353467[[#This Row],[Mai]]=" ")," ",SUM(Tableau2353467[[#This Row],[5/1/2025]:[5/31/2025]])/(COUNTA(Tableau2353467[[#This Row],[5/1/2025]:[5/31/2025]])+COUNTBLANK(Tableau2353467[[#This Row],[5/1/2025]:[5/31/2025]])))</f>
        <v>0</v>
      </c>
      <c r="AL8" s="8">
        <f>IF(OR(ISBLANK(Q8),Tableau2353467[[#This Row],[Juin]]=" ")," ",SUM(Tableau2353467[[#This Row],[6/1/2025]:[6/30/2025]])/(COUNTA(Tableau2353467[[#This Row],[6/1/2025]:[6/30/2025]])+COUNTBLANK(Tableau2353467[[#This Row],[6/1/2025]:[6/30/2025]])))</f>
        <v>0</v>
      </c>
      <c r="AM8" s="8">
        <f>IF(OR(ISBLANK(Q8),Tableau2353467[[#This Row],[Juillet]]=" ")," ",SUM(Tableau2353467[[#This Row],[7/1/2025]:[7/31/2025]])/(COUNTA(Tableau2353467[[#This Row],[7/1/2025]:[7/31/2025]])+COUNTBLANK(Tableau2353467[[#This Row],[7/1/2025]:[7/31/2025]])))</f>
        <v>0</v>
      </c>
      <c r="AN8" s="8">
        <f>IF(OR(ISBLANK(Q8),Tableau2353467[[#This Row],[Août]]=" ")," ",SUM(Tableau2353467[[#This Row],[8/1/2025]:[8/31/2025]])/(COUNTA(Tableau2353467[[#This Row],[8/1/2025]:[8/31/2025]])+COUNTBLANK(Tableau2353467[[#This Row],[8/1/2025]:[8/31/2025]])))</f>
        <v>0</v>
      </c>
      <c r="AO8" s="8">
        <f>IF(OR(ISBLANK(Q8),Tableau2353467[[#This Row],[Septembre]]=" ")," ",SUM(Tableau2353467[[#This Row],[9/1/2025]:[9/30/2025]])/(COUNTA(Tableau2353467[[#This Row],[9/1/2025]:[9/30/2025]])+COUNTBLANK(Tableau2353467[[#This Row],[9/1/2025]:[9/30/2025]])))</f>
        <v>0</v>
      </c>
      <c r="AP8" s="8">
        <f>IF(OR(ISBLANK(Q8),Tableau2353467[[#This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8" s="8">
        <f>IF(OR(ISBLANK(Q8),Tableau2353467[[#This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8" s="8">
        <f>IF(OR(ISBLANK(Q8),Tableau2353467[[#This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>
        <f t="shared" si="0"/>
        <v>0</v>
      </c>
      <c r="OU8" s="8">
        <v>0</v>
      </c>
      <c r="OV8" s="8">
        <v>18</v>
      </c>
      <c r="OW8" s="8">
        <f t="shared" si="5"/>
        <v>18</v>
      </c>
      <c r="OX8" s="8">
        <f t="shared" si="1"/>
        <v>0</v>
      </c>
      <c r="OY8" s="8">
        <f t="shared" si="2"/>
        <v>0</v>
      </c>
      <c r="OZ8" s="8">
        <f t="shared" si="3"/>
        <v>0</v>
      </c>
      <c r="PA8" s="8">
        <f t="shared" si="4"/>
        <v>0</v>
      </c>
    </row>
    <row r="9" spans="1:417" ht="15" customHeight="1">
      <c r="A9" s="108">
        <v>1</v>
      </c>
      <c r="B9" s="25" t="s">
        <v>468</v>
      </c>
      <c r="C9" s="26" t="s">
        <v>469</v>
      </c>
      <c r="D9" s="32">
        <v>44291</v>
      </c>
      <c r="E9" s="26" t="s">
        <v>470</v>
      </c>
      <c r="F9" s="26" t="s">
        <v>431</v>
      </c>
      <c r="G9" s="26" t="s">
        <v>471</v>
      </c>
      <c r="H9" s="26" t="s">
        <v>422</v>
      </c>
      <c r="I9" s="26" t="s">
        <v>423</v>
      </c>
      <c r="J9" s="26" t="s">
        <v>424</v>
      </c>
      <c r="K9" s="26" t="s">
        <v>425</v>
      </c>
      <c r="L9" s="26" t="s">
        <v>472</v>
      </c>
      <c r="M9" s="26" t="s">
        <v>473</v>
      </c>
      <c r="N9" s="26" t="s">
        <v>474</v>
      </c>
      <c r="O9" s="26"/>
      <c r="P9" s="26" t="s">
        <v>434</v>
      </c>
      <c r="Q9" s="109">
        <v>45658</v>
      </c>
      <c r="R9" s="109">
        <v>46022</v>
      </c>
      <c r="S9" s="27" t="s">
        <v>445</v>
      </c>
      <c r="T9" s="28">
        <f>IF(ISBLANK(Q9)," ",IF(IF(AND(NOT(ISBLANK(R9))),MONTH(R9)&lt;1)," ",IF(MONTH(Q9)&lt;2,SUM(Tableau2353467[[#This Row],[1/1/2025]:[1/31/2025]])," ")))</f>
        <v>0</v>
      </c>
      <c r="U9" s="28">
        <f>IF(ISBLANK(Q9)," ",IF(IF(AND(NOT(ISBLANK(R9))),MONTH(R9)&lt;2)," ",IF(MONTH(Q9)&lt;3,SUM(Tableau2353467[[#This Row],[2/1/2025]:[2/28/2025]])," ")))</f>
        <v>0</v>
      </c>
      <c r="V9" s="28">
        <f>IF(ISBLANK(Q9)," ",IF(IF(AND(NOT(ISBLANK(R9))),MONTH(R9)&lt;3)," ",IF(MONTH(Q9)&lt;4,SUM(Tableau2353467[[#This Row],[3/1/2025]:[3/31/2025]])," ")))</f>
        <v>0</v>
      </c>
      <c r="W9" s="28">
        <f>IF(ISBLANK(Q9)," ",IF(IF(AND(NOT(ISBLANK(R9))),MONTH(R9)&lt;4)," ",IF(MONTH(Q9)&lt;5,SUM(Tableau2353467[[#This Row],[4/1/2025]:[4/30/2025]])," ")))</f>
        <v>0</v>
      </c>
      <c r="X9" s="61">
        <f>IF(ISBLANK(Q9)," ",IF(IF(AND(NOT(ISBLANK(R9))),MONTH(R9)&lt;5)," ",IF(MONTH(Q9)&lt;6,SUM(Tableau2353467[[#This Row],[5/1/2025]:[5/31/2025]])," ")))</f>
        <v>0</v>
      </c>
      <c r="Y9" s="61">
        <f>IF(ISBLANK(Q9)," ",IF(IF(AND(NOT(ISBLANK(R9))),MONTH(R9)&lt;6)," ",IF(MONTH(Q9)&lt;7,SUM(Tableau2353467[[#This Row],[6/1/2025]:[6/30/2025]])," ")))</f>
        <v>0</v>
      </c>
      <c r="Z9" s="28">
        <f>IF(ISBLANK(Q9)," ",IF(IF(AND(NOT(ISBLANK(R9))),MONTH(R9)&lt;7)," ",IF(MONTH(Q9)&lt;8,SUM(Tableau2353467[[#This Row],[7/1/2025]:[7/31/2025]])," ")))</f>
        <v>0</v>
      </c>
      <c r="AA9" s="28">
        <f>IF(ISBLANK(Q9)," ",IF(IF(AND(NOT(ISBLANK(R9))),MONTH(R9)&lt;8)," ",IF(MONTH(Q9)&lt;9,SUM(Tableau2353467[[#This Row],[8/1/2025]:[8/31/2025]])," ")))</f>
        <v>0</v>
      </c>
      <c r="AB9" s="28">
        <f>IF(ISBLANK(Q9)," ",IF(IF(AND(NOT(ISBLANK(R9))),MONTH(R9)&lt;9)," ",IF(MONTH(Q9)&lt;10,SUM(Tableau2353467[[#This Row],[9/1/2025]:[9/30/2025]])," ")))</f>
        <v>0</v>
      </c>
      <c r="AC9" s="28">
        <f>IF(ISBLANK(Q9)," ",IF(IF(AND(NOT(ISBLANK(R9))),MONTH(R9)&lt;10)," ",IF(MONTH(Q9)&lt;11,SUM(Tableau2353467[[#This Row],[10/1/2025]:[10/31/2025]])," ")))</f>
        <v>0</v>
      </c>
      <c r="AD9" s="28">
        <f>IF(ISBLANK(Q9)," ",IF(IF(AND(NOT(ISBLANK(R9))),MONTH(R9)&lt;11)," ",IF(MONTH(Q9)&lt;12,SUM(Tableau2353467[[#This Row],[11/1/2025]:[11/30/2025]])," ")))</f>
        <v>0</v>
      </c>
      <c r="AE9" s="28">
        <f>IF(ISBLANK(Q9)," ",IF(IF(AND(NOT(ISBLANK(R9))),MONTH(R9)&lt;12)," ",IF(MONTH(Q9)&lt;13,SUM(Tableau2353467[[#This Row],[12/1/2025]:[12/31/2025]])," ")))</f>
        <v>0</v>
      </c>
      <c r="AF9" s="7"/>
      <c r="AG9" s="8">
        <f>IF(OR(ISBLANK(Q9),Tableau2353467[[#This Row],[Janvier]]=" ")," ",SUM(Tableau2353467[[#This Row],[1/1/2025]:[1/31/2025]])/(COUNTA(Tableau2353467[[#This Row],[1/1/2025]:[1/31/2025]])+COUNTBLANK(Tableau2353467[[#This Row],[1/1/2025]:[1/31/2025]])))</f>
        <v>0</v>
      </c>
      <c r="AH9" s="8">
        <f>IF(OR(ISBLANK(Q9),Tableau2353467[[#This Row],[Février]]=" ")," ",SUM(Tableau2353467[[#This Row],[2/1/2025]:[2/28/2025]])/(COUNTA(Tableau2353467[[#This Row],[2/1/2025]:[2/28/2025]])+COUNTBLANK(Tableau2353467[[#This Row],[2/1/2025]:[2/28/2025]])))</f>
        <v>0</v>
      </c>
      <c r="AI9" s="8">
        <f>IF(OR(ISBLANK(Q9),Tableau2353467[[#This Row],[Mars]]=" ")," ",SUM(Tableau2353467[[#This Row],[3/1/2025]:[3/31/2025]])/(COUNTA(Tableau2353467[[#This Row],[3/1/2025]:[3/31/2025]])+COUNTBLANK(Tableau2353467[[#This Row],[3/1/2025]:[3/31/2025]])))</f>
        <v>0</v>
      </c>
      <c r="AJ9" s="8">
        <f>IF(OR(ISBLANK(Q9),Tableau2353467[[#This Row],[Avril]]=" ")," ",SUM(Tableau2353467[[#This Row],[3/6/2025]:[3/27/2025]])/(COUNTA(Tableau2353467[[#This Row],[3/6/2025]:[3/27/2025]])+COUNTBLANK(Tableau2353467[[#This Row],[3/6/2025]:[3/27/2025]])))</f>
        <v>0</v>
      </c>
      <c r="AK9" s="8">
        <f>IF(OR(ISBLANK(Q9),Tableau2353467[[#This Row],[Mai]]=" ")," ",SUM(Tableau2353467[[#This Row],[5/1/2025]:[5/31/2025]])/(COUNTA(Tableau2353467[[#This Row],[5/1/2025]:[5/31/2025]])+COUNTBLANK(Tableau2353467[[#This Row],[5/1/2025]:[5/31/2025]])))</f>
        <v>0</v>
      </c>
      <c r="AL9" s="8">
        <f>IF(OR(ISBLANK(Q9),Tableau2353467[[#This Row],[Juin]]=" ")," ",SUM(Tableau2353467[[#This Row],[6/1/2025]:[6/30/2025]])/(COUNTA(Tableau2353467[[#This Row],[6/1/2025]:[6/30/2025]])+COUNTBLANK(Tableau2353467[[#This Row],[6/1/2025]:[6/30/2025]])))</f>
        <v>0</v>
      </c>
      <c r="AM9" s="8">
        <f>IF(OR(ISBLANK(Q9),Tableau2353467[[#This Row],[Juillet]]=" ")," ",SUM(Tableau2353467[[#This Row],[7/1/2025]:[7/31/2025]])/(COUNTA(Tableau2353467[[#This Row],[7/1/2025]:[7/31/2025]])+COUNTBLANK(Tableau2353467[[#This Row],[7/1/2025]:[7/31/2025]])))</f>
        <v>0</v>
      </c>
      <c r="AN9" s="8">
        <f>IF(OR(ISBLANK(Q9),Tableau2353467[[#This Row],[Août]]=" ")," ",SUM(Tableau2353467[[#This Row],[8/1/2025]:[8/31/2025]])/(COUNTA(Tableau2353467[[#This Row],[8/1/2025]:[8/31/2025]])+COUNTBLANK(Tableau2353467[[#This Row],[8/1/2025]:[8/31/2025]])))</f>
        <v>0</v>
      </c>
      <c r="AO9" s="8">
        <f>IF(OR(ISBLANK(Q9),Tableau2353467[[#This Row],[Septembre]]=" ")," ",SUM(Tableau2353467[[#This Row],[9/1/2025]:[9/30/2025]])/(COUNTA(Tableau2353467[[#This Row],[9/1/2025]:[9/30/2025]])+COUNTBLANK(Tableau2353467[[#This Row],[9/1/2025]:[9/30/2025]])))</f>
        <v>0</v>
      </c>
      <c r="AP9" s="8">
        <f>IF(OR(ISBLANK(Q9),Tableau2353467[[#This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9" s="8">
        <f>IF(OR(ISBLANK(Q9),Tableau2353467[[#This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9" s="8">
        <f>IF(OR(ISBLANK(Q9),Tableau2353467[[#This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>
        <f t="shared" si="0"/>
        <v>0</v>
      </c>
      <c r="OU9" s="8">
        <v>1</v>
      </c>
      <c r="OV9" s="8">
        <v>18</v>
      </c>
      <c r="OW9" s="8">
        <f t="shared" si="5"/>
        <v>19</v>
      </c>
      <c r="OX9" s="8">
        <f t="shared" si="1"/>
        <v>0</v>
      </c>
      <c r="OY9" s="8">
        <f t="shared" si="2"/>
        <v>0</v>
      </c>
      <c r="OZ9" s="8">
        <f t="shared" si="3"/>
        <v>0</v>
      </c>
      <c r="PA9" s="8">
        <f t="shared" si="4"/>
        <v>0</v>
      </c>
    </row>
    <row r="10" spans="1:417" ht="15" customHeight="1">
      <c r="A10" s="108">
        <v>1</v>
      </c>
      <c r="B10" s="25" t="s">
        <v>475</v>
      </c>
      <c r="C10" s="26" t="s">
        <v>476</v>
      </c>
      <c r="D10" s="32">
        <v>42887</v>
      </c>
      <c r="E10" s="26" t="s">
        <v>419</v>
      </c>
      <c r="F10" s="26" t="s">
        <v>420</v>
      </c>
      <c r="G10" s="26" t="s">
        <v>421</v>
      </c>
      <c r="H10" s="26" t="s">
        <v>422</v>
      </c>
      <c r="I10" s="26" t="s">
        <v>423</v>
      </c>
      <c r="J10" s="26" t="s">
        <v>424</v>
      </c>
      <c r="K10" s="26" t="s">
        <v>425</v>
      </c>
      <c r="L10" s="26" t="s">
        <v>426</v>
      </c>
      <c r="M10" s="26" t="s">
        <v>477</v>
      </c>
      <c r="N10" s="26" t="s">
        <v>478</v>
      </c>
      <c r="O10" s="26"/>
      <c r="P10" s="26" t="s">
        <v>434</v>
      </c>
      <c r="Q10" s="109">
        <v>45658</v>
      </c>
      <c r="R10" s="109">
        <v>46022</v>
      </c>
      <c r="S10" s="27" t="s">
        <v>428</v>
      </c>
      <c r="T10" s="28">
        <f>IF(ISBLANK(Q10)," ",IF(IF(AND(NOT(ISBLANK(R10))),MONTH(R10)&lt;1)," ",IF(MONTH(Q10)&lt;2,SUM(Tableau2353467[[#This Row],[1/1/2025]:[1/31/2025]])," ")))</f>
        <v>0</v>
      </c>
      <c r="U10" s="28">
        <f>IF(ISBLANK(Q10)," ",IF(IF(AND(NOT(ISBLANK(R10))),MONTH(R10)&lt;2)," ",IF(MONTH(Q10)&lt;3,SUM(Tableau2353467[[#This Row],[2/1/2025]:[2/28/2025]])," ")))</f>
        <v>0</v>
      </c>
      <c r="V10" s="28">
        <f>IF(ISBLANK(Q10)," ",IF(IF(AND(NOT(ISBLANK(R10))),MONTH(R10)&lt;3)," ",IF(MONTH(Q10)&lt;4,SUM(Tableau2353467[[#This Row],[3/1/2025]:[3/31/2025]])," ")))</f>
        <v>0</v>
      </c>
      <c r="W10" s="28">
        <f>IF(ISBLANK(Q10)," ",IF(IF(AND(NOT(ISBLANK(R10))),MONTH(R10)&lt;4)," ",IF(MONTH(Q10)&lt;5,SUM(Tableau2353467[[#This Row],[4/1/2025]:[4/30/2025]])," ")))</f>
        <v>0</v>
      </c>
      <c r="X10" s="61">
        <f>IF(ISBLANK(Q10)," ",IF(IF(AND(NOT(ISBLANK(R10))),MONTH(R10)&lt;5)," ",IF(MONTH(Q10)&lt;6,SUM(Tableau2353467[[#This Row],[5/1/2025]:[5/31/2025]])," ")))</f>
        <v>0</v>
      </c>
      <c r="Y10" s="61">
        <f>IF(ISBLANK(Q10)," ",IF(IF(AND(NOT(ISBLANK(R10))),MONTH(R10)&lt;6)," ",IF(MONTH(Q10)&lt;7,SUM(Tableau2353467[[#This Row],[6/1/2025]:[6/30/2025]])," ")))</f>
        <v>0</v>
      </c>
      <c r="Z10" s="28">
        <f>IF(ISBLANK(Q10)," ",IF(IF(AND(NOT(ISBLANK(R10))),MONTH(R10)&lt;7)," ",IF(MONTH(Q10)&lt;8,SUM(Tableau2353467[[#This Row],[7/1/2025]:[7/31/2025]])," ")))</f>
        <v>0</v>
      </c>
      <c r="AA10" s="28">
        <f>IF(ISBLANK(Q10)," ",IF(IF(AND(NOT(ISBLANK(R10))),MONTH(R10)&lt;8)," ",IF(MONTH(Q10)&lt;9,SUM(Tableau2353467[[#This Row],[8/1/2025]:[8/31/2025]])," ")))</f>
        <v>0</v>
      </c>
      <c r="AB10" s="28">
        <f>IF(ISBLANK(Q10)," ",IF(IF(AND(NOT(ISBLANK(R10))),MONTH(R10)&lt;9)," ",IF(MONTH(Q10)&lt;10,SUM(Tableau2353467[[#This Row],[9/1/2025]:[9/30/2025]])," ")))</f>
        <v>0</v>
      </c>
      <c r="AC10" s="28">
        <f>IF(ISBLANK(Q10)," ",IF(IF(AND(NOT(ISBLANK(R10))),MONTH(R10)&lt;10)," ",IF(MONTH(Q10)&lt;11,SUM(Tableau2353467[[#This Row],[10/1/2025]:[10/31/2025]])," ")))</f>
        <v>0</v>
      </c>
      <c r="AD10" s="28">
        <f>IF(ISBLANK(Q10)," ",IF(IF(AND(NOT(ISBLANK(R10))),MONTH(R10)&lt;11)," ",IF(MONTH(Q10)&lt;12,SUM(Tableau2353467[[#This Row],[11/1/2025]:[11/30/2025]])," ")))</f>
        <v>0</v>
      </c>
      <c r="AE10" s="28">
        <f>IF(ISBLANK(Q10)," ",IF(IF(AND(NOT(ISBLANK(R10))),MONTH(R10)&lt;12)," ",IF(MONTH(Q10)&lt;13,SUM(Tableau2353467[[#This Row],[12/1/2025]:[12/31/2025]])," ")))</f>
        <v>0</v>
      </c>
      <c r="AF10" s="7"/>
      <c r="AG10" s="8">
        <f>IF(OR(ISBLANK(Q10),Tableau2353467[[#This Row],[Janvier]]=" ")," ",SUM(Tableau2353467[[#This Row],[1/1/2025]:[1/31/2025]])/(COUNTA(Tableau2353467[[#This Row],[1/1/2025]:[1/31/2025]])+COUNTBLANK(Tableau2353467[[#This Row],[1/1/2025]:[1/31/2025]])))</f>
        <v>0</v>
      </c>
      <c r="AH10" s="8">
        <f>IF(OR(ISBLANK(Q10),Tableau2353467[[#This Row],[Février]]=" ")," ",SUM(Tableau2353467[[#This Row],[2/1/2025]:[2/28/2025]])/(COUNTA(Tableau2353467[[#This Row],[2/1/2025]:[2/28/2025]])+COUNTBLANK(Tableau2353467[[#This Row],[2/1/2025]:[2/28/2025]])))</f>
        <v>0</v>
      </c>
      <c r="AI10" s="8">
        <f>IF(OR(ISBLANK(Q10),Tableau2353467[[#This Row],[Mars]]=" ")," ",SUM(Tableau2353467[[#This Row],[3/1/2025]:[3/31/2025]])/(COUNTA(Tableau2353467[[#This Row],[3/1/2025]:[3/31/2025]])+COUNTBLANK(Tableau2353467[[#This Row],[3/1/2025]:[3/31/2025]])))</f>
        <v>0</v>
      </c>
      <c r="AJ10" s="8">
        <f>IF(OR(ISBLANK(Q10),Tableau2353467[[#This Row],[Avril]]=" ")," ",SUM(Tableau2353467[[#This Row],[3/6/2025]:[3/27/2025]])/(COUNTA(Tableau2353467[[#This Row],[3/6/2025]:[3/27/2025]])+COUNTBLANK(Tableau2353467[[#This Row],[3/6/2025]:[3/27/2025]])))</f>
        <v>0</v>
      </c>
      <c r="AK10" s="8">
        <f>IF(OR(ISBLANK(Q10),Tableau2353467[[#This Row],[Mai]]=" ")," ",SUM(Tableau2353467[[#This Row],[5/1/2025]:[5/31/2025]])/(COUNTA(Tableau2353467[[#This Row],[5/1/2025]:[5/31/2025]])+COUNTBLANK(Tableau2353467[[#This Row],[5/1/2025]:[5/31/2025]])))</f>
        <v>0</v>
      </c>
      <c r="AL10" s="8">
        <f>IF(OR(ISBLANK(Q10),Tableau2353467[[#This Row],[Juin]]=" ")," ",SUM(Tableau2353467[[#This Row],[6/1/2025]:[6/30/2025]])/(COUNTA(Tableau2353467[[#This Row],[6/1/2025]:[6/30/2025]])+COUNTBLANK(Tableau2353467[[#This Row],[6/1/2025]:[6/30/2025]])))</f>
        <v>0</v>
      </c>
      <c r="AM10" s="8">
        <f>IF(OR(ISBLANK(Q10),Tableau2353467[[#This Row],[Juillet]]=" ")," ",SUM(Tableau2353467[[#This Row],[7/1/2025]:[7/31/2025]])/(COUNTA(Tableau2353467[[#This Row],[7/1/2025]:[7/31/2025]])+COUNTBLANK(Tableau2353467[[#This Row],[7/1/2025]:[7/31/2025]])))</f>
        <v>0</v>
      </c>
      <c r="AN10" s="8">
        <f>IF(OR(ISBLANK(Q10),Tableau2353467[[#This Row],[Août]]=" ")," ",SUM(Tableau2353467[[#This Row],[8/1/2025]:[8/31/2025]])/(COUNTA(Tableau2353467[[#This Row],[8/1/2025]:[8/31/2025]])+COUNTBLANK(Tableau2353467[[#This Row],[8/1/2025]:[8/31/2025]])))</f>
        <v>0</v>
      </c>
      <c r="AO10" s="8">
        <f>IF(OR(ISBLANK(Q10),Tableau2353467[[#This Row],[Septembre]]=" ")," ",SUM(Tableau2353467[[#This Row],[9/1/2025]:[9/30/2025]])/(COUNTA(Tableau2353467[[#This Row],[9/1/2025]:[9/30/2025]])+COUNTBLANK(Tableau2353467[[#This Row],[9/1/2025]:[9/30/2025]])))</f>
        <v>0</v>
      </c>
      <c r="AP10" s="8">
        <f>IF(OR(ISBLANK(Q10),Tableau2353467[[#This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0" s="8">
        <f>IF(OR(ISBLANK(Q10),Tableau2353467[[#This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0" s="8">
        <f>IF(OR(ISBLANK(Q10),Tableau2353467[[#This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>
        <f t="shared" si="0"/>
        <v>0</v>
      </c>
      <c r="OU10" s="8">
        <v>0</v>
      </c>
      <c r="OV10" s="8">
        <v>18</v>
      </c>
      <c r="OW10" s="8">
        <f t="shared" si="5"/>
        <v>18</v>
      </c>
      <c r="OX10" s="8">
        <f t="shared" si="1"/>
        <v>0</v>
      </c>
      <c r="OY10" s="8">
        <f t="shared" si="2"/>
        <v>0</v>
      </c>
      <c r="OZ10" s="8">
        <f t="shared" si="3"/>
        <v>0</v>
      </c>
      <c r="PA10" s="8">
        <f t="shared" si="4"/>
        <v>0</v>
      </c>
    </row>
    <row r="11" spans="1:417" ht="15" customHeight="1">
      <c r="A11" s="108">
        <v>1</v>
      </c>
      <c r="B11" s="25" t="s">
        <v>479</v>
      </c>
      <c r="C11" s="26" t="s">
        <v>480</v>
      </c>
      <c r="D11" s="32">
        <v>45082</v>
      </c>
      <c r="E11" s="26" t="s">
        <v>419</v>
      </c>
      <c r="F11" s="26" t="s">
        <v>465</v>
      </c>
      <c r="G11" s="26" t="s">
        <v>438</v>
      </c>
      <c r="H11" s="26" t="s">
        <v>439</v>
      </c>
      <c r="I11" s="26" t="s">
        <v>423</v>
      </c>
      <c r="J11" s="26" t="s">
        <v>440</v>
      </c>
      <c r="K11" s="26" t="s">
        <v>441</v>
      </c>
      <c r="L11" s="26" t="s">
        <v>481</v>
      </c>
      <c r="M11" s="26" t="s">
        <v>442</v>
      </c>
      <c r="N11" s="26" t="s">
        <v>443</v>
      </c>
      <c r="O11" s="26"/>
      <c r="P11" s="26" t="s">
        <v>444</v>
      </c>
      <c r="Q11" s="109">
        <v>45658</v>
      </c>
      <c r="R11" s="109"/>
      <c r="S11" s="27" t="s">
        <v>445</v>
      </c>
      <c r="T11" s="28">
        <f>IF(ISBLANK(Q11)," ",IF(IF(AND(NOT(ISBLANK(R11))),MONTH(R11)&lt;1)," ",IF(MONTH(Q11)&lt;2,SUM(Tableau2353467[[#This Row],[1/1/2025]:[1/31/2025]])," ")))</f>
        <v>0</v>
      </c>
      <c r="U11" s="28">
        <f>IF(ISBLANK(Q11)," ",IF(IF(AND(NOT(ISBLANK(R11))),MONTH(R11)&lt;2)," ",IF(MONTH(Q11)&lt;3,SUM(Tableau2353467[[#This Row],[2/1/2025]:[2/28/2025]])," ")))</f>
        <v>0</v>
      </c>
      <c r="V11" s="28">
        <f>IF(ISBLANK(Q11)," ",IF(IF(AND(NOT(ISBLANK(R11))),MONTH(R11)&lt;3)," ",IF(MONTH(Q11)&lt;4,SUM(Tableau2353467[[#This Row],[3/1/2025]:[3/31/2025]])," ")))</f>
        <v>0</v>
      </c>
      <c r="W11" s="28">
        <f>IF(ISBLANK(Q11)," ",IF(IF(AND(NOT(ISBLANK(R11))),MONTH(R11)&lt;4)," ",IF(MONTH(Q11)&lt;5,SUM(Tableau2353467[[#This Row],[4/1/2025]:[4/30/2025]])," ")))</f>
        <v>0</v>
      </c>
      <c r="X11" s="61">
        <f>IF(ISBLANK(Q11)," ",IF(IF(AND(NOT(ISBLANK(R11))),MONTH(R11)&lt;5)," ",IF(MONTH(Q11)&lt;6,SUM(Tableau2353467[[#This Row],[5/1/2025]:[5/31/2025]])," ")))</f>
        <v>0</v>
      </c>
      <c r="Y11" s="61">
        <f>IF(ISBLANK(Q11)," ",IF(IF(AND(NOT(ISBLANK(R11))),MONTH(R11)&lt;6)," ",IF(MONTH(Q11)&lt;7,SUM(Tableau2353467[[#This Row],[6/1/2025]:[6/30/2025]])," ")))</f>
        <v>0</v>
      </c>
      <c r="Z11" s="28">
        <f>IF(ISBLANK(Q11)," ",IF(IF(AND(NOT(ISBLANK(R11))),MONTH(R11)&lt;7)," ",IF(MONTH(Q11)&lt;8,SUM(Tableau2353467[[#This Row],[7/1/2025]:[7/31/2025]])," ")))</f>
        <v>0</v>
      </c>
      <c r="AA11" s="28">
        <f>IF(ISBLANK(Q11)," ",IF(IF(AND(NOT(ISBLANK(R11))),MONTH(R11)&lt;8)," ",IF(MONTH(Q11)&lt;9,SUM(Tableau2353467[[#This Row],[8/1/2025]:[8/31/2025]])," ")))</f>
        <v>0</v>
      </c>
      <c r="AB11" s="28">
        <f>IF(ISBLANK(Q11)," ",IF(IF(AND(NOT(ISBLANK(R11))),MONTH(R11)&lt;9)," ",IF(MONTH(Q11)&lt;10,SUM(Tableau2353467[[#This Row],[9/1/2025]:[9/30/2025]])," ")))</f>
        <v>0</v>
      </c>
      <c r="AC11" s="28">
        <f>IF(ISBLANK(Q11)," ",IF(IF(AND(NOT(ISBLANK(R11))),MONTH(R11)&lt;10)," ",IF(MONTH(Q11)&lt;11,SUM(Tableau2353467[[#This Row],[10/1/2025]:[10/31/2025]])," ")))</f>
        <v>0</v>
      </c>
      <c r="AD11" s="28">
        <f>IF(ISBLANK(Q11)," ",IF(IF(AND(NOT(ISBLANK(R11))),MONTH(R11)&lt;11)," ",IF(MONTH(Q11)&lt;12,SUM(Tableau2353467[[#This Row],[11/1/2025]:[11/30/2025]])," ")))</f>
        <v>0</v>
      </c>
      <c r="AE11" s="28">
        <f>IF(ISBLANK(Q11)," ",IF(IF(AND(NOT(ISBLANK(R11))),MONTH(R11)&lt;12)," ",IF(MONTH(Q11)&lt;13,SUM(Tableau2353467[[#This Row],[12/1/2025]:[12/31/2025]])," ")))</f>
        <v>0</v>
      </c>
      <c r="AF11" s="7"/>
      <c r="AG11" s="8">
        <f>IF(OR(ISBLANK(Q11),Tableau2353467[[#This Row],[Janvier]]=" ")," ",SUM(Tableau2353467[[#This Row],[1/1/2025]:[1/31/2025]])/(COUNTA(Tableau2353467[[#This Row],[1/1/2025]:[1/31/2025]])+COUNTBLANK(Tableau2353467[[#This Row],[1/1/2025]:[1/31/2025]])))</f>
        <v>0</v>
      </c>
      <c r="AH11" s="8">
        <f>IF(OR(ISBLANK(Q11),Tableau2353467[[#This Row],[Février]]=" ")," ",SUM(Tableau2353467[[#This Row],[2/1/2025]:[2/28/2025]])/(COUNTA(Tableau2353467[[#This Row],[2/1/2025]:[2/28/2025]])+COUNTBLANK(Tableau2353467[[#This Row],[2/1/2025]:[2/28/2025]])))</f>
        <v>0</v>
      </c>
      <c r="AI11" s="8">
        <f>IF(OR(ISBLANK(Q11),Tableau2353467[[#This Row],[Mars]]=" ")," ",SUM(Tableau2353467[[#This Row],[3/1/2025]:[3/31/2025]])/(COUNTA(Tableau2353467[[#This Row],[3/1/2025]:[3/31/2025]])+COUNTBLANK(Tableau2353467[[#This Row],[3/1/2025]:[3/31/2025]])))</f>
        <v>0</v>
      </c>
      <c r="AJ11" s="8">
        <f>IF(OR(ISBLANK(Q11),Tableau2353467[[#This Row],[Avril]]=" ")," ",SUM(Tableau2353467[[#This Row],[3/6/2025]:[3/27/2025]])/(COUNTA(Tableau2353467[[#This Row],[3/6/2025]:[3/27/2025]])+COUNTBLANK(Tableau2353467[[#This Row],[3/6/2025]:[3/27/2025]])))</f>
        <v>0</v>
      </c>
      <c r="AK11" s="8">
        <f>IF(OR(ISBLANK(Q11),Tableau2353467[[#This Row],[Mai]]=" ")," ",SUM(Tableau2353467[[#This Row],[5/1/2025]:[5/31/2025]])/(COUNTA(Tableau2353467[[#This Row],[5/1/2025]:[5/31/2025]])+COUNTBLANK(Tableau2353467[[#This Row],[5/1/2025]:[5/31/2025]])))</f>
        <v>0</v>
      </c>
      <c r="AL11" s="8">
        <f>IF(OR(ISBLANK(Q11),Tableau2353467[[#This Row],[Juin]]=" ")," ",SUM(Tableau2353467[[#This Row],[6/1/2025]:[6/30/2025]])/(COUNTA(Tableau2353467[[#This Row],[6/1/2025]:[6/30/2025]])+COUNTBLANK(Tableau2353467[[#This Row],[6/1/2025]:[6/30/2025]])))</f>
        <v>0</v>
      </c>
      <c r="AM11" s="8">
        <f>IF(OR(ISBLANK(Q11),Tableau2353467[[#This Row],[Juillet]]=" ")," ",SUM(Tableau2353467[[#This Row],[7/1/2025]:[7/31/2025]])/(COUNTA(Tableau2353467[[#This Row],[7/1/2025]:[7/31/2025]])+COUNTBLANK(Tableau2353467[[#This Row],[7/1/2025]:[7/31/2025]])))</f>
        <v>0</v>
      </c>
      <c r="AN11" s="8">
        <f>IF(OR(ISBLANK(Q11),Tableau2353467[[#This Row],[Août]]=" ")," ",SUM(Tableau2353467[[#This Row],[8/1/2025]:[8/31/2025]])/(COUNTA(Tableau2353467[[#This Row],[8/1/2025]:[8/31/2025]])+COUNTBLANK(Tableau2353467[[#This Row],[8/1/2025]:[8/31/2025]])))</f>
        <v>0</v>
      </c>
      <c r="AO11" s="8">
        <f>IF(OR(ISBLANK(Q11),Tableau2353467[[#This Row],[Septembre]]=" ")," ",SUM(Tableau2353467[[#This Row],[9/1/2025]:[9/30/2025]])/(COUNTA(Tableau2353467[[#This Row],[9/1/2025]:[9/30/2025]])+COUNTBLANK(Tableau2353467[[#This Row],[9/1/2025]:[9/30/2025]])))</f>
        <v>0</v>
      </c>
      <c r="AP11" s="8">
        <f>IF(OR(ISBLANK(Q11),Tableau2353467[[#This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1" s="8">
        <f>IF(OR(ISBLANK(Q11),Tableau2353467[[#This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1" s="8">
        <f>IF(OR(ISBLANK(Q11),Tableau2353467[[#This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>
        <f t="shared" si="0"/>
        <v>0</v>
      </c>
      <c r="OU11" s="8">
        <v>0</v>
      </c>
      <c r="OV11" s="8">
        <v>18</v>
      </c>
      <c r="OW11" s="8">
        <f t="shared" si="5"/>
        <v>18</v>
      </c>
      <c r="OX11" s="8">
        <f t="shared" si="1"/>
        <v>0</v>
      </c>
      <c r="OY11" s="8">
        <f t="shared" si="2"/>
        <v>0</v>
      </c>
      <c r="OZ11" s="8">
        <f t="shared" si="3"/>
        <v>0</v>
      </c>
      <c r="PA11" s="8">
        <f t="shared" si="4"/>
        <v>0</v>
      </c>
    </row>
    <row r="12" spans="1:417" ht="15" customHeight="1">
      <c r="A12" s="108">
        <v>1</v>
      </c>
      <c r="B12" s="25" t="s">
        <v>482</v>
      </c>
      <c r="C12" s="26" t="s">
        <v>483</v>
      </c>
      <c r="D12" s="32">
        <v>45082</v>
      </c>
      <c r="E12" s="26" t="s">
        <v>419</v>
      </c>
      <c r="F12" s="26" t="s">
        <v>437</v>
      </c>
      <c r="G12" s="26" t="s">
        <v>438</v>
      </c>
      <c r="H12" s="26" t="s">
        <v>439</v>
      </c>
      <c r="I12" s="26" t="s">
        <v>423</v>
      </c>
      <c r="J12" s="26" t="s">
        <v>440</v>
      </c>
      <c r="K12" s="26" t="s">
        <v>441</v>
      </c>
      <c r="L12" s="26" t="s">
        <v>484</v>
      </c>
      <c r="M12" s="26" t="s">
        <v>485</v>
      </c>
      <c r="N12" s="26" t="s">
        <v>443</v>
      </c>
      <c r="O12" s="26"/>
      <c r="P12" s="26" t="s">
        <v>486</v>
      </c>
      <c r="Q12" s="109">
        <v>45658</v>
      </c>
      <c r="R12" s="109"/>
      <c r="S12" s="27" t="s">
        <v>445</v>
      </c>
      <c r="T12" s="28">
        <f>IF(ISBLANK(Q12)," ",IF(IF(AND(NOT(ISBLANK(R12))),MONTH(R12)&lt;1)," ",IF(MONTH(Q12)&lt;2,SUM(Tableau2353467[[#This Row],[1/1/2025]:[1/31/2025]])," ")))</f>
        <v>0</v>
      </c>
      <c r="U12" s="28">
        <f>IF(ISBLANK(Q12)," ",IF(IF(AND(NOT(ISBLANK(R12))),MONTH(R12)&lt;2)," ",IF(MONTH(Q12)&lt;3,SUM(Tableau2353467[[#This Row],[2/1/2025]:[2/28/2025]])," ")))</f>
        <v>0</v>
      </c>
      <c r="V12" s="28">
        <f>IF(ISBLANK(Q12)," ",IF(IF(AND(NOT(ISBLANK(R12))),MONTH(R12)&lt;3)," ",IF(MONTH(Q12)&lt;4,SUM(Tableau2353467[[#This Row],[3/1/2025]:[3/31/2025]])," ")))</f>
        <v>0</v>
      </c>
      <c r="W12" s="28">
        <f>IF(ISBLANK(Q12)," ",IF(IF(AND(NOT(ISBLANK(R12))),MONTH(R12)&lt;4)," ",IF(MONTH(Q12)&lt;5,SUM(Tableau2353467[[#This Row],[4/1/2025]:[4/30/2025]])," ")))</f>
        <v>0</v>
      </c>
      <c r="X12" s="61">
        <f>IF(ISBLANK(Q12)," ",IF(IF(AND(NOT(ISBLANK(R12))),MONTH(R12)&lt;5)," ",IF(MONTH(Q12)&lt;6,SUM(Tableau2353467[[#This Row],[5/1/2025]:[5/31/2025]])," ")))</f>
        <v>0</v>
      </c>
      <c r="Y12" s="61">
        <f>IF(ISBLANK(Q12)," ",IF(IF(AND(NOT(ISBLANK(R12))),MONTH(R12)&lt;6)," ",IF(MONTH(Q12)&lt;7,SUM(Tableau2353467[[#This Row],[6/1/2025]:[6/30/2025]])," ")))</f>
        <v>0</v>
      </c>
      <c r="Z12" s="28">
        <f>IF(ISBLANK(Q12)," ",IF(IF(AND(NOT(ISBLANK(R12))),MONTH(R12)&lt;7)," ",IF(MONTH(Q12)&lt;8,SUM(Tableau2353467[[#This Row],[7/1/2025]:[7/31/2025]])," ")))</f>
        <v>0</v>
      </c>
      <c r="AA12" s="28">
        <f>IF(ISBLANK(Q12)," ",IF(IF(AND(NOT(ISBLANK(R12))),MONTH(R12)&lt;8)," ",IF(MONTH(Q12)&lt;9,SUM(Tableau2353467[[#This Row],[8/1/2025]:[8/31/2025]])," ")))</f>
        <v>0</v>
      </c>
      <c r="AB12" s="28">
        <f>IF(ISBLANK(Q12)," ",IF(IF(AND(NOT(ISBLANK(R12))),MONTH(R12)&lt;9)," ",IF(MONTH(Q12)&lt;10,SUM(Tableau2353467[[#This Row],[9/1/2025]:[9/30/2025]])," ")))</f>
        <v>0</v>
      </c>
      <c r="AC12" s="28">
        <f>IF(ISBLANK(Q12)," ",IF(IF(AND(NOT(ISBLANK(R12))),MONTH(R12)&lt;10)," ",IF(MONTH(Q12)&lt;11,SUM(Tableau2353467[[#This Row],[10/1/2025]:[10/31/2025]])," ")))</f>
        <v>0</v>
      </c>
      <c r="AD12" s="28">
        <f>IF(ISBLANK(Q12)," ",IF(IF(AND(NOT(ISBLANK(R12))),MONTH(R12)&lt;11)," ",IF(MONTH(Q12)&lt;12,SUM(Tableau2353467[[#This Row],[11/1/2025]:[11/30/2025]])," ")))</f>
        <v>0</v>
      </c>
      <c r="AE12" s="28">
        <f>IF(ISBLANK(Q12)," ",IF(IF(AND(NOT(ISBLANK(R12))),MONTH(R12)&lt;12)," ",IF(MONTH(Q12)&lt;13,SUM(Tableau2353467[[#This Row],[12/1/2025]:[12/31/2025]])," ")))</f>
        <v>0</v>
      </c>
      <c r="AF12" s="7"/>
      <c r="AG12" s="8">
        <f>IF(OR(ISBLANK(Q12),Tableau2353467[[#This Row],[Janvier]]=" ")," ",SUM(Tableau2353467[[#This Row],[1/1/2025]:[1/31/2025]])/(COUNTA(Tableau2353467[[#This Row],[1/1/2025]:[1/31/2025]])+COUNTBLANK(Tableau2353467[[#This Row],[1/1/2025]:[1/31/2025]])))</f>
        <v>0</v>
      </c>
      <c r="AH12" s="8">
        <f>IF(OR(ISBLANK(Q12),Tableau2353467[[#This Row],[Février]]=" ")," ",SUM(Tableau2353467[[#This Row],[2/1/2025]:[2/28/2025]])/(COUNTA(Tableau2353467[[#This Row],[2/1/2025]:[2/28/2025]])+COUNTBLANK(Tableau2353467[[#This Row],[2/1/2025]:[2/28/2025]])))</f>
        <v>0</v>
      </c>
      <c r="AI12" s="8">
        <f>IF(OR(ISBLANK(Q12),Tableau2353467[[#This Row],[Mars]]=" ")," ",SUM(Tableau2353467[[#This Row],[3/1/2025]:[3/31/2025]])/(COUNTA(Tableau2353467[[#This Row],[3/1/2025]:[3/31/2025]])+COUNTBLANK(Tableau2353467[[#This Row],[3/1/2025]:[3/31/2025]])))</f>
        <v>0</v>
      </c>
      <c r="AJ12" s="8">
        <f>IF(OR(ISBLANK(Q12),Tableau2353467[[#This Row],[Avril]]=" ")," ",SUM(Tableau2353467[[#This Row],[3/6/2025]:[3/27/2025]])/(COUNTA(Tableau2353467[[#This Row],[3/6/2025]:[3/27/2025]])+COUNTBLANK(Tableau2353467[[#This Row],[3/6/2025]:[3/27/2025]])))</f>
        <v>0</v>
      </c>
      <c r="AK12" s="8">
        <f>IF(OR(ISBLANK(Q12),Tableau2353467[[#This Row],[Mai]]=" ")," ",SUM(Tableau2353467[[#This Row],[5/1/2025]:[5/31/2025]])/(COUNTA(Tableau2353467[[#This Row],[5/1/2025]:[5/31/2025]])+COUNTBLANK(Tableau2353467[[#This Row],[5/1/2025]:[5/31/2025]])))</f>
        <v>0</v>
      </c>
      <c r="AL12" s="8">
        <f>IF(OR(ISBLANK(Q12),Tableau2353467[[#This Row],[Juin]]=" ")," ",SUM(Tableau2353467[[#This Row],[6/1/2025]:[6/30/2025]])/(COUNTA(Tableau2353467[[#This Row],[6/1/2025]:[6/30/2025]])+COUNTBLANK(Tableau2353467[[#This Row],[6/1/2025]:[6/30/2025]])))</f>
        <v>0</v>
      </c>
      <c r="AM12" s="8">
        <f>IF(OR(ISBLANK(Q12),Tableau2353467[[#This Row],[Juillet]]=" ")," ",SUM(Tableau2353467[[#This Row],[7/1/2025]:[7/31/2025]])/(COUNTA(Tableau2353467[[#This Row],[7/1/2025]:[7/31/2025]])+COUNTBLANK(Tableau2353467[[#This Row],[7/1/2025]:[7/31/2025]])))</f>
        <v>0</v>
      </c>
      <c r="AN12" s="8">
        <f>IF(OR(ISBLANK(Q12),Tableau2353467[[#This Row],[Août]]=" ")," ",SUM(Tableau2353467[[#This Row],[8/1/2025]:[8/31/2025]])/(COUNTA(Tableau2353467[[#This Row],[8/1/2025]:[8/31/2025]])+COUNTBLANK(Tableau2353467[[#This Row],[8/1/2025]:[8/31/2025]])))</f>
        <v>0</v>
      </c>
      <c r="AO12" s="8">
        <f>IF(OR(ISBLANK(Q12),Tableau2353467[[#This Row],[Septembre]]=" ")," ",SUM(Tableau2353467[[#This Row],[9/1/2025]:[9/30/2025]])/(COUNTA(Tableau2353467[[#This Row],[9/1/2025]:[9/30/2025]])+COUNTBLANK(Tableau2353467[[#This Row],[9/1/2025]:[9/30/2025]])))</f>
        <v>0</v>
      </c>
      <c r="AP12" s="8">
        <f>IF(OR(ISBLANK(Q12),Tableau2353467[[#This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2" s="8">
        <f>IF(OR(ISBLANK(Q12),Tableau2353467[[#This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2" s="8">
        <f>IF(OR(ISBLANK(Q12),Tableau2353467[[#This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>
        <f t="shared" si="0"/>
        <v>0</v>
      </c>
      <c r="OU12" s="8">
        <v>0</v>
      </c>
      <c r="OV12" s="8">
        <v>18</v>
      </c>
      <c r="OW12" s="8">
        <f t="shared" si="5"/>
        <v>18</v>
      </c>
      <c r="OX12" s="8">
        <f t="shared" si="1"/>
        <v>0</v>
      </c>
      <c r="OY12" s="8">
        <f t="shared" si="2"/>
        <v>0</v>
      </c>
      <c r="OZ12" s="8">
        <f t="shared" si="3"/>
        <v>0</v>
      </c>
      <c r="PA12" s="8">
        <f t="shared" si="4"/>
        <v>0</v>
      </c>
    </row>
    <row r="13" spans="1:417" ht="15" customHeight="1">
      <c r="A13" s="108">
        <v>1</v>
      </c>
      <c r="B13" s="25" t="s">
        <v>487</v>
      </c>
      <c r="C13" s="26" t="s">
        <v>488</v>
      </c>
      <c r="D13" s="32">
        <v>44291</v>
      </c>
      <c r="E13" s="26" t="s">
        <v>419</v>
      </c>
      <c r="F13" s="26" t="s">
        <v>431</v>
      </c>
      <c r="G13" s="26" t="s">
        <v>471</v>
      </c>
      <c r="H13" s="26" t="s">
        <v>422</v>
      </c>
      <c r="I13" s="26" t="s">
        <v>423</v>
      </c>
      <c r="J13" s="26" t="s">
        <v>424</v>
      </c>
      <c r="K13" s="26" t="s">
        <v>425</v>
      </c>
      <c r="L13" s="26" t="s">
        <v>489</v>
      </c>
      <c r="M13" s="26" t="s">
        <v>477</v>
      </c>
      <c r="N13" s="26" t="s">
        <v>478</v>
      </c>
      <c r="O13" s="26"/>
      <c r="P13" s="26" t="s">
        <v>434</v>
      </c>
      <c r="Q13" s="109">
        <v>45658</v>
      </c>
      <c r="R13" s="109">
        <v>46022</v>
      </c>
      <c r="S13" s="27" t="s">
        <v>445</v>
      </c>
      <c r="T13" s="28">
        <f>IF(ISBLANK(Q13)," ",IF(IF(AND(NOT(ISBLANK(R13))),MONTH(R13)&lt;1)," ",IF(MONTH(Q13)&lt;2,SUM(Tableau2353467[[#This Row],[1/1/2025]:[1/31/2025]])," ")))</f>
        <v>0</v>
      </c>
      <c r="U13" s="28">
        <f>IF(ISBLANK(Q13)," ",IF(IF(AND(NOT(ISBLANK(R13))),MONTH(R13)&lt;2)," ",IF(MONTH(Q13)&lt;3,SUM(Tableau2353467[[#This Row],[2/1/2025]:[2/28/2025]])," ")))</f>
        <v>0</v>
      </c>
      <c r="V13" s="28">
        <f>IF(ISBLANK(Q13)," ",IF(IF(AND(NOT(ISBLANK(R13))),MONTH(R13)&lt;3)," ",IF(MONTH(Q13)&lt;4,SUM(Tableau2353467[[#This Row],[3/1/2025]:[3/31/2025]])," ")))</f>
        <v>0</v>
      </c>
      <c r="W13" s="28">
        <f>IF(ISBLANK(Q13)," ",IF(IF(AND(NOT(ISBLANK(R13))),MONTH(R13)&lt;4)," ",IF(MONTH(Q13)&lt;5,SUM(Tableau2353467[[#This Row],[4/1/2025]:[4/30/2025]])," ")))</f>
        <v>0</v>
      </c>
      <c r="X13" s="61">
        <f>IF(ISBLANK(Q13)," ",IF(IF(AND(NOT(ISBLANK(R13))),MONTH(R13)&lt;5)," ",IF(MONTH(Q13)&lt;6,SUM(Tableau2353467[[#This Row],[5/1/2025]:[5/31/2025]])," ")))</f>
        <v>0</v>
      </c>
      <c r="Y13" s="61">
        <f>IF(ISBLANK(Q13)," ",IF(IF(AND(NOT(ISBLANK(R13))),MONTH(R13)&lt;6)," ",IF(MONTH(Q13)&lt;7,SUM(Tableau2353467[[#This Row],[6/1/2025]:[6/30/2025]])," ")))</f>
        <v>0</v>
      </c>
      <c r="Z13" s="28">
        <f>IF(ISBLANK(Q13)," ",IF(IF(AND(NOT(ISBLANK(R13))),MONTH(R13)&lt;7)," ",IF(MONTH(Q13)&lt;8,SUM(Tableau2353467[[#This Row],[7/1/2025]:[7/31/2025]])," ")))</f>
        <v>0</v>
      </c>
      <c r="AA13" s="28">
        <f>IF(ISBLANK(Q13)," ",IF(IF(AND(NOT(ISBLANK(R13))),MONTH(R13)&lt;8)," ",IF(MONTH(Q13)&lt;9,SUM(Tableau2353467[[#This Row],[8/1/2025]:[8/31/2025]])," ")))</f>
        <v>0</v>
      </c>
      <c r="AB13" s="28">
        <f>IF(ISBLANK(Q13)," ",IF(IF(AND(NOT(ISBLANK(R13))),MONTH(R13)&lt;9)," ",IF(MONTH(Q13)&lt;10,SUM(Tableau2353467[[#This Row],[9/1/2025]:[9/30/2025]])," ")))</f>
        <v>0</v>
      </c>
      <c r="AC13" s="28">
        <f>IF(ISBLANK(Q13)," ",IF(IF(AND(NOT(ISBLANK(R13))),MONTH(R13)&lt;10)," ",IF(MONTH(Q13)&lt;11,SUM(Tableau2353467[[#This Row],[10/1/2025]:[10/31/2025]])," ")))</f>
        <v>0</v>
      </c>
      <c r="AD13" s="28">
        <f>IF(ISBLANK(Q13)," ",IF(IF(AND(NOT(ISBLANK(R13))),MONTH(R13)&lt;11)," ",IF(MONTH(Q13)&lt;12,SUM(Tableau2353467[[#This Row],[11/1/2025]:[11/30/2025]])," ")))</f>
        <v>0</v>
      </c>
      <c r="AE13" s="28">
        <f>IF(ISBLANK(Q13)," ",IF(IF(AND(NOT(ISBLANK(R13))),MONTH(R13)&lt;12)," ",IF(MONTH(Q13)&lt;13,SUM(Tableau2353467[[#This Row],[12/1/2025]:[12/31/2025]])," ")))</f>
        <v>0</v>
      </c>
      <c r="AF13" s="7"/>
      <c r="AG13" s="8">
        <f>IF(OR(ISBLANK(Q13),Tableau2353467[[#This Row],[Janvier]]=" ")," ",SUM(Tableau2353467[[#This Row],[1/1/2025]:[1/31/2025]])/(COUNTA(Tableau2353467[[#This Row],[1/1/2025]:[1/31/2025]])+COUNTBLANK(Tableau2353467[[#This Row],[1/1/2025]:[1/31/2025]])))</f>
        <v>0</v>
      </c>
      <c r="AH13" s="8">
        <f>IF(OR(ISBLANK(Q13),Tableau2353467[[#This Row],[Février]]=" ")," ",SUM(Tableau2353467[[#This Row],[2/1/2025]:[2/28/2025]])/(COUNTA(Tableau2353467[[#This Row],[2/1/2025]:[2/28/2025]])+COUNTBLANK(Tableau2353467[[#This Row],[2/1/2025]:[2/28/2025]])))</f>
        <v>0</v>
      </c>
      <c r="AI13" s="8">
        <f>IF(OR(ISBLANK(Q13),Tableau2353467[[#This Row],[Mars]]=" ")," ",SUM(Tableau2353467[[#This Row],[3/1/2025]:[3/31/2025]])/(COUNTA(Tableau2353467[[#This Row],[3/1/2025]:[3/31/2025]])+COUNTBLANK(Tableau2353467[[#This Row],[3/1/2025]:[3/31/2025]])))</f>
        <v>0</v>
      </c>
      <c r="AJ13" s="8">
        <f>IF(OR(ISBLANK(Q13),Tableau2353467[[#This Row],[Avril]]=" ")," ",SUM(Tableau2353467[[#This Row],[3/6/2025]:[3/27/2025]])/(COUNTA(Tableau2353467[[#This Row],[3/6/2025]:[3/27/2025]])+COUNTBLANK(Tableau2353467[[#This Row],[3/6/2025]:[3/27/2025]])))</f>
        <v>0</v>
      </c>
      <c r="AK13" s="8">
        <f>IF(OR(ISBLANK(Q13),Tableau2353467[[#This Row],[Mai]]=" ")," ",SUM(Tableau2353467[[#This Row],[5/1/2025]:[5/31/2025]])/(COUNTA(Tableau2353467[[#This Row],[5/1/2025]:[5/31/2025]])+COUNTBLANK(Tableau2353467[[#This Row],[5/1/2025]:[5/31/2025]])))</f>
        <v>0</v>
      </c>
      <c r="AL13" s="8">
        <f>IF(OR(ISBLANK(Q13),Tableau2353467[[#This Row],[Juin]]=" ")," ",SUM(Tableau2353467[[#This Row],[6/1/2025]:[6/30/2025]])/(COUNTA(Tableau2353467[[#This Row],[6/1/2025]:[6/30/2025]])+COUNTBLANK(Tableau2353467[[#This Row],[6/1/2025]:[6/30/2025]])))</f>
        <v>0</v>
      </c>
      <c r="AM13" s="8">
        <f>IF(OR(ISBLANK(Q13),Tableau2353467[[#This Row],[Juillet]]=" ")," ",SUM(Tableau2353467[[#This Row],[7/1/2025]:[7/31/2025]])/(COUNTA(Tableau2353467[[#This Row],[7/1/2025]:[7/31/2025]])+COUNTBLANK(Tableau2353467[[#This Row],[7/1/2025]:[7/31/2025]])))</f>
        <v>0</v>
      </c>
      <c r="AN13" s="8">
        <f>IF(OR(ISBLANK(Q13),Tableau2353467[[#This Row],[Août]]=" ")," ",SUM(Tableau2353467[[#This Row],[8/1/2025]:[8/31/2025]])/(COUNTA(Tableau2353467[[#This Row],[8/1/2025]:[8/31/2025]])+COUNTBLANK(Tableau2353467[[#This Row],[8/1/2025]:[8/31/2025]])))</f>
        <v>0</v>
      </c>
      <c r="AO13" s="8">
        <f>IF(OR(ISBLANK(Q13),Tableau2353467[[#This Row],[Septembre]]=" ")," ",SUM(Tableau2353467[[#This Row],[9/1/2025]:[9/30/2025]])/(COUNTA(Tableau2353467[[#This Row],[9/1/2025]:[9/30/2025]])+COUNTBLANK(Tableau2353467[[#This Row],[9/1/2025]:[9/30/2025]])))</f>
        <v>0</v>
      </c>
      <c r="AP13" s="8">
        <f>IF(OR(ISBLANK(Q13),Tableau2353467[[#This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3" s="8">
        <f>IF(OR(ISBLANK(Q13),Tableau2353467[[#This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3" s="8">
        <f>IF(OR(ISBLANK(Q13),Tableau2353467[[#This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>
        <f t="shared" si="0"/>
        <v>0</v>
      </c>
      <c r="OU13" s="8">
        <v>0</v>
      </c>
      <c r="OV13" s="8">
        <v>18</v>
      </c>
      <c r="OW13" s="8">
        <f t="shared" si="5"/>
        <v>18</v>
      </c>
      <c r="OX13" s="8">
        <f t="shared" si="1"/>
        <v>0</v>
      </c>
      <c r="OY13" s="8">
        <f t="shared" si="2"/>
        <v>0</v>
      </c>
      <c r="OZ13" s="8">
        <f t="shared" si="3"/>
        <v>0</v>
      </c>
      <c r="PA13" s="8">
        <f t="shared" si="4"/>
        <v>0</v>
      </c>
    </row>
    <row r="14" spans="1:417" ht="15" customHeight="1">
      <c r="A14" s="108">
        <v>1</v>
      </c>
      <c r="B14" s="25" t="s">
        <v>490</v>
      </c>
      <c r="C14" s="26" t="s">
        <v>448</v>
      </c>
      <c r="D14" s="32">
        <v>44459</v>
      </c>
      <c r="E14" s="26" t="s">
        <v>470</v>
      </c>
      <c r="F14" s="26" t="s">
        <v>431</v>
      </c>
      <c r="G14" s="26" t="s">
        <v>421</v>
      </c>
      <c r="H14" s="26" t="s">
        <v>422</v>
      </c>
      <c r="I14" s="26" t="s">
        <v>423</v>
      </c>
      <c r="J14" s="26" t="s">
        <v>424</v>
      </c>
      <c r="K14" s="26" t="s">
        <v>425</v>
      </c>
      <c r="L14" s="26" t="s">
        <v>426</v>
      </c>
      <c r="M14" s="26"/>
      <c r="N14" s="26" t="s">
        <v>443</v>
      </c>
      <c r="O14" s="26"/>
      <c r="P14" s="26"/>
      <c r="Q14" s="109">
        <v>45658</v>
      </c>
      <c r="R14" s="109">
        <v>46022</v>
      </c>
      <c r="S14" s="27" t="s">
        <v>428</v>
      </c>
      <c r="T14" s="28">
        <f>IF(ISBLANK(Q14)," ",IF(IF(AND(NOT(ISBLANK(R14))),MONTH(R14)&lt;1)," ",IF(MONTH(Q14)&lt;2,SUM(Tableau2353467[[#This Row],[1/1/2025]:[1/31/2025]])," ")))</f>
        <v>0</v>
      </c>
      <c r="U14" s="28">
        <f>IF(ISBLANK(Q14)," ",IF(IF(AND(NOT(ISBLANK(R14))),MONTH(R14)&lt;2)," ",IF(MONTH(Q14)&lt;3,SUM(Tableau2353467[[#This Row],[2/1/2025]:[2/28/2025]])," ")))</f>
        <v>0</v>
      </c>
      <c r="V14" s="28">
        <f>IF(ISBLANK(Q14)," ",IF(IF(AND(NOT(ISBLANK(R14))),MONTH(R14)&lt;3)," ",IF(MONTH(Q14)&lt;4,SUM(Tableau2353467[[#This Row],[3/1/2025]:[3/31/2025]])," ")))</f>
        <v>0</v>
      </c>
      <c r="W14" s="28">
        <f>IF(ISBLANK(Q14)," ",IF(IF(AND(NOT(ISBLANK(R14))),MONTH(R14)&lt;4)," ",IF(MONTH(Q14)&lt;5,SUM(Tableau2353467[[#This Row],[4/1/2025]:[4/30/2025]])," ")))</f>
        <v>0</v>
      </c>
      <c r="X14" s="61">
        <f>IF(ISBLANK(Q14)," ",IF(IF(AND(NOT(ISBLANK(R14))),MONTH(R14)&lt;5)," ",IF(MONTH(Q14)&lt;6,SUM(Tableau2353467[[#This Row],[5/1/2025]:[5/31/2025]])," ")))</f>
        <v>0</v>
      </c>
      <c r="Y14" s="61">
        <f>IF(ISBLANK(Q14)," ",IF(IF(AND(NOT(ISBLANK(R14))),MONTH(R14)&lt;6)," ",IF(MONTH(Q14)&lt;7,SUM(Tableau2353467[[#This Row],[6/1/2025]:[6/30/2025]])," ")))</f>
        <v>0</v>
      </c>
      <c r="Z14" s="28">
        <f>IF(ISBLANK(Q14)," ",IF(IF(AND(NOT(ISBLANK(R14))),MONTH(R14)&lt;7)," ",IF(MONTH(Q14)&lt;8,SUM(Tableau2353467[[#This Row],[7/1/2025]:[7/31/2025]])," ")))</f>
        <v>0</v>
      </c>
      <c r="AA14" s="28">
        <f>IF(ISBLANK(Q14)," ",IF(IF(AND(NOT(ISBLANK(R14))),MONTH(R14)&lt;8)," ",IF(MONTH(Q14)&lt;9,SUM(Tableau2353467[[#This Row],[8/1/2025]:[8/31/2025]])," ")))</f>
        <v>0</v>
      </c>
      <c r="AB14" s="28">
        <f>IF(ISBLANK(Q14)," ",IF(IF(AND(NOT(ISBLANK(R14))),MONTH(R14)&lt;9)," ",IF(MONTH(Q14)&lt;10,SUM(Tableau2353467[[#This Row],[9/1/2025]:[9/30/2025]])," ")))</f>
        <v>0</v>
      </c>
      <c r="AC14" s="28">
        <f>IF(ISBLANK(Q14)," ",IF(IF(AND(NOT(ISBLANK(R14))),MONTH(R14)&lt;10)," ",IF(MONTH(Q14)&lt;11,SUM(Tableau2353467[[#This Row],[10/1/2025]:[10/31/2025]])," ")))</f>
        <v>0</v>
      </c>
      <c r="AD14" s="28">
        <f>IF(ISBLANK(Q14)," ",IF(IF(AND(NOT(ISBLANK(R14))),MONTH(R14)&lt;11)," ",IF(MONTH(Q14)&lt;12,SUM(Tableau2353467[[#This Row],[11/1/2025]:[11/30/2025]])," ")))</f>
        <v>0</v>
      </c>
      <c r="AE14" s="28">
        <f>IF(ISBLANK(Q14)," ",IF(IF(AND(NOT(ISBLANK(R14))),MONTH(R14)&lt;12)," ",IF(MONTH(Q14)&lt;13,SUM(Tableau2353467[[#This Row],[12/1/2025]:[12/31/2025]])," ")))</f>
        <v>0</v>
      </c>
      <c r="AF14" s="7"/>
      <c r="AG14" s="8">
        <f>IF(OR(ISBLANK(Q14),Tableau2353467[[#This Row],[Janvier]]=" ")," ",SUM(Tableau2353467[[#This Row],[1/1/2025]:[1/31/2025]])/(COUNTA(Tableau2353467[[#This Row],[1/1/2025]:[1/31/2025]])+COUNTBLANK(Tableau2353467[[#This Row],[1/1/2025]:[1/31/2025]])))</f>
        <v>0</v>
      </c>
      <c r="AH14" s="8">
        <f>IF(OR(ISBLANK(Q14),Tableau2353467[[#This Row],[Février]]=" ")," ",SUM(Tableau2353467[[#This Row],[2/1/2025]:[2/28/2025]])/(COUNTA(Tableau2353467[[#This Row],[2/1/2025]:[2/28/2025]])+COUNTBLANK(Tableau2353467[[#This Row],[2/1/2025]:[2/28/2025]])))</f>
        <v>0</v>
      </c>
      <c r="AI14" s="8">
        <f>IF(OR(ISBLANK(Q14),Tableau2353467[[#This Row],[Mars]]=" ")," ",SUM(Tableau2353467[[#This Row],[3/1/2025]:[3/31/2025]])/(COUNTA(Tableau2353467[[#This Row],[3/1/2025]:[3/31/2025]])+COUNTBLANK(Tableau2353467[[#This Row],[3/1/2025]:[3/31/2025]])))</f>
        <v>0</v>
      </c>
      <c r="AJ14" s="8">
        <f>IF(OR(ISBLANK(Q14),Tableau2353467[[#This Row],[Avril]]=" ")," ",SUM(Tableau2353467[[#This Row],[3/6/2025]:[3/27/2025]])/(COUNTA(Tableau2353467[[#This Row],[3/6/2025]:[3/27/2025]])+COUNTBLANK(Tableau2353467[[#This Row],[3/6/2025]:[3/27/2025]])))</f>
        <v>0</v>
      </c>
      <c r="AK14" s="8">
        <f>IF(OR(ISBLANK(Q14),Tableau2353467[[#This Row],[Mai]]=" ")," ",SUM(Tableau2353467[[#This Row],[5/1/2025]:[5/31/2025]])/(COUNTA(Tableau2353467[[#This Row],[5/1/2025]:[5/31/2025]])+COUNTBLANK(Tableau2353467[[#This Row],[5/1/2025]:[5/31/2025]])))</f>
        <v>0</v>
      </c>
      <c r="AL14" s="8">
        <f>IF(OR(ISBLANK(Q14),Tableau2353467[[#This Row],[Juin]]=" ")," ",SUM(Tableau2353467[[#This Row],[6/1/2025]:[6/30/2025]])/(COUNTA(Tableau2353467[[#This Row],[6/1/2025]:[6/30/2025]])+COUNTBLANK(Tableau2353467[[#This Row],[6/1/2025]:[6/30/2025]])))</f>
        <v>0</v>
      </c>
      <c r="AM14" s="8">
        <f>IF(OR(ISBLANK(Q14),Tableau2353467[[#This Row],[Juillet]]=" ")," ",SUM(Tableau2353467[[#This Row],[7/1/2025]:[7/31/2025]])/(COUNTA(Tableau2353467[[#This Row],[7/1/2025]:[7/31/2025]])+COUNTBLANK(Tableau2353467[[#This Row],[7/1/2025]:[7/31/2025]])))</f>
        <v>0</v>
      </c>
      <c r="AN14" s="8">
        <f>IF(OR(ISBLANK(Q14),Tableau2353467[[#This Row],[Août]]=" ")," ",SUM(Tableau2353467[[#This Row],[8/1/2025]:[8/31/2025]])/(COUNTA(Tableau2353467[[#This Row],[8/1/2025]:[8/31/2025]])+COUNTBLANK(Tableau2353467[[#This Row],[8/1/2025]:[8/31/2025]])))</f>
        <v>0</v>
      </c>
      <c r="AO14" s="8">
        <f>IF(OR(ISBLANK(Q14),Tableau2353467[[#This Row],[Septembre]]=" ")," ",SUM(Tableau2353467[[#This Row],[9/1/2025]:[9/30/2025]])/(COUNTA(Tableau2353467[[#This Row],[9/1/2025]:[9/30/2025]])+COUNTBLANK(Tableau2353467[[#This Row],[9/1/2025]:[9/30/2025]])))</f>
        <v>0</v>
      </c>
      <c r="AP14" s="8">
        <f>IF(OR(ISBLANK(Q14),Tableau2353467[[#This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4" s="8">
        <f>IF(OR(ISBLANK(Q14),Tableau2353467[[#This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4" s="8">
        <f>IF(OR(ISBLANK(Q14),Tableau2353467[[#This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>
        <f t="shared" si="0"/>
        <v>0</v>
      </c>
      <c r="OU14" s="8">
        <v>0</v>
      </c>
      <c r="OV14" s="8">
        <v>18</v>
      </c>
      <c r="OW14" s="8">
        <f t="shared" si="5"/>
        <v>18</v>
      </c>
      <c r="OX14" s="8">
        <f t="shared" si="1"/>
        <v>0</v>
      </c>
      <c r="OY14" s="8">
        <f t="shared" si="2"/>
        <v>0</v>
      </c>
      <c r="OZ14" s="8">
        <f t="shared" si="3"/>
        <v>0</v>
      </c>
      <c r="PA14" s="8">
        <f t="shared" si="4"/>
        <v>0</v>
      </c>
    </row>
    <row r="15" spans="1:417" ht="15" customHeight="1">
      <c r="A15" s="108">
        <v>1</v>
      </c>
      <c r="B15" s="25" t="s">
        <v>491</v>
      </c>
      <c r="C15" s="26" t="s">
        <v>492</v>
      </c>
      <c r="D15" s="32">
        <v>44256</v>
      </c>
      <c r="E15" s="26" t="s">
        <v>419</v>
      </c>
      <c r="F15" s="26" t="s">
        <v>437</v>
      </c>
      <c r="G15" s="26" t="s">
        <v>448</v>
      </c>
      <c r="H15" s="26" t="s">
        <v>422</v>
      </c>
      <c r="I15" s="26" t="s">
        <v>423</v>
      </c>
      <c r="J15" s="26" t="s">
        <v>424</v>
      </c>
      <c r="K15" s="26" t="s">
        <v>425</v>
      </c>
      <c r="L15" s="26" t="s">
        <v>493</v>
      </c>
      <c r="M15" s="26" t="s">
        <v>494</v>
      </c>
      <c r="N15" s="26" t="s">
        <v>474</v>
      </c>
      <c r="O15" s="26"/>
      <c r="P15" s="26" t="s">
        <v>434</v>
      </c>
      <c r="Q15" s="109">
        <v>45658</v>
      </c>
      <c r="R15" s="109">
        <v>46022</v>
      </c>
      <c r="S15" s="27" t="s">
        <v>445</v>
      </c>
      <c r="T15" s="28">
        <f>IF(ISBLANK(Q15)," ",IF(IF(AND(NOT(ISBLANK(R15))),MONTH(R15)&lt;1)," ",IF(MONTH(Q15)&lt;2,SUM(Tableau2353467[[#This Row],[1/1/2025]:[1/31/2025]])," ")))</f>
        <v>0</v>
      </c>
      <c r="U15" s="28">
        <f>IF(ISBLANK(Q15)," ",IF(IF(AND(NOT(ISBLANK(R15))),MONTH(R15)&lt;2)," ",IF(MONTH(Q15)&lt;3,SUM(Tableau2353467[[#This Row],[2/1/2025]:[2/28/2025]])," ")))</f>
        <v>0</v>
      </c>
      <c r="V15" s="28">
        <f>IF(ISBLANK(Q15)," ",IF(IF(AND(NOT(ISBLANK(R15))),MONTH(R15)&lt;3)," ",IF(MONTH(Q15)&lt;4,SUM(Tableau2353467[[#This Row],[3/1/2025]:[3/31/2025]])," ")))</f>
        <v>0</v>
      </c>
      <c r="W15" s="28">
        <f>IF(ISBLANK(Q15)," ",IF(IF(AND(NOT(ISBLANK(R15))),MONTH(R15)&lt;4)," ",IF(MONTH(Q15)&lt;5,SUM(Tableau2353467[[#This Row],[4/1/2025]:[4/30/2025]])," ")))</f>
        <v>0</v>
      </c>
      <c r="X15" s="61">
        <f>IF(ISBLANK(Q15)," ",IF(IF(AND(NOT(ISBLANK(R15))),MONTH(R15)&lt;5)," ",IF(MONTH(Q15)&lt;6,SUM(Tableau2353467[[#This Row],[5/1/2025]:[5/31/2025]])," ")))</f>
        <v>0</v>
      </c>
      <c r="Y15" s="61">
        <f>IF(ISBLANK(Q15)," ",IF(IF(AND(NOT(ISBLANK(R15))),MONTH(R15)&lt;6)," ",IF(MONTH(Q15)&lt;7,SUM(Tableau2353467[[#This Row],[6/1/2025]:[6/30/2025]])," ")))</f>
        <v>0</v>
      </c>
      <c r="Z15" s="28">
        <f>IF(ISBLANK(Q15)," ",IF(IF(AND(NOT(ISBLANK(R15))),MONTH(R15)&lt;7)," ",IF(MONTH(Q15)&lt;8,SUM(Tableau2353467[[#This Row],[7/1/2025]:[7/31/2025]])," ")))</f>
        <v>0</v>
      </c>
      <c r="AA15" s="28">
        <f>IF(ISBLANK(Q15)," ",IF(IF(AND(NOT(ISBLANK(R15))),MONTH(R15)&lt;8)," ",IF(MONTH(Q15)&lt;9,SUM(Tableau2353467[[#This Row],[8/1/2025]:[8/31/2025]])," ")))</f>
        <v>0</v>
      </c>
      <c r="AB15" s="28">
        <f>IF(ISBLANK(Q15)," ",IF(IF(AND(NOT(ISBLANK(R15))),MONTH(R15)&lt;9)," ",IF(MONTH(Q15)&lt;10,SUM(Tableau2353467[[#This Row],[9/1/2025]:[9/30/2025]])," ")))</f>
        <v>0</v>
      </c>
      <c r="AC15" s="28">
        <f>IF(ISBLANK(Q15)," ",IF(IF(AND(NOT(ISBLANK(R15))),MONTH(R15)&lt;10)," ",IF(MONTH(Q15)&lt;11,SUM(Tableau2353467[[#This Row],[10/1/2025]:[10/31/2025]])," ")))</f>
        <v>0</v>
      </c>
      <c r="AD15" s="28">
        <f>IF(ISBLANK(Q15)," ",IF(IF(AND(NOT(ISBLANK(R15))),MONTH(R15)&lt;11)," ",IF(MONTH(Q15)&lt;12,SUM(Tableau2353467[[#This Row],[11/1/2025]:[11/30/2025]])," ")))</f>
        <v>0</v>
      </c>
      <c r="AE15" s="28">
        <f>IF(ISBLANK(Q15)," ",IF(IF(AND(NOT(ISBLANK(R15))),MONTH(R15)&lt;12)," ",IF(MONTH(Q15)&lt;13,SUM(Tableau2353467[[#This Row],[12/1/2025]:[12/31/2025]])," ")))</f>
        <v>0</v>
      </c>
      <c r="AF15" s="7"/>
      <c r="AG15" s="8">
        <f>IF(OR(ISBLANK(Q15),Tableau2353467[[#This Row],[Janvier]]=" ")," ",SUM(Tableau2353467[[#This Row],[1/1/2025]:[1/31/2025]])/(COUNTA(Tableau2353467[[#This Row],[1/1/2025]:[1/31/2025]])+COUNTBLANK(Tableau2353467[[#This Row],[1/1/2025]:[1/31/2025]])))</f>
        <v>0</v>
      </c>
      <c r="AH15" s="8">
        <f>IF(OR(ISBLANK(Q15),Tableau2353467[[#This Row],[Février]]=" ")," ",SUM(Tableau2353467[[#This Row],[2/1/2025]:[2/28/2025]])/(COUNTA(Tableau2353467[[#This Row],[2/1/2025]:[2/28/2025]])+COUNTBLANK(Tableau2353467[[#This Row],[2/1/2025]:[2/28/2025]])))</f>
        <v>0</v>
      </c>
      <c r="AI15" s="8">
        <f>IF(OR(ISBLANK(Q15),Tableau2353467[[#This Row],[Mars]]=" ")," ",SUM(Tableau2353467[[#This Row],[3/1/2025]:[3/31/2025]])/(COUNTA(Tableau2353467[[#This Row],[3/1/2025]:[3/31/2025]])+COUNTBLANK(Tableau2353467[[#This Row],[3/1/2025]:[3/31/2025]])))</f>
        <v>0</v>
      </c>
      <c r="AJ15" s="8">
        <f>IF(OR(ISBLANK(Q15),Tableau2353467[[#This Row],[Avril]]=" ")," ",SUM(Tableau2353467[[#This Row],[3/6/2025]:[3/27/2025]])/(COUNTA(Tableau2353467[[#This Row],[3/6/2025]:[3/27/2025]])+COUNTBLANK(Tableau2353467[[#This Row],[3/6/2025]:[3/27/2025]])))</f>
        <v>0</v>
      </c>
      <c r="AK15" s="8">
        <f>IF(OR(ISBLANK(Q15),Tableau2353467[[#This Row],[Mai]]=" ")," ",SUM(Tableau2353467[[#This Row],[5/1/2025]:[5/31/2025]])/(COUNTA(Tableau2353467[[#This Row],[5/1/2025]:[5/31/2025]])+COUNTBLANK(Tableau2353467[[#This Row],[5/1/2025]:[5/31/2025]])))</f>
        <v>0</v>
      </c>
      <c r="AL15" s="8">
        <f>IF(OR(ISBLANK(Q15),Tableau2353467[[#This Row],[Juin]]=" ")," ",SUM(Tableau2353467[[#This Row],[6/1/2025]:[6/30/2025]])/(COUNTA(Tableau2353467[[#This Row],[6/1/2025]:[6/30/2025]])+COUNTBLANK(Tableau2353467[[#This Row],[6/1/2025]:[6/30/2025]])))</f>
        <v>0</v>
      </c>
      <c r="AM15" s="8">
        <f>IF(OR(ISBLANK(Q15),Tableau2353467[[#This Row],[Juillet]]=" ")," ",SUM(Tableau2353467[[#This Row],[7/1/2025]:[7/31/2025]])/(COUNTA(Tableau2353467[[#This Row],[7/1/2025]:[7/31/2025]])+COUNTBLANK(Tableau2353467[[#This Row],[7/1/2025]:[7/31/2025]])))</f>
        <v>0</v>
      </c>
      <c r="AN15" s="8">
        <f>IF(OR(ISBLANK(Q15),Tableau2353467[[#This Row],[Août]]=" ")," ",SUM(Tableau2353467[[#This Row],[8/1/2025]:[8/31/2025]])/(COUNTA(Tableau2353467[[#This Row],[8/1/2025]:[8/31/2025]])+COUNTBLANK(Tableau2353467[[#This Row],[8/1/2025]:[8/31/2025]])))</f>
        <v>0</v>
      </c>
      <c r="AO15" s="8">
        <f>IF(OR(ISBLANK(Q15),Tableau2353467[[#This Row],[Septembre]]=" ")," ",SUM(Tableau2353467[[#This Row],[9/1/2025]:[9/30/2025]])/(COUNTA(Tableau2353467[[#This Row],[9/1/2025]:[9/30/2025]])+COUNTBLANK(Tableau2353467[[#This Row],[9/1/2025]:[9/30/2025]])))</f>
        <v>0</v>
      </c>
      <c r="AP15" s="8">
        <f>IF(OR(ISBLANK(Q15),Tableau2353467[[#This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5" s="8">
        <f>IF(OR(ISBLANK(Q15),Tableau2353467[[#This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5" s="8">
        <f>IF(OR(ISBLANK(Q15),Tableau2353467[[#This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>
        <f t="shared" si="0"/>
        <v>0</v>
      </c>
      <c r="OU15" s="8">
        <v>0</v>
      </c>
      <c r="OV15" s="8">
        <v>18</v>
      </c>
      <c r="OW15" s="8">
        <f t="shared" si="5"/>
        <v>18</v>
      </c>
      <c r="OX15" s="8">
        <f t="shared" si="1"/>
        <v>0</v>
      </c>
      <c r="OY15" s="8">
        <f t="shared" si="2"/>
        <v>0</v>
      </c>
      <c r="OZ15" s="8">
        <f t="shared" si="3"/>
        <v>0</v>
      </c>
      <c r="PA15" s="8">
        <f t="shared" si="4"/>
        <v>0</v>
      </c>
    </row>
    <row r="16" spans="1:417" ht="15" customHeight="1">
      <c r="A16" s="108">
        <v>1</v>
      </c>
      <c r="B16" s="25" t="s">
        <v>495</v>
      </c>
      <c r="C16" s="26" t="s">
        <v>496</v>
      </c>
      <c r="D16" s="32">
        <v>45082</v>
      </c>
      <c r="E16" s="26" t="s">
        <v>419</v>
      </c>
      <c r="F16" s="26" t="s">
        <v>465</v>
      </c>
      <c r="G16" s="26" t="s">
        <v>438</v>
      </c>
      <c r="H16" s="26" t="s">
        <v>439</v>
      </c>
      <c r="I16" s="26" t="s">
        <v>423</v>
      </c>
      <c r="J16" s="26" t="s">
        <v>440</v>
      </c>
      <c r="K16" s="26" t="s">
        <v>441</v>
      </c>
      <c r="L16" s="26" t="s">
        <v>481</v>
      </c>
      <c r="M16" s="26" t="s">
        <v>442</v>
      </c>
      <c r="N16" s="26" t="s">
        <v>443</v>
      </c>
      <c r="O16" s="26"/>
      <c r="P16" s="26" t="s">
        <v>444</v>
      </c>
      <c r="Q16" s="109">
        <v>45658</v>
      </c>
      <c r="R16" s="109"/>
      <c r="S16" s="27" t="s">
        <v>445</v>
      </c>
      <c r="T16" s="28">
        <f>IF(ISBLANK(Q16)," ",IF(IF(AND(NOT(ISBLANK(R16))),MONTH(R16)&lt;1)," ",IF(MONTH(Q16)&lt;2,SUM(Tableau2353467[[#This Row],[1/1/2025]:[1/31/2025]])," ")))</f>
        <v>0</v>
      </c>
      <c r="U16" s="28">
        <f>IF(ISBLANK(Q16)," ",IF(IF(AND(NOT(ISBLANK(R16))),MONTH(R16)&lt;2)," ",IF(MONTH(Q16)&lt;3,SUM(Tableau2353467[[#This Row],[2/1/2025]:[2/28/2025]])," ")))</f>
        <v>0</v>
      </c>
      <c r="V16" s="28">
        <f>IF(ISBLANK(Q16)," ",IF(IF(AND(NOT(ISBLANK(R16))),MONTH(R16)&lt;3)," ",IF(MONTH(Q16)&lt;4,SUM(Tableau2353467[[#This Row],[3/1/2025]:[3/31/2025]])," ")))</f>
        <v>0</v>
      </c>
      <c r="W16" s="28">
        <f>IF(ISBLANK(Q16)," ",IF(IF(AND(NOT(ISBLANK(R16))),MONTH(R16)&lt;4)," ",IF(MONTH(Q16)&lt;5,SUM(Tableau2353467[[#This Row],[4/1/2025]:[4/30/2025]])," ")))</f>
        <v>0</v>
      </c>
      <c r="X16" s="61">
        <f>IF(ISBLANK(Q16)," ",IF(IF(AND(NOT(ISBLANK(R16))),MONTH(R16)&lt;5)," ",IF(MONTH(Q16)&lt;6,SUM(Tableau2353467[[#This Row],[5/1/2025]:[5/31/2025]])," ")))</f>
        <v>0</v>
      </c>
      <c r="Y16" s="61">
        <f>IF(ISBLANK(Q16)," ",IF(IF(AND(NOT(ISBLANK(R16))),MONTH(R16)&lt;6)," ",IF(MONTH(Q16)&lt;7,SUM(Tableau2353467[[#This Row],[6/1/2025]:[6/30/2025]])," ")))</f>
        <v>0</v>
      </c>
      <c r="Z16" s="28">
        <f>IF(ISBLANK(Q16)," ",IF(IF(AND(NOT(ISBLANK(R16))),MONTH(R16)&lt;7)," ",IF(MONTH(Q16)&lt;8,SUM(Tableau2353467[[#This Row],[7/1/2025]:[7/31/2025]])," ")))</f>
        <v>0</v>
      </c>
      <c r="AA16" s="28">
        <f>IF(ISBLANK(Q16)," ",IF(IF(AND(NOT(ISBLANK(R16))),MONTH(R16)&lt;8)," ",IF(MONTH(Q16)&lt;9,SUM(Tableau2353467[[#This Row],[8/1/2025]:[8/31/2025]])," ")))</f>
        <v>0</v>
      </c>
      <c r="AB16" s="28">
        <f>IF(ISBLANK(Q16)," ",IF(IF(AND(NOT(ISBLANK(R16))),MONTH(R16)&lt;9)," ",IF(MONTH(Q16)&lt;10,SUM(Tableau2353467[[#This Row],[9/1/2025]:[9/30/2025]])," ")))</f>
        <v>0</v>
      </c>
      <c r="AC16" s="28">
        <f>IF(ISBLANK(Q16)," ",IF(IF(AND(NOT(ISBLANK(R16))),MONTH(R16)&lt;10)," ",IF(MONTH(Q16)&lt;11,SUM(Tableau2353467[[#This Row],[10/1/2025]:[10/31/2025]])," ")))</f>
        <v>0</v>
      </c>
      <c r="AD16" s="28">
        <f>IF(ISBLANK(Q16)," ",IF(IF(AND(NOT(ISBLANK(R16))),MONTH(R16)&lt;11)," ",IF(MONTH(Q16)&lt;12,SUM(Tableau2353467[[#This Row],[11/1/2025]:[11/30/2025]])," ")))</f>
        <v>0</v>
      </c>
      <c r="AE16" s="28">
        <f>IF(ISBLANK(Q16)," ",IF(IF(AND(NOT(ISBLANK(R16))),MONTH(R16)&lt;12)," ",IF(MONTH(Q16)&lt;13,SUM(Tableau2353467[[#This Row],[12/1/2025]:[12/31/2025]])," ")))</f>
        <v>0</v>
      </c>
      <c r="AF16" s="7"/>
      <c r="AG16" s="8">
        <f>IF(OR(ISBLANK(Q16),Tableau2353467[[#This Row],[Janvier]]=" ")," ",SUM(Tableau2353467[[#This Row],[1/1/2025]:[1/31/2025]])/(COUNTA(Tableau2353467[[#This Row],[1/1/2025]:[1/31/2025]])+COUNTBLANK(Tableau2353467[[#This Row],[1/1/2025]:[1/31/2025]])))</f>
        <v>0</v>
      </c>
      <c r="AH16" s="8">
        <f>IF(OR(ISBLANK(Q16),Tableau2353467[[#This Row],[Février]]=" ")," ",SUM(Tableau2353467[[#This Row],[2/1/2025]:[2/28/2025]])/(COUNTA(Tableau2353467[[#This Row],[2/1/2025]:[2/28/2025]])+COUNTBLANK(Tableau2353467[[#This Row],[2/1/2025]:[2/28/2025]])))</f>
        <v>0</v>
      </c>
      <c r="AI16" s="8">
        <f>IF(OR(ISBLANK(Q16),Tableau2353467[[#This Row],[Mars]]=" ")," ",SUM(Tableau2353467[[#This Row],[3/1/2025]:[3/31/2025]])/(COUNTA(Tableau2353467[[#This Row],[3/1/2025]:[3/31/2025]])+COUNTBLANK(Tableau2353467[[#This Row],[3/1/2025]:[3/31/2025]])))</f>
        <v>0</v>
      </c>
      <c r="AJ16" s="8">
        <f>IF(OR(ISBLANK(Q16),Tableau2353467[[#This Row],[Avril]]=" ")," ",SUM(Tableau2353467[[#This Row],[3/6/2025]:[3/27/2025]])/(COUNTA(Tableau2353467[[#This Row],[3/6/2025]:[3/27/2025]])+COUNTBLANK(Tableau2353467[[#This Row],[3/6/2025]:[3/27/2025]])))</f>
        <v>0</v>
      </c>
      <c r="AK16" s="8">
        <f>IF(OR(ISBLANK(Q16),Tableau2353467[[#This Row],[Mai]]=" ")," ",SUM(Tableau2353467[[#This Row],[5/1/2025]:[5/31/2025]])/(COUNTA(Tableau2353467[[#This Row],[5/1/2025]:[5/31/2025]])+COUNTBLANK(Tableau2353467[[#This Row],[5/1/2025]:[5/31/2025]])))</f>
        <v>0</v>
      </c>
      <c r="AL16" s="8">
        <f>IF(OR(ISBLANK(Q16),Tableau2353467[[#This Row],[Juin]]=" ")," ",SUM(Tableau2353467[[#This Row],[6/1/2025]:[6/30/2025]])/(COUNTA(Tableau2353467[[#This Row],[6/1/2025]:[6/30/2025]])+COUNTBLANK(Tableau2353467[[#This Row],[6/1/2025]:[6/30/2025]])))</f>
        <v>0</v>
      </c>
      <c r="AM16" s="8">
        <f>IF(OR(ISBLANK(Q16),Tableau2353467[[#This Row],[Juillet]]=" ")," ",SUM(Tableau2353467[[#This Row],[7/1/2025]:[7/31/2025]])/(COUNTA(Tableau2353467[[#This Row],[7/1/2025]:[7/31/2025]])+COUNTBLANK(Tableau2353467[[#This Row],[7/1/2025]:[7/31/2025]])))</f>
        <v>0</v>
      </c>
      <c r="AN16" s="8">
        <f>IF(OR(ISBLANK(Q16),Tableau2353467[[#This Row],[Août]]=" ")," ",SUM(Tableau2353467[[#This Row],[8/1/2025]:[8/31/2025]])/(COUNTA(Tableau2353467[[#This Row],[8/1/2025]:[8/31/2025]])+COUNTBLANK(Tableau2353467[[#This Row],[8/1/2025]:[8/31/2025]])))</f>
        <v>0</v>
      </c>
      <c r="AO16" s="8">
        <f>IF(OR(ISBLANK(Q16),Tableau2353467[[#This Row],[Septembre]]=" ")," ",SUM(Tableau2353467[[#This Row],[9/1/2025]:[9/30/2025]])/(COUNTA(Tableau2353467[[#This Row],[9/1/2025]:[9/30/2025]])+COUNTBLANK(Tableau2353467[[#This Row],[9/1/2025]:[9/30/2025]])))</f>
        <v>0</v>
      </c>
      <c r="AP16" s="8">
        <f>IF(OR(ISBLANK(Q16),Tableau2353467[[#This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6" s="8">
        <f>IF(OR(ISBLANK(Q16),Tableau2353467[[#This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6" s="8">
        <f>IF(OR(ISBLANK(Q16),Tableau2353467[[#This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>
        <f t="shared" si="0"/>
        <v>0</v>
      </c>
      <c r="OU16" s="8">
        <v>0</v>
      </c>
      <c r="OV16" s="8">
        <v>18</v>
      </c>
      <c r="OW16" s="8">
        <f t="shared" si="5"/>
        <v>18</v>
      </c>
      <c r="OX16" s="8">
        <f t="shared" si="1"/>
        <v>0</v>
      </c>
      <c r="OY16" s="8">
        <f t="shared" si="2"/>
        <v>0</v>
      </c>
      <c r="OZ16" s="8">
        <f t="shared" si="3"/>
        <v>0</v>
      </c>
      <c r="PA16" s="8">
        <f t="shared" si="4"/>
        <v>0</v>
      </c>
    </row>
    <row r="17" spans="1:417" ht="15" customHeight="1">
      <c r="A17" s="108">
        <v>1</v>
      </c>
      <c r="B17" s="25" t="s">
        <v>497</v>
      </c>
      <c r="C17" s="26" t="s">
        <v>498</v>
      </c>
      <c r="D17" s="32">
        <v>44844</v>
      </c>
      <c r="E17" s="26" t="s">
        <v>419</v>
      </c>
      <c r="F17" s="26" t="s">
        <v>431</v>
      </c>
      <c r="G17" s="26" t="s">
        <v>421</v>
      </c>
      <c r="H17" s="26" t="s">
        <v>422</v>
      </c>
      <c r="I17" s="26" t="s">
        <v>423</v>
      </c>
      <c r="J17" s="26" t="s">
        <v>424</v>
      </c>
      <c r="K17" s="26" t="s">
        <v>441</v>
      </c>
      <c r="L17" s="26" t="s">
        <v>454</v>
      </c>
      <c r="M17" s="26" t="s">
        <v>499</v>
      </c>
      <c r="N17" s="26" t="s">
        <v>456</v>
      </c>
      <c r="O17" s="26"/>
      <c r="P17" s="26" t="s">
        <v>451</v>
      </c>
      <c r="Q17" s="109">
        <v>45658</v>
      </c>
      <c r="R17" s="109">
        <v>46022</v>
      </c>
      <c r="S17" s="27" t="s">
        <v>445</v>
      </c>
      <c r="T17" s="28">
        <f>IF(ISBLANK(Q17)," ",IF(IF(AND(NOT(ISBLANK(R17))),MONTH(R17)&lt;1)," ",IF(MONTH(Q17)&lt;2,SUM(Tableau2353467[[#This Row],[1/1/2025]:[1/31/2025]])," ")))</f>
        <v>0</v>
      </c>
      <c r="U17" s="28">
        <f>IF(ISBLANK(Q17)," ",IF(IF(AND(NOT(ISBLANK(R17))),MONTH(R17)&lt;2)," ",IF(MONTH(Q17)&lt;3,SUM(Tableau2353467[[#This Row],[2/1/2025]:[2/28/2025]])," ")))</f>
        <v>0</v>
      </c>
      <c r="V17" s="28">
        <f>IF(ISBLANK(Q17)," ",IF(IF(AND(NOT(ISBLANK(R17))),MONTH(R17)&lt;3)," ",IF(MONTH(Q17)&lt;4,SUM(Tableau2353467[[#This Row],[3/1/2025]:[3/31/2025]])," ")))</f>
        <v>0</v>
      </c>
      <c r="W17" s="28">
        <f>IF(ISBLANK(Q17)," ",IF(IF(AND(NOT(ISBLANK(R17))),MONTH(R17)&lt;4)," ",IF(MONTH(Q17)&lt;5,SUM(Tableau2353467[[#This Row],[4/1/2025]:[4/30/2025]])," ")))</f>
        <v>0</v>
      </c>
      <c r="X17" s="61">
        <f>IF(ISBLANK(Q17)," ",IF(IF(AND(NOT(ISBLANK(R17))),MONTH(R17)&lt;5)," ",IF(MONTH(Q17)&lt;6,SUM(Tableau2353467[[#This Row],[5/1/2025]:[5/31/2025]])," ")))</f>
        <v>0</v>
      </c>
      <c r="Y17" s="61">
        <f>IF(ISBLANK(Q17)," ",IF(IF(AND(NOT(ISBLANK(R17))),MONTH(R17)&lt;6)," ",IF(MONTH(Q17)&lt;7,SUM(Tableau2353467[[#This Row],[6/1/2025]:[6/30/2025]])," ")))</f>
        <v>0</v>
      </c>
      <c r="Z17" s="28">
        <f>IF(ISBLANK(Q17)," ",IF(IF(AND(NOT(ISBLANK(R17))),MONTH(R17)&lt;7)," ",IF(MONTH(Q17)&lt;8,SUM(Tableau2353467[[#This Row],[7/1/2025]:[7/31/2025]])," ")))</f>
        <v>0</v>
      </c>
      <c r="AA17" s="28">
        <f>IF(ISBLANK(Q17)," ",IF(IF(AND(NOT(ISBLANK(R17))),MONTH(R17)&lt;8)," ",IF(MONTH(Q17)&lt;9,SUM(Tableau2353467[[#This Row],[8/1/2025]:[8/31/2025]])," ")))</f>
        <v>0</v>
      </c>
      <c r="AB17" s="28">
        <f>IF(ISBLANK(Q17)," ",IF(IF(AND(NOT(ISBLANK(R17))),MONTH(R17)&lt;9)," ",IF(MONTH(Q17)&lt;10,SUM(Tableau2353467[[#This Row],[9/1/2025]:[9/30/2025]])," ")))</f>
        <v>0</v>
      </c>
      <c r="AC17" s="28">
        <f>IF(ISBLANK(Q17)," ",IF(IF(AND(NOT(ISBLANK(R17))),MONTH(R17)&lt;10)," ",IF(MONTH(Q17)&lt;11,SUM(Tableau2353467[[#This Row],[10/1/2025]:[10/31/2025]])," ")))</f>
        <v>0</v>
      </c>
      <c r="AD17" s="28">
        <f>IF(ISBLANK(Q17)," ",IF(IF(AND(NOT(ISBLANK(R17))),MONTH(R17)&lt;11)," ",IF(MONTH(Q17)&lt;12,SUM(Tableau2353467[[#This Row],[11/1/2025]:[11/30/2025]])," ")))</f>
        <v>0</v>
      </c>
      <c r="AE17" s="28">
        <f>IF(ISBLANK(Q17)," ",IF(IF(AND(NOT(ISBLANK(R17))),MONTH(R17)&lt;12)," ",IF(MONTH(Q17)&lt;13,SUM(Tableau2353467[[#This Row],[12/1/2025]:[12/31/2025]])," ")))</f>
        <v>0</v>
      </c>
      <c r="AF17" s="7"/>
      <c r="AG17" s="8">
        <f>IF(OR(ISBLANK(Q17),Tableau2353467[[#This Row],[Janvier]]=" ")," ",SUM(Tableau2353467[[#This Row],[1/1/2025]:[1/31/2025]])/(COUNTA(Tableau2353467[[#This Row],[1/1/2025]:[1/31/2025]])+COUNTBLANK(Tableau2353467[[#This Row],[1/1/2025]:[1/31/2025]])))</f>
        <v>0</v>
      </c>
      <c r="AH17" s="8">
        <f>IF(OR(ISBLANK(Q17),Tableau2353467[[#This Row],[Février]]=" ")," ",SUM(Tableau2353467[[#This Row],[2/1/2025]:[2/28/2025]])/(COUNTA(Tableau2353467[[#This Row],[2/1/2025]:[2/28/2025]])+COUNTBLANK(Tableau2353467[[#This Row],[2/1/2025]:[2/28/2025]])))</f>
        <v>0</v>
      </c>
      <c r="AI17" s="8">
        <f>IF(OR(ISBLANK(Q17),Tableau2353467[[#This Row],[Mars]]=" ")," ",SUM(Tableau2353467[[#This Row],[3/1/2025]:[3/31/2025]])/(COUNTA(Tableau2353467[[#This Row],[3/1/2025]:[3/31/2025]])+COUNTBLANK(Tableau2353467[[#This Row],[3/1/2025]:[3/31/2025]])))</f>
        <v>0</v>
      </c>
      <c r="AJ17" s="8">
        <f>IF(OR(ISBLANK(Q17),Tableau2353467[[#This Row],[Avril]]=" ")," ",SUM(Tableau2353467[[#This Row],[3/6/2025]:[3/27/2025]])/(COUNTA(Tableau2353467[[#This Row],[3/6/2025]:[3/27/2025]])+COUNTBLANK(Tableau2353467[[#This Row],[3/6/2025]:[3/27/2025]])))</f>
        <v>0</v>
      </c>
      <c r="AK17" s="8">
        <f>IF(OR(ISBLANK(Q17),Tableau2353467[[#This Row],[Mai]]=" ")," ",SUM(Tableau2353467[[#This Row],[5/1/2025]:[5/31/2025]])/(COUNTA(Tableau2353467[[#This Row],[5/1/2025]:[5/31/2025]])+COUNTBLANK(Tableau2353467[[#This Row],[5/1/2025]:[5/31/2025]])))</f>
        <v>0</v>
      </c>
      <c r="AL17" s="8">
        <f>IF(OR(ISBLANK(Q17),Tableau2353467[[#This Row],[Juin]]=" ")," ",SUM(Tableau2353467[[#This Row],[6/1/2025]:[6/30/2025]])/(COUNTA(Tableau2353467[[#This Row],[6/1/2025]:[6/30/2025]])+COUNTBLANK(Tableau2353467[[#This Row],[6/1/2025]:[6/30/2025]])))</f>
        <v>0</v>
      </c>
      <c r="AM17" s="8">
        <f>IF(OR(ISBLANK(Q17),Tableau2353467[[#This Row],[Juillet]]=" ")," ",SUM(Tableau2353467[[#This Row],[7/1/2025]:[7/31/2025]])/(COUNTA(Tableau2353467[[#This Row],[7/1/2025]:[7/31/2025]])+COUNTBLANK(Tableau2353467[[#This Row],[7/1/2025]:[7/31/2025]])))</f>
        <v>0</v>
      </c>
      <c r="AN17" s="8">
        <f>IF(OR(ISBLANK(Q17),Tableau2353467[[#This Row],[Août]]=" ")," ",SUM(Tableau2353467[[#This Row],[8/1/2025]:[8/31/2025]])/(COUNTA(Tableau2353467[[#This Row],[8/1/2025]:[8/31/2025]])+COUNTBLANK(Tableau2353467[[#This Row],[8/1/2025]:[8/31/2025]])))</f>
        <v>0</v>
      </c>
      <c r="AO17" s="8">
        <f>IF(OR(ISBLANK(Q17),Tableau2353467[[#This Row],[Septembre]]=" ")," ",SUM(Tableau2353467[[#This Row],[9/1/2025]:[9/30/2025]])/(COUNTA(Tableau2353467[[#This Row],[9/1/2025]:[9/30/2025]])+COUNTBLANK(Tableau2353467[[#This Row],[9/1/2025]:[9/30/2025]])))</f>
        <v>0</v>
      </c>
      <c r="AP17" s="8">
        <f>IF(OR(ISBLANK(Q17),Tableau2353467[[#This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7" s="8">
        <f>IF(OR(ISBLANK(Q17),Tableau2353467[[#This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7" s="8">
        <f>IF(OR(ISBLANK(Q17),Tableau2353467[[#This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>
        <f t="shared" si="0"/>
        <v>0</v>
      </c>
      <c r="OU17" s="8">
        <v>0</v>
      </c>
      <c r="OV17" s="8">
        <v>18</v>
      </c>
      <c r="OW17" s="8">
        <f t="shared" si="5"/>
        <v>18</v>
      </c>
      <c r="OX17" s="8">
        <f t="shared" si="1"/>
        <v>0</v>
      </c>
      <c r="OY17" s="8">
        <f t="shared" si="2"/>
        <v>0</v>
      </c>
      <c r="OZ17" s="8">
        <f t="shared" si="3"/>
        <v>0</v>
      </c>
      <c r="PA17" s="8">
        <f t="shared" si="4"/>
        <v>0</v>
      </c>
    </row>
    <row r="18" spans="1:417" ht="15" customHeight="1">
      <c r="A18" s="108">
        <v>1</v>
      </c>
      <c r="B18" s="25" t="s">
        <v>500</v>
      </c>
      <c r="C18" s="26" t="s">
        <v>501</v>
      </c>
      <c r="D18" s="32">
        <v>44966</v>
      </c>
      <c r="E18" s="26" t="s">
        <v>419</v>
      </c>
      <c r="F18" s="26" t="s">
        <v>502</v>
      </c>
      <c r="G18" s="26" t="s">
        <v>503</v>
      </c>
      <c r="H18" s="26" t="s">
        <v>422</v>
      </c>
      <c r="I18" s="26" t="s">
        <v>423</v>
      </c>
      <c r="J18" s="26" t="s">
        <v>424</v>
      </c>
      <c r="K18" s="26" t="s">
        <v>425</v>
      </c>
      <c r="L18" s="26" t="s">
        <v>504</v>
      </c>
      <c r="M18" s="26" t="s">
        <v>433</v>
      </c>
      <c r="N18" s="26" t="s">
        <v>413</v>
      </c>
      <c r="O18" s="26"/>
      <c r="P18" s="26" t="s">
        <v>434</v>
      </c>
      <c r="Q18" s="109">
        <v>45658</v>
      </c>
      <c r="R18" s="109"/>
      <c r="S18" s="27" t="s">
        <v>445</v>
      </c>
      <c r="T18" s="28">
        <f>IF(ISBLANK(Q18)," ",IF(IF(AND(NOT(ISBLANK(R18))),MONTH(R18)&lt;1)," ",IF(MONTH(Q18)&lt;2,SUM(Tableau2353467[[#This Row],[1/1/2025]:[1/31/2025]])," ")))</f>
        <v>0</v>
      </c>
      <c r="U18" s="28">
        <f>IF(ISBLANK(Q18)," ",IF(IF(AND(NOT(ISBLANK(R18))),MONTH(R18)&lt;2)," ",IF(MONTH(Q18)&lt;3,SUM(Tableau2353467[[#This Row],[2/1/2025]:[2/28/2025]])," ")))</f>
        <v>0</v>
      </c>
      <c r="V18" s="28">
        <f>IF(ISBLANK(Q18)," ",IF(IF(AND(NOT(ISBLANK(R18))),MONTH(R18)&lt;3)," ",IF(MONTH(Q18)&lt;4,SUM(Tableau2353467[[#This Row],[3/1/2025]:[3/31/2025]])," ")))</f>
        <v>0</v>
      </c>
      <c r="W18" s="28">
        <f>IF(ISBLANK(Q18)," ",IF(IF(AND(NOT(ISBLANK(R18))),MONTH(R18)&lt;4)," ",IF(MONTH(Q18)&lt;5,SUM(Tableau2353467[[#This Row],[4/1/2025]:[4/30/2025]])," ")))</f>
        <v>0</v>
      </c>
      <c r="X18" s="61">
        <f>IF(ISBLANK(Q18)," ",IF(IF(AND(NOT(ISBLANK(R18))),MONTH(R18)&lt;5)," ",IF(MONTH(Q18)&lt;6,SUM(Tableau2353467[[#This Row],[5/1/2025]:[5/31/2025]])," ")))</f>
        <v>0</v>
      </c>
      <c r="Y18" s="61">
        <f>IF(ISBLANK(Q18)," ",IF(IF(AND(NOT(ISBLANK(R18))),MONTH(R18)&lt;6)," ",IF(MONTH(Q18)&lt;7,SUM(Tableau2353467[[#This Row],[6/1/2025]:[6/30/2025]])," ")))</f>
        <v>0</v>
      </c>
      <c r="Z18" s="28">
        <f>IF(ISBLANK(Q18)," ",IF(IF(AND(NOT(ISBLANK(R18))),MONTH(R18)&lt;7)," ",IF(MONTH(Q18)&lt;8,SUM(Tableau2353467[[#This Row],[7/1/2025]:[7/31/2025]])," ")))</f>
        <v>0</v>
      </c>
      <c r="AA18" s="28">
        <f>IF(ISBLANK(Q18)," ",IF(IF(AND(NOT(ISBLANK(R18))),MONTH(R18)&lt;8)," ",IF(MONTH(Q18)&lt;9,SUM(Tableau2353467[[#This Row],[8/1/2025]:[8/31/2025]])," ")))</f>
        <v>0</v>
      </c>
      <c r="AB18" s="28">
        <f>IF(ISBLANK(Q18)," ",IF(IF(AND(NOT(ISBLANK(R18))),MONTH(R18)&lt;9)," ",IF(MONTH(Q18)&lt;10,SUM(Tableau2353467[[#This Row],[9/1/2025]:[9/30/2025]])," ")))</f>
        <v>0</v>
      </c>
      <c r="AC18" s="28">
        <f>IF(ISBLANK(Q18)," ",IF(IF(AND(NOT(ISBLANK(R18))),MONTH(R18)&lt;10)," ",IF(MONTH(Q18)&lt;11,SUM(Tableau2353467[[#This Row],[10/1/2025]:[10/31/2025]])," ")))</f>
        <v>0</v>
      </c>
      <c r="AD18" s="28">
        <f>IF(ISBLANK(Q18)," ",IF(IF(AND(NOT(ISBLANK(R18))),MONTH(R18)&lt;11)," ",IF(MONTH(Q18)&lt;12,SUM(Tableau2353467[[#This Row],[11/1/2025]:[11/30/2025]])," ")))</f>
        <v>0</v>
      </c>
      <c r="AE18" s="28">
        <f>IF(ISBLANK(Q18)," ",IF(IF(AND(NOT(ISBLANK(R18))),MONTH(R18)&lt;12)," ",IF(MONTH(Q18)&lt;13,SUM(Tableau2353467[[#This Row],[12/1/2025]:[12/31/2025]])," ")))</f>
        <v>0</v>
      </c>
      <c r="AF18" s="7"/>
      <c r="AG18" s="8">
        <f>IF(OR(ISBLANK(Q18),Tableau2353467[[#This Row],[Janvier]]=" ")," ",SUM(Tableau2353467[[#This Row],[1/1/2025]:[1/31/2025]])/(COUNTA(Tableau2353467[[#This Row],[1/1/2025]:[1/31/2025]])+COUNTBLANK(Tableau2353467[[#This Row],[1/1/2025]:[1/31/2025]])))</f>
        <v>0</v>
      </c>
      <c r="AH18" s="8">
        <f>IF(OR(ISBLANK(Q18),Tableau2353467[[#This Row],[Février]]=" ")," ",SUM(Tableau2353467[[#This Row],[2/1/2025]:[2/28/2025]])/(COUNTA(Tableau2353467[[#This Row],[2/1/2025]:[2/28/2025]])+COUNTBLANK(Tableau2353467[[#This Row],[2/1/2025]:[2/28/2025]])))</f>
        <v>0</v>
      </c>
      <c r="AI18" s="8">
        <f>IF(OR(ISBLANK(Q18),Tableau2353467[[#This Row],[Mars]]=" ")," ",SUM(Tableau2353467[[#This Row],[3/1/2025]:[3/31/2025]])/(COUNTA(Tableau2353467[[#This Row],[3/1/2025]:[3/31/2025]])+COUNTBLANK(Tableau2353467[[#This Row],[3/1/2025]:[3/31/2025]])))</f>
        <v>0</v>
      </c>
      <c r="AJ18" s="8">
        <f>IF(OR(ISBLANK(Q18),Tableau2353467[[#This Row],[Avril]]=" ")," ",SUM(Tableau2353467[[#This Row],[3/6/2025]:[3/27/2025]])/(COUNTA(Tableau2353467[[#This Row],[3/6/2025]:[3/27/2025]])+COUNTBLANK(Tableau2353467[[#This Row],[3/6/2025]:[3/27/2025]])))</f>
        <v>0</v>
      </c>
      <c r="AK18" s="8">
        <f>IF(OR(ISBLANK(Q18),Tableau2353467[[#This Row],[Mai]]=" ")," ",SUM(Tableau2353467[[#This Row],[5/1/2025]:[5/31/2025]])/(COUNTA(Tableau2353467[[#This Row],[5/1/2025]:[5/31/2025]])+COUNTBLANK(Tableau2353467[[#This Row],[5/1/2025]:[5/31/2025]])))</f>
        <v>0</v>
      </c>
      <c r="AL18" s="8">
        <f>IF(OR(ISBLANK(Q18),Tableau2353467[[#This Row],[Juin]]=" ")," ",SUM(Tableau2353467[[#This Row],[6/1/2025]:[6/30/2025]])/(COUNTA(Tableau2353467[[#This Row],[6/1/2025]:[6/30/2025]])+COUNTBLANK(Tableau2353467[[#This Row],[6/1/2025]:[6/30/2025]])))</f>
        <v>0</v>
      </c>
      <c r="AM18" s="8">
        <f>IF(OR(ISBLANK(Q18),Tableau2353467[[#This Row],[Juillet]]=" ")," ",SUM(Tableau2353467[[#This Row],[7/1/2025]:[7/31/2025]])/(COUNTA(Tableau2353467[[#This Row],[7/1/2025]:[7/31/2025]])+COUNTBLANK(Tableau2353467[[#This Row],[7/1/2025]:[7/31/2025]])))</f>
        <v>0</v>
      </c>
      <c r="AN18" s="8">
        <f>IF(OR(ISBLANK(Q18),Tableau2353467[[#This Row],[Août]]=" ")," ",SUM(Tableau2353467[[#This Row],[8/1/2025]:[8/31/2025]])/(COUNTA(Tableau2353467[[#This Row],[8/1/2025]:[8/31/2025]])+COUNTBLANK(Tableau2353467[[#This Row],[8/1/2025]:[8/31/2025]])))</f>
        <v>0</v>
      </c>
      <c r="AO18" s="8">
        <f>IF(OR(ISBLANK(Q18),Tableau2353467[[#This Row],[Septembre]]=" ")," ",SUM(Tableau2353467[[#This Row],[9/1/2025]:[9/30/2025]])/(COUNTA(Tableau2353467[[#This Row],[9/1/2025]:[9/30/2025]])+COUNTBLANK(Tableau2353467[[#This Row],[9/1/2025]:[9/30/2025]])))</f>
        <v>0</v>
      </c>
      <c r="AP18" s="8">
        <f>IF(OR(ISBLANK(Q18),Tableau2353467[[#This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8" s="8">
        <f>IF(OR(ISBLANK(Q18),Tableau2353467[[#This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8" s="8">
        <f>IF(OR(ISBLANK(Q18),Tableau2353467[[#This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>
        <f t="shared" si="0"/>
        <v>0</v>
      </c>
      <c r="OU18" s="8">
        <v>0</v>
      </c>
      <c r="OV18" s="8">
        <v>18</v>
      </c>
      <c r="OW18" s="8">
        <f t="shared" si="5"/>
        <v>18</v>
      </c>
      <c r="OX18" s="8">
        <f t="shared" si="1"/>
        <v>0</v>
      </c>
      <c r="OY18" s="8">
        <f t="shared" si="2"/>
        <v>0</v>
      </c>
      <c r="OZ18" s="8">
        <f t="shared" si="3"/>
        <v>0</v>
      </c>
      <c r="PA18" s="8">
        <f t="shared" si="4"/>
        <v>0</v>
      </c>
    </row>
    <row r="19" spans="1:417" ht="15" customHeight="1">
      <c r="A19" s="108">
        <v>1</v>
      </c>
      <c r="B19" s="25" t="s">
        <v>505</v>
      </c>
      <c r="C19" s="26" t="s">
        <v>506</v>
      </c>
      <c r="D19" s="32">
        <v>44991</v>
      </c>
      <c r="E19" s="26" t="s">
        <v>470</v>
      </c>
      <c r="F19" s="26" t="s">
        <v>507</v>
      </c>
      <c r="G19" s="26" t="s">
        <v>438</v>
      </c>
      <c r="H19" s="26" t="s">
        <v>439</v>
      </c>
      <c r="I19" s="26" t="s">
        <v>423</v>
      </c>
      <c r="J19" s="26" t="s">
        <v>440</v>
      </c>
      <c r="K19" s="26" t="s">
        <v>441</v>
      </c>
      <c r="L19" s="26" t="s">
        <v>484</v>
      </c>
      <c r="M19" s="26" t="s">
        <v>508</v>
      </c>
      <c r="N19" s="26" t="s">
        <v>443</v>
      </c>
      <c r="O19" s="26"/>
      <c r="P19" s="26" t="s">
        <v>486</v>
      </c>
      <c r="Q19" s="109">
        <v>45658</v>
      </c>
      <c r="R19" s="109"/>
      <c r="S19" s="27" t="s">
        <v>445</v>
      </c>
      <c r="T19" s="28">
        <f>IF(ISBLANK(Q19)," ",IF(IF(AND(NOT(ISBLANK(R19))),MONTH(R19)&lt;1)," ",IF(MONTH(Q19)&lt;2,SUM(Tableau2353467[[#This Row],[1/1/2025]:[1/31/2025]])," ")))</f>
        <v>0</v>
      </c>
      <c r="U19" s="28">
        <f>IF(ISBLANK(Q19)," ",IF(IF(AND(NOT(ISBLANK(R19))),MONTH(R19)&lt;2)," ",IF(MONTH(Q19)&lt;3,SUM(Tableau2353467[[#This Row],[2/1/2025]:[2/28/2025]])," ")))</f>
        <v>0</v>
      </c>
      <c r="V19" s="28">
        <f>IF(ISBLANK(Q19)," ",IF(IF(AND(NOT(ISBLANK(R19))),MONTH(R19)&lt;3)," ",IF(MONTH(Q19)&lt;4,SUM(Tableau2353467[[#This Row],[3/1/2025]:[3/31/2025]])," ")))</f>
        <v>0</v>
      </c>
      <c r="W19" s="28">
        <f>IF(ISBLANK(Q19)," ",IF(IF(AND(NOT(ISBLANK(R19))),MONTH(R19)&lt;4)," ",IF(MONTH(Q19)&lt;5,SUM(Tableau2353467[[#This Row],[4/1/2025]:[4/30/2025]])," ")))</f>
        <v>0</v>
      </c>
      <c r="X19" s="61">
        <f>IF(ISBLANK(Q19)," ",IF(IF(AND(NOT(ISBLANK(R19))),MONTH(R19)&lt;5)," ",IF(MONTH(Q19)&lt;6,SUM(Tableau2353467[[#This Row],[5/1/2025]:[5/31/2025]])," ")))</f>
        <v>0</v>
      </c>
      <c r="Y19" s="61">
        <f>IF(ISBLANK(Q19)," ",IF(IF(AND(NOT(ISBLANK(R19))),MONTH(R19)&lt;6)," ",IF(MONTH(Q19)&lt;7,SUM(Tableau2353467[[#This Row],[6/1/2025]:[6/30/2025]])," ")))</f>
        <v>0</v>
      </c>
      <c r="Z19" s="28">
        <f>IF(ISBLANK(Q19)," ",IF(IF(AND(NOT(ISBLANK(R19))),MONTH(R19)&lt;7)," ",IF(MONTH(Q19)&lt;8,SUM(Tableau2353467[[#This Row],[7/1/2025]:[7/31/2025]])," ")))</f>
        <v>0</v>
      </c>
      <c r="AA19" s="28">
        <f>IF(ISBLANK(Q19)," ",IF(IF(AND(NOT(ISBLANK(R19))),MONTH(R19)&lt;8)," ",IF(MONTH(Q19)&lt;9,SUM(Tableau2353467[[#This Row],[8/1/2025]:[8/31/2025]])," ")))</f>
        <v>0</v>
      </c>
      <c r="AB19" s="28">
        <f>IF(ISBLANK(Q19)," ",IF(IF(AND(NOT(ISBLANK(R19))),MONTH(R19)&lt;9)," ",IF(MONTH(Q19)&lt;10,SUM(Tableau2353467[[#This Row],[9/1/2025]:[9/30/2025]])," ")))</f>
        <v>0</v>
      </c>
      <c r="AC19" s="28">
        <f>IF(ISBLANK(Q19)," ",IF(IF(AND(NOT(ISBLANK(R19))),MONTH(R19)&lt;10)," ",IF(MONTH(Q19)&lt;11,SUM(Tableau2353467[[#This Row],[10/1/2025]:[10/31/2025]])," ")))</f>
        <v>0</v>
      </c>
      <c r="AD19" s="28">
        <f>IF(ISBLANK(Q19)," ",IF(IF(AND(NOT(ISBLANK(R19))),MONTH(R19)&lt;11)," ",IF(MONTH(Q19)&lt;12,SUM(Tableau2353467[[#This Row],[11/1/2025]:[11/30/2025]])," ")))</f>
        <v>0</v>
      </c>
      <c r="AE19" s="28">
        <f>IF(ISBLANK(Q19)," ",IF(IF(AND(NOT(ISBLANK(R19))),MONTH(R19)&lt;12)," ",IF(MONTH(Q19)&lt;13,SUM(Tableau2353467[[#This Row],[12/1/2025]:[12/31/2025]])," ")))</f>
        <v>0</v>
      </c>
      <c r="AF19" s="7"/>
      <c r="AG19" s="8">
        <f>IF(OR(ISBLANK(Q19),Tableau2353467[[#This Row],[Janvier]]=" ")," ",SUM(Tableau2353467[[#This Row],[1/1/2025]:[1/31/2025]])/(COUNTA(Tableau2353467[[#This Row],[1/1/2025]:[1/31/2025]])+COUNTBLANK(Tableau2353467[[#This Row],[1/1/2025]:[1/31/2025]])))</f>
        <v>0</v>
      </c>
      <c r="AH19" s="8">
        <f>IF(OR(ISBLANK(Q19),Tableau2353467[[#This Row],[Février]]=" ")," ",SUM(Tableau2353467[[#This Row],[2/1/2025]:[2/28/2025]])/(COUNTA(Tableau2353467[[#This Row],[2/1/2025]:[2/28/2025]])+COUNTBLANK(Tableau2353467[[#This Row],[2/1/2025]:[2/28/2025]])))</f>
        <v>0</v>
      </c>
      <c r="AI19" s="8">
        <f>IF(OR(ISBLANK(Q19),Tableau2353467[[#This Row],[Mars]]=" ")," ",SUM(Tableau2353467[[#This Row],[3/1/2025]:[3/31/2025]])/(COUNTA(Tableau2353467[[#This Row],[3/1/2025]:[3/31/2025]])+COUNTBLANK(Tableau2353467[[#This Row],[3/1/2025]:[3/31/2025]])))</f>
        <v>0</v>
      </c>
      <c r="AJ19" s="8">
        <f>IF(OR(ISBLANK(Q19),Tableau2353467[[#This Row],[Avril]]=" ")," ",SUM(Tableau2353467[[#This Row],[3/6/2025]:[3/27/2025]])/(COUNTA(Tableau2353467[[#This Row],[3/6/2025]:[3/27/2025]])+COUNTBLANK(Tableau2353467[[#This Row],[3/6/2025]:[3/27/2025]])))</f>
        <v>0</v>
      </c>
      <c r="AK19" s="8">
        <f>IF(OR(ISBLANK(Q19),Tableau2353467[[#This Row],[Mai]]=" ")," ",SUM(Tableau2353467[[#This Row],[5/1/2025]:[5/31/2025]])/(COUNTA(Tableau2353467[[#This Row],[5/1/2025]:[5/31/2025]])+COUNTBLANK(Tableau2353467[[#This Row],[5/1/2025]:[5/31/2025]])))</f>
        <v>0</v>
      </c>
      <c r="AL19" s="8">
        <f>IF(OR(ISBLANK(Q19),Tableau2353467[[#This Row],[Juin]]=" ")," ",SUM(Tableau2353467[[#This Row],[6/1/2025]:[6/30/2025]])/(COUNTA(Tableau2353467[[#This Row],[6/1/2025]:[6/30/2025]])+COUNTBLANK(Tableau2353467[[#This Row],[6/1/2025]:[6/30/2025]])))</f>
        <v>0</v>
      </c>
      <c r="AM19" s="8">
        <f>IF(OR(ISBLANK(Q19),Tableau2353467[[#This Row],[Juillet]]=" ")," ",SUM(Tableau2353467[[#This Row],[7/1/2025]:[7/31/2025]])/(COUNTA(Tableau2353467[[#This Row],[7/1/2025]:[7/31/2025]])+COUNTBLANK(Tableau2353467[[#This Row],[7/1/2025]:[7/31/2025]])))</f>
        <v>0</v>
      </c>
      <c r="AN19" s="8">
        <f>IF(OR(ISBLANK(Q19),Tableau2353467[[#This Row],[Août]]=" ")," ",SUM(Tableau2353467[[#This Row],[8/1/2025]:[8/31/2025]])/(COUNTA(Tableau2353467[[#This Row],[8/1/2025]:[8/31/2025]])+COUNTBLANK(Tableau2353467[[#This Row],[8/1/2025]:[8/31/2025]])))</f>
        <v>0</v>
      </c>
      <c r="AO19" s="8">
        <f>IF(OR(ISBLANK(Q19),Tableau2353467[[#This Row],[Septembre]]=" ")," ",SUM(Tableau2353467[[#This Row],[9/1/2025]:[9/30/2025]])/(COUNTA(Tableau2353467[[#This Row],[9/1/2025]:[9/30/2025]])+COUNTBLANK(Tableau2353467[[#This Row],[9/1/2025]:[9/30/2025]])))</f>
        <v>0</v>
      </c>
      <c r="AP19" s="8">
        <f>IF(OR(ISBLANK(Q19),Tableau2353467[[#This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19" s="8">
        <f>IF(OR(ISBLANK(Q19),Tableau2353467[[#This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19" s="8">
        <f>IF(OR(ISBLANK(Q19),Tableau2353467[[#This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>
        <f t="shared" si="0"/>
        <v>0</v>
      </c>
      <c r="OU19" s="8">
        <v>0</v>
      </c>
      <c r="OV19" s="8">
        <v>18</v>
      </c>
      <c r="OW19" s="8">
        <f t="shared" si="5"/>
        <v>18</v>
      </c>
      <c r="OX19" s="8">
        <f t="shared" si="1"/>
        <v>0</v>
      </c>
      <c r="OY19" s="8">
        <f t="shared" si="2"/>
        <v>0</v>
      </c>
      <c r="OZ19" s="8">
        <f t="shared" si="3"/>
        <v>0</v>
      </c>
      <c r="PA19" s="8">
        <f t="shared" si="4"/>
        <v>0</v>
      </c>
    </row>
    <row r="20" spans="1:417" ht="15" customHeight="1">
      <c r="A20" s="108">
        <v>1</v>
      </c>
      <c r="B20" s="25" t="s">
        <v>509</v>
      </c>
      <c r="C20" s="26" t="s">
        <v>510</v>
      </c>
      <c r="D20" s="32">
        <v>45082</v>
      </c>
      <c r="E20" s="26" t="s">
        <v>419</v>
      </c>
      <c r="F20" s="26" t="s">
        <v>465</v>
      </c>
      <c r="G20" s="26" t="s">
        <v>438</v>
      </c>
      <c r="H20" s="26" t="s">
        <v>439</v>
      </c>
      <c r="I20" s="26" t="s">
        <v>423</v>
      </c>
      <c r="J20" s="26" t="s">
        <v>440</v>
      </c>
      <c r="K20" s="26" t="s">
        <v>441</v>
      </c>
      <c r="L20" s="26"/>
      <c r="M20" s="26" t="s">
        <v>511</v>
      </c>
      <c r="N20" s="26" t="s">
        <v>512</v>
      </c>
      <c r="O20" s="26"/>
      <c r="P20" s="26" t="s">
        <v>513</v>
      </c>
      <c r="Q20" s="109">
        <v>45658</v>
      </c>
      <c r="R20" s="109"/>
      <c r="S20" s="27" t="s">
        <v>428</v>
      </c>
      <c r="T20" s="28">
        <f>IF(ISBLANK(Q20)," ",IF(IF(AND(NOT(ISBLANK(R20))),MONTH(R20)&lt;1)," ",IF(MONTH(Q20)&lt;2,SUM(Tableau2353467[[#This Row],[1/1/2025]:[1/31/2025]])," ")))</f>
        <v>0</v>
      </c>
      <c r="U20" s="28">
        <f>IF(ISBLANK(Q20)," ",IF(IF(AND(NOT(ISBLANK(R20))),MONTH(R20)&lt;2)," ",IF(MONTH(Q20)&lt;3,SUM(Tableau2353467[[#This Row],[2/1/2025]:[2/28/2025]])," ")))</f>
        <v>0</v>
      </c>
      <c r="V20" s="28">
        <f>IF(ISBLANK(Q20)," ",IF(IF(AND(NOT(ISBLANK(R20))),MONTH(R20)&lt;3)," ",IF(MONTH(Q20)&lt;4,SUM(Tableau2353467[[#This Row],[3/1/2025]:[3/31/2025]])," ")))</f>
        <v>0</v>
      </c>
      <c r="W20" s="28">
        <f>IF(ISBLANK(Q20)," ",IF(IF(AND(NOT(ISBLANK(R20))),MONTH(R20)&lt;4)," ",IF(MONTH(Q20)&lt;5,SUM(Tableau2353467[[#This Row],[4/1/2025]:[4/30/2025]])," ")))</f>
        <v>0</v>
      </c>
      <c r="X20" s="61">
        <f>IF(ISBLANK(Q20)," ",IF(IF(AND(NOT(ISBLANK(R20))),MONTH(R20)&lt;5)," ",IF(MONTH(Q20)&lt;6,SUM(Tableau2353467[[#This Row],[5/1/2025]:[5/31/2025]])," ")))</f>
        <v>0</v>
      </c>
      <c r="Y20" s="61">
        <f>IF(ISBLANK(Q20)," ",IF(IF(AND(NOT(ISBLANK(R20))),MONTH(R20)&lt;6)," ",IF(MONTH(Q20)&lt;7,SUM(Tableau2353467[[#This Row],[6/1/2025]:[6/30/2025]])," ")))</f>
        <v>0</v>
      </c>
      <c r="Z20" s="28">
        <f>IF(ISBLANK(Q20)," ",IF(IF(AND(NOT(ISBLANK(R20))),MONTH(R20)&lt;7)," ",IF(MONTH(Q20)&lt;8,SUM(Tableau2353467[[#This Row],[7/1/2025]:[7/31/2025]])," ")))</f>
        <v>0</v>
      </c>
      <c r="AA20" s="28">
        <f>IF(ISBLANK(Q20)," ",IF(IF(AND(NOT(ISBLANK(R20))),MONTH(R20)&lt;8)," ",IF(MONTH(Q20)&lt;9,SUM(Tableau2353467[[#This Row],[8/1/2025]:[8/31/2025]])," ")))</f>
        <v>0</v>
      </c>
      <c r="AB20" s="28">
        <f>IF(ISBLANK(Q20)," ",IF(IF(AND(NOT(ISBLANK(R20))),MONTH(R20)&lt;9)," ",IF(MONTH(Q20)&lt;10,SUM(Tableau2353467[[#This Row],[9/1/2025]:[9/30/2025]])," ")))</f>
        <v>0</v>
      </c>
      <c r="AC20" s="28">
        <f>IF(ISBLANK(Q20)," ",IF(IF(AND(NOT(ISBLANK(R20))),MONTH(R20)&lt;10)," ",IF(MONTH(Q20)&lt;11,SUM(Tableau2353467[[#This Row],[10/1/2025]:[10/31/2025]])," ")))</f>
        <v>0</v>
      </c>
      <c r="AD20" s="28">
        <f>IF(ISBLANK(Q20)," ",IF(IF(AND(NOT(ISBLANK(R20))),MONTH(R20)&lt;11)," ",IF(MONTH(Q20)&lt;12,SUM(Tableau2353467[[#This Row],[11/1/2025]:[11/30/2025]])," ")))</f>
        <v>0</v>
      </c>
      <c r="AE20" s="28">
        <f>IF(ISBLANK(Q20)," ",IF(IF(AND(NOT(ISBLANK(R20))),MONTH(R20)&lt;12)," ",IF(MONTH(Q20)&lt;13,SUM(Tableau2353467[[#This Row],[12/1/2025]:[12/31/2025]])," ")))</f>
        <v>0</v>
      </c>
      <c r="AF20" s="7"/>
      <c r="AG20" s="8">
        <f>IF(OR(ISBLANK(Q20),Tableau2353467[[#This Row],[Janvier]]=" ")," ",SUM(Tableau2353467[[#This Row],[1/1/2025]:[1/31/2025]])/(COUNTA(Tableau2353467[[#This Row],[1/1/2025]:[1/31/2025]])+COUNTBLANK(Tableau2353467[[#This Row],[1/1/2025]:[1/31/2025]])))</f>
        <v>0</v>
      </c>
      <c r="AH20" s="8">
        <f>IF(OR(ISBLANK(Q20),Tableau2353467[[#This Row],[Février]]=" ")," ",SUM(Tableau2353467[[#This Row],[2/1/2025]:[2/28/2025]])/(COUNTA(Tableau2353467[[#This Row],[2/1/2025]:[2/28/2025]])+COUNTBLANK(Tableau2353467[[#This Row],[2/1/2025]:[2/28/2025]])))</f>
        <v>0</v>
      </c>
      <c r="AI20" s="8">
        <f>IF(OR(ISBLANK(Q20),Tableau2353467[[#This Row],[Mars]]=" ")," ",SUM(Tableau2353467[[#This Row],[3/1/2025]:[3/31/2025]])/(COUNTA(Tableau2353467[[#This Row],[3/1/2025]:[3/31/2025]])+COUNTBLANK(Tableau2353467[[#This Row],[3/1/2025]:[3/31/2025]])))</f>
        <v>0</v>
      </c>
      <c r="AJ20" s="8">
        <f>IF(OR(ISBLANK(Q20),Tableau2353467[[#This Row],[Avril]]=" ")," ",SUM(Tableau2353467[[#This Row],[3/6/2025]:[3/27/2025]])/(COUNTA(Tableau2353467[[#This Row],[3/6/2025]:[3/27/2025]])+COUNTBLANK(Tableau2353467[[#This Row],[3/6/2025]:[3/27/2025]])))</f>
        <v>0</v>
      </c>
      <c r="AK20" s="8">
        <f>IF(OR(ISBLANK(Q20),Tableau2353467[[#This Row],[Mai]]=" ")," ",SUM(Tableau2353467[[#This Row],[5/1/2025]:[5/31/2025]])/(COUNTA(Tableau2353467[[#This Row],[5/1/2025]:[5/31/2025]])+COUNTBLANK(Tableau2353467[[#This Row],[5/1/2025]:[5/31/2025]])))</f>
        <v>0</v>
      </c>
      <c r="AL20" s="8">
        <f>IF(OR(ISBLANK(Q20),Tableau2353467[[#This Row],[Juin]]=" ")," ",SUM(Tableau2353467[[#This Row],[6/1/2025]:[6/30/2025]])/(COUNTA(Tableau2353467[[#This Row],[6/1/2025]:[6/30/2025]])+COUNTBLANK(Tableau2353467[[#This Row],[6/1/2025]:[6/30/2025]])))</f>
        <v>0</v>
      </c>
      <c r="AM20" s="8">
        <f>IF(OR(ISBLANK(Q20),Tableau2353467[[#This Row],[Juillet]]=" ")," ",SUM(Tableau2353467[[#This Row],[7/1/2025]:[7/31/2025]])/(COUNTA(Tableau2353467[[#This Row],[7/1/2025]:[7/31/2025]])+COUNTBLANK(Tableau2353467[[#This Row],[7/1/2025]:[7/31/2025]])))</f>
        <v>0</v>
      </c>
      <c r="AN20" s="8">
        <f>IF(OR(ISBLANK(Q20),Tableau2353467[[#This Row],[Août]]=" ")," ",SUM(Tableau2353467[[#This Row],[8/1/2025]:[8/31/2025]])/(COUNTA(Tableau2353467[[#This Row],[8/1/2025]:[8/31/2025]])+COUNTBLANK(Tableau2353467[[#This Row],[8/1/2025]:[8/31/2025]])))</f>
        <v>0</v>
      </c>
      <c r="AO20" s="8">
        <f>IF(OR(ISBLANK(Q20),Tableau2353467[[#This Row],[Septembre]]=" ")," ",SUM(Tableau2353467[[#This Row],[9/1/2025]:[9/30/2025]])/(COUNTA(Tableau2353467[[#This Row],[9/1/2025]:[9/30/2025]])+COUNTBLANK(Tableau2353467[[#This Row],[9/1/2025]:[9/30/2025]])))</f>
        <v>0</v>
      </c>
      <c r="AP20" s="8">
        <f>IF(OR(ISBLANK(Q20),Tableau2353467[[#This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0" s="8">
        <f>IF(OR(ISBLANK(Q20),Tableau2353467[[#This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0" s="8">
        <f>IF(OR(ISBLANK(Q20),Tableau2353467[[#This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>
        <f t="shared" si="0"/>
        <v>0</v>
      </c>
      <c r="OU20" s="8">
        <v>0</v>
      </c>
      <c r="OV20" s="8">
        <v>18</v>
      </c>
      <c r="OW20" s="8">
        <f t="shared" si="5"/>
        <v>18</v>
      </c>
      <c r="OX20" s="8">
        <f t="shared" si="1"/>
        <v>0</v>
      </c>
      <c r="OY20" s="8">
        <f t="shared" si="2"/>
        <v>0</v>
      </c>
      <c r="OZ20" s="8">
        <f t="shared" si="3"/>
        <v>0</v>
      </c>
      <c r="PA20" s="8">
        <f t="shared" si="4"/>
        <v>0</v>
      </c>
    </row>
    <row r="21" spans="1:417" ht="15" customHeight="1">
      <c r="A21" s="108">
        <v>1</v>
      </c>
      <c r="B21" s="25" t="s">
        <v>514</v>
      </c>
      <c r="C21" s="26" t="s">
        <v>515</v>
      </c>
      <c r="D21" s="32">
        <v>43556</v>
      </c>
      <c r="E21" s="26" t="s">
        <v>419</v>
      </c>
      <c r="F21" s="26" t="s">
        <v>437</v>
      </c>
      <c r="G21" s="26" t="s">
        <v>471</v>
      </c>
      <c r="H21" s="26" t="s">
        <v>422</v>
      </c>
      <c r="I21" s="26" t="s">
        <v>423</v>
      </c>
      <c r="J21" s="26" t="s">
        <v>424</v>
      </c>
      <c r="K21" s="26" t="s">
        <v>425</v>
      </c>
      <c r="L21" s="26" t="s">
        <v>426</v>
      </c>
      <c r="M21" s="26" t="s">
        <v>477</v>
      </c>
      <c r="N21" s="26" t="s">
        <v>478</v>
      </c>
      <c r="O21" s="26"/>
      <c r="P21" s="26" t="s">
        <v>451</v>
      </c>
      <c r="Q21" s="109">
        <v>45658</v>
      </c>
      <c r="R21" s="109">
        <v>46022</v>
      </c>
      <c r="S21" s="27" t="s">
        <v>428</v>
      </c>
      <c r="T21" s="28">
        <f>IF(ISBLANK(Q21)," ",IF(IF(AND(NOT(ISBLANK(R21))),MONTH(R21)&lt;1)," ",IF(MONTH(Q21)&lt;2,SUM(Tableau2353467[[#This Row],[1/1/2025]:[1/31/2025]])," ")))</f>
        <v>0</v>
      </c>
      <c r="U21" s="28">
        <f>IF(ISBLANK(Q21)," ",IF(IF(AND(NOT(ISBLANK(R21))),MONTH(R21)&lt;2)," ",IF(MONTH(Q21)&lt;3,SUM(Tableau2353467[[#This Row],[2/1/2025]:[2/28/2025]])," ")))</f>
        <v>0</v>
      </c>
      <c r="V21" s="28">
        <f>IF(ISBLANK(Q21)," ",IF(IF(AND(NOT(ISBLANK(R21))),MONTH(R21)&lt;3)," ",IF(MONTH(Q21)&lt;4,SUM(Tableau2353467[[#This Row],[3/1/2025]:[3/31/2025]])," ")))</f>
        <v>0</v>
      </c>
      <c r="W21" s="28">
        <f>IF(ISBLANK(Q21)," ",IF(IF(AND(NOT(ISBLANK(R21))),MONTH(R21)&lt;4)," ",IF(MONTH(Q21)&lt;5,SUM(Tableau2353467[[#This Row],[4/1/2025]:[4/30/2025]])," ")))</f>
        <v>0</v>
      </c>
      <c r="X21" s="61">
        <f>IF(ISBLANK(Q21)," ",IF(IF(AND(NOT(ISBLANK(R21))),MONTH(R21)&lt;5)," ",IF(MONTH(Q21)&lt;6,SUM(Tableau2353467[[#This Row],[5/1/2025]:[5/31/2025]])," ")))</f>
        <v>0</v>
      </c>
      <c r="Y21" s="61">
        <f>IF(ISBLANK(Q21)," ",IF(IF(AND(NOT(ISBLANK(R21))),MONTH(R21)&lt;6)," ",IF(MONTH(Q21)&lt;7,SUM(Tableau2353467[[#This Row],[6/1/2025]:[6/30/2025]])," ")))</f>
        <v>0</v>
      </c>
      <c r="Z21" s="28">
        <f>IF(ISBLANK(Q21)," ",IF(IF(AND(NOT(ISBLANK(R21))),MONTH(R21)&lt;7)," ",IF(MONTH(Q21)&lt;8,SUM(Tableau2353467[[#This Row],[7/1/2025]:[7/31/2025]])," ")))</f>
        <v>0</v>
      </c>
      <c r="AA21" s="28">
        <f>IF(ISBLANK(Q21)," ",IF(IF(AND(NOT(ISBLANK(R21))),MONTH(R21)&lt;8)," ",IF(MONTH(Q21)&lt;9,SUM(Tableau2353467[[#This Row],[8/1/2025]:[8/31/2025]])," ")))</f>
        <v>0</v>
      </c>
      <c r="AB21" s="28">
        <f>IF(ISBLANK(Q21)," ",IF(IF(AND(NOT(ISBLANK(R21))),MONTH(R21)&lt;9)," ",IF(MONTH(Q21)&lt;10,SUM(Tableau2353467[[#This Row],[9/1/2025]:[9/30/2025]])," ")))</f>
        <v>0</v>
      </c>
      <c r="AC21" s="28">
        <f>IF(ISBLANK(Q21)," ",IF(IF(AND(NOT(ISBLANK(R21))),MONTH(R21)&lt;10)," ",IF(MONTH(Q21)&lt;11,SUM(Tableau2353467[[#This Row],[10/1/2025]:[10/31/2025]])," ")))</f>
        <v>0</v>
      </c>
      <c r="AD21" s="28">
        <f>IF(ISBLANK(Q21)," ",IF(IF(AND(NOT(ISBLANK(R21))),MONTH(R21)&lt;11)," ",IF(MONTH(Q21)&lt;12,SUM(Tableau2353467[[#This Row],[11/1/2025]:[11/30/2025]])," ")))</f>
        <v>0</v>
      </c>
      <c r="AE21" s="28">
        <f>IF(ISBLANK(Q21)," ",IF(IF(AND(NOT(ISBLANK(R21))),MONTH(R21)&lt;12)," ",IF(MONTH(Q21)&lt;13,SUM(Tableau2353467[[#This Row],[12/1/2025]:[12/31/2025]])," ")))</f>
        <v>0</v>
      </c>
      <c r="AF21" s="7"/>
      <c r="AG21" s="8">
        <f>IF(OR(ISBLANK(Q21),Tableau2353467[[#This Row],[Janvier]]=" ")," ",SUM(Tableau2353467[[#This Row],[1/1/2025]:[1/31/2025]])/(COUNTA(Tableau2353467[[#This Row],[1/1/2025]:[1/31/2025]])+COUNTBLANK(Tableau2353467[[#This Row],[1/1/2025]:[1/31/2025]])))</f>
        <v>0</v>
      </c>
      <c r="AH21" s="8">
        <f>IF(OR(ISBLANK(Q21),Tableau2353467[[#This Row],[Février]]=" ")," ",SUM(Tableau2353467[[#This Row],[2/1/2025]:[2/28/2025]])/(COUNTA(Tableau2353467[[#This Row],[2/1/2025]:[2/28/2025]])+COUNTBLANK(Tableau2353467[[#This Row],[2/1/2025]:[2/28/2025]])))</f>
        <v>0</v>
      </c>
      <c r="AI21" s="8">
        <f>IF(OR(ISBLANK(Q21),Tableau2353467[[#This Row],[Mars]]=" ")," ",SUM(Tableau2353467[[#This Row],[3/1/2025]:[3/31/2025]])/(COUNTA(Tableau2353467[[#This Row],[3/1/2025]:[3/31/2025]])+COUNTBLANK(Tableau2353467[[#This Row],[3/1/2025]:[3/31/2025]])))</f>
        <v>0</v>
      </c>
      <c r="AJ21" s="8">
        <f>IF(OR(ISBLANK(Q21),Tableau2353467[[#This Row],[Avril]]=" ")," ",SUM(Tableau2353467[[#This Row],[3/6/2025]:[3/27/2025]])/(COUNTA(Tableau2353467[[#This Row],[3/6/2025]:[3/27/2025]])+COUNTBLANK(Tableau2353467[[#This Row],[3/6/2025]:[3/27/2025]])))</f>
        <v>0</v>
      </c>
      <c r="AK21" s="8">
        <f>IF(OR(ISBLANK(Q21),Tableau2353467[[#This Row],[Mai]]=" ")," ",SUM(Tableau2353467[[#This Row],[5/1/2025]:[5/31/2025]])/(COUNTA(Tableau2353467[[#This Row],[5/1/2025]:[5/31/2025]])+COUNTBLANK(Tableau2353467[[#This Row],[5/1/2025]:[5/31/2025]])))</f>
        <v>0</v>
      </c>
      <c r="AL21" s="8">
        <f>IF(OR(ISBLANK(Q21),Tableau2353467[[#This Row],[Juin]]=" ")," ",SUM(Tableau2353467[[#This Row],[6/1/2025]:[6/30/2025]])/(COUNTA(Tableau2353467[[#This Row],[6/1/2025]:[6/30/2025]])+COUNTBLANK(Tableau2353467[[#This Row],[6/1/2025]:[6/30/2025]])))</f>
        <v>0</v>
      </c>
      <c r="AM21" s="8">
        <f>IF(OR(ISBLANK(Q21),Tableau2353467[[#This Row],[Juillet]]=" ")," ",SUM(Tableau2353467[[#This Row],[7/1/2025]:[7/31/2025]])/(COUNTA(Tableau2353467[[#This Row],[7/1/2025]:[7/31/2025]])+COUNTBLANK(Tableau2353467[[#This Row],[7/1/2025]:[7/31/2025]])))</f>
        <v>0</v>
      </c>
      <c r="AN21" s="8">
        <f>IF(OR(ISBLANK(Q21),Tableau2353467[[#This Row],[Août]]=" ")," ",SUM(Tableau2353467[[#This Row],[8/1/2025]:[8/31/2025]])/(COUNTA(Tableau2353467[[#This Row],[8/1/2025]:[8/31/2025]])+COUNTBLANK(Tableau2353467[[#This Row],[8/1/2025]:[8/31/2025]])))</f>
        <v>0</v>
      </c>
      <c r="AO21" s="8">
        <f>IF(OR(ISBLANK(Q21),Tableau2353467[[#This Row],[Septembre]]=" ")," ",SUM(Tableau2353467[[#This Row],[9/1/2025]:[9/30/2025]])/(COUNTA(Tableau2353467[[#This Row],[9/1/2025]:[9/30/2025]])+COUNTBLANK(Tableau2353467[[#This Row],[9/1/2025]:[9/30/2025]])))</f>
        <v>0</v>
      </c>
      <c r="AP21" s="8">
        <f>IF(OR(ISBLANK(Q21),Tableau2353467[[#This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1" s="8">
        <f>IF(OR(ISBLANK(Q21),Tableau2353467[[#This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1" s="8">
        <f>IF(OR(ISBLANK(Q21),Tableau2353467[[#This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>
        <f t="shared" si="0"/>
        <v>0</v>
      </c>
      <c r="OU21" s="8">
        <v>0</v>
      </c>
      <c r="OV21" s="8">
        <v>18</v>
      </c>
      <c r="OW21" s="8">
        <f t="shared" si="5"/>
        <v>18</v>
      </c>
      <c r="OX21" s="8">
        <f t="shared" si="1"/>
        <v>0</v>
      </c>
      <c r="OY21" s="8">
        <f t="shared" si="2"/>
        <v>0</v>
      </c>
      <c r="OZ21" s="8">
        <f t="shared" si="3"/>
        <v>0</v>
      </c>
      <c r="PA21" s="8">
        <f t="shared" si="4"/>
        <v>0</v>
      </c>
    </row>
    <row r="22" spans="1:417" ht="15" customHeight="1">
      <c r="A22" s="108">
        <v>1</v>
      </c>
      <c r="B22" s="25" t="s">
        <v>516</v>
      </c>
      <c r="C22" s="26" t="s">
        <v>517</v>
      </c>
      <c r="D22" s="32">
        <v>44291</v>
      </c>
      <c r="E22" s="26" t="s">
        <v>419</v>
      </c>
      <c r="F22" s="26" t="s">
        <v>431</v>
      </c>
      <c r="G22" s="26" t="s">
        <v>421</v>
      </c>
      <c r="H22" s="26" t="s">
        <v>422</v>
      </c>
      <c r="I22" s="26" t="s">
        <v>423</v>
      </c>
      <c r="J22" s="26" t="s">
        <v>424</v>
      </c>
      <c r="K22" s="26" t="s">
        <v>425</v>
      </c>
      <c r="L22" s="26" t="s">
        <v>518</v>
      </c>
      <c r="M22" s="26" t="s">
        <v>519</v>
      </c>
      <c r="N22" s="26" t="s">
        <v>478</v>
      </c>
      <c r="O22" s="26"/>
      <c r="P22" s="26" t="s">
        <v>434</v>
      </c>
      <c r="Q22" s="109">
        <v>45658</v>
      </c>
      <c r="R22" s="109">
        <v>46022</v>
      </c>
      <c r="S22" s="27" t="s">
        <v>445</v>
      </c>
      <c r="T22" s="28">
        <f>IF(ISBLANK(Q22)," ",IF(IF(AND(NOT(ISBLANK(R22))),MONTH(R22)&lt;1)," ",IF(MONTH(Q22)&lt;2,SUM(Tableau2353467[[#This Row],[1/1/2025]:[1/31/2025]])," ")))</f>
        <v>0</v>
      </c>
      <c r="U22" s="28">
        <f>IF(ISBLANK(Q22)," ",IF(IF(AND(NOT(ISBLANK(R22))),MONTH(R22)&lt;2)," ",IF(MONTH(Q22)&lt;3,SUM(Tableau2353467[[#This Row],[2/1/2025]:[2/28/2025]])," ")))</f>
        <v>0</v>
      </c>
      <c r="V22" s="28">
        <f>IF(ISBLANK(Q22)," ",IF(IF(AND(NOT(ISBLANK(R22))),MONTH(R22)&lt;3)," ",IF(MONTH(Q22)&lt;4,SUM(Tableau2353467[[#This Row],[3/1/2025]:[3/31/2025]])," ")))</f>
        <v>0</v>
      </c>
      <c r="W22" s="28">
        <f>IF(ISBLANK(Q22)," ",IF(IF(AND(NOT(ISBLANK(R22))),MONTH(R22)&lt;4)," ",IF(MONTH(Q22)&lt;5,SUM(Tableau2353467[[#This Row],[4/1/2025]:[4/30/2025]])," ")))</f>
        <v>0</v>
      </c>
      <c r="X22" s="61">
        <f>IF(ISBLANK(Q22)," ",IF(IF(AND(NOT(ISBLANK(R22))),MONTH(R22)&lt;5)," ",IF(MONTH(Q22)&lt;6,SUM(Tableau2353467[[#This Row],[5/1/2025]:[5/31/2025]])," ")))</f>
        <v>0</v>
      </c>
      <c r="Y22" s="61">
        <f>IF(ISBLANK(Q22)," ",IF(IF(AND(NOT(ISBLANK(R22))),MONTH(R22)&lt;6)," ",IF(MONTH(Q22)&lt;7,SUM(Tableau2353467[[#This Row],[6/1/2025]:[6/30/2025]])," ")))</f>
        <v>0</v>
      </c>
      <c r="Z22" s="28">
        <f>IF(ISBLANK(Q22)," ",IF(IF(AND(NOT(ISBLANK(R22))),MONTH(R22)&lt;7)," ",IF(MONTH(Q22)&lt;8,SUM(Tableau2353467[[#This Row],[7/1/2025]:[7/31/2025]])," ")))</f>
        <v>0</v>
      </c>
      <c r="AA22" s="28">
        <f>IF(ISBLANK(Q22)," ",IF(IF(AND(NOT(ISBLANK(R22))),MONTH(R22)&lt;8)," ",IF(MONTH(Q22)&lt;9,SUM(Tableau2353467[[#This Row],[8/1/2025]:[8/31/2025]])," ")))</f>
        <v>0</v>
      </c>
      <c r="AB22" s="28">
        <f>IF(ISBLANK(Q22)," ",IF(IF(AND(NOT(ISBLANK(R22))),MONTH(R22)&lt;9)," ",IF(MONTH(Q22)&lt;10,SUM(Tableau2353467[[#This Row],[9/1/2025]:[9/30/2025]])," ")))</f>
        <v>0</v>
      </c>
      <c r="AC22" s="28">
        <f>IF(ISBLANK(Q22)," ",IF(IF(AND(NOT(ISBLANK(R22))),MONTH(R22)&lt;10)," ",IF(MONTH(Q22)&lt;11,SUM(Tableau2353467[[#This Row],[10/1/2025]:[10/31/2025]])," ")))</f>
        <v>0</v>
      </c>
      <c r="AD22" s="28">
        <f>IF(ISBLANK(Q22)," ",IF(IF(AND(NOT(ISBLANK(R22))),MONTH(R22)&lt;11)," ",IF(MONTH(Q22)&lt;12,SUM(Tableau2353467[[#This Row],[11/1/2025]:[11/30/2025]])," ")))</f>
        <v>0</v>
      </c>
      <c r="AE22" s="28">
        <f>IF(ISBLANK(Q22)," ",IF(IF(AND(NOT(ISBLANK(R22))),MONTH(R22)&lt;12)," ",IF(MONTH(Q22)&lt;13,SUM(Tableau2353467[[#This Row],[12/1/2025]:[12/31/2025]])," ")))</f>
        <v>0</v>
      </c>
      <c r="AF22" s="7"/>
      <c r="AG22" s="8">
        <f>IF(OR(ISBLANK(Q22),Tableau2353467[[#This Row],[Janvier]]=" ")," ",SUM(Tableau2353467[[#This Row],[1/1/2025]:[1/31/2025]])/(COUNTA(Tableau2353467[[#This Row],[1/1/2025]:[1/31/2025]])+COUNTBLANK(Tableau2353467[[#This Row],[1/1/2025]:[1/31/2025]])))</f>
        <v>0</v>
      </c>
      <c r="AH22" s="8">
        <f>IF(OR(ISBLANK(Q22),Tableau2353467[[#This Row],[Février]]=" ")," ",SUM(Tableau2353467[[#This Row],[2/1/2025]:[2/28/2025]])/(COUNTA(Tableau2353467[[#This Row],[2/1/2025]:[2/28/2025]])+COUNTBLANK(Tableau2353467[[#This Row],[2/1/2025]:[2/28/2025]])))</f>
        <v>0</v>
      </c>
      <c r="AI22" s="8">
        <f>IF(OR(ISBLANK(Q22),Tableau2353467[[#This Row],[Mars]]=" ")," ",SUM(Tableau2353467[[#This Row],[3/1/2025]:[3/31/2025]])/(COUNTA(Tableau2353467[[#This Row],[3/1/2025]:[3/31/2025]])+COUNTBLANK(Tableau2353467[[#This Row],[3/1/2025]:[3/31/2025]])))</f>
        <v>0</v>
      </c>
      <c r="AJ22" s="8">
        <f>IF(OR(ISBLANK(Q22),Tableau2353467[[#This Row],[Avril]]=" ")," ",SUM(Tableau2353467[[#This Row],[3/6/2025]:[3/27/2025]])/(COUNTA(Tableau2353467[[#This Row],[3/6/2025]:[3/27/2025]])+COUNTBLANK(Tableau2353467[[#This Row],[3/6/2025]:[3/27/2025]])))</f>
        <v>0</v>
      </c>
      <c r="AK22" s="8">
        <f>IF(OR(ISBLANK(Q22),Tableau2353467[[#This Row],[Mai]]=" ")," ",SUM(Tableau2353467[[#This Row],[5/1/2025]:[5/31/2025]])/(COUNTA(Tableau2353467[[#This Row],[5/1/2025]:[5/31/2025]])+COUNTBLANK(Tableau2353467[[#This Row],[5/1/2025]:[5/31/2025]])))</f>
        <v>0</v>
      </c>
      <c r="AL22" s="8">
        <f>IF(OR(ISBLANK(Q22),Tableau2353467[[#This Row],[Juin]]=" ")," ",SUM(Tableau2353467[[#This Row],[6/1/2025]:[6/30/2025]])/(COUNTA(Tableau2353467[[#This Row],[6/1/2025]:[6/30/2025]])+COUNTBLANK(Tableau2353467[[#This Row],[6/1/2025]:[6/30/2025]])))</f>
        <v>0</v>
      </c>
      <c r="AM22" s="8">
        <f>IF(OR(ISBLANK(Q22),Tableau2353467[[#This Row],[Juillet]]=" ")," ",SUM(Tableau2353467[[#This Row],[7/1/2025]:[7/31/2025]])/(COUNTA(Tableau2353467[[#This Row],[7/1/2025]:[7/31/2025]])+COUNTBLANK(Tableau2353467[[#This Row],[7/1/2025]:[7/31/2025]])))</f>
        <v>0</v>
      </c>
      <c r="AN22" s="8">
        <f>IF(OR(ISBLANK(Q22),Tableau2353467[[#This Row],[Août]]=" ")," ",SUM(Tableau2353467[[#This Row],[8/1/2025]:[8/31/2025]])/(COUNTA(Tableau2353467[[#This Row],[8/1/2025]:[8/31/2025]])+COUNTBLANK(Tableau2353467[[#This Row],[8/1/2025]:[8/31/2025]])))</f>
        <v>0</v>
      </c>
      <c r="AO22" s="8">
        <f>IF(OR(ISBLANK(Q22),Tableau2353467[[#This Row],[Septembre]]=" ")," ",SUM(Tableau2353467[[#This Row],[9/1/2025]:[9/30/2025]])/(COUNTA(Tableau2353467[[#This Row],[9/1/2025]:[9/30/2025]])+COUNTBLANK(Tableau2353467[[#This Row],[9/1/2025]:[9/30/2025]])))</f>
        <v>0</v>
      </c>
      <c r="AP22" s="8">
        <f>IF(OR(ISBLANK(Q22),Tableau2353467[[#This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2" s="8">
        <f>IF(OR(ISBLANK(Q22),Tableau2353467[[#This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2" s="8">
        <f>IF(OR(ISBLANK(Q22),Tableau2353467[[#This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>
        <f t="shared" si="0"/>
        <v>0</v>
      </c>
      <c r="OU22" s="8">
        <v>0</v>
      </c>
      <c r="OV22" s="8">
        <v>18</v>
      </c>
      <c r="OW22" s="8">
        <f t="shared" si="5"/>
        <v>18</v>
      </c>
      <c r="OX22" s="8">
        <f t="shared" si="1"/>
        <v>0</v>
      </c>
      <c r="OY22" s="8">
        <f t="shared" si="2"/>
        <v>0</v>
      </c>
      <c r="OZ22" s="8">
        <f t="shared" si="3"/>
        <v>0</v>
      </c>
      <c r="PA22" s="8">
        <f t="shared" si="4"/>
        <v>0</v>
      </c>
    </row>
    <row r="23" spans="1:417" ht="15" customHeight="1">
      <c r="A23" s="108">
        <v>1</v>
      </c>
      <c r="B23" s="25" t="s">
        <v>520</v>
      </c>
      <c r="C23" s="26" t="s">
        <v>521</v>
      </c>
      <c r="D23" s="32">
        <v>44928</v>
      </c>
      <c r="E23" s="26" t="s">
        <v>470</v>
      </c>
      <c r="F23" s="26" t="s">
        <v>437</v>
      </c>
      <c r="G23" s="26" t="s">
        <v>421</v>
      </c>
      <c r="H23" s="26" t="s">
        <v>422</v>
      </c>
      <c r="I23" s="26" t="s">
        <v>423</v>
      </c>
      <c r="J23" s="26" t="s">
        <v>424</v>
      </c>
      <c r="K23" s="26" t="s">
        <v>425</v>
      </c>
      <c r="L23" s="26" t="s">
        <v>432</v>
      </c>
      <c r="M23" s="26" t="s">
        <v>433</v>
      </c>
      <c r="N23" s="26" t="s">
        <v>427</v>
      </c>
      <c r="O23" s="26"/>
      <c r="P23" s="26" t="s">
        <v>434</v>
      </c>
      <c r="Q23" s="109">
        <v>45658</v>
      </c>
      <c r="R23" s="109">
        <v>46022</v>
      </c>
      <c r="S23" s="27" t="s">
        <v>445</v>
      </c>
      <c r="T23" s="28">
        <f>IF(ISBLANK(Q23)," ",IF(IF(AND(NOT(ISBLANK(R23))),MONTH(R23)&lt;1)," ",IF(MONTH(Q23)&lt;2,SUM(Tableau2353467[[#This Row],[1/1/2025]:[1/31/2025]])," ")))</f>
        <v>0</v>
      </c>
      <c r="U23" s="28">
        <f>IF(ISBLANK(Q23)," ",IF(IF(AND(NOT(ISBLANK(R23))),MONTH(R23)&lt;2)," ",IF(MONTH(Q23)&lt;3,SUM(Tableau2353467[[#This Row],[2/1/2025]:[2/28/2025]])," ")))</f>
        <v>0</v>
      </c>
      <c r="V23" s="28">
        <f>IF(ISBLANK(Q23)," ",IF(IF(AND(NOT(ISBLANK(R23))),MONTH(R23)&lt;3)," ",IF(MONTH(Q23)&lt;4,SUM(Tableau2353467[[#This Row],[3/1/2025]:[3/31/2025]])," ")))</f>
        <v>0</v>
      </c>
      <c r="W23" s="28">
        <f>IF(ISBLANK(Q23)," ",IF(IF(AND(NOT(ISBLANK(R23))),MONTH(R23)&lt;4)," ",IF(MONTH(Q23)&lt;5,SUM(Tableau2353467[[#This Row],[4/1/2025]:[4/30/2025]])," ")))</f>
        <v>0</v>
      </c>
      <c r="X23" s="61">
        <f>IF(ISBLANK(Q23)," ",IF(IF(AND(NOT(ISBLANK(R23))),MONTH(R23)&lt;5)," ",IF(MONTH(Q23)&lt;6,SUM(Tableau2353467[[#This Row],[5/1/2025]:[5/31/2025]])," ")))</f>
        <v>0</v>
      </c>
      <c r="Y23" s="61">
        <f>IF(ISBLANK(Q23)," ",IF(IF(AND(NOT(ISBLANK(R23))),MONTH(R23)&lt;6)," ",IF(MONTH(Q23)&lt;7,SUM(Tableau2353467[[#This Row],[6/1/2025]:[6/30/2025]])," ")))</f>
        <v>0</v>
      </c>
      <c r="Z23" s="28">
        <f>IF(ISBLANK(Q23)," ",IF(IF(AND(NOT(ISBLANK(R23))),MONTH(R23)&lt;7)," ",IF(MONTH(Q23)&lt;8,SUM(Tableau2353467[[#This Row],[7/1/2025]:[7/31/2025]])," ")))</f>
        <v>0</v>
      </c>
      <c r="AA23" s="28">
        <f>IF(ISBLANK(Q23)," ",IF(IF(AND(NOT(ISBLANK(R23))),MONTH(R23)&lt;8)," ",IF(MONTH(Q23)&lt;9,SUM(Tableau2353467[[#This Row],[8/1/2025]:[8/31/2025]])," ")))</f>
        <v>0</v>
      </c>
      <c r="AB23" s="28">
        <f>IF(ISBLANK(Q23)," ",IF(IF(AND(NOT(ISBLANK(R23))),MONTH(R23)&lt;9)," ",IF(MONTH(Q23)&lt;10,SUM(Tableau2353467[[#This Row],[9/1/2025]:[9/30/2025]])," ")))</f>
        <v>0</v>
      </c>
      <c r="AC23" s="28">
        <f>IF(ISBLANK(Q23)," ",IF(IF(AND(NOT(ISBLANK(R23))),MONTH(R23)&lt;10)," ",IF(MONTH(Q23)&lt;11,SUM(Tableau2353467[[#This Row],[10/1/2025]:[10/31/2025]])," ")))</f>
        <v>0</v>
      </c>
      <c r="AD23" s="28">
        <f>IF(ISBLANK(Q23)," ",IF(IF(AND(NOT(ISBLANK(R23))),MONTH(R23)&lt;11)," ",IF(MONTH(Q23)&lt;12,SUM(Tableau2353467[[#This Row],[11/1/2025]:[11/30/2025]])," ")))</f>
        <v>0</v>
      </c>
      <c r="AE23" s="28">
        <f>IF(ISBLANK(Q23)," ",IF(IF(AND(NOT(ISBLANK(R23))),MONTH(R23)&lt;12)," ",IF(MONTH(Q23)&lt;13,SUM(Tableau2353467[[#This Row],[12/1/2025]:[12/31/2025]])," ")))</f>
        <v>0</v>
      </c>
      <c r="AF23" s="7"/>
      <c r="AG23" s="8">
        <f>IF(OR(ISBLANK(Q23),Tableau2353467[[#This Row],[Janvier]]=" ")," ",SUM(Tableau2353467[[#This Row],[1/1/2025]:[1/31/2025]])/(COUNTA(Tableau2353467[[#This Row],[1/1/2025]:[1/31/2025]])+COUNTBLANK(Tableau2353467[[#This Row],[1/1/2025]:[1/31/2025]])))</f>
        <v>0</v>
      </c>
      <c r="AH23" s="8">
        <f>IF(OR(ISBLANK(Q23),Tableau2353467[[#This Row],[Février]]=" ")," ",SUM(Tableau2353467[[#This Row],[2/1/2025]:[2/28/2025]])/(COUNTA(Tableau2353467[[#This Row],[2/1/2025]:[2/28/2025]])+COUNTBLANK(Tableau2353467[[#This Row],[2/1/2025]:[2/28/2025]])))</f>
        <v>0</v>
      </c>
      <c r="AI23" s="8">
        <f>IF(OR(ISBLANK(Q23),Tableau2353467[[#This Row],[Mars]]=" ")," ",SUM(Tableau2353467[[#This Row],[3/1/2025]:[3/31/2025]])/(COUNTA(Tableau2353467[[#This Row],[3/1/2025]:[3/31/2025]])+COUNTBLANK(Tableau2353467[[#This Row],[3/1/2025]:[3/31/2025]])))</f>
        <v>0</v>
      </c>
      <c r="AJ23" s="8">
        <f>IF(OR(ISBLANK(Q23),Tableau2353467[[#This Row],[Avril]]=" ")," ",SUM(Tableau2353467[[#This Row],[3/6/2025]:[3/27/2025]])/(COUNTA(Tableau2353467[[#This Row],[3/6/2025]:[3/27/2025]])+COUNTBLANK(Tableau2353467[[#This Row],[3/6/2025]:[3/27/2025]])))</f>
        <v>0</v>
      </c>
      <c r="AK23" s="8">
        <f>IF(OR(ISBLANK(Q23),Tableau2353467[[#This Row],[Mai]]=" ")," ",SUM(Tableau2353467[[#This Row],[5/1/2025]:[5/31/2025]])/(COUNTA(Tableau2353467[[#This Row],[5/1/2025]:[5/31/2025]])+COUNTBLANK(Tableau2353467[[#This Row],[5/1/2025]:[5/31/2025]])))</f>
        <v>0</v>
      </c>
      <c r="AL23" s="8">
        <f>IF(OR(ISBLANK(Q23),Tableau2353467[[#This Row],[Juin]]=" ")," ",SUM(Tableau2353467[[#This Row],[6/1/2025]:[6/30/2025]])/(COUNTA(Tableau2353467[[#This Row],[6/1/2025]:[6/30/2025]])+COUNTBLANK(Tableau2353467[[#This Row],[6/1/2025]:[6/30/2025]])))</f>
        <v>0</v>
      </c>
      <c r="AM23" s="8">
        <f>IF(OR(ISBLANK(Q23),Tableau2353467[[#This Row],[Juillet]]=" ")," ",SUM(Tableau2353467[[#This Row],[7/1/2025]:[7/31/2025]])/(COUNTA(Tableau2353467[[#This Row],[7/1/2025]:[7/31/2025]])+COUNTBLANK(Tableau2353467[[#This Row],[7/1/2025]:[7/31/2025]])))</f>
        <v>0</v>
      </c>
      <c r="AN23" s="8">
        <f>IF(OR(ISBLANK(Q23),Tableau2353467[[#This Row],[Août]]=" ")," ",SUM(Tableau2353467[[#This Row],[8/1/2025]:[8/31/2025]])/(COUNTA(Tableau2353467[[#This Row],[8/1/2025]:[8/31/2025]])+COUNTBLANK(Tableau2353467[[#This Row],[8/1/2025]:[8/31/2025]])))</f>
        <v>0</v>
      </c>
      <c r="AO23" s="8">
        <f>IF(OR(ISBLANK(Q23),Tableau2353467[[#This Row],[Septembre]]=" ")," ",SUM(Tableau2353467[[#This Row],[9/1/2025]:[9/30/2025]])/(COUNTA(Tableau2353467[[#This Row],[9/1/2025]:[9/30/2025]])+COUNTBLANK(Tableau2353467[[#This Row],[9/1/2025]:[9/30/2025]])))</f>
        <v>0</v>
      </c>
      <c r="AP23" s="8">
        <f>IF(OR(ISBLANK(Q23),Tableau2353467[[#This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3" s="8">
        <f>IF(OR(ISBLANK(Q23),Tableau2353467[[#This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3" s="8">
        <f>IF(OR(ISBLANK(Q23),Tableau2353467[[#This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>
        <f t="shared" si="0"/>
        <v>0</v>
      </c>
      <c r="OU23" s="8">
        <v>0</v>
      </c>
      <c r="OV23" s="8">
        <v>18</v>
      </c>
      <c r="OW23" s="8">
        <f t="shared" si="5"/>
        <v>18</v>
      </c>
      <c r="OX23" s="8">
        <f t="shared" si="1"/>
        <v>0</v>
      </c>
      <c r="OY23" s="8">
        <f t="shared" si="2"/>
        <v>0</v>
      </c>
      <c r="OZ23" s="8">
        <f t="shared" si="3"/>
        <v>0</v>
      </c>
      <c r="PA23" s="8">
        <f t="shared" si="4"/>
        <v>0</v>
      </c>
    </row>
    <row r="24" spans="1:417" ht="15" customHeight="1">
      <c r="A24" s="108">
        <v>1</v>
      </c>
      <c r="B24" s="25" t="s">
        <v>522</v>
      </c>
      <c r="C24" s="26" t="s">
        <v>523</v>
      </c>
      <c r="D24" s="32">
        <v>44662</v>
      </c>
      <c r="E24" s="26" t="s">
        <v>419</v>
      </c>
      <c r="F24" s="26" t="s">
        <v>465</v>
      </c>
      <c r="G24" s="26" t="s">
        <v>438</v>
      </c>
      <c r="H24" s="26" t="s">
        <v>439</v>
      </c>
      <c r="I24" s="26" t="s">
        <v>423</v>
      </c>
      <c r="J24" s="26" t="s">
        <v>440</v>
      </c>
      <c r="K24" s="26" t="s">
        <v>441</v>
      </c>
      <c r="L24" s="26" t="s">
        <v>484</v>
      </c>
      <c r="M24" s="26"/>
      <c r="N24" s="26" t="s">
        <v>443</v>
      </c>
      <c r="O24" s="26"/>
      <c r="P24" s="26" t="s">
        <v>486</v>
      </c>
      <c r="Q24" s="109">
        <v>45658</v>
      </c>
      <c r="R24" s="109">
        <v>46022</v>
      </c>
      <c r="S24" s="27" t="s">
        <v>445</v>
      </c>
      <c r="T24" s="28">
        <f>IF(ISBLANK(Q24)," ",IF(IF(AND(NOT(ISBLANK(R24))),MONTH(R24)&lt;1)," ",IF(MONTH(Q24)&lt;2,SUM(Tableau2353467[[#This Row],[1/1/2025]:[1/31/2025]])," ")))</f>
        <v>0</v>
      </c>
      <c r="U24" s="28">
        <f>IF(ISBLANK(Q24)," ",IF(IF(AND(NOT(ISBLANK(R24))),MONTH(R24)&lt;2)," ",IF(MONTH(Q24)&lt;3,SUM(Tableau2353467[[#This Row],[2/1/2025]:[2/28/2025]])," ")))</f>
        <v>0</v>
      </c>
      <c r="V24" s="28">
        <f>IF(ISBLANK(Q24)," ",IF(IF(AND(NOT(ISBLANK(R24))),MONTH(R24)&lt;3)," ",IF(MONTH(Q24)&lt;4,SUM(Tableau2353467[[#This Row],[3/1/2025]:[3/31/2025]])," ")))</f>
        <v>0</v>
      </c>
      <c r="W24" s="28">
        <f>IF(ISBLANK(Q24)," ",IF(IF(AND(NOT(ISBLANK(R24))),MONTH(R24)&lt;4)," ",IF(MONTH(Q24)&lt;5,SUM(Tableau2353467[[#This Row],[4/1/2025]:[4/30/2025]])," ")))</f>
        <v>0</v>
      </c>
      <c r="X24" s="61">
        <f>IF(ISBLANK(Q24)," ",IF(IF(AND(NOT(ISBLANK(R24))),MONTH(R24)&lt;5)," ",IF(MONTH(Q24)&lt;6,SUM(Tableau2353467[[#This Row],[5/1/2025]:[5/31/2025]])," ")))</f>
        <v>0</v>
      </c>
      <c r="Y24" s="61">
        <f>IF(ISBLANK(Q24)," ",IF(IF(AND(NOT(ISBLANK(R24))),MONTH(R24)&lt;6)," ",IF(MONTH(Q24)&lt;7,SUM(Tableau2353467[[#This Row],[6/1/2025]:[6/30/2025]])," ")))</f>
        <v>0</v>
      </c>
      <c r="Z24" s="28">
        <f>IF(ISBLANK(Q24)," ",IF(IF(AND(NOT(ISBLANK(R24))),MONTH(R24)&lt;7)," ",IF(MONTH(Q24)&lt;8,SUM(Tableau2353467[[#This Row],[7/1/2025]:[7/31/2025]])," ")))</f>
        <v>0</v>
      </c>
      <c r="AA24" s="28">
        <f>IF(ISBLANK(Q24)," ",IF(IF(AND(NOT(ISBLANK(R24))),MONTH(R24)&lt;8)," ",IF(MONTH(Q24)&lt;9,SUM(Tableau2353467[[#This Row],[8/1/2025]:[8/31/2025]])," ")))</f>
        <v>0</v>
      </c>
      <c r="AB24" s="28">
        <f>IF(ISBLANK(Q24)," ",IF(IF(AND(NOT(ISBLANK(R24))),MONTH(R24)&lt;9)," ",IF(MONTH(Q24)&lt;10,SUM(Tableau2353467[[#This Row],[9/1/2025]:[9/30/2025]])," ")))</f>
        <v>0</v>
      </c>
      <c r="AC24" s="28">
        <f>IF(ISBLANK(Q24)," ",IF(IF(AND(NOT(ISBLANK(R24))),MONTH(R24)&lt;10)," ",IF(MONTH(Q24)&lt;11,SUM(Tableau2353467[[#This Row],[10/1/2025]:[10/31/2025]])," ")))</f>
        <v>0</v>
      </c>
      <c r="AD24" s="28">
        <f>IF(ISBLANK(Q24)," ",IF(IF(AND(NOT(ISBLANK(R24))),MONTH(R24)&lt;11)," ",IF(MONTH(Q24)&lt;12,SUM(Tableau2353467[[#This Row],[11/1/2025]:[11/30/2025]])," ")))</f>
        <v>0</v>
      </c>
      <c r="AE24" s="28">
        <f>IF(ISBLANK(Q24)," ",IF(IF(AND(NOT(ISBLANK(R24))),MONTH(R24)&lt;12)," ",IF(MONTH(Q24)&lt;13,SUM(Tableau2353467[[#This Row],[12/1/2025]:[12/31/2025]])," ")))</f>
        <v>0</v>
      </c>
      <c r="AF24" s="7"/>
      <c r="AG24" s="8">
        <f>IF(OR(ISBLANK(Q24),Tableau2353467[[#This Row],[Janvier]]=" ")," ",SUM(Tableau2353467[[#This Row],[1/1/2025]:[1/31/2025]])/(COUNTA(Tableau2353467[[#This Row],[1/1/2025]:[1/31/2025]])+COUNTBLANK(Tableau2353467[[#This Row],[1/1/2025]:[1/31/2025]])))</f>
        <v>0</v>
      </c>
      <c r="AH24" s="8">
        <f>IF(OR(ISBLANK(Q24),Tableau2353467[[#This Row],[Février]]=" ")," ",SUM(Tableau2353467[[#This Row],[2/1/2025]:[2/28/2025]])/(COUNTA(Tableau2353467[[#This Row],[2/1/2025]:[2/28/2025]])+COUNTBLANK(Tableau2353467[[#This Row],[2/1/2025]:[2/28/2025]])))</f>
        <v>0</v>
      </c>
      <c r="AI24" s="8">
        <f>IF(OR(ISBLANK(Q24),Tableau2353467[[#This Row],[Mars]]=" ")," ",SUM(Tableau2353467[[#This Row],[3/1/2025]:[3/31/2025]])/(COUNTA(Tableau2353467[[#This Row],[3/1/2025]:[3/31/2025]])+COUNTBLANK(Tableau2353467[[#This Row],[3/1/2025]:[3/31/2025]])))</f>
        <v>0</v>
      </c>
      <c r="AJ24" s="8">
        <f>IF(OR(ISBLANK(Q24),Tableau2353467[[#This Row],[Avril]]=" ")," ",SUM(Tableau2353467[[#This Row],[3/6/2025]:[3/27/2025]])/(COUNTA(Tableau2353467[[#This Row],[3/6/2025]:[3/27/2025]])+COUNTBLANK(Tableau2353467[[#This Row],[3/6/2025]:[3/27/2025]])))</f>
        <v>0</v>
      </c>
      <c r="AK24" s="8">
        <f>IF(OR(ISBLANK(Q24),Tableau2353467[[#This Row],[Mai]]=" ")," ",SUM(Tableau2353467[[#This Row],[5/1/2025]:[5/31/2025]])/(COUNTA(Tableau2353467[[#This Row],[5/1/2025]:[5/31/2025]])+COUNTBLANK(Tableau2353467[[#This Row],[5/1/2025]:[5/31/2025]])))</f>
        <v>0</v>
      </c>
      <c r="AL24" s="8">
        <f>IF(OR(ISBLANK(Q24),Tableau2353467[[#This Row],[Juin]]=" ")," ",SUM(Tableau2353467[[#This Row],[6/1/2025]:[6/30/2025]])/(COUNTA(Tableau2353467[[#This Row],[6/1/2025]:[6/30/2025]])+COUNTBLANK(Tableau2353467[[#This Row],[6/1/2025]:[6/30/2025]])))</f>
        <v>0</v>
      </c>
      <c r="AM24" s="8">
        <f>IF(OR(ISBLANK(Q24),Tableau2353467[[#This Row],[Juillet]]=" ")," ",SUM(Tableau2353467[[#This Row],[7/1/2025]:[7/31/2025]])/(COUNTA(Tableau2353467[[#This Row],[7/1/2025]:[7/31/2025]])+COUNTBLANK(Tableau2353467[[#This Row],[7/1/2025]:[7/31/2025]])))</f>
        <v>0</v>
      </c>
      <c r="AN24" s="8">
        <f>IF(OR(ISBLANK(Q24),Tableau2353467[[#This Row],[Août]]=" ")," ",SUM(Tableau2353467[[#This Row],[8/1/2025]:[8/31/2025]])/(COUNTA(Tableau2353467[[#This Row],[8/1/2025]:[8/31/2025]])+COUNTBLANK(Tableau2353467[[#This Row],[8/1/2025]:[8/31/2025]])))</f>
        <v>0</v>
      </c>
      <c r="AO24" s="8">
        <f>IF(OR(ISBLANK(Q24),Tableau2353467[[#This Row],[Septembre]]=" ")," ",SUM(Tableau2353467[[#This Row],[9/1/2025]:[9/30/2025]])/(COUNTA(Tableau2353467[[#This Row],[9/1/2025]:[9/30/2025]])+COUNTBLANK(Tableau2353467[[#This Row],[9/1/2025]:[9/30/2025]])))</f>
        <v>0</v>
      </c>
      <c r="AP24" s="8">
        <f>IF(OR(ISBLANK(Q24),Tableau2353467[[#This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4" s="8">
        <f>IF(OR(ISBLANK(Q24),Tableau2353467[[#This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4" s="8">
        <f>IF(OR(ISBLANK(Q24),Tableau2353467[[#This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>
        <f t="shared" si="0"/>
        <v>0</v>
      </c>
      <c r="OU24" s="8">
        <v>0</v>
      </c>
      <c r="OV24" s="8">
        <v>18</v>
      </c>
      <c r="OW24" s="8">
        <f t="shared" si="5"/>
        <v>18</v>
      </c>
      <c r="OX24" s="8">
        <f t="shared" si="1"/>
        <v>0</v>
      </c>
      <c r="OY24" s="8">
        <f t="shared" si="2"/>
        <v>0</v>
      </c>
      <c r="OZ24" s="8">
        <f t="shared" si="3"/>
        <v>0</v>
      </c>
      <c r="PA24" s="8">
        <f t="shared" si="4"/>
        <v>0</v>
      </c>
    </row>
    <row r="25" spans="1:417" ht="15" customHeight="1">
      <c r="A25" s="108">
        <v>1</v>
      </c>
      <c r="B25" s="25" t="s">
        <v>524</v>
      </c>
      <c r="C25" s="26" t="s">
        <v>525</v>
      </c>
      <c r="D25" s="32">
        <v>45180</v>
      </c>
      <c r="E25" s="26" t="s">
        <v>419</v>
      </c>
      <c r="F25" s="26" t="s">
        <v>465</v>
      </c>
      <c r="G25" s="26" t="s">
        <v>421</v>
      </c>
      <c r="H25" s="26" t="s">
        <v>422</v>
      </c>
      <c r="I25" s="26" t="s">
        <v>423</v>
      </c>
      <c r="J25" s="26" t="s">
        <v>440</v>
      </c>
      <c r="K25" s="26" t="s">
        <v>441</v>
      </c>
      <c r="L25" s="26" t="s">
        <v>526</v>
      </c>
      <c r="M25" s="26" t="s">
        <v>527</v>
      </c>
      <c r="N25" s="26" t="s">
        <v>474</v>
      </c>
      <c r="O25" s="26"/>
      <c r="P25" s="26" t="s">
        <v>451</v>
      </c>
      <c r="Q25" s="109">
        <v>45658</v>
      </c>
      <c r="R25" s="109">
        <v>46022</v>
      </c>
      <c r="S25" s="27" t="s">
        <v>445</v>
      </c>
      <c r="T25" s="28">
        <f>IF(ISBLANK(Q25)," ",IF(IF(AND(NOT(ISBLANK(R25))),MONTH(R25)&lt;1)," ",IF(MONTH(Q25)&lt;2,SUM(Tableau2353467[[#This Row],[1/1/2025]:[1/31/2025]])," ")))</f>
        <v>0</v>
      </c>
      <c r="U25" s="28">
        <f>IF(ISBLANK(Q25)," ",IF(IF(AND(NOT(ISBLANK(R25))),MONTH(R25)&lt;2)," ",IF(MONTH(Q25)&lt;3,SUM(Tableau2353467[[#This Row],[2/1/2025]:[2/28/2025]])," ")))</f>
        <v>0</v>
      </c>
      <c r="V25" s="28">
        <f>IF(ISBLANK(Q25)," ",IF(IF(AND(NOT(ISBLANK(R25))),MONTH(R25)&lt;3)," ",IF(MONTH(Q25)&lt;4,SUM(Tableau2353467[[#This Row],[3/1/2025]:[3/31/2025]])," ")))</f>
        <v>0</v>
      </c>
      <c r="W25" s="28">
        <f>IF(ISBLANK(Q25)," ",IF(IF(AND(NOT(ISBLANK(R25))),MONTH(R25)&lt;4)," ",IF(MONTH(Q25)&lt;5,SUM(Tableau2353467[[#This Row],[4/1/2025]:[4/30/2025]])," ")))</f>
        <v>0</v>
      </c>
      <c r="X25" s="61">
        <f>IF(ISBLANK(Q25)," ",IF(IF(AND(NOT(ISBLANK(R25))),MONTH(R25)&lt;5)," ",IF(MONTH(Q25)&lt;6,SUM(Tableau2353467[[#This Row],[5/1/2025]:[5/31/2025]])," ")))</f>
        <v>0</v>
      </c>
      <c r="Y25" s="61">
        <f>IF(ISBLANK(Q25)," ",IF(IF(AND(NOT(ISBLANK(R25))),MONTH(R25)&lt;6)," ",IF(MONTH(Q25)&lt;7,SUM(Tableau2353467[[#This Row],[6/1/2025]:[6/30/2025]])," ")))</f>
        <v>0</v>
      </c>
      <c r="Z25" s="28">
        <f>IF(ISBLANK(Q25)," ",IF(IF(AND(NOT(ISBLANK(R25))),MONTH(R25)&lt;7)," ",IF(MONTH(Q25)&lt;8,SUM(Tableau2353467[[#This Row],[7/1/2025]:[7/31/2025]])," ")))</f>
        <v>0</v>
      </c>
      <c r="AA25" s="28">
        <f>IF(ISBLANK(Q25)," ",IF(IF(AND(NOT(ISBLANK(R25))),MONTH(R25)&lt;8)," ",IF(MONTH(Q25)&lt;9,SUM(Tableau2353467[[#This Row],[8/1/2025]:[8/31/2025]])," ")))</f>
        <v>0</v>
      </c>
      <c r="AB25" s="28">
        <f>IF(ISBLANK(Q25)," ",IF(IF(AND(NOT(ISBLANK(R25))),MONTH(R25)&lt;9)," ",IF(MONTH(Q25)&lt;10,SUM(Tableau2353467[[#This Row],[9/1/2025]:[9/30/2025]])," ")))</f>
        <v>0</v>
      </c>
      <c r="AC25" s="28">
        <f>IF(ISBLANK(Q25)," ",IF(IF(AND(NOT(ISBLANK(R25))),MONTH(R25)&lt;10)," ",IF(MONTH(Q25)&lt;11,SUM(Tableau2353467[[#This Row],[10/1/2025]:[10/31/2025]])," ")))</f>
        <v>0</v>
      </c>
      <c r="AD25" s="28">
        <f>IF(ISBLANK(Q25)," ",IF(IF(AND(NOT(ISBLANK(R25))),MONTH(R25)&lt;11)," ",IF(MONTH(Q25)&lt;12,SUM(Tableau2353467[[#This Row],[11/1/2025]:[11/30/2025]])," ")))</f>
        <v>0</v>
      </c>
      <c r="AE25" s="28">
        <f>IF(ISBLANK(Q25)," ",IF(IF(AND(NOT(ISBLANK(R25))),MONTH(R25)&lt;12)," ",IF(MONTH(Q25)&lt;13,SUM(Tableau2353467[[#This Row],[12/1/2025]:[12/31/2025]])," ")))</f>
        <v>0</v>
      </c>
      <c r="AF25" s="7"/>
      <c r="AG25" s="8">
        <f>IF(OR(ISBLANK(Q25),Tableau2353467[[#This Row],[Janvier]]=" ")," ",SUM(Tableau2353467[[#This Row],[1/1/2025]:[1/31/2025]])/(COUNTA(Tableau2353467[[#This Row],[1/1/2025]:[1/31/2025]])+COUNTBLANK(Tableau2353467[[#This Row],[1/1/2025]:[1/31/2025]])))</f>
        <v>0</v>
      </c>
      <c r="AH25" s="8">
        <f>IF(OR(ISBLANK(Q25),Tableau2353467[[#This Row],[Février]]=" ")," ",SUM(Tableau2353467[[#This Row],[2/1/2025]:[2/28/2025]])/(COUNTA(Tableau2353467[[#This Row],[2/1/2025]:[2/28/2025]])+COUNTBLANK(Tableau2353467[[#This Row],[2/1/2025]:[2/28/2025]])))</f>
        <v>0</v>
      </c>
      <c r="AI25" s="8">
        <f>IF(OR(ISBLANK(Q25),Tableau2353467[[#This Row],[Mars]]=" ")," ",SUM(Tableau2353467[[#This Row],[3/1/2025]:[3/31/2025]])/(COUNTA(Tableau2353467[[#This Row],[3/1/2025]:[3/31/2025]])+COUNTBLANK(Tableau2353467[[#This Row],[3/1/2025]:[3/31/2025]])))</f>
        <v>0</v>
      </c>
      <c r="AJ25" s="8">
        <f>IF(OR(ISBLANK(Q25),Tableau2353467[[#This Row],[Avril]]=" ")," ",SUM(Tableau2353467[[#This Row],[3/6/2025]:[3/27/2025]])/(COUNTA(Tableau2353467[[#This Row],[3/6/2025]:[3/27/2025]])+COUNTBLANK(Tableau2353467[[#This Row],[3/6/2025]:[3/27/2025]])))</f>
        <v>0</v>
      </c>
      <c r="AK25" s="8">
        <f>IF(OR(ISBLANK(Q25),Tableau2353467[[#This Row],[Mai]]=" ")," ",SUM(Tableau2353467[[#This Row],[5/1/2025]:[5/31/2025]])/(COUNTA(Tableau2353467[[#This Row],[5/1/2025]:[5/31/2025]])+COUNTBLANK(Tableau2353467[[#This Row],[5/1/2025]:[5/31/2025]])))</f>
        <v>0</v>
      </c>
      <c r="AL25" s="8">
        <f>IF(OR(ISBLANK(Q25),Tableau2353467[[#This Row],[Juin]]=" ")," ",SUM(Tableau2353467[[#This Row],[6/1/2025]:[6/30/2025]])/(COUNTA(Tableau2353467[[#This Row],[6/1/2025]:[6/30/2025]])+COUNTBLANK(Tableau2353467[[#This Row],[6/1/2025]:[6/30/2025]])))</f>
        <v>0</v>
      </c>
      <c r="AM25" s="8">
        <f>IF(OR(ISBLANK(Q25),Tableau2353467[[#This Row],[Juillet]]=" ")," ",SUM(Tableau2353467[[#This Row],[7/1/2025]:[7/31/2025]])/(COUNTA(Tableau2353467[[#This Row],[7/1/2025]:[7/31/2025]])+COUNTBLANK(Tableau2353467[[#This Row],[7/1/2025]:[7/31/2025]])))</f>
        <v>0</v>
      </c>
      <c r="AN25" s="8">
        <f>IF(OR(ISBLANK(Q25),Tableau2353467[[#This Row],[Août]]=" ")," ",SUM(Tableau2353467[[#This Row],[8/1/2025]:[8/31/2025]])/(COUNTA(Tableau2353467[[#This Row],[8/1/2025]:[8/31/2025]])+COUNTBLANK(Tableau2353467[[#This Row],[8/1/2025]:[8/31/2025]])))</f>
        <v>0</v>
      </c>
      <c r="AO25" s="8">
        <f>IF(OR(ISBLANK(Q25),Tableau2353467[[#This Row],[Septembre]]=" ")," ",SUM(Tableau2353467[[#This Row],[9/1/2025]:[9/30/2025]])/(COUNTA(Tableau2353467[[#This Row],[9/1/2025]:[9/30/2025]])+COUNTBLANK(Tableau2353467[[#This Row],[9/1/2025]:[9/30/2025]])))</f>
        <v>0</v>
      </c>
      <c r="AP25" s="8">
        <f>IF(OR(ISBLANK(Q25),Tableau2353467[[#This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5" s="8">
        <f>IF(OR(ISBLANK(Q25),Tableau2353467[[#This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5" s="8">
        <f>IF(OR(ISBLANK(Q25),Tableau2353467[[#This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>
        <f t="shared" si="0"/>
        <v>0</v>
      </c>
      <c r="OU25" s="8">
        <v>0</v>
      </c>
      <c r="OV25" s="8">
        <v>18</v>
      </c>
      <c r="OW25" s="8">
        <f t="shared" si="5"/>
        <v>18</v>
      </c>
      <c r="OX25" s="8">
        <f t="shared" si="1"/>
        <v>0</v>
      </c>
      <c r="OY25" s="8">
        <f t="shared" si="2"/>
        <v>0</v>
      </c>
      <c r="OZ25" s="8">
        <f t="shared" si="3"/>
        <v>0</v>
      </c>
      <c r="PA25" s="8">
        <f t="shared" si="4"/>
        <v>0</v>
      </c>
    </row>
    <row r="26" spans="1:417" ht="15" customHeight="1">
      <c r="A26" s="108">
        <v>1</v>
      </c>
      <c r="B26" s="25" t="s">
        <v>528</v>
      </c>
      <c r="C26" s="26" t="s">
        <v>529</v>
      </c>
      <c r="D26" s="32">
        <v>44782</v>
      </c>
      <c r="E26" s="26" t="s">
        <v>470</v>
      </c>
      <c r="F26" s="26" t="s">
        <v>437</v>
      </c>
      <c r="G26" s="26" t="s">
        <v>421</v>
      </c>
      <c r="H26" s="26" t="s">
        <v>422</v>
      </c>
      <c r="I26" s="26" t="s">
        <v>423</v>
      </c>
      <c r="J26" s="26" t="s">
        <v>440</v>
      </c>
      <c r="K26" s="26" t="s">
        <v>441</v>
      </c>
      <c r="L26" s="26" t="s">
        <v>526</v>
      </c>
      <c r="M26" s="26" t="s">
        <v>527</v>
      </c>
      <c r="N26" s="26" t="s">
        <v>474</v>
      </c>
      <c r="O26" s="26"/>
      <c r="P26" s="26" t="s">
        <v>451</v>
      </c>
      <c r="Q26" s="109">
        <v>45658</v>
      </c>
      <c r="R26" s="109">
        <v>46022</v>
      </c>
      <c r="S26" s="27" t="s">
        <v>445</v>
      </c>
      <c r="T26" s="28">
        <f>IF(ISBLANK(Q26)," ",IF(IF(AND(NOT(ISBLANK(R26))),MONTH(R26)&lt;1)," ",IF(MONTH(Q26)&lt;2,SUM(Tableau2353467[[#This Row],[1/1/2025]:[1/31/2025]])," ")))</f>
        <v>0</v>
      </c>
      <c r="U26" s="28">
        <f>IF(ISBLANK(Q26)," ",IF(IF(AND(NOT(ISBLANK(R26))),MONTH(R26)&lt;2)," ",IF(MONTH(Q26)&lt;3,SUM(Tableau2353467[[#This Row],[2/1/2025]:[2/28/2025]])," ")))</f>
        <v>0</v>
      </c>
      <c r="V26" s="28">
        <f>IF(ISBLANK(Q26)," ",IF(IF(AND(NOT(ISBLANK(R26))),MONTH(R26)&lt;3)," ",IF(MONTH(Q26)&lt;4,SUM(Tableau2353467[[#This Row],[3/1/2025]:[3/31/2025]])," ")))</f>
        <v>0</v>
      </c>
      <c r="W26" s="28">
        <f>IF(ISBLANK(Q26)," ",IF(IF(AND(NOT(ISBLANK(R26))),MONTH(R26)&lt;4)," ",IF(MONTH(Q26)&lt;5,SUM(Tableau2353467[[#This Row],[4/1/2025]:[4/30/2025]])," ")))</f>
        <v>0</v>
      </c>
      <c r="X26" s="61">
        <f>IF(ISBLANK(Q26)," ",IF(IF(AND(NOT(ISBLANK(R26))),MONTH(R26)&lt;5)," ",IF(MONTH(Q26)&lt;6,SUM(Tableau2353467[[#This Row],[5/1/2025]:[5/31/2025]])," ")))</f>
        <v>0</v>
      </c>
      <c r="Y26" s="61">
        <f>IF(ISBLANK(Q26)," ",IF(IF(AND(NOT(ISBLANK(R26))),MONTH(R26)&lt;6)," ",IF(MONTH(Q26)&lt;7,SUM(Tableau2353467[[#This Row],[6/1/2025]:[6/30/2025]])," ")))</f>
        <v>0</v>
      </c>
      <c r="Z26" s="28">
        <f>IF(ISBLANK(Q26)," ",IF(IF(AND(NOT(ISBLANK(R26))),MONTH(R26)&lt;7)," ",IF(MONTH(Q26)&lt;8,SUM(Tableau2353467[[#This Row],[7/1/2025]:[7/31/2025]])," ")))</f>
        <v>0</v>
      </c>
      <c r="AA26" s="28">
        <f>IF(ISBLANK(Q26)," ",IF(IF(AND(NOT(ISBLANK(R26))),MONTH(R26)&lt;8)," ",IF(MONTH(Q26)&lt;9,SUM(Tableau2353467[[#This Row],[8/1/2025]:[8/31/2025]])," ")))</f>
        <v>0</v>
      </c>
      <c r="AB26" s="28">
        <f>IF(ISBLANK(Q26)," ",IF(IF(AND(NOT(ISBLANK(R26))),MONTH(R26)&lt;9)," ",IF(MONTH(Q26)&lt;10,SUM(Tableau2353467[[#This Row],[9/1/2025]:[9/30/2025]])," ")))</f>
        <v>0</v>
      </c>
      <c r="AC26" s="28">
        <f>IF(ISBLANK(Q26)," ",IF(IF(AND(NOT(ISBLANK(R26))),MONTH(R26)&lt;10)," ",IF(MONTH(Q26)&lt;11,SUM(Tableau2353467[[#This Row],[10/1/2025]:[10/31/2025]])," ")))</f>
        <v>0</v>
      </c>
      <c r="AD26" s="28">
        <f>IF(ISBLANK(Q26)," ",IF(IF(AND(NOT(ISBLANK(R26))),MONTH(R26)&lt;11)," ",IF(MONTH(Q26)&lt;12,SUM(Tableau2353467[[#This Row],[11/1/2025]:[11/30/2025]])," ")))</f>
        <v>0</v>
      </c>
      <c r="AE26" s="28">
        <f>IF(ISBLANK(Q26)," ",IF(IF(AND(NOT(ISBLANK(R26))),MONTH(R26)&lt;12)," ",IF(MONTH(Q26)&lt;13,SUM(Tableau2353467[[#This Row],[12/1/2025]:[12/31/2025]])," ")))</f>
        <v>0</v>
      </c>
      <c r="AF26" s="7"/>
      <c r="AG26" s="8">
        <f>IF(OR(ISBLANK(Q26),Tableau2353467[[#This Row],[Janvier]]=" ")," ",SUM(Tableau2353467[[#This Row],[1/1/2025]:[1/31/2025]])/(COUNTA(Tableau2353467[[#This Row],[1/1/2025]:[1/31/2025]])+COUNTBLANK(Tableau2353467[[#This Row],[1/1/2025]:[1/31/2025]])))</f>
        <v>0</v>
      </c>
      <c r="AH26" s="8">
        <f>IF(OR(ISBLANK(Q26),Tableau2353467[[#This Row],[Février]]=" ")," ",SUM(Tableau2353467[[#This Row],[2/1/2025]:[2/28/2025]])/(COUNTA(Tableau2353467[[#This Row],[2/1/2025]:[2/28/2025]])+COUNTBLANK(Tableau2353467[[#This Row],[2/1/2025]:[2/28/2025]])))</f>
        <v>0</v>
      </c>
      <c r="AI26" s="8">
        <f>IF(OR(ISBLANK(Q26),Tableau2353467[[#This Row],[Mars]]=" ")," ",SUM(Tableau2353467[[#This Row],[3/1/2025]:[3/31/2025]])/(COUNTA(Tableau2353467[[#This Row],[3/1/2025]:[3/31/2025]])+COUNTBLANK(Tableau2353467[[#This Row],[3/1/2025]:[3/31/2025]])))</f>
        <v>0</v>
      </c>
      <c r="AJ26" s="8">
        <f>IF(OR(ISBLANK(Q26),Tableau2353467[[#This Row],[Avril]]=" ")," ",SUM(Tableau2353467[[#This Row],[3/6/2025]:[3/27/2025]])/(COUNTA(Tableau2353467[[#This Row],[3/6/2025]:[3/27/2025]])+COUNTBLANK(Tableau2353467[[#This Row],[3/6/2025]:[3/27/2025]])))</f>
        <v>0</v>
      </c>
      <c r="AK26" s="8">
        <f>IF(OR(ISBLANK(Q26),Tableau2353467[[#This Row],[Mai]]=" ")," ",SUM(Tableau2353467[[#This Row],[5/1/2025]:[5/31/2025]])/(COUNTA(Tableau2353467[[#This Row],[5/1/2025]:[5/31/2025]])+COUNTBLANK(Tableau2353467[[#This Row],[5/1/2025]:[5/31/2025]])))</f>
        <v>0</v>
      </c>
      <c r="AL26" s="8">
        <f>IF(OR(ISBLANK(Q26),Tableau2353467[[#This Row],[Juin]]=" ")," ",SUM(Tableau2353467[[#This Row],[6/1/2025]:[6/30/2025]])/(COUNTA(Tableau2353467[[#This Row],[6/1/2025]:[6/30/2025]])+COUNTBLANK(Tableau2353467[[#This Row],[6/1/2025]:[6/30/2025]])))</f>
        <v>0</v>
      </c>
      <c r="AM26" s="8">
        <f>IF(OR(ISBLANK(Q26),Tableau2353467[[#This Row],[Juillet]]=" ")," ",SUM(Tableau2353467[[#This Row],[7/1/2025]:[7/31/2025]])/(COUNTA(Tableau2353467[[#This Row],[7/1/2025]:[7/31/2025]])+COUNTBLANK(Tableau2353467[[#This Row],[7/1/2025]:[7/31/2025]])))</f>
        <v>0</v>
      </c>
      <c r="AN26" s="8">
        <f>IF(OR(ISBLANK(Q26),Tableau2353467[[#This Row],[Août]]=" ")," ",SUM(Tableau2353467[[#This Row],[8/1/2025]:[8/31/2025]])/(COUNTA(Tableau2353467[[#This Row],[8/1/2025]:[8/31/2025]])+COUNTBLANK(Tableau2353467[[#This Row],[8/1/2025]:[8/31/2025]])))</f>
        <v>0</v>
      </c>
      <c r="AO26" s="8">
        <f>IF(OR(ISBLANK(Q26),Tableau2353467[[#This Row],[Septembre]]=" ")," ",SUM(Tableau2353467[[#This Row],[9/1/2025]:[9/30/2025]])/(COUNTA(Tableau2353467[[#This Row],[9/1/2025]:[9/30/2025]])+COUNTBLANK(Tableau2353467[[#This Row],[9/1/2025]:[9/30/2025]])))</f>
        <v>0</v>
      </c>
      <c r="AP26" s="8">
        <f>IF(OR(ISBLANK(Q26),Tableau2353467[[#This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6" s="8">
        <f>IF(OR(ISBLANK(Q26),Tableau2353467[[#This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6" s="8">
        <f>IF(OR(ISBLANK(Q26),Tableau2353467[[#This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>
        <f t="shared" si="0"/>
        <v>0</v>
      </c>
      <c r="OU26" s="8">
        <v>0</v>
      </c>
      <c r="OV26" s="8">
        <v>18</v>
      </c>
      <c r="OW26" s="8">
        <f t="shared" si="5"/>
        <v>18</v>
      </c>
      <c r="OX26" s="8">
        <f t="shared" si="1"/>
        <v>0</v>
      </c>
      <c r="OY26" s="8">
        <f t="shared" si="2"/>
        <v>0</v>
      </c>
      <c r="OZ26" s="8">
        <f t="shared" si="3"/>
        <v>0</v>
      </c>
      <c r="PA26" s="8">
        <f t="shared" si="4"/>
        <v>0</v>
      </c>
    </row>
    <row r="27" spans="1:417" ht="15" customHeight="1">
      <c r="A27" s="108">
        <v>1</v>
      </c>
      <c r="B27" s="25" t="s">
        <v>530</v>
      </c>
      <c r="C27" s="26" t="s">
        <v>531</v>
      </c>
      <c r="D27" s="32">
        <v>45181</v>
      </c>
      <c r="E27" s="26" t="s">
        <v>419</v>
      </c>
      <c r="F27" s="26" t="s">
        <v>431</v>
      </c>
      <c r="G27" s="26" t="s">
        <v>421</v>
      </c>
      <c r="H27" s="26" t="s">
        <v>422</v>
      </c>
      <c r="I27" s="26" t="s">
        <v>423</v>
      </c>
      <c r="J27" s="26" t="s">
        <v>440</v>
      </c>
      <c r="K27" s="26" t="s">
        <v>441</v>
      </c>
      <c r="L27" s="26" t="s">
        <v>532</v>
      </c>
      <c r="M27" s="26" t="s">
        <v>533</v>
      </c>
      <c r="N27" s="26" t="s">
        <v>534</v>
      </c>
      <c r="O27" s="26"/>
      <c r="P27" s="26" t="s">
        <v>451</v>
      </c>
      <c r="Q27" s="109">
        <v>45658</v>
      </c>
      <c r="R27" s="109">
        <v>46022</v>
      </c>
      <c r="S27" s="27" t="s">
        <v>445</v>
      </c>
      <c r="T27" s="28">
        <f>IF(ISBLANK(Q27)," ",IF(IF(AND(NOT(ISBLANK(R27))),MONTH(R27)&lt;1)," ",IF(MONTH(Q27)&lt;2,SUM(Tableau2353467[[#This Row],[1/1/2025]:[1/31/2025]])," ")))</f>
        <v>0</v>
      </c>
      <c r="U27" s="28">
        <f>IF(ISBLANK(Q27)," ",IF(IF(AND(NOT(ISBLANK(R27))),MONTH(R27)&lt;2)," ",IF(MONTH(Q27)&lt;3,SUM(Tableau2353467[[#This Row],[2/1/2025]:[2/28/2025]])," ")))</f>
        <v>0</v>
      </c>
      <c r="V27" s="28">
        <f>IF(ISBLANK(Q27)," ",IF(IF(AND(NOT(ISBLANK(R27))),MONTH(R27)&lt;3)," ",IF(MONTH(Q27)&lt;4,SUM(Tableau2353467[[#This Row],[3/1/2025]:[3/31/2025]])," ")))</f>
        <v>0</v>
      </c>
      <c r="W27" s="28">
        <f>IF(ISBLANK(Q27)," ",IF(IF(AND(NOT(ISBLANK(R27))),MONTH(R27)&lt;4)," ",IF(MONTH(Q27)&lt;5,SUM(Tableau2353467[[#This Row],[4/1/2025]:[4/30/2025]])," ")))</f>
        <v>0</v>
      </c>
      <c r="X27" s="61">
        <f>IF(ISBLANK(Q27)," ",IF(IF(AND(NOT(ISBLANK(R27))),MONTH(R27)&lt;5)," ",IF(MONTH(Q27)&lt;6,SUM(Tableau2353467[[#This Row],[5/1/2025]:[5/31/2025]])," ")))</f>
        <v>0</v>
      </c>
      <c r="Y27" s="61">
        <f>IF(ISBLANK(Q27)," ",IF(IF(AND(NOT(ISBLANK(R27))),MONTH(R27)&lt;6)," ",IF(MONTH(Q27)&lt;7,SUM(Tableau2353467[[#This Row],[6/1/2025]:[6/30/2025]])," ")))</f>
        <v>0</v>
      </c>
      <c r="Z27" s="28">
        <f>IF(ISBLANK(Q27)," ",IF(IF(AND(NOT(ISBLANK(R27))),MONTH(R27)&lt;7)," ",IF(MONTH(Q27)&lt;8,SUM(Tableau2353467[[#This Row],[7/1/2025]:[7/31/2025]])," ")))</f>
        <v>0</v>
      </c>
      <c r="AA27" s="28">
        <f>IF(ISBLANK(Q27)," ",IF(IF(AND(NOT(ISBLANK(R27))),MONTH(R27)&lt;8)," ",IF(MONTH(Q27)&lt;9,SUM(Tableau2353467[[#This Row],[8/1/2025]:[8/31/2025]])," ")))</f>
        <v>0</v>
      </c>
      <c r="AB27" s="28">
        <f>IF(ISBLANK(Q27)," ",IF(IF(AND(NOT(ISBLANK(R27))),MONTH(R27)&lt;9)," ",IF(MONTH(Q27)&lt;10,SUM(Tableau2353467[[#This Row],[9/1/2025]:[9/30/2025]])," ")))</f>
        <v>0</v>
      </c>
      <c r="AC27" s="28">
        <f>IF(ISBLANK(Q27)," ",IF(IF(AND(NOT(ISBLANK(R27))),MONTH(R27)&lt;10)," ",IF(MONTH(Q27)&lt;11,SUM(Tableau2353467[[#This Row],[10/1/2025]:[10/31/2025]])," ")))</f>
        <v>0</v>
      </c>
      <c r="AD27" s="28">
        <f>IF(ISBLANK(Q27)," ",IF(IF(AND(NOT(ISBLANK(R27))),MONTH(R27)&lt;11)," ",IF(MONTH(Q27)&lt;12,SUM(Tableau2353467[[#This Row],[11/1/2025]:[11/30/2025]])," ")))</f>
        <v>0</v>
      </c>
      <c r="AE27" s="28">
        <f>IF(ISBLANK(Q27)," ",IF(IF(AND(NOT(ISBLANK(R27))),MONTH(R27)&lt;12)," ",IF(MONTH(Q27)&lt;13,SUM(Tableau2353467[[#This Row],[12/1/2025]:[12/31/2025]])," ")))</f>
        <v>0</v>
      </c>
      <c r="AF27" s="7"/>
      <c r="AG27" s="8">
        <f>IF(OR(ISBLANK(Q27),Tableau2353467[[#This Row],[Janvier]]=" ")," ",SUM(Tableau2353467[[#This Row],[1/1/2025]:[1/31/2025]])/(COUNTA(Tableau2353467[[#This Row],[1/1/2025]:[1/31/2025]])+COUNTBLANK(Tableau2353467[[#This Row],[1/1/2025]:[1/31/2025]])))</f>
        <v>0</v>
      </c>
      <c r="AH27" s="8">
        <f>IF(OR(ISBLANK(Q27),Tableau2353467[[#This Row],[Février]]=" ")," ",SUM(Tableau2353467[[#This Row],[2/1/2025]:[2/28/2025]])/(COUNTA(Tableau2353467[[#This Row],[2/1/2025]:[2/28/2025]])+COUNTBLANK(Tableau2353467[[#This Row],[2/1/2025]:[2/28/2025]])))</f>
        <v>0</v>
      </c>
      <c r="AI27" s="8">
        <f>IF(OR(ISBLANK(Q27),Tableau2353467[[#This Row],[Mars]]=" ")," ",SUM(Tableau2353467[[#This Row],[3/1/2025]:[3/31/2025]])/(COUNTA(Tableau2353467[[#This Row],[3/1/2025]:[3/31/2025]])+COUNTBLANK(Tableau2353467[[#This Row],[3/1/2025]:[3/31/2025]])))</f>
        <v>0</v>
      </c>
      <c r="AJ27" s="8">
        <f>IF(OR(ISBLANK(Q27),Tableau2353467[[#This Row],[Avril]]=" ")," ",SUM(Tableau2353467[[#This Row],[3/6/2025]:[3/27/2025]])/(COUNTA(Tableau2353467[[#This Row],[3/6/2025]:[3/27/2025]])+COUNTBLANK(Tableau2353467[[#This Row],[3/6/2025]:[3/27/2025]])))</f>
        <v>0</v>
      </c>
      <c r="AK27" s="8">
        <f>IF(OR(ISBLANK(Q27),Tableau2353467[[#This Row],[Mai]]=" ")," ",SUM(Tableau2353467[[#This Row],[5/1/2025]:[5/31/2025]])/(COUNTA(Tableau2353467[[#This Row],[5/1/2025]:[5/31/2025]])+COUNTBLANK(Tableau2353467[[#This Row],[5/1/2025]:[5/31/2025]])))</f>
        <v>0</v>
      </c>
      <c r="AL27" s="8">
        <f>IF(OR(ISBLANK(Q27),Tableau2353467[[#This Row],[Juin]]=" ")," ",SUM(Tableau2353467[[#This Row],[6/1/2025]:[6/30/2025]])/(COUNTA(Tableau2353467[[#This Row],[6/1/2025]:[6/30/2025]])+COUNTBLANK(Tableau2353467[[#This Row],[6/1/2025]:[6/30/2025]])))</f>
        <v>0</v>
      </c>
      <c r="AM27" s="8">
        <f>IF(OR(ISBLANK(Q27),Tableau2353467[[#This Row],[Juillet]]=" ")," ",SUM(Tableau2353467[[#This Row],[7/1/2025]:[7/31/2025]])/(COUNTA(Tableau2353467[[#This Row],[7/1/2025]:[7/31/2025]])+COUNTBLANK(Tableau2353467[[#This Row],[7/1/2025]:[7/31/2025]])))</f>
        <v>0</v>
      </c>
      <c r="AN27" s="8">
        <f>IF(OR(ISBLANK(Q27),Tableau2353467[[#This Row],[Août]]=" ")," ",SUM(Tableau2353467[[#This Row],[8/1/2025]:[8/31/2025]])/(COUNTA(Tableau2353467[[#This Row],[8/1/2025]:[8/31/2025]])+COUNTBLANK(Tableau2353467[[#This Row],[8/1/2025]:[8/31/2025]])))</f>
        <v>0</v>
      </c>
      <c r="AO27" s="8">
        <f>IF(OR(ISBLANK(Q27),Tableau2353467[[#This Row],[Septembre]]=" ")," ",SUM(Tableau2353467[[#This Row],[9/1/2025]:[9/30/2025]])/(COUNTA(Tableau2353467[[#This Row],[9/1/2025]:[9/30/2025]])+COUNTBLANK(Tableau2353467[[#This Row],[9/1/2025]:[9/30/2025]])))</f>
        <v>0</v>
      </c>
      <c r="AP27" s="8">
        <f>IF(OR(ISBLANK(Q27),Tableau2353467[[#This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7" s="8">
        <f>IF(OR(ISBLANK(Q27),Tableau2353467[[#This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7" s="8">
        <f>IF(OR(ISBLANK(Q27),Tableau2353467[[#This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>
        <f t="shared" si="0"/>
        <v>0</v>
      </c>
      <c r="OU27" s="8">
        <v>0</v>
      </c>
      <c r="OV27" s="8">
        <v>18</v>
      </c>
      <c r="OW27" s="8">
        <f t="shared" si="5"/>
        <v>18</v>
      </c>
      <c r="OX27" s="8">
        <f t="shared" si="1"/>
        <v>0</v>
      </c>
      <c r="OY27" s="8">
        <f t="shared" si="2"/>
        <v>0</v>
      </c>
      <c r="OZ27" s="8">
        <f t="shared" si="3"/>
        <v>0</v>
      </c>
      <c r="PA27" s="8">
        <f t="shared" si="4"/>
        <v>0</v>
      </c>
    </row>
    <row r="28" spans="1:417" ht="15" customHeight="1">
      <c r="A28" s="108">
        <v>1</v>
      </c>
      <c r="B28" s="25" t="s">
        <v>535</v>
      </c>
      <c r="C28" s="26" t="s">
        <v>536</v>
      </c>
      <c r="D28" s="32">
        <v>44713</v>
      </c>
      <c r="E28" s="26" t="s">
        <v>470</v>
      </c>
      <c r="F28" s="26" t="s">
        <v>465</v>
      </c>
      <c r="G28" s="26" t="s">
        <v>448</v>
      </c>
      <c r="H28" s="26" t="s">
        <v>422</v>
      </c>
      <c r="I28" s="26" t="s">
        <v>423</v>
      </c>
      <c r="J28" s="26" t="s">
        <v>424</v>
      </c>
      <c r="K28" s="26" t="s">
        <v>425</v>
      </c>
      <c r="L28" s="26" t="s">
        <v>537</v>
      </c>
      <c r="M28" s="26" t="s">
        <v>538</v>
      </c>
      <c r="N28" s="26" t="s">
        <v>539</v>
      </c>
      <c r="O28" s="26"/>
      <c r="P28" s="26" t="s">
        <v>434</v>
      </c>
      <c r="Q28" s="109">
        <v>45658</v>
      </c>
      <c r="R28" s="109">
        <v>46022</v>
      </c>
      <c r="S28" s="27" t="s">
        <v>445</v>
      </c>
      <c r="T28" s="28">
        <f>IF(ISBLANK(Q28)," ",IF(IF(AND(NOT(ISBLANK(R28))),MONTH(R28)&lt;1)," ",IF(MONTH(Q28)&lt;2,SUM(Tableau2353467[[#This Row],[1/1/2025]:[1/31/2025]])," ")))</f>
        <v>0</v>
      </c>
      <c r="U28" s="28">
        <f>IF(ISBLANK(Q28)," ",IF(IF(AND(NOT(ISBLANK(R28))),MONTH(R28)&lt;2)," ",IF(MONTH(Q28)&lt;3,SUM(Tableau2353467[[#This Row],[2/1/2025]:[2/28/2025]])," ")))</f>
        <v>0</v>
      </c>
      <c r="V28" s="28">
        <f>IF(ISBLANK(Q28)," ",IF(IF(AND(NOT(ISBLANK(R28))),MONTH(R28)&lt;3)," ",IF(MONTH(Q28)&lt;4,SUM(Tableau2353467[[#This Row],[3/1/2025]:[3/31/2025]])," ")))</f>
        <v>0</v>
      </c>
      <c r="W28" s="28">
        <f>IF(ISBLANK(Q28)," ",IF(IF(AND(NOT(ISBLANK(R28))),MONTH(R28)&lt;4)," ",IF(MONTH(Q28)&lt;5,SUM(Tableau2353467[[#This Row],[4/1/2025]:[4/30/2025]])," ")))</f>
        <v>0</v>
      </c>
      <c r="X28" s="61">
        <f>IF(ISBLANK(Q28)," ",IF(IF(AND(NOT(ISBLANK(R28))),MONTH(R28)&lt;5)," ",IF(MONTH(Q28)&lt;6,SUM(Tableau2353467[[#This Row],[5/1/2025]:[5/31/2025]])," ")))</f>
        <v>0</v>
      </c>
      <c r="Y28" s="61">
        <f>IF(ISBLANK(Q28)," ",IF(IF(AND(NOT(ISBLANK(R28))),MONTH(R28)&lt;6)," ",IF(MONTH(Q28)&lt;7,SUM(Tableau2353467[[#This Row],[6/1/2025]:[6/30/2025]])," ")))</f>
        <v>0</v>
      </c>
      <c r="Z28" s="28">
        <f>IF(ISBLANK(Q28)," ",IF(IF(AND(NOT(ISBLANK(R28))),MONTH(R28)&lt;7)," ",IF(MONTH(Q28)&lt;8,SUM(Tableau2353467[[#This Row],[7/1/2025]:[7/31/2025]])," ")))</f>
        <v>0</v>
      </c>
      <c r="AA28" s="28">
        <f>IF(ISBLANK(Q28)," ",IF(IF(AND(NOT(ISBLANK(R28))),MONTH(R28)&lt;8)," ",IF(MONTH(Q28)&lt;9,SUM(Tableau2353467[[#This Row],[8/1/2025]:[8/31/2025]])," ")))</f>
        <v>0</v>
      </c>
      <c r="AB28" s="28">
        <f>IF(ISBLANK(Q28)," ",IF(IF(AND(NOT(ISBLANK(R28))),MONTH(R28)&lt;9)," ",IF(MONTH(Q28)&lt;10,SUM(Tableau2353467[[#This Row],[9/1/2025]:[9/30/2025]])," ")))</f>
        <v>0</v>
      </c>
      <c r="AC28" s="28">
        <f>IF(ISBLANK(Q28)," ",IF(IF(AND(NOT(ISBLANK(R28))),MONTH(R28)&lt;10)," ",IF(MONTH(Q28)&lt;11,SUM(Tableau2353467[[#This Row],[10/1/2025]:[10/31/2025]])," ")))</f>
        <v>0</v>
      </c>
      <c r="AD28" s="28">
        <f>IF(ISBLANK(Q28)," ",IF(IF(AND(NOT(ISBLANK(R28))),MONTH(R28)&lt;11)," ",IF(MONTH(Q28)&lt;12,SUM(Tableau2353467[[#This Row],[11/1/2025]:[11/30/2025]])," ")))</f>
        <v>0</v>
      </c>
      <c r="AE28" s="28">
        <f>IF(ISBLANK(Q28)," ",IF(IF(AND(NOT(ISBLANK(R28))),MONTH(R28)&lt;12)," ",IF(MONTH(Q28)&lt;13,SUM(Tableau2353467[[#This Row],[12/1/2025]:[12/31/2025]])," ")))</f>
        <v>0</v>
      </c>
      <c r="AF28" s="7"/>
      <c r="AG28" s="8">
        <f>IF(OR(ISBLANK(Q28),Tableau2353467[[#This Row],[Janvier]]=" ")," ",SUM(Tableau2353467[[#This Row],[1/1/2025]:[1/31/2025]])/(COUNTA(Tableau2353467[[#This Row],[1/1/2025]:[1/31/2025]])+COUNTBLANK(Tableau2353467[[#This Row],[1/1/2025]:[1/31/2025]])))</f>
        <v>0</v>
      </c>
      <c r="AH28" s="8">
        <f>IF(OR(ISBLANK(Q28),Tableau2353467[[#This Row],[Février]]=" ")," ",SUM(Tableau2353467[[#This Row],[2/1/2025]:[2/28/2025]])/(COUNTA(Tableau2353467[[#This Row],[2/1/2025]:[2/28/2025]])+COUNTBLANK(Tableau2353467[[#This Row],[2/1/2025]:[2/28/2025]])))</f>
        <v>0</v>
      </c>
      <c r="AI28" s="8">
        <f>IF(OR(ISBLANK(Q28),Tableau2353467[[#This Row],[Mars]]=" ")," ",SUM(Tableau2353467[[#This Row],[3/1/2025]:[3/31/2025]])/(COUNTA(Tableau2353467[[#This Row],[3/1/2025]:[3/31/2025]])+COUNTBLANK(Tableau2353467[[#This Row],[3/1/2025]:[3/31/2025]])))</f>
        <v>0</v>
      </c>
      <c r="AJ28" s="8">
        <f>IF(OR(ISBLANK(Q28),Tableau2353467[[#This Row],[Avril]]=" ")," ",SUM(Tableau2353467[[#This Row],[3/6/2025]:[3/27/2025]])/(COUNTA(Tableau2353467[[#This Row],[3/6/2025]:[3/27/2025]])+COUNTBLANK(Tableau2353467[[#This Row],[3/6/2025]:[3/27/2025]])))</f>
        <v>0</v>
      </c>
      <c r="AK28" s="8">
        <f>IF(OR(ISBLANK(Q28),Tableau2353467[[#This Row],[Mai]]=" ")," ",SUM(Tableau2353467[[#This Row],[5/1/2025]:[5/31/2025]])/(COUNTA(Tableau2353467[[#This Row],[5/1/2025]:[5/31/2025]])+COUNTBLANK(Tableau2353467[[#This Row],[5/1/2025]:[5/31/2025]])))</f>
        <v>0</v>
      </c>
      <c r="AL28" s="8">
        <f>IF(OR(ISBLANK(Q28),Tableau2353467[[#This Row],[Juin]]=" ")," ",SUM(Tableau2353467[[#This Row],[6/1/2025]:[6/30/2025]])/(COUNTA(Tableau2353467[[#This Row],[6/1/2025]:[6/30/2025]])+COUNTBLANK(Tableau2353467[[#This Row],[6/1/2025]:[6/30/2025]])))</f>
        <v>0</v>
      </c>
      <c r="AM28" s="8">
        <f>IF(OR(ISBLANK(Q28),Tableau2353467[[#This Row],[Juillet]]=" ")," ",SUM(Tableau2353467[[#This Row],[7/1/2025]:[7/31/2025]])/(COUNTA(Tableau2353467[[#This Row],[7/1/2025]:[7/31/2025]])+COUNTBLANK(Tableau2353467[[#This Row],[7/1/2025]:[7/31/2025]])))</f>
        <v>0</v>
      </c>
      <c r="AN28" s="8">
        <f>IF(OR(ISBLANK(Q28),Tableau2353467[[#This Row],[Août]]=" ")," ",SUM(Tableau2353467[[#This Row],[8/1/2025]:[8/31/2025]])/(COUNTA(Tableau2353467[[#This Row],[8/1/2025]:[8/31/2025]])+COUNTBLANK(Tableau2353467[[#This Row],[8/1/2025]:[8/31/2025]])))</f>
        <v>0</v>
      </c>
      <c r="AO28" s="8">
        <f>IF(OR(ISBLANK(Q28),Tableau2353467[[#This Row],[Septembre]]=" ")," ",SUM(Tableau2353467[[#This Row],[9/1/2025]:[9/30/2025]])/(COUNTA(Tableau2353467[[#This Row],[9/1/2025]:[9/30/2025]])+COUNTBLANK(Tableau2353467[[#This Row],[9/1/2025]:[9/30/2025]])))</f>
        <v>0</v>
      </c>
      <c r="AP28" s="8">
        <f>IF(OR(ISBLANK(Q28),Tableau2353467[[#This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8" s="8">
        <f>IF(OR(ISBLANK(Q28),Tableau2353467[[#This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8" s="8">
        <f>IF(OR(ISBLANK(Q28),Tableau2353467[[#This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>
        <f t="shared" si="0"/>
        <v>0</v>
      </c>
      <c r="OU28" s="8">
        <v>0</v>
      </c>
      <c r="OV28" s="8">
        <v>18</v>
      </c>
      <c r="OW28" s="8">
        <f t="shared" si="5"/>
        <v>18</v>
      </c>
      <c r="OX28" s="8">
        <f t="shared" si="1"/>
        <v>0</v>
      </c>
      <c r="OY28" s="8">
        <f t="shared" si="2"/>
        <v>0</v>
      </c>
      <c r="OZ28" s="8">
        <f t="shared" si="3"/>
        <v>0</v>
      </c>
      <c r="PA28" s="8">
        <f t="shared" si="4"/>
        <v>0</v>
      </c>
    </row>
    <row r="29" spans="1:417" ht="15" customHeight="1">
      <c r="A29" s="108">
        <v>1</v>
      </c>
      <c r="B29" s="25" t="s">
        <v>540</v>
      </c>
      <c r="C29" s="26" t="s">
        <v>541</v>
      </c>
      <c r="D29" s="32">
        <v>45089</v>
      </c>
      <c r="E29" s="26" t="s">
        <v>419</v>
      </c>
      <c r="F29" s="26" t="s">
        <v>437</v>
      </c>
      <c r="G29" s="26" t="s">
        <v>421</v>
      </c>
      <c r="H29" s="26" t="s">
        <v>422</v>
      </c>
      <c r="I29" s="26" t="s">
        <v>423</v>
      </c>
      <c r="J29" s="26" t="s">
        <v>424</v>
      </c>
      <c r="K29" s="26" t="s">
        <v>425</v>
      </c>
      <c r="L29" s="26" t="s">
        <v>432</v>
      </c>
      <c r="M29" s="26" t="s">
        <v>433</v>
      </c>
      <c r="N29" s="26" t="s">
        <v>427</v>
      </c>
      <c r="O29" s="26"/>
      <c r="P29" s="26" t="s">
        <v>434</v>
      </c>
      <c r="Q29" s="109">
        <v>45658</v>
      </c>
      <c r="R29" s="109">
        <v>46022</v>
      </c>
      <c r="S29" s="27" t="s">
        <v>428</v>
      </c>
      <c r="T29" s="28">
        <f>IF(ISBLANK(Q29)," ",IF(IF(AND(NOT(ISBLANK(R29))),MONTH(R29)&lt;1)," ",IF(MONTH(Q29)&lt;2,SUM(Tableau2353467[[#This Row],[1/1/2025]:[1/31/2025]])," ")))</f>
        <v>0</v>
      </c>
      <c r="U29" s="28">
        <f>IF(ISBLANK(Q29)," ",IF(IF(AND(NOT(ISBLANK(R29))),MONTH(R29)&lt;2)," ",IF(MONTH(Q29)&lt;3,SUM(Tableau2353467[[#This Row],[2/1/2025]:[2/28/2025]])," ")))</f>
        <v>0</v>
      </c>
      <c r="V29" s="28">
        <f>IF(ISBLANK(Q29)," ",IF(IF(AND(NOT(ISBLANK(R29))),MONTH(R29)&lt;3)," ",IF(MONTH(Q29)&lt;4,SUM(Tableau2353467[[#This Row],[3/1/2025]:[3/31/2025]])," ")))</f>
        <v>0</v>
      </c>
      <c r="W29" s="28">
        <f>IF(ISBLANK(Q29)," ",IF(IF(AND(NOT(ISBLANK(R29))),MONTH(R29)&lt;4)," ",IF(MONTH(Q29)&lt;5,SUM(Tableau2353467[[#This Row],[4/1/2025]:[4/30/2025]])," ")))</f>
        <v>0</v>
      </c>
      <c r="X29" s="61">
        <f>IF(ISBLANK(Q29)," ",IF(IF(AND(NOT(ISBLANK(R29))),MONTH(R29)&lt;5)," ",IF(MONTH(Q29)&lt;6,SUM(Tableau2353467[[#This Row],[5/1/2025]:[5/31/2025]])," ")))</f>
        <v>0</v>
      </c>
      <c r="Y29" s="61">
        <f>IF(ISBLANK(Q29)," ",IF(IF(AND(NOT(ISBLANK(R29))),MONTH(R29)&lt;6)," ",IF(MONTH(Q29)&lt;7,SUM(Tableau2353467[[#This Row],[6/1/2025]:[6/30/2025]])," ")))</f>
        <v>0</v>
      </c>
      <c r="Z29" s="28">
        <f>IF(ISBLANK(Q29)," ",IF(IF(AND(NOT(ISBLANK(R29))),MONTH(R29)&lt;7)," ",IF(MONTH(Q29)&lt;8,SUM(Tableau2353467[[#This Row],[7/1/2025]:[7/31/2025]])," ")))</f>
        <v>0</v>
      </c>
      <c r="AA29" s="28">
        <f>IF(ISBLANK(Q29)," ",IF(IF(AND(NOT(ISBLANK(R29))),MONTH(R29)&lt;8)," ",IF(MONTH(Q29)&lt;9,SUM(Tableau2353467[[#This Row],[8/1/2025]:[8/31/2025]])," ")))</f>
        <v>0</v>
      </c>
      <c r="AB29" s="28">
        <f>IF(ISBLANK(Q29)," ",IF(IF(AND(NOT(ISBLANK(R29))),MONTH(R29)&lt;9)," ",IF(MONTH(Q29)&lt;10,SUM(Tableau2353467[[#This Row],[9/1/2025]:[9/30/2025]])," ")))</f>
        <v>0</v>
      </c>
      <c r="AC29" s="28">
        <f>IF(ISBLANK(Q29)," ",IF(IF(AND(NOT(ISBLANK(R29))),MONTH(R29)&lt;10)," ",IF(MONTH(Q29)&lt;11,SUM(Tableau2353467[[#This Row],[10/1/2025]:[10/31/2025]])," ")))</f>
        <v>0</v>
      </c>
      <c r="AD29" s="28">
        <f>IF(ISBLANK(Q29)," ",IF(IF(AND(NOT(ISBLANK(R29))),MONTH(R29)&lt;11)," ",IF(MONTH(Q29)&lt;12,SUM(Tableau2353467[[#This Row],[11/1/2025]:[11/30/2025]])," ")))</f>
        <v>0</v>
      </c>
      <c r="AE29" s="28">
        <f>IF(ISBLANK(Q29)," ",IF(IF(AND(NOT(ISBLANK(R29))),MONTH(R29)&lt;12)," ",IF(MONTH(Q29)&lt;13,SUM(Tableau2353467[[#This Row],[12/1/2025]:[12/31/2025]])," ")))</f>
        <v>0</v>
      </c>
      <c r="AF29" s="7"/>
      <c r="AG29" s="8">
        <f>IF(OR(ISBLANK(Q29),Tableau2353467[[#This Row],[Janvier]]=" ")," ",SUM(Tableau2353467[[#This Row],[1/1/2025]:[1/31/2025]])/(COUNTA(Tableau2353467[[#This Row],[1/1/2025]:[1/31/2025]])+COUNTBLANK(Tableau2353467[[#This Row],[1/1/2025]:[1/31/2025]])))</f>
        <v>0</v>
      </c>
      <c r="AH29" s="8">
        <f>IF(OR(ISBLANK(Q29),Tableau2353467[[#This Row],[Février]]=" ")," ",SUM(Tableau2353467[[#This Row],[2/1/2025]:[2/28/2025]])/(COUNTA(Tableau2353467[[#This Row],[2/1/2025]:[2/28/2025]])+COUNTBLANK(Tableau2353467[[#This Row],[2/1/2025]:[2/28/2025]])))</f>
        <v>0</v>
      </c>
      <c r="AI29" s="8">
        <f>IF(OR(ISBLANK(Q29),Tableau2353467[[#This Row],[Mars]]=" ")," ",SUM(Tableau2353467[[#This Row],[3/1/2025]:[3/31/2025]])/(COUNTA(Tableau2353467[[#This Row],[3/1/2025]:[3/31/2025]])+COUNTBLANK(Tableau2353467[[#This Row],[3/1/2025]:[3/31/2025]])))</f>
        <v>0</v>
      </c>
      <c r="AJ29" s="8">
        <f>IF(OR(ISBLANK(Q29),Tableau2353467[[#This Row],[Avril]]=" ")," ",SUM(Tableau2353467[[#This Row],[3/6/2025]:[3/27/2025]])/(COUNTA(Tableau2353467[[#This Row],[3/6/2025]:[3/27/2025]])+COUNTBLANK(Tableau2353467[[#This Row],[3/6/2025]:[3/27/2025]])))</f>
        <v>0</v>
      </c>
      <c r="AK29" s="8">
        <f>IF(OR(ISBLANK(Q29),Tableau2353467[[#This Row],[Mai]]=" ")," ",SUM(Tableau2353467[[#This Row],[5/1/2025]:[5/31/2025]])/(COUNTA(Tableau2353467[[#This Row],[5/1/2025]:[5/31/2025]])+COUNTBLANK(Tableau2353467[[#This Row],[5/1/2025]:[5/31/2025]])))</f>
        <v>0</v>
      </c>
      <c r="AL29" s="8">
        <f>IF(OR(ISBLANK(Q29),Tableau2353467[[#This Row],[Juin]]=" ")," ",SUM(Tableau2353467[[#This Row],[6/1/2025]:[6/30/2025]])/(COUNTA(Tableau2353467[[#This Row],[6/1/2025]:[6/30/2025]])+COUNTBLANK(Tableau2353467[[#This Row],[6/1/2025]:[6/30/2025]])))</f>
        <v>0</v>
      </c>
      <c r="AM29" s="8">
        <f>IF(OR(ISBLANK(Q29),Tableau2353467[[#This Row],[Juillet]]=" ")," ",SUM(Tableau2353467[[#This Row],[7/1/2025]:[7/31/2025]])/(COUNTA(Tableau2353467[[#This Row],[7/1/2025]:[7/31/2025]])+COUNTBLANK(Tableau2353467[[#This Row],[7/1/2025]:[7/31/2025]])))</f>
        <v>0</v>
      </c>
      <c r="AN29" s="8">
        <f>IF(OR(ISBLANK(Q29),Tableau2353467[[#This Row],[Août]]=" ")," ",SUM(Tableau2353467[[#This Row],[8/1/2025]:[8/31/2025]])/(COUNTA(Tableau2353467[[#This Row],[8/1/2025]:[8/31/2025]])+COUNTBLANK(Tableau2353467[[#This Row],[8/1/2025]:[8/31/2025]])))</f>
        <v>0</v>
      </c>
      <c r="AO29" s="8">
        <f>IF(OR(ISBLANK(Q29),Tableau2353467[[#This Row],[Septembre]]=" ")," ",SUM(Tableau2353467[[#This Row],[9/1/2025]:[9/30/2025]])/(COUNTA(Tableau2353467[[#This Row],[9/1/2025]:[9/30/2025]])+COUNTBLANK(Tableau2353467[[#This Row],[9/1/2025]:[9/30/2025]])))</f>
        <v>0</v>
      </c>
      <c r="AP29" s="8">
        <f>IF(OR(ISBLANK(Q29),Tableau2353467[[#This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29" s="8">
        <f>IF(OR(ISBLANK(Q29),Tableau2353467[[#This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29" s="8">
        <f>IF(OR(ISBLANK(Q29),Tableau2353467[[#This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>
        <f t="shared" si="0"/>
        <v>0</v>
      </c>
      <c r="OU29" s="8">
        <v>0</v>
      </c>
      <c r="OV29" s="8">
        <v>18</v>
      </c>
      <c r="OW29" s="8">
        <f t="shared" si="5"/>
        <v>18</v>
      </c>
      <c r="OX29" s="8">
        <f t="shared" si="1"/>
        <v>0</v>
      </c>
      <c r="OY29" s="8">
        <f t="shared" si="2"/>
        <v>0</v>
      </c>
      <c r="OZ29" s="8">
        <f t="shared" si="3"/>
        <v>0</v>
      </c>
      <c r="PA29" s="8">
        <f t="shared" si="4"/>
        <v>0</v>
      </c>
    </row>
    <row r="30" spans="1:417" ht="15" customHeight="1">
      <c r="A30" s="108">
        <v>1</v>
      </c>
      <c r="B30" s="25" t="s">
        <v>542</v>
      </c>
      <c r="C30" s="26" t="s">
        <v>543</v>
      </c>
      <c r="D30" s="32">
        <v>45181</v>
      </c>
      <c r="E30" s="26" t="s">
        <v>470</v>
      </c>
      <c r="F30" s="26" t="s">
        <v>465</v>
      </c>
      <c r="G30" s="26" t="s">
        <v>421</v>
      </c>
      <c r="H30" s="26" t="s">
        <v>422</v>
      </c>
      <c r="I30" s="26" t="s">
        <v>423</v>
      </c>
      <c r="J30" s="26" t="s">
        <v>440</v>
      </c>
      <c r="K30" s="26" t="s">
        <v>441</v>
      </c>
      <c r="L30" s="26" t="s">
        <v>526</v>
      </c>
      <c r="M30" s="26" t="s">
        <v>527</v>
      </c>
      <c r="N30" s="26" t="s">
        <v>474</v>
      </c>
      <c r="O30" s="26"/>
      <c r="P30" s="26" t="s">
        <v>451</v>
      </c>
      <c r="Q30" s="109">
        <v>45658</v>
      </c>
      <c r="R30" s="109">
        <v>46022</v>
      </c>
      <c r="S30" s="27" t="s">
        <v>445</v>
      </c>
      <c r="T30" s="28">
        <f>IF(ISBLANK(Q30)," ",IF(IF(AND(NOT(ISBLANK(R30))),MONTH(R30)&lt;1)," ",IF(MONTH(Q30)&lt;2,SUM(Tableau2353467[[#This Row],[1/1/2025]:[1/31/2025]])," ")))</f>
        <v>0</v>
      </c>
      <c r="U30" s="28">
        <f>IF(ISBLANK(Q30)," ",IF(IF(AND(NOT(ISBLANK(R30))),MONTH(R30)&lt;2)," ",IF(MONTH(Q30)&lt;3,SUM(Tableau2353467[[#This Row],[2/1/2025]:[2/28/2025]])," ")))</f>
        <v>0</v>
      </c>
      <c r="V30" s="28">
        <f>IF(ISBLANK(Q30)," ",IF(IF(AND(NOT(ISBLANK(R30))),MONTH(R30)&lt;3)," ",IF(MONTH(Q30)&lt;4,SUM(Tableau2353467[[#This Row],[3/1/2025]:[3/31/2025]])," ")))</f>
        <v>0</v>
      </c>
      <c r="W30" s="28">
        <f>IF(ISBLANK(Q30)," ",IF(IF(AND(NOT(ISBLANK(R30))),MONTH(R30)&lt;4)," ",IF(MONTH(Q30)&lt;5,SUM(Tableau2353467[[#This Row],[4/1/2025]:[4/30/2025]])," ")))</f>
        <v>0</v>
      </c>
      <c r="X30" s="61">
        <f>IF(ISBLANK(Q30)," ",IF(IF(AND(NOT(ISBLANK(R30))),MONTH(R30)&lt;5)," ",IF(MONTH(Q30)&lt;6,SUM(Tableau2353467[[#This Row],[5/1/2025]:[5/31/2025]])," ")))</f>
        <v>0</v>
      </c>
      <c r="Y30" s="61">
        <f>IF(ISBLANK(Q30)," ",IF(IF(AND(NOT(ISBLANK(R30))),MONTH(R30)&lt;6)," ",IF(MONTH(Q30)&lt;7,SUM(Tableau2353467[[#This Row],[6/1/2025]:[6/30/2025]])," ")))</f>
        <v>0</v>
      </c>
      <c r="Z30" s="28">
        <f>IF(ISBLANK(Q30)," ",IF(IF(AND(NOT(ISBLANK(R30))),MONTH(R30)&lt;7)," ",IF(MONTH(Q30)&lt;8,SUM(Tableau2353467[[#This Row],[7/1/2025]:[7/31/2025]])," ")))</f>
        <v>0</v>
      </c>
      <c r="AA30" s="28">
        <f>IF(ISBLANK(Q30)," ",IF(IF(AND(NOT(ISBLANK(R30))),MONTH(R30)&lt;8)," ",IF(MONTH(Q30)&lt;9,SUM(Tableau2353467[[#This Row],[8/1/2025]:[8/31/2025]])," ")))</f>
        <v>0</v>
      </c>
      <c r="AB30" s="28">
        <f>IF(ISBLANK(Q30)," ",IF(IF(AND(NOT(ISBLANK(R30))),MONTH(R30)&lt;9)," ",IF(MONTH(Q30)&lt;10,SUM(Tableau2353467[[#This Row],[9/1/2025]:[9/30/2025]])," ")))</f>
        <v>0</v>
      </c>
      <c r="AC30" s="28">
        <f>IF(ISBLANK(Q30)," ",IF(IF(AND(NOT(ISBLANK(R30))),MONTH(R30)&lt;10)," ",IF(MONTH(Q30)&lt;11,SUM(Tableau2353467[[#This Row],[10/1/2025]:[10/31/2025]])," ")))</f>
        <v>0</v>
      </c>
      <c r="AD30" s="28">
        <f>IF(ISBLANK(Q30)," ",IF(IF(AND(NOT(ISBLANK(R30))),MONTH(R30)&lt;11)," ",IF(MONTH(Q30)&lt;12,SUM(Tableau2353467[[#This Row],[11/1/2025]:[11/30/2025]])," ")))</f>
        <v>0</v>
      </c>
      <c r="AE30" s="28">
        <f>IF(ISBLANK(Q30)," ",IF(IF(AND(NOT(ISBLANK(R30))),MONTH(R30)&lt;12)," ",IF(MONTH(Q30)&lt;13,SUM(Tableau2353467[[#This Row],[12/1/2025]:[12/31/2025]])," ")))</f>
        <v>0</v>
      </c>
      <c r="AF30" s="7"/>
      <c r="AG30" s="8">
        <f>IF(OR(ISBLANK(Q30),Tableau2353467[[#This Row],[Janvier]]=" ")," ",SUM(Tableau2353467[[#This Row],[1/1/2025]:[1/31/2025]])/(COUNTA(Tableau2353467[[#This Row],[1/1/2025]:[1/31/2025]])+COUNTBLANK(Tableau2353467[[#This Row],[1/1/2025]:[1/31/2025]])))</f>
        <v>0</v>
      </c>
      <c r="AH30" s="8">
        <f>IF(OR(ISBLANK(Q30),Tableau2353467[[#This Row],[Février]]=" ")," ",SUM(Tableau2353467[[#This Row],[2/1/2025]:[2/28/2025]])/(COUNTA(Tableau2353467[[#This Row],[2/1/2025]:[2/28/2025]])+COUNTBLANK(Tableau2353467[[#This Row],[2/1/2025]:[2/28/2025]])))</f>
        <v>0</v>
      </c>
      <c r="AI30" s="8">
        <f>IF(OR(ISBLANK(Q30),Tableau2353467[[#This Row],[Mars]]=" ")," ",SUM(Tableau2353467[[#This Row],[3/1/2025]:[3/31/2025]])/(COUNTA(Tableau2353467[[#This Row],[3/1/2025]:[3/31/2025]])+COUNTBLANK(Tableau2353467[[#This Row],[3/1/2025]:[3/31/2025]])))</f>
        <v>0</v>
      </c>
      <c r="AJ30" s="8">
        <f>IF(OR(ISBLANK(Q30),Tableau2353467[[#This Row],[Avril]]=" ")," ",SUM(Tableau2353467[[#This Row],[3/6/2025]:[3/27/2025]])/(COUNTA(Tableau2353467[[#This Row],[3/6/2025]:[3/27/2025]])+COUNTBLANK(Tableau2353467[[#This Row],[3/6/2025]:[3/27/2025]])))</f>
        <v>0</v>
      </c>
      <c r="AK30" s="8">
        <f>IF(OR(ISBLANK(Q30),Tableau2353467[[#This Row],[Mai]]=" ")," ",SUM(Tableau2353467[[#This Row],[5/1/2025]:[5/31/2025]])/(COUNTA(Tableau2353467[[#This Row],[5/1/2025]:[5/31/2025]])+COUNTBLANK(Tableau2353467[[#This Row],[5/1/2025]:[5/31/2025]])))</f>
        <v>0</v>
      </c>
      <c r="AL30" s="8">
        <f>IF(OR(ISBLANK(Q30),Tableau2353467[[#This Row],[Juin]]=" ")," ",SUM(Tableau2353467[[#This Row],[6/1/2025]:[6/30/2025]])/(COUNTA(Tableau2353467[[#This Row],[6/1/2025]:[6/30/2025]])+COUNTBLANK(Tableau2353467[[#This Row],[6/1/2025]:[6/30/2025]])))</f>
        <v>0</v>
      </c>
      <c r="AM30" s="8">
        <f>IF(OR(ISBLANK(Q30),Tableau2353467[[#This Row],[Juillet]]=" ")," ",SUM(Tableau2353467[[#This Row],[7/1/2025]:[7/31/2025]])/(COUNTA(Tableau2353467[[#This Row],[7/1/2025]:[7/31/2025]])+COUNTBLANK(Tableau2353467[[#This Row],[7/1/2025]:[7/31/2025]])))</f>
        <v>0</v>
      </c>
      <c r="AN30" s="8">
        <f>IF(OR(ISBLANK(Q30),Tableau2353467[[#This Row],[Août]]=" ")," ",SUM(Tableau2353467[[#This Row],[8/1/2025]:[8/31/2025]])/(COUNTA(Tableau2353467[[#This Row],[8/1/2025]:[8/31/2025]])+COUNTBLANK(Tableau2353467[[#This Row],[8/1/2025]:[8/31/2025]])))</f>
        <v>0</v>
      </c>
      <c r="AO30" s="8">
        <f>IF(OR(ISBLANK(Q30),Tableau2353467[[#This Row],[Septembre]]=" ")," ",SUM(Tableau2353467[[#This Row],[9/1/2025]:[9/30/2025]])/(COUNTA(Tableau2353467[[#This Row],[9/1/2025]:[9/30/2025]])+COUNTBLANK(Tableau2353467[[#This Row],[9/1/2025]:[9/30/2025]])))</f>
        <v>0</v>
      </c>
      <c r="AP30" s="8">
        <f>IF(OR(ISBLANK(Q30),Tableau2353467[[#This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0" s="8">
        <f>IF(OR(ISBLANK(Q30),Tableau2353467[[#This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0" s="8">
        <f>IF(OR(ISBLANK(Q30),Tableau2353467[[#This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>
        <f t="shared" si="0"/>
        <v>0</v>
      </c>
      <c r="OU30" s="8">
        <v>0</v>
      </c>
      <c r="OV30" s="8">
        <v>18</v>
      </c>
      <c r="OW30" s="8">
        <f t="shared" si="5"/>
        <v>18</v>
      </c>
      <c r="OX30" s="8">
        <f t="shared" si="1"/>
        <v>0</v>
      </c>
      <c r="OY30" s="8">
        <f t="shared" si="2"/>
        <v>0</v>
      </c>
      <c r="OZ30" s="8">
        <f t="shared" si="3"/>
        <v>0</v>
      </c>
      <c r="PA30" s="8">
        <f t="shared" si="4"/>
        <v>0</v>
      </c>
    </row>
    <row r="31" spans="1:417" ht="15" customHeight="1">
      <c r="A31" s="108">
        <v>1</v>
      </c>
      <c r="B31" s="25" t="s">
        <v>544</v>
      </c>
      <c r="C31" s="26" t="s">
        <v>545</v>
      </c>
      <c r="D31" s="32">
        <v>43873</v>
      </c>
      <c r="E31" s="26" t="s">
        <v>419</v>
      </c>
      <c r="F31" s="26" t="s">
        <v>431</v>
      </c>
      <c r="G31" s="26" t="s">
        <v>448</v>
      </c>
      <c r="H31" s="26" t="s">
        <v>422</v>
      </c>
      <c r="I31" s="26" t="s">
        <v>423</v>
      </c>
      <c r="J31" s="26" t="s">
        <v>440</v>
      </c>
      <c r="K31" s="26" t="s">
        <v>441</v>
      </c>
      <c r="L31" s="26" t="s">
        <v>449</v>
      </c>
      <c r="M31" s="26" t="s">
        <v>450</v>
      </c>
      <c r="N31" s="26" t="s">
        <v>474</v>
      </c>
      <c r="O31" s="26"/>
      <c r="P31" s="26" t="s">
        <v>451</v>
      </c>
      <c r="Q31" s="109">
        <v>45658</v>
      </c>
      <c r="R31" s="109">
        <v>46022</v>
      </c>
      <c r="S31" s="27" t="s">
        <v>445</v>
      </c>
      <c r="T31" s="28">
        <f>IF(ISBLANK(Q31)," ",IF(IF(AND(NOT(ISBLANK(R31))),MONTH(R31)&lt;1)," ",IF(MONTH(Q31)&lt;2,SUM(Tableau2353467[[#This Row],[1/1/2025]:[1/31/2025]])," ")))</f>
        <v>0</v>
      </c>
      <c r="U31" s="28">
        <f>IF(ISBLANK(Q31)," ",IF(IF(AND(NOT(ISBLANK(R31))),MONTH(R31)&lt;2)," ",IF(MONTH(Q31)&lt;3,SUM(Tableau2353467[[#This Row],[2/1/2025]:[2/28/2025]])," ")))</f>
        <v>0</v>
      </c>
      <c r="V31" s="28">
        <f>IF(ISBLANK(Q31)," ",IF(IF(AND(NOT(ISBLANK(R31))),MONTH(R31)&lt;3)," ",IF(MONTH(Q31)&lt;4,SUM(Tableau2353467[[#This Row],[3/1/2025]:[3/31/2025]])," ")))</f>
        <v>0</v>
      </c>
      <c r="W31" s="28">
        <f>IF(ISBLANK(Q31)," ",IF(IF(AND(NOT(ISBLANK(R31))),MONTH(R31)&lt;4)," ",IF(MONTH(Q31)&lt;5,SUM(Tableau2353467[[#This Row],[4/1/2025]:[4/30/2025]])," ")))</f>
        <v>0</v>
      </c>
      <c r="X31" s="61">
        <f>IF(ISBLANK(Q31)," ",IF(IF(AND(NOT(ISBLANK(R31))),MONTH(R31)&lt;5)," ",IF(MONTH(Q31)&lt;6,SUM(Tableau2353467[[#This Row],[5/1/2025]:[5/31/2025]])," ")))</f>
        <v>0</v>
      </c>
      <c r="Y31" s="61">
        <f>IF(ISBLANK(Q31)," ",IF(IF(AND(NOT(ISBLANK(R31))),MONTH(R31)&lt;6)," ",IF(MONTH(Q31)&lt;7,SUM(Tableau2353467[[#This Row],[6/1/2025]:[6/30/2025]])," ")))</f>
        <v>0</v>
      </c>
      <c r="Z31" s="28">
        <f>IF(ISBLANK(Q31)," ",IF(IF(AND(NOT(ISBLANK(R31))),MONTH(R31)&lt;7)," ",IF(MONTH(Q31)&lt;8,SUM(Tableau2353467[[#This Row],[7/1/2025]:[7/31/2025]])," ")))</f>
        <v>0</v>
      </c>
      <c r="AA31" s="28">
        <f>IF(ISBLANK(Q31)," ",IF(IF(AND(NOT(ISBLANK(R31))),MONTH(R31)&lt;8)," ",IF(MONTH(Q31)&lt;9,SUM(Tableau2353467[[#This Row],[8/1/2025]:[8/31/2025]])," ")))</f>
        <v>0</v>
      </c>
      <c r="AB31" s="28">
        <f>IF(ISBLANK(Q31)," ",IF(IF(AND(NOT(ISBLANK(R31))),MONTH(R31)&lt;9)," ",IF(MONTH(Q31)&lt;10,SUM(Tableau2353467[[#This Row],[9/1/2025]:[9/30/2025]])," ")))</f>
        <v>0</v>
      </c>
      <c r="AC31" s="28">
        <f>IF(ISBLANK(Q31)," ",IF(IF(AND(NOT(ISBLANK(R31))),MONTH(R31)&lt;10)," ",IF(MONTH(Q31)&lt;11,SUM(Tableau2353467[[#This Row],[10/1/2025]:[10/31/2025]])," ")))</f>
        <v>0</v>
      </c>
      <c r="AD31" s="28">
        <f>IF(ISBLANK(Q31)," ",IF(IF(AND(NOT(ISBLANK(R31))),MONTH(R31)&lt;11)," ",IF(MONTH(Q31)&lt;12,SUM(Tableau2353467[[#This Row],[11/1/2025]:[11/30/2025]])," ")))</f>
        <v>0</v>
      </c>
      <c r="AE31" s="28">
        <f>IF(ISBLANK(Q31)," ",IF(IF(AND(NOT(ISBLANK(R31))),MONTH(R31)&lt;12)," ",IF(MONTH(Q31)&lt;13,SUM(Tableau2353467[[#This Row],[12/1/2025]:[12/31/2025]])," ")))</f>
        <v>0</v>
      </c>
      <c r="AF31" s="7"/>
      <c r="AG31" s="8">
        <f>IF(OR(ISBLANK(Q31),Tableau2353467[[#This Row],[Janvier]]=" ")," ",SUM(Tableau2353467[[#This Row],[1/1/2025]:[1/31/2025]])/(COUNTA(Tableau2353467[[#This Row],[1/1/2025]:[1/31/2025]])+COUNTBLANK(Tableau2353467[[#This Row],[1/1/2025]:[1/31/2025]])))</f>
        <v>0</v>
      </c>
      <c r="AH31" s="8">
        <f>IF(OR(ISBLANK(Q31),Tableau2353467[[#This Row],[Février]]=" ")," ",SUM(Tableau2353467[[#This Row],[2/1/2025]:[2/28/2025]])/(COUNTA(Tableau2353467[[#This Row],[2/1/2025]:[2/28/2025]])+COUNTBLANK(Tableau2353467[[#This Row],[2/1/2025]:[2/28/2025]])))</f>
        <v>0</v>
      </c>
      <c r="AI31" s="8">
        <f>IF(OR(ISBLANK(Q31),Tableau2353467[[#This Row],[Mars]]=" ")," ",SUM(Tableau2353467[[#This Row],[3/1/2025]:[3/31/2025]])/(COUNTA(Tableau2353467[[#This Row],[3/1/2025]:[3/31/2025]])+COUNTBLANK(Tableau2353467[[#This Row],[3/1/2025]:[3/31/2025]])))</f>
        <v>0</v>
      </c>
      <c r="AJ31" s="8">
        <f>IF(OR(ISBLANK(Q31),Tableau2353467[[#This Row],[Avril]]=" ")," ",SUM(Tableau2353467[[#This Row],[3/6/2025]:[3/27/2025]])/(COUNTA(Tableau2353467[[#This Row],[3/6/2025]:[3/27/2025]])+COUNTBLANK(Tableau2353467[[#This Row],[3/6/2025]:[3/27/2025]])))</f>
        <v>0</v>
      </c>
      <c r="AK31" s="8">
        <f>IF(OR(ISBLANK(Q31),Tableau2353467[[#This Row],[Mai]]=" ")," ",SUM(Tableau2353467[[#This Row],[5/1/2025]:[5/31/2025]])/(COUNTA(Tableau2353467[[#This Row],[5/1/2025]:[5/31/2025]])+COUNTBLANK(Tableau2353467[[#This Row],[5/1/2025]:[5/31/2025]])))</f>
        <v>0</v>
      </c>
      <c r="AL31" s="8">
        <f>IF(OR(ISBLANK(Q31),Tableau2353467[[#This Row],[Juin]]=" ")," ",SUM(Tableau2353467[[#This Row],[6/1/2025]:[6/30/2025]])/(COUNTA(Tableau2353467[[#This Row],[6/1/2025]:[6/30/2025]])+COUNTBLANK(Tableau2353467[[#This Row],[6/1/2025]:[6/30/2025]])))</f>
        <v>0</v>
      </c>
      <c r="AM31" s="8">
        <f>IF(OR(ISBLANK(Q31),Tableau2353467[[#This Row],[Juillet]]=" ")," ",SUM(Tableau2353467[[#This Row],[7/1/2025]:[7/31/2025]])/(COUNTA(Tableau2353467[[#This Row],[7/1/2025]:[7/31/2025]])+COUNTBLANK(Tableau2353467[[#This Row],[7/1/2025]:[7/31/2025]])))</f>
        <v>0</v>
      </c>
      <c r="AN31" s="8">
        <f>IF(OR(ISBLANK(Q31),Tableau2353467[[#This Row],[Août]]=" ")," ",SUM(Tableau2353467[[#This Row],[8/1/2025]:[8/31/2025]])/(COUNTA(Tableau2353467[[#This Row],[8/1/2025]:[8/31/2025]])+COUNTBLANK(Tableau2353467[[#This Row],[8/1/2025]:[8/31/2025]])))</f>
        <v>0</v>
      </c>
      <c r="AO31" s="8">
        <f>IF(OR(ISBLANK(Q31),Tableau2353467[[#This Row],[Septembre]]=" ")," ",SUM(Tableau2353467[[#This Row],[9/1/2025]:[9/30/2025]])/(COUNTA(Tableau2353467[[#This Row],[9/1/2025]:[9/30/2025]])+COUNTBLANK(Tableau2353467[[#This Row],[9/1/2025]:[9/30/2025]])))</f>
        <v>0</v>
      </c>
      <c r="AP31" s="8">
        <f>IF(OR(ISBLANK(Q31),Tableau2353467[[#This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1" s="8">
        <f>IF(OR(ISBLANK(Q31),Tableau2353467[[#This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1" s="8">
        <f>IF(OR(ISBLANK(Q31),Tableau2353467[[#This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>
        <f t="shared" si="0"/>
        <v>0</v>
      </c>
      <c r="OU31" s="8">
        <v>0</v>
      </c>
      <c r="OV31" s="8">
        <v>18</v>
      </c>
      <c r="OW31" s="8">
        <f t="shared" si="5"/>
        <v>18</v>
      </c>
      <c r="OX31" s="8">
        <f t="shared" si="1"/>
        <v>0</v>
      </c>
      <c r="OY31" s="8">
        <f t="shared" si="2"/>
        <v>0</v>
      </c>
      <c r="OZ31" s="8">
        <f t="shared" si="3"/>
        <v>0</v>
      </c>
      <c r="PA31" s="8">
        <f t="shared" si="4"/>
        <v>0</v>
      </c>
    </row>
    <row r="32" spans="1:417" ht="15" customHeight="1">
      <c r="A32" s="108">
        <v>1</v>
      </c>
      <c r="B32" s="25" t="s">
        <v>546</v>
      </c>
      <c r="C32" s="26" t="s">
        <v>547</v>
      </c>
      <c r="D32" s="32">
        <v>44669</v>
      </c>
      <c r="E32" s="26" t="s">
        <v>419</v>
      </c>
      <c r="F32" s="26" t="s">
        <v>465</v>
      </c>
      <c r="G32" s="26" t="s">
        <v>421</v>
      </c>
      <c r="H32" s="26" t="s">
        <v>548</v>
      </c>
      <c r="I32" s="26" t="s">
        <v>423</v>
      </c>
      <c r="J32" s="26" t="s">
        <v>424</v>
      </c>
      <c r="K32" s="26" t="s">
        <v>425</v>
      </c>
      <c r="L32" s="26" t="s">
        <v>549</v>
      </c>
      <c r="M32" s="26" t="s">
        <v>550</v>
      </c>
      <c r="N32" s="26" t="s">
        <v>443</v>
      </c>
      <c r="O32" s="26"/>
      <c r="P32" s="26" t="s">
        <v>550</v>
      </c>
      <c r="Q32" s="109">
        <v>45658</v>
      </c>
      <c r="R32" s="109">
        <v>46022</v>
      </c>
      <c r="S32" s="27" t="s">
        <v>445</v>
      </c>
      <c r="T32" s="28">
        <f>IF(ISBLANK(Q32)," ",IF(IF(AND(NOT(ISBLANK(R32))),MONTH(R32)&lt;1)," ",IF(MONTH(Q32)&lt;2,SUM(Tableau2353467[[#This Row],[1/1/2025]:[1/31/2025]])," ")))</f>
        <v>0</v>
      </c>
      <c r="U32" s="28">
        <f>IF(ISBLANK(Q32)," ",IF(IF(AND(NOT(ISBLANK(R32))),MONTH(R32)&lt;2)," ",IF(MONTH(Q32)&lt;3,SUM(Tableau2353467[[#This Row],[2/1/2025]:[2/28/2025]])," ")))</f>
        <v>0</v>
      </c>
      <c r="V32" s="28">
        <f>IF(ISBLANK(Q32)," ",IF(IF(AND(NOT(ISBLANK(R32))),MONTH(R32)&lt;3)," ",IF(MONTH(Q32)&lt;4,SUM(Tableau2353467[[#This Row],[3/1/2025]:[3/31/2025]])," ")))</f>
        <v>0</v>
      </c>
      <c r="W32" s="28">
        <f>IF(ISBLANK(Q32)," ",IF(IF(AND(NOT(ISBLANK(R32))),MONTH(R32)&lt;4)," ",IF(MONTH(Q32)&lt;5,SUM(Tableau2353467[[#This Row],[4/1/2025]:[4/30/2025]])," ")))</f>
        <v>0</v>
      </c>
      <c r="X32" s="61">
        <f>IF(ISBLANK(Q32)," ",IF(IF(AND(NOT(ISBLANK(R32))),MONTH(R32)&lt;5)," ",IF(MONTH(Q32)&lt;6,SUM(Tableau2353467[[#This Row],[5/1/2025]:[5/31/2025]])," ")))</f>
        <v>0</v>
      </c>
      <c r="Y32" s="61">
        <f>IF(ISBLANK(Q32)," ",IF(IF(AND(NOT(ISBLANK(R32))),MONTH(R32)&lt;6)," ",IF(MONTH(Q32)&lt;7,SUM(Tableau2353467[[#This Row],[6/1/2025]:[6/30/2025]])," ")))</f>
        <v>0</v>
      </c>
      <c r="Z32" s="28">
        <f>IF(ISBLANK(Q32)," ",IF(IF(AND(NOT(ISBLANK(R32))),MONTH(R32)&lt;7)," ",IF(MONTH(Q32)&lt;8,SUM(Tableau2353467[[#This Row],[7/1/2025]:[7/31/2025]])," ")))</f>
        <v>0</v>
      </c>
      <c r="AA32" s="28">
        <f>IF(ISBLANK(Q32)," ",IF(IF(AND(NOT(ISBLANK(R32))),MONTH(R32)&lt;8)," ",IF(MONTH(Q32)&lt;9,SUM(Tableau2353467[[#This Row],[8/1/2025]:[8/31/2025]])," ")))</f>
        <v>0</v>
      </c>
      <c r="AB32" s="28">
        <f>IF(ISBLANK(Q32)," ",IF(IF(AND(NOT(ISBLANK(R32))),MONTH(R32)&lt;9)," ",IF(MONTH(Q32)&lt;10,SUM(Tableau2353467[[#This Row],[9/1/2025]:[9/30/2025]])," ")))</f>
        <v>0</v>
      </c>
      <c r="AC32" s="28">
        <f>IF(ISBLANK(Q32)," ",IF(IF(AND(NOT(ISBLANK(R32))),MONTH(R32)&lt;10)," ",IF(MONTH(Q32)&lt;11,SUM(Tableau2353467[[#This Row],[10/1/2025]:[10/31/2025]])," ")))</f>
        <v>0</v>
      </c>
      <c r="AD32" s="28">
        <f>IF(ISBLANK(Q32)," ",IF(IF(AND(NOT(ISBLANK(R32))),MONTH(R32)&lt;11)," ",IF(MONTH(Q32)&lt;12,SUM(Tableau2353467[[#This Row],[11/1/2025]:[11/30/2025]])," ")))</f>
        <v>0</v>
      </c>
      <c r="AE32" s="28">
        <f>IF(ISBLANK(Q32)," ",IF(IF(AND(NOT(ISBLANK(R32))),MONTH(R32)&lt;12)," ",IF(MONTH(Q32)&lt;13,SUM(Tableau2353467[[#This Row],[12/1/2025]:[12/31/2025]])," ")))</f>
        <v>0</v>
      </c>
      <c r="AF32" s="7"/>
      <c r="AG32" s="8">
        <f>IF(OR(ISBLANK(Q32),Tableau2353467[[#This Row],[Janvier]]=" ")," ",SUM(Tableau2353467[[#This Row],[1/1/2025]:[1/31/2025]])/(COUNTA(Tableau2353467[[#This Row],[1/1/2025]:[1/31/2025]])+COUNTBLANK(Tableau2353467[[#This Row],[1/1/2025]:[1/31/2025]])))</f>
        <v>0</v>
      </c>
      <c r="AH32" s="8">
        <f>IF(OR(ISBLANK(Q32),Tableau2353467[[#This Row],[Février]]=" ")," ",SUM(Tableau2353467[[#This Row],[2/1/2025]:[2/28/2025]])/(COUNTA(Tableau2353467[[#This Row],[2/1/2025]:[2/28/2025]])+COUNTBLANK(Tableau2353467[[#This Row],[2/1/2025]:[2/28/2025]])))</f>
        <v>0</v>
      </c>
      <c r="AI32" s="8">
        <f>IF(OR(ISBLANK(Q32),Tableau2353467[[#This Row],[Mars]]=" ")," ",SUM(Tableau2353467[[#This Row],[3/1/2025]:[3/31/2025]])/(COUNTA(Tableau2353467[[#This Row],[3/1/2025]:[3/31/2025]])+COUNTBLANK(Tableau2353467[[#This Row],[3/1/2025]:[3/31/2025]])))</f>
        <v>0</v>
      </c>
      <c r="AJ32" s="8">
        <f>IF(OR(ISBLANK(Q32),Tableau2353467[[#This Row],[Avril]]=" ")," ",SUM(Tableau2353467[[#This Row],[3/6/2025]:[3/27/2025]])/(COUNTA(Tableau2353467[[#This Row],[3/6/2025]:[3/27/2025]])+COUNTBLANK(Tableau2353467[[#This Row],[3/6/2025]:[3/27/2025]])))</f>
        <v>0</v>
      </c>
      <c r="AK32" s="8">
        <f>IF(OR(ISBLANK(Q32),Tableau2353467[[#This Row],[Mai]]=" ")," ",SUM(Tableau2353467[[#This Row],[5/1/2025]:[5/31/2025]])/(COUNTA(Tableau2353467[[#This Row],[5/1/2025]:[5/31/2025]])+COUNTBLANK(Tableau2353467[[#This Row],[5/1/2025]:[5/31/2025]])))</f>
        <v>0</v>
      </c>
      <c r="AL32" s="8">
        <f>IF(OR(ISBLANK(Q32),Tableau2353467[[#This Row],[Juin]]=" ")," ",SUM(Tableau2353467[[#This Row],[6/1/2025]:[6/30/2025]])/(COUNTA(Tableau2353467[[#This Row],[6/1/2025]:[6/30/2025]])+COUNTBLANK(Tableau2353467[[#This Row],[6/1/2025]:[6/30/2025]])))</f>
        <v>0</v>
      </c>
      <c r="AM32" s="8">
        <f>IF(OR(ISBLANK(Q32),Tableau2353467[[#This Row],[Juillet]]=" ")," ",SUM(Tableau2353467[[#This Row],[7/1/2025]:[7/31/2025]])/(COUNTA(Tableau2353467[[#This Row],[7/1/2025]:[7/31/2025]])+COUNTBLANK(Tableau2353467[[#This Row],[7/1/2025]:[7/31/2025]])))</f>
        <v>0</v>
      </c>
      <c r="AN32" s="8">
        <f>IF(OR(ISBLANK(Q32),Tableau2353467[[#This Row],[Août]]=" ")," ",SUM(Tableau2353467[[#This Row],[8/1/2025]:[8/31/2025]])/(COUNTA(Tableau2353467[[#This Row],[8/1/2025]:[8/31/2025]])+COUNTBLANK(Tableau2353467[[#This Row],[8/1/2025]:[8/31/2025]])))</f>
        <v>0</v>
      </c>
      <c r="AO32" s="8">
        <f>IF(OR(ISBLANK(Q32),Tableau2353467[[#This Row],[Septembre]]=" ")," ",SUM(Tableau2353467[[#This Row],[9/1/2025]:[9/30/2025]])/(COUNTA(Tableau2353467[[#This Row],[9/1/2025]:[9/30/2025]])+COUNTBLANK(Tableau2353467[[#This Row],[9/1/2025]:[9/30/2025]])))</f>
        <v>0</v>
      </c>
      <c r="AP32" s="8">
        <f>IF(OR(ISBLANK(Q32),Tableau2353467[[#This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2" s="8">
        <f>IF(OR(ISBLANK(Q32),Tableau2353467[[#This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2" s="8">
        <f>IF(OR(ISBLANK(Q32),Tableau2353467[[#This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>
        <f t="shared" si="0"/>
        <v>0</v>
      </c>
      <c r="OU32" s="8">
        <v>0</v>
      </c>
      <c r="OV32" s="8">
        <v>18</v>
      </c>
      <c r="OW32" s="8">
        <f t="shared" si="5"/>
        <v>18</v>
      </c>
      <c r="OX32" s="8">
        <f t="shared" si="1"/>
        <v>0</v>
      </c>
      <c r="OY32" s="8">
        <f t="shared" si="2"/>
        <v>0</v>
      </c>
      <c r="OZ32" s="8">
        <f t="shared" si="3"/>
        <v>0</v>
      </c>
      <c r="PA32" s="8">
        <f t="shared" si="4"/>
        <v>0</v>
      </c>
    </row>
    <row r="33" spans="1:417" ht="15" customHeight="1">
      <c r="A33" s="108">
        <v>1</v>
      </c>
      <c r="B33" s="25" t="s">
        <v>551</v>
      </c>
      <c r="C33" s="26" t="s">
        <v>552</v>
      </c>
      <c r="D33" s="32">
        <v>43315</v>
      </c>
      <c r="E33" s="26" t="s">
        <v>419</v>
      </c>
      <c r="F33" s="26" t="s">
        <v>465</v>
      </c>
      <c r="G33" s="26" t="s">
        <v>421</v>
      </c>
      <c r="H33" s="26" t="s">
        <v>422</v>
      </c>
      <c r="I33" s="26" t="s">
        <v>423</v>
      </c>
      <c r="J33" s="26" t="s">
        <v>440</v>
      </c>
      <c r="K33" s="26" t="s">
        <v>441</v>
      </c>
      <c r="L33" s="26" t="s">
        <v>526</v>
      </c>
      <c r="M33" s="26" t="s">
        <v>527</v>
      </c>
      <c r="N33" s="26" t="s">
        <v>474</v>
      </c>
      <c r="O33" s="26"/>
      <c r="P33" s="26" t="s">
        <v>451</v>
      </c>
      <c r="Q33" s="109">
        <v>45658</v>
      </c>
      <c r="R33" s="109">
        <v>46022</v>
      </c>
      <c r="S33" s="27" t="s">
        <v>445</v>
      </c>
      <c r="T33" s="28">
        <f>IF(ISBLANK(Q33)," ",IF(IF(AND(NOT(ISBLANK(R33))),MONTH(R33)&lt;1)," ",IF(MONTH(Q33)&lt;2,SUM(Tableau2353467[[#This Row],[1/1/2025]:[1/31/2025]])," ")))</f>
        <v>0</v>
      </c>
      <c r="U33" s="28">
        <f>IF(ISBLANK(Q33)," ",IF(IF(AND(NOT(ISBLANK(R33))),MONTH(R33)&lt;2)," ",IF(MONTH(Q33)&lt;3,SUM(Tableau2353467[[#This Row],[2/1/2025]:[2/28/2025]])," ")))</f>
        <v>0</v>
      </c>
      <c r="V33" s="28">
        <f>IF(ISBLANK(Q33)," ",IF(IF(AND(NOT(ISBLANK(R33))),MONTH(R33)&lt;3)," ",IF(MONTH(Q33)&lt;4,SUM(Tableau2353467[[#This Row],[3/1/2025]:[3/31/2025]])," ")))</f>
        <v>0</v>
      </c>
      <c r="W33" s="28">
        <f>IF(ISBLANK(Q33)," ",IF(IF(AND(NOT(ISBLANK(R33))),MONTH(R33)&lt;4)," ",IF(MONTH(Q33)&lt;5,SUM(Tableau2353467[[#This Row],[4/1/2025]:[4/30/2025]])," ")))</f>
        <v>0</v>
      </c>
      <c r="X33" s="61">
        <f>IF(ISBLANK(Q33)," ",IF(IF(AND(NOT(ISBLANK(R33))),MONTH(R33)&lt;5)," ",IF(MONTH(Q33)&lt;6,SUM(Tableau2353467[[#This Row],[5/1/2025]:[5/31/2025]])," ")))</f>
        <v>0</v>
      </c>
      <c r="Y33" s="61">
        <f>IF(ISBLANK(Q33)," ",IF(IF(AND(NOT(ISBLANK(R33))),MONTH(R33)&lt;6)," ",IF(MONTH(Q33)&lt;7,SUM(Tableau2353467[[#This Row],[6/1/2025]:[6/30/2025]])," ")))</f>
        <v>0</v>
      </c>
      <c r="Z33" s="28">
        <f>IF(ISBLANK(Q33)," ",IF(IF(AND(NOT(ISBLANK(R33))),MONTH(R33)&lt;7)," ",IF(MONTH(Q33)&lt;8,SUM(Tableau2353467[[#This Row],[7/1/2025]:[7/31/2025]])," ")))</f>
        <v>0</v>
      </c>
      <c r="AA33" s="28">
        <f>IF(ISBLANK(Q33)," ",IF(IF(AND(NOT(ISBLANK(R33))),MONTH(R33)&lt;8)," ",IF(MONTH(Q33)&lt;9,SUM(Tableau2353467[[#This Row],[8/1/2025]:[8/31/2025]])," ")))</f>
        <v>0</v>
      </c>
      <c r="AB33" s="28">
        <f>IF(ISBLANK(Q33)," ",IF(IF(AND(NOT(ISBLANK(R33))),MONTH(R33)&lt;9)," ",IF(MONTH(Q33)&lt;10,SUM(Tableau2353467[[#This Row],[9/1/2025]:[9/30/2025]])," ")))</f>
        <v>0</v>
      </c>
      <c r="AC33" s="28">
        <f>IF(ISBLANK(Q33)," ",IF(IF(AND(NOT(ISBLANK(R33))),MONTH(R33)&lt;10)," ",IF(MONTH(Q33)&lt;11,SUM(Tableau2353467[[#This Row],[10/1/2025]:[10/31/2025]])," ")))</f>
        <v>0</v>
      </c>
      <c r="AD33" s="28">
        <f>IF(ISBLANK(Q33)," ",IF(IF(AND(NOT(ISBLANK(R33))),MONTH(R33)&lt;11)," ",IF(MONTH(Q33)&lt;12,SUM(Tableau2353467[[#This Row],[11/1/2025]:[11/30/2025]])," ")))</f>
        <v>0</v>
      </c>
      <c r="AE33" s="28">
        <f>IF(ISBLANK(Q33)," ",IF(IF(AND(NOT(ISBLANK(R33))),MONTH(R33)&lt;12)," ",IF(MONTH(Q33)&lt;13,SUM(Tableau2353467[[#This Row],[12/1/2025]:[12/31/2025]])," ")))</f>
        <v>0</v>
      </c>
      <c r="AF33" s="7"/>
      <c r="AG33" s="8">
        <f>IF(OR(ISBLANK(Q33),Tableau2353467[[#This Row],[Janvier]]=" ")," ",SUM(Tableau2353467[[#This Row],[1/1/2025]:[1/31/2025]])/(COUNTA(Tableau2353467[[#This Row],[1/1/2025]:[1/31/2025]])+COUNTBLANK(Tableau2353467[[#This Row],[1/1/2025]:[1/31/2025]])))</f>
        <v>0</v>
      </c>
      <c r="AH33" s="8">
        <f>IF(OR(ISBLANK(Q33),Tableau2353467[[#This Row],[Février]]=" ")," ",SUM(Tableau2353467[[#This Row],[2/1/2025]:[2/28/2025]])/(COUNTA(Tableau2353467[[#This Row],[2/1/2025]:[2/28/2025]])+COUNTBLANK(Tableau2353467[[#This Row],[2/1/2025]:[2/28/2025]])))</f>
        <v>0</v>
      </c>
      <c r="AI33" s="8">
        <f>IF(OR(ISBLANK(Q33),Tableau2353467[[#This Row],[Mars]]=" ")," ",SUM(Tableau2353467[[#This Row],[3/1/2025]:[3/31/2025]])/(COUNTA(Tableau2353467[[#This Row],[3/1/2025]:[3/31/2025]])+COUNTBLANK(Tableau2353467[[#This Row],[3/1/2025]:[3/31/2025]])))</f>
        <v>0</v>
      </c>
      <c r="AJ33" s="8">
        <f>IF(OR(ISBLANK(Q33),Tableau2353467[[#This Row],[Avril]]=" ")," ",SUM(Tableau2353467[[#This Row],[3/6/2025]:[3/27/2025]])/(COUNTA(Tableau2353467[[#This Row],[3/6/2025]:[3/27/2025]])+COUNTBLANK(Tableau2353467[[#This Row],[3/6/2025]:[3/27/2025]])))</f>
        <v>0</v>
      </c>
      <c r="AK33" s="8">
        <f>IF(OR(ISBLANK(Q33),Tableau2353467[[#This Row],[Mai]]=" ")," ",SUM(Tableau2353467[[#This Row],[5/1/2025]:[5/31/2025]])/(COUNTA(Tableau2353467[[#This Row],[5/1/2025]:[5/31/2025]])+COUNTBLANK(Tableau2353467[[#This Row],[5/1/2025]:[5/31/2025]])))</f>
        <v>0</v>
      </c>
      <c r="AL33" s="8">
        <f>IF(OR(ISBLANK(Q33),Tableau2353467[[#This Row],[Juin]]=" ")," ",SUM(Tableau2353467[[#This Row],[6/1/2025]:[6/30/2025]])/(COUNTA(Tableau2353467[[#This Row],[6/1/2025]:[6/30/2025]])+COUNTBLANK(Tableau2353467[[#This Row],[6/1/2025]:[6/30/2025]])))</f>
        <v>0</v>
      </c>
      <c r="AM33" s="8">
        <f>IF(OR(ISBLANK(Q33),Tableau2353467[[#This Row],[Juillet]]=" ")," ",SUM(Tableau2353467[[#This Row],[7/1/2025]:[7/31/2025]])/(COUNTA(Tableau2353467[[#This Row],[7/1/2025]:[7/31/2025]])+COUNTBLANK(Tableau2353467[[#This Row],[7/1/2025]:[7/31/2025]])))</f>
        <v>0</v>
      </c>
      <c r="AN33" s="8">
        <f>IF(OR(ISBLANK(Q33),Tableau2353467[[#This Row],[Août]]=" ")," ",SUM(Tableau2353467[[#This Row],[8/1/2025]:[8/31/2025]])/(COUNTA(Tableau2353467[[#This Row],[8/1/2025]:[8/31/2025]])+COUNTBLANK(Tableau2353467[[#This Row],[8/1/2025]:[8/31/2025]])))</f>
        <v>0</v>
      </c>
      <c r="AO33" s="8">
        <f>IF(OR(ISBLANK(Q33),Tableau2353467[[#This Row],[Septembre]]=" ")," ",SUM(Tableau2353467[[#This Row],[9/1/2025]:[9/30/2025]])/(COUNTA(Tableau2353467[[#This Row],[9/1/2025]:[9/30/2025]])+COUNTBLANK(Tableau2353467[[#This Row],[9/1/2025]:[9/30/2025]])))</f>
        <v>0</v>
      </c>
      <c r="AP33" s="8">
        <f>IF(OR(ISBLANK(Q33),Tableau2353467[[#This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3" s="8">
        <f>IF(OR(ISBLANK(Q33),Tableau2353467[[#This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3" s="8">
        <f>IF(OR(ISBLANK(Q33),Tableau2353467[[#This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>
        <f t="shared" si="0"/>
        <v>0</v>
      </c>
      <c r="OU33" s="8">
        <v>0</v>
      </c>
      <c r="OV33" s="8">
        <v>18</v>
      </c>
      <c r="OW33" s="8">
        <f t="shared" si="5"/>
        <v>18</v>
      </c>
      <c r="OX33" s="8">
        <f t="shared" si="1"/>
        <v>0</v>
      </c>
      <c r="OY33" s="8">
        <f t="shared" si="2"/>
        <v>0</v>
      </c>
      <c r="OZ33" s="8">
        <f t="shared" si="3"/>
        <v>0</v>
      </c>
      <c r="PA33" s="8">
        <f t="shared" si="4"/>
        <v>0</v>
      </c>
    </row>
    <row r="34" spans="1:417" ht="15" customHeight="1">
      <c r="A34" s="108">
        <v>1</v>
      </c>
      <c r="B34" s="25" t="s">
        <v>553</v>
      </c>
      <c r="C34" s="26" t="s">
        <v>554</v>
      </c>
      <c r="D34" s="32">
        <v>45173</v>
      </c>
      <c r="E34" s="26" t="s">
        <v>470</v>
      </c>
      <c r="F34" s="26" t="s">
        <v>465</v>
      </c>
      <c r="G34" s="26" t="s">
        <v>421</v>
      </c>
      <c r="H34" s="26" t="s">
        <v>422</v>
      </c>
      <c r="I34" s="26" t="s">
        <v>423</v>
      </c>
      <c r="J34" s="26" t="s">
        <v>440</v>
      </c>
      <c r="K34" s="26" t="s">
        <v>441</v>
      </c>
      <c r="L34" s="26" t="s">
        <v>526</v>
      </c>
      <c r="M34" s="26" t="s">
        <v>527</v>
      </c>
      <c r="N34" s="26" t="s">
        <v>443</v>
      </c>
      <c r="O34" s="26"/>
      <c r="P34" s="26" t="s">
        <v>451</v>
      </c>
      <c r="Q34" s="109">
        <v>45658</v>
      </c>
      <c r="R34" s="109">
        <v>46022</v>
      </c>
      <c r="S34" s="27" t="s">
        <v>445</v>
      </c>
      <c r="T34" s="28">
        <f>IF(ISBLANK(Q34)," ",IF(IF(AND(NOT(ISBLANK(R34))),MONTH(R34)&lt;1)," ",IF(MONTH(Q34)&lt;2,SUM(Tableau2353467[[#This Row],[1/1/2025]:[1/31/2025]])," ")))</f>
        <v>0</v>
      </c>
      <c r="U34" s="28">
        <f>IF(ISBLANK(Q34)," ",IF(IF(AND(NOT(ISBLANK(R34))),MONTH(R34)&lt;2)," ",IF(MONTH(Q34)&lt;3,SUM(Tableau2353467[[#This Row],[2/1/2025]:[2/28/2025]])," ")))</f>
        <v>0</v>
      </c>
      <c r="V34" s="28">
        <f>IF(ISBLANK(Q34)," ",IF(IF(AND(NOT(ISBLANK(R34))),MONTH(R34)&lt;3)," ",IF(MONTH(Q34)&lt;4,SUM(Tableau2353467[[#This Row],[3/1/2025]:[3/31/2025]])," ")))</f>
        <v>0</v>
      </c>
      <c r="W34" s="28">
        <f>IF(ISBLANK(Q34)," ",IF(IF(AND(NOT(ISBLANK(R34))),MONTH(R34)&lt;4)," ",IF(MONTH(Q34)&lt;5,SUM(Tableau2353467[[#This Row],[4/1/2025]:[4/30/2025]])," ")))</f>
        <v>0</v>
      </c>
      <c r="X34" s="61">
        <f>IF(ISBLANK(Q34)," ",IF(IF(AND(NOT(ISBLANK(R34))),MONTH(R34)&lt;5)," ",IF(MONTH(Q34)&lt;6,SUM(Tableau2353467[[#This Row],[5/1/2025]:[5/31/2025]])," ")))</f>
        <v>0</v>
      </c>
      <c r="Y34" s="61">
        <f>IF(ISBLANK(Q34)," ",IF(IF(AND(NOT(ISBLANK(R34))),MONTH(R34)&lt;6)," ",IF(MONTH(Q34)&lt;7,SUM(Tableau2353467[[#This Row],[6/1/2025]:[6/30/2025]])," ")))</f>
        <v>0</v>
      </c>
      <c r="Z34" s="28">
        <f>IF(ISBLANK(Q34)," ",IF(IF(AND(NOT(ISBLANK(R34))),MONTH(R34)&lt;7)," ",IF(MONTH(Q34)&lt;8,SUM(Tableau2353467[[#This Row],[7/1/2025]:[7/31/2025]])," ")))</f>
        <v>0</v>
      </c>
      <c r="AA34" s="28">
        <f>IF(ISBLANK(Q34)," ",IF(IF(AND(NOT(ISBLANK(R34))),MONTH(R34)&lt;8)," ",IF(MONTH(Q34)&lt;9,SUM(Tableau2353467[[#This Row],[8/1/2025]:[8/31/2025]])," ")))</f>
        <v>0</v>
      </c>
      <c r="AB34" s="28">
        <f>IF(ISBLANK(Q34)," ",IF(IF(AND(NOT(ISBLANK(R34))),MONTH(R34)&lt;9)," ",IF(MONTH(Q34)&lt;10,SUM(Tableau2353467[[#This Row],[9/1/2025]:[9/30/2025]])," ")))</f>
        <v>0</v>
      </c>
      <c r="AC34" s="28">
        <f>IF(ISBLANK(Q34)," ",IF(IF(AND(NOT(ISBLANK(R34))),MONTH(R34)&lt;10)," ",IF(MONTH(Q34)&lt;11,SUM(Tableau2353467[[#This Row],[10/1/2025]:[10/31/2025]])," ")))</f>
        <v>0</v>
      </c>
      <c r="AD34" s="28">
        <f>IF(ISBLANK(Q34)," ",IF(IF(AND(NOT(ISBLANK(R34))),MONTH(R34)&lt;11)," ",IF(MONTH(Q34)&lt;12,SUM(Tableau2353467[[#This Row],[11/1/2025]:[11/30/2025]])," ")))</f>
        <v>0</v>
      </c>
      <c r="AE34" s="28">
        <f>IF(ISBLANK(Q34)," ",IF(IF(AND(NOT(ISBLANK(R34))),MONTH(R34)&lt;12)," ",IF(MONTH(Q34)&lt;13,SUM(Tableau2353467[[#This Row],[12/1/2025]:[12/31/2025]])," ")))</f>
        <v>0</v>
      </c>
      <c r="AF34" s="7"/>
      <c r="AG34" s="8">
        <f>IF(OR(ISBLANK(Q34),Tableau2353467[[#This Row],[Janvier]]=" ")," ",SUM(Tableau2353467[[#This Row],[1/1/2025]:[1/31/2025]])/(COUNTA(Tableau2353467[[#This Row],[1/1/2025]:[1/31/2025]])+COUNTBLANK(Tableau2353467[[#This Row],[1/1/2025]:[1/31/2025]])))</f>
        <v>0</v>
      </c>
      <c r="AH34" s="8">
        <f>IF(OR(ISBLANK(Q34),Tableau2353467[[#This Row],[Février]]=" ")," ",SUM(Tableau2353467[[#This Row],[2/1/2025]:[2/28/2025]])/(COUNTA(Tableau2353467[[#This Row],[2/1/2025]:[2/28/2025]])+COUNTBLANK(Tableau2353467[[#This Row],[2/1/2025]:[2/28/2025]])))</f>
        <v>0</v>
      </c>
      <c r="AI34" s="8">
        <f>IF(OR(ISBLANK(Q34),Tableau2353467[[#This Row],[Mars]]=" ")," ",SUM(Tableau2353467[[#This Row],[3/1/2025]:[3/31/2025]])/(COUNTA(Tableau2353467[[#This Row],[3/1/2025]:[3/31/2025]])+COUNTBLANK(Tableau2353467[[#This Row],[3/1/2025]:[3/31/2025]])))</f>
        <v>0</v>
      </c>
      <c r="AJ34" s="8">
        <f>IF(OR(ISBLANK(Q34),Tableau2353467[[#This Row],[Avril]]=" ")," ",SUM(Tableau2353467[[#This Row],[3/6/2025]:[3/27/2025]])/(COUNTA(Tableau2353467[[#This Row],[3/6/2025]:[3/27/2025]])+COUNTBLANK(Tableau2353467[[#This Row],[3/6/2025]:[3/27/2025]])))</f>
        <v>0</v>
      </c>
      <c r="AK34" s="8">
        <f>IF(OR(ISBLANK(Q34),Tableau2353467[[#This Row],[Mai]]=" ")," ",SUM(Tableau2353467[[#This Row],[5/1/2025]:[5/31/2025]])/(COUNTA(Tableau2353467[[#This Row],[5/1/2025]:[5/31/2025]])+COUNTBLANK(Tableau2353467[[#This Row],[5/1/2025]:[5/31/2025]])))</f>
        <v>0</v>
      </c>
      <c r="AL34" s="8">
        <f>IF(OR(ISBLANK(Q34),Tableau2353467[[#This Row],[Juin]]=" ")," ",SUM(Tableau2353467[[#This Row],[6/1/2025]:[6/30/2025]])/(COUNTA(Tableau2353467[[#This Row],[6/1/2025]:[6/30/2025]])+COUNTBLANK(Tableau2353467[[#This Row],[6/1/2025]:[6/30/2025]])))</f>
        <v>0</v>
      </c>
      <c r="AM34" s="8">
        <f>IF(OR(ISBLANK(Q34),Tableau2353467[[#This Row],[Juillet]]=" ")," ",SUM(Tableau2353467[[#This Row],[7/1/2025]:[7/31/2025]])/(COUNTA(Tableau2353467[[#This Row],[7/1/2025]:[7/31/2025]])+COUNTBLANK(Tableau2353467[[#This Row],[7/1/2025]:[7/31/2025]])))</f>
        <v>0</v>
      </c>
      <c r="AN34" s="8">
        <f>IF(OR(ISBLANK(Q34),Tableau2353467[[#This Row],[Août]]=" ")," ",SUM(Tableau2353467[[#This Row],[8/1/2025]:[8/31/2025]])/(COUNTA(Tableau2353467[[#This Row],[8/1/2025]:[8/31/2025]])+COUNTBLANK(Tableau2353467[[#This Row],[8/1/2025]:[8/31/2025]])))</f>
        <v>0</v>
      </c>
      <c r="AO34" s="8">
        <f>IF(OR(ISBLANK(Q34),Tableau2353467[[#This Row],[Septembre]]=" ")," ",SUM(Tableau2353467[[#This Row],[9/1/2025]:[9/30/2025]])/(COUNTA(Tableau2353467[[#This Row],[9/1/2025]:[9/30/2025]])+COUNTBLANK(Tableau2353467[[#This Row],[9/1/2025]:[9/30/2025]])))</f>
        <v>0</v>
      </c>
      <c r="AP34" s="8">
        <f>IF(OR(ISBLANK(Q34),Tableau2353467[[#This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4" s="8">
        <f>IF(OR(ISBLANK(Q34),Tableau2353467[[#This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4" s="8">
        <f>IF(OR(ISBLANK(Q34),Tableau2353467[[#This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>
        <f t="shared" si="0"/>
        <v>0</v>
      </c>
      <c r="OU34" s="8">
        <v>0</v>
      </c>
      <c r="OV34" s="8">
        <v>18</v>
      </c>
      <c r="OW34" s="8">
        <f t="shared" si="5"/>
        <v>18</v>
      </c>
      <c r="OX34" s="8">
        <f t="shared" si="1"/>
        <v>0</v>
      </c>
      <c r="OY34" s="8">
        <f t="shared" si="2"/>
        <v>0</v>
      </c>
      <c r="OZ34" s="8">
        <f t="shared" si="3"/>
        <v>0</v>
      </c>
      <c r="PA34" s="8">
        <f t="shared" si="4"/>
        <v>0</v>
      </c>
    </row>
    <row r="35" spans="1:417" ht="15" customHeight="1">
      <c r="A35" s="108">
        <v>1</v>
      </c>
      <c r="B35" s="25" t="s">
        <v>555</v>
      </c>
      <c r="C35" s="26" t="s">
        <v>556</v>
      </c>
      <c r="D35" s="32">
        <v>44998</v>
      </c>
      <c r="E35" s="26" t="s">
        <v>419</v>
      </c>
      <c r="F35" s="26" t="s">
        <v>465</v>
      </c>
      <c r="G35" s="26" t="s">
        <v>421</v>
      </c>
      <c r="H35" s="26" t="s">
        <v>548</v>
      </c>
      <c r="I35" s="26" t="s">
        <v>423</v>
      </c>
      <c r="J35" s="26" t="s">
        <v>424</v>
      </c>
      <c r="K35" s="26" t="s">
        <v>425</v>
      </c>
      <c r="L35" s="26" t="s">
        <v>549</v>
      </c>
      <c r="M35" s="26" t="s">
        <v>550</v>
      </c>
      <c r="N35" s="26" t="s">
        <v>443</v>
      </c>
      <c r="O35" s="26"/>
      <c r="P35" s="26" t="s">
        <v>550</v>
      </c>
      <c r="Q35" s="109">
        <v>45658</v>
      </c>
      <c r="R35" s="109">
        <v>46022</v>
      </c>
      <c r="S35" s="27" t="s">
        <v>445</v>
      </c>
      <c r="T35" s="28">
        <f>IF(ISBLANK(Q35)," ",IF(IF(AND(NOT(ISBLANK(R35))),MONTH(R35)&lt;1)," ",IF(MONTH(Q35)&lt;2,SUM(Tableau2353467[[#This Row],[1/1/2025]:[1/31/2025]])," ")))</f>
        <v>0</v>
      </c>
      <c r="U35" s="28">
        <f>IF(ISBLANK(Q35)," ",IF(IF(AND(NOT(ISBLANK(R35))),MONTH(R35)&lt;2)," ",IF(MONTH(Q35)&lt;3,SUM(Tableau2353467[[#This Row],[2/1/2025]:[2/28/2025]])," ")))</f>
        <v>0</v>
      </c>
      <c r="V35" s="28">
        <f>IF(ISBLANK(Q35)," ",IF(IF(AND(NOT(ISBLANK(R35))),MONTH(R35)&lt;3)," ",IF(MONTH(Q35)&lt;4,SUM(Tableau2353467[[#This Row],[3/1/2025]:[3/31/2025]])," ")))</f>
        <v>0</v>
      </c>
      <c r="W35" s="28">
        <f>IF(ISBLANK(Q35)," ",IF(IF(AND(NOT(ISBLANK(R35))),MONTH(R35)&lt;4)," ",IF(MONTH(Q35)&lt;5,SUM(Tableau2353467[[#This Row],[4/1/2025]:[4/30/2025]])," ")))</f>
        <v>0</v>
      </c>
      <c r="X35" s="61">
        <f>IF(ISBLANK(Q35)," ",IF(IF(AND(NOT(ISBLANK(R35))),MONTH(R35)&lt;5)," ",IF(MONTH(Q35)&lt;6,SUM(Tableau2353467[[#This Row],[5/1/2025]:[5/31/2025]])," ")))</f>
        <v>0</v>
      </c>
      <c r="Y35" s="61">
        <f>IF(ISBLANK(Q35)," ",IF(IF(AND(NOT(ISBLANK(R35))),MONTH(R35)&lt;6)," ",IF(MONTH(Q35)&lt;7,SUM(Tableau2353467[[#This Row],[6/1/2025]:[6/30/2025]])," ")))</f>
        <v>0</v>
      </c>
      <c r="Z35" s="28">
        <f>IF(ISBLANK(Q35)," ",IF(IF(AND(NOT(ISBLANK(R35))),MONTH(R35)&lt;7)," ",IF(MONTH(Q35)&lt;8,SUM(Tableau2353467[[#This Row],[7/1/2025]:[7/31/2025]])," ")))</f>
        <v>0</v>
      </c>
      <c r="AA35" s="28">
        <f>IF(ISBLANK(Q35)," ",IF(IF(AND(NOT(ISBLANK(R35))),MONTH(R35)&lt;8)," ",IF(MONTH(Q35)&lt;9,SUM(Tableau2353467[[#This Row],[8/1/2025]:[8/31/2025]])," ")))</f>
        <v>0</v>
      </c>
      <c r="AB35" s="28">
        <f>IF(ISBLANK(Q35)," ",IF(IF(AND(NOT(ISBLANK(R35))),MONTH(R35)&lt;9)," ",IF(MONTH(Q35)&lt;10,SUM(Tableau2353467[[#This Row],[9/1/2025]:[9/30/2025]])," ")))</f>
        <v>0</v>
      </c>
      <c r="AC35" s="28">
        <f>IF(ISBLANK(Q35)," ",IF(IF(AND(NOT(ISBLANK(R35))),MONTH(R35)&lt;10)," ",IF(MONTH(Q35)&lt;11,SUM(Tableau2353467[[#This Row],[10/1/2025]:[10/31/2025]])," ")))</f>
        <v>0</v>
      </c>
      <c r="AD35" s="28">
        <f>IF(ISBLANK(Q35)," ",IF(IF(AND(NOT(ISBLANK(R35))),MONTH(R35)&lt;11)," ",IF(MONTH(Q35)&lt;12,SUM(Tableau2353467[[#This Row],[11/1/2025]:[11/30/2025]])," ")))</f>
        <v>0</v>
      </c>
      <c r="AE35" s="28">
        <f>IF(ISBLANK(Q35)," ",IF(IF(AND(NOT(ISBLANK(R35))),MONTH(R35)&lt;12)," ",IF(MONTH(Q35)&lt;13,SUM(Tableau2353467[[#This Row],[12/1/2025]:[12/31/2025]])," ")))</f>
        <v>0</v>
      </c>
      <c r="AF35" s="7"/>
      <c r="AG35" s="8">
        <f>IF(OR(ISBLANK(Q35),Tableau2353467[[#This Row],[Janvier]]=" ")," ",SUM(Tableau2353467[[#This Row],[1/1/2025]:[1/31/2025]])/(COUNTA(Tableau2353467[[#This Row],[1/1/2025]:[1/31/2025]])+COUNTBLANK(Tableau2353467[[#This Row],[1/1/2025]:[1/31/2025]])))</f>
        <v>0</v>
      </c>
      <c r="AH35" s="8">
        <f>IF(OR(ISBLANK(Q35),Tableau2353467[[#This Row],[Février]]=" ")," ",SUM(Tableau2353467[[#This Row],[2/1/2025]:[2/28/2025]])/(COUNTA(Tableau2353467[[#This Row],[2/1/2025]:[2/28/2025]])+COUNTBLANK(Tableau2353467[[#This Row],[2/1/2025]:[2/28/2025]])))</f>
        <v>0</v>
      </c>
      <c r="AI35" s="8">
        <f>IF(OR(ISBLANK(Q35),Tableau2353467[[#This Row],[Mars]]=" ")," ",SUM(Tableau2353467[[#This Row],[3/1/2025]:[3/31/2025]])/(COUNTA(Tableau2353467[[#This Row],[3/1/2025]:[3/31/2025]])+COUNTBLANK(Tableau2353467[[#This Row],[3/1/2025]:[3/31/2025]])))</f>
        <v>0</v>
      </c>
      <c r="AJ35" s="8">
        <f>IF(OR(ISBLANK(Q35),Tableau2353467[[#This Row],[Avril]]=" ")," ",SUM(Tableau2353467[[#This Row],[3/6/2025]:[3/27/2025]])/(COUNTA(Tableau2353467[[#This Row],[3/6/2025]:[3/27/2025]])+COUNTBLANK(Tableau2353467[[#This Row],[3/6/2025]:[3/27/2025]])))</f>
        <v>0</v>
      </c>
      <c r="AK35" s="8">
        <f>IF(OR(ISBLANK(Q35),Tableau2353467[[#This Row],[Mai]]=" ")," ",SUM(Tableau2353467[[#This Row],[5/1/2025]:[5/31/2025]])/(COUNTA(Tableau2353467[[#This Row],[5/1/2025]:[5/31/2025]])+COUNTBLANK(Tableau2353467[[#This Row],[5/1/2025]:[5/31/2025]])))</f>
        <v>0</v>
      </c>
      <c r="AL35" s="8">
        <f>IF(OR(ISBLANK(Q35),Tableau2353467[[#This Row],[Juin]]=" ")," ",SUM(Tableau2353467[[#This Row],[6/1/2025]:[6/30/2025]])/(COUNTA(Tableau2353467[[#This Row],[6/1/2025]:[6/30/2025]])+COUNTBLANK(Tableau2353467[[#This Row],[6/1/2025]:[6/30/2025]])))</f>
        <v>0</v>
      </c>
      <c r="AM35" s="8">
        <f>IF(OR(ISBLANK(Q35),Tableau2353467[[#This Row],[Juillet]]=" ")," ",SUM(Tableau2353467[[#This Row],[7/1/2025]:[7/31/2025]])/(COUNTA(Tableau2353467[[#This Row],[7/1/2025]:[7/31/2025]])+COUNTBLANK(Tableau2353467[[#This Row],[7/1/2025]:[7/31/2025]])))</f>
        <v>0</v>
      </c>
      <c r="AN35" s="8">
        <f>IF(OR(ISBLANK(Q35),Tableau2353467[[#This Row],[Août]]=" ")," ",SUM(Tableau2353467[[#This Row],[8/1/2025]:[8/31/2025]])/(COUNTA(Tableau2353467[[#This Row],[8/1/2025]:[8/31/2025]])+COUNTBLANK(Tableau2353467[[#This Row],[8/1/2025]:[8/31/2025]])))</f>
        <v>0</v>
      </c>
      <c r="AO35" s="8">
        <f>IF(OR(ISBLANK(Q35),Tableau2353467[[#This Row],[Septembre]]=" ")," ",SUM(Tableau2353467[[#This Row],[9/1/2025]:[9/30/2025]])/(COUNTA(Tableau2353467[[#This Row],[9/1/2025]:[9/30/2025]])+COUNTBLANK(Tableau2353467[[#This Row],[9/1/2025]:[9/30/2025]])))</f>
        <v>0</v>
      </c>
      <c r="AP35" s="8">
        <f>IF(OR(ISBLANK(Q35),Tableau2353467[[#This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5" s="8">
        <f>IF(OR(ISBLANK(Q35),Tableau2353467[[#This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5" s="8">
        <f>IF(OR(ISBLANK(Q35),Tableau2353467[[#This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>
        <f t="shared" si="0"/>
        <v>0</v>
      </c>
      <c r="OU35" s="8">
        <v>0</v>
      </c>
      <c r="OV35" s="8">
        <v>18</v>
      </c>
      <c r="OW35" s="8">
        <f t="shared" si="5"/>
        <v>18</v>
      </c>
      <c r="OX35" s="8">
        <f t="shared" si="1"/>
        <v>0</v>
      </c>
      <c r="OY35" s="8">
        <f t="shared" si="2"/>
        <v>0</v>
      </c>
      <c r="OZ35" s="8">
        <f t="shared" si="3"/>
        <v>0</v>
      </c>
      <c r="PA35" s="8">
        <f t="shared" si="4"/>
        <v>0</v>
      </c>
    </row>
    <row r="36" spans="1:417" ht="15" customHeight="1">
      <c r="A36" s="108">
        <v>1</v>
      </c>
      <c r="B36" s="25" t="s">
        <v>557</v>
      </c>
      <c r="C36" s="26" t="s">
        <v>558</v>
      </c>
      <c r="D36" s="32">
        <v>44774</v>
      </c>
      <c r="E36" s="26" t="s">
        <v>470</v>
      </c>
      <c r="F36" s="26" t="s">
        <v>559</v>
      </c>
      <c r="G36" s="26" t="s">
        <v>503</v>
      </c>
      <c r="H36" s="26" t="s">
        <v>422</v>
      </c>
      <c r="I36" s="26" t="s">
        <v>423</v>
      </c>
      <c r="J36" s="26" t="s">
        <v>424</v>
      </c>
      <c r="K36" s="26" t="s">
        <v>425</v>
      </c>
      <c r="L36" s="26"/>
      <c r="M36" s="26" t="s">
        <v>560</v>
      </c>
      <c r="N36" s="26" t="s">
        <v>561</v>
      </c>
      <c r="O36" s="26"/>
      <c r="P36" s="26" t="s">
        <v>562</v>
      </c>
      <c r="Q36" s="109">
        <v>45658</v>
      </c>
      <c r="R36" s="109"/>
      <c r="S36" s="27" t="s">
        <v>445</v>
      </c>
      <c r="T36" s="28">
        <f>IF(ISBLANK(Q36)," ",IF(IF(AND(NOT(ISBLANK(R36))),MONTH(R36)&lt;1)," ",IF(MONTH(Q36)&lt;2,SUM(Tableau2353467[[#This Row],[1/1/2025]:[1/31/2025]])," ")))</f>
        <v>0</v>
      </c>
      <c r="U36" s="28">
        <f>IF(ISBLANK(Q36)," ",IF(IF(AND(NOT(ISBLANK(R36))),MONTH(R36)&lt;2)," ",IF(MONTH(Q36)&lt;3,SUM(Tableau2353467[[#This Row],[2/1/2025]:[2/28/2025]])," ")))</f>
        <v>0</v>
      </c>
      <c r="V36" s="28">
        <f>IF(ISBLANK(Q36)," ",IF(IF(AND(NOT(ISBLANK(R36))),MONTH(R36)&lt;3)," ",IF(MONTH(Q36)&lt;4,SUM(Tableau2353467[[#This Row],[3/1/2025]:[3/31/2025]])," ")))</f>
        <v>0</v>
      </c>
      <c r="W36" s="28">
        <f>IF(ISBLANK(Q36)," ",IF(IF(AND(NOT(ISBLANK(R36))),MONTH(R36)&lt;4)," ",IF(MONTH(Q36)&lt;5,SUM(Tableau2353467[[#This Row],[4/1/2025]:[4/30/2025]])," ")))</f>
        <v>0</v>
      </c>
      <c r="X36" s="61">
        <f>IF(ISBLANK(Q36)," ",IF(IF(AND(NOT(ISBLANK(R36))),MONTH(R36)&lt;5)," ",IF(MONTH(Q36)&lt;6,SUM(Tableau2353467[[#This Row],[5/1/2025]:[5/31/2025]])," ")))</f>
        <v>0</v>
      </c>
      <c r="Y36" s="61">
        <f>IF(ISBLANK(Q36)," ",IF(IF(AND(NOT(ISBLANK(R36))),MONTH(R36)&lt;6)," ",IF(MONTH(Q36)&lt;7,SUM(Tableau2353467[[#This Row],[6/1/2025]:[6/30/2025]])," ")))</f>
        <v>0</v>
      </c>
      <c r="Z36" s="28">
        <f>IF(ISBLANK(Q36)," ",IF(IF(AND(NOT(ISBLANK(R36))),MONTH(R36)&lt;7)," ",IF(MONTH(Q36)&lt;8,SUM(Tableau2353467[[#This Row],[7/1/2025]:[7/31/2025]])," ")))</f>
        <v>0</v>
      </c>
      <c r="AA36" s="28">
        <f>IF(ISBLANK(Q36)," ",IF(IF(AND(NOT(ISBLANK(R36))),MONTH(R36)&lt;8)," ",IF(MONTH(Q36)&lt;9,SUM(Tableau2353467[[#This Row],[8/1/2025]:[8/31/2025]])," ")))</f>
        <v>0</v>
      </c>
      <c r="AB36" s="28">
        <f>IF(ISBLANK(Q36)," ",IF(IF(AND(NOT(ISBLANK(R36))),MONTH(R36)&lt;9)," ",IF(MONTH(Q36)&lt;10,SUM(Tableau2353467[[#This Row],[9/1/2025]:[9/30/2025]])," ")))</f>
        <v>0</v>
      </c>
      <c r="AC36" s="28">
        <f>IF(ISBLANK(Q36)," ",IF(IF(AND(NOT(ISBLANK(R36))),MONTH(R36)&lt;10)," ",IF(MONTH(Q36)&lt;11,SUM(Tableau2353467[[#This Row],[10/1/2025]:[10/31/2025]])," ")))</f>
        <v>0</v>
      </c>
      <c r="AD36" s="28">
        <f>IF(ISBLANK(Q36)," ",IF(IF(AND(NOT(ISBLANK(R36))),MONTH(R36)&lt;11)," ",IF(MONTH(Q36)&lt;12,SUM(Tableau2353467[[#This Row],[11/1/2025]:[11/30/2025]])," ")))</f>
        <v>0</v>
      </c>
      <c r="AE36" s="28">
        <f>IF(ISBLANK(Q36)," ",IF(IF(AND(NOT(ISBLANK(R36))),MONTH(R36)&lt;12)," ",IF(MONTH(Q36)&lt;13,SUM(Tableau2353467[[#This Row],[12/1/2025]:[12/31/2025]])," ")))</f>
        <v>0</v>
      </c>
      <c r="AF36" s="7"/>
      <c r="AG36" s="8">
        <f>IF(OR(ISBLANK(Q36),Tableau2353467[[#This Row],[Janvier]]=" ")," ",SUM(Tableau2353467[[#This Row],[1/1/2025]:[1/31/2025]])/(COUNTA(Tableau2353467[[#This Row],[1/1/2025]:[1/31/2025]])+COUNTBLANK(Tableau2353467[[#This Row],[1/1/2025]:[1/31/2025]])))</f>
        <v>0</v>
      </c>
      <c r="AH36" s="8">
        <f>IF(OR(ISBLANK(Q36),Tableau2353467[[#This Row],[Février]]=" ")," ",SUM(Tableau2353467[[#This Row],[2/1/2025]:[2/28/2025]])/(COUNTA(Tableau2353467[[#This Row],[2/1/2025]:[2/28/2025]])+COUNTBLANK(Tableau2353467[[#This Row],[2/1/2025]:[2/28/2025]])))</f>
        <v>0</v>
      </c>
      <c r="AI36" s="8">
        <f>IF(OR(ISBLANK(Q36),Tableau2353467[[#This Row],[Mars]]=" ")," ",SUM(Tableau2353467[[#This Row],[3/1/2025]:[3/31/2025]])/(COUNTA(Tableau2353467[[#This Row],[3/1/2025]:[3/31/2025]])+COUNTBLANK(Tableau2353467[[#This Row],[3/1/2025]:[3/31/2025]])))</f>
        <v>0</v>
      </c>
      <c r="AJ36" s="8">
        <f>IF(OR(ISBLANK(Q36),Tableau2353467[[#This Row],[Avril]]=" ")," ",SUM(Tableau2353467[[#This Row],[3/6/2025]:[3/27/2025]])/(COUNTA(Tableau2353467[[#This Row],[3/6/2025]:[3/27/2025]])+COUNTBLANK(Tableau2353467[[#This Row],[3/6/2025]:[3/27/2025]])))</f>
        <v>0</v>
      </c>
      <c r="AK36" s="8">
        <f>IF(OR(ISBLANK(Q36),Tableau2353467[[#This Row],[Mai]]=" ")," ",SUM(Tableau2353467[[#This Row],[5/1/2025]:[5/31/2025]])/(COUNTA(Tableau2353467[[#This Row],[5/1/2025]:[5/31/2025]])+COUNTBLANK(Tableau2353467[[#This Row],[5/1/2025]:[5/31/2025]])))</f>
        <v>0</v>
      </c>
      <c r="AL36" s="8">
        <f>IF(OR(ISBLANK(Q36),Tableau2353467[[#This Row],[Juin]]=" ")," ",SUM(Tableau2353467[[#This Row],[6/1/2025]:[6/30/2025]])/(COUNTA(Tableau2353467[[#This Row],[6/1/2025]:[6/30/2025]])+COUNTBLANK(Tableau2353467[[#This Row],[6/1/2025]:[6/30/2025]])))</f>
        <v>0</v>
      </c>
      <c r="AM36" s="8">
        <f>IF(OR(ISBLANK(Q36),Tableau2353467[[#This Row],[Juillet]]=" ")," ",SUM(Tableau2353467[[#This Row],[7/1/2025]:[7/31/2025]])/(COUNTA(Tableau2353467[[#This Row],[7/1/2025]:[7/31/2025]])+COUNTBLANK(Tableau2353467[[#This Row],[7/1/2025]:[7/31/2025]])))</f>
        <v>0</v>
      </c>
      <c r="AN36" s="8">
        <f>IF(OR(ISBLANK(Q36),Tableau2353467[[#This Row],[Août]]=" ")," ",SUM(Tableau2353467[[#This Row],[8/1/2025]:[8/31/2025]])/(COUNTA(Tableau2353467[[#This Row],[8/1/2025]:[8/31/2025]])+COUNTBLANK(Tableau2353467[[#This Row],[8/1/2025]:[8/31/2025]])))</f>
        <v>0</v>
      </c>
      <c r="AO36" s="8">
        <f>IF(OR(ISBLANK(Q36),Tableau2353467[[#This Row],[Septembre]]=" ")," ",SUM(Tableau2353467[[#This Row],[9/1/2025]:[9/30/2025]])/(COUNTA(Tableau2353467[[#This Row],[9/1/2025]:[9/30/2025]])+COUNTBLANK(Tableau2353467[[#This Row],[9/1/2025]:[9/30/2025]])))</f>
        <v>0</v>
      </c>
      <c r="AP36" s="8">
        <f>IF(OR(ISBLANK(Q36),Tableau2353467[[#This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6" s="8">
        <f>IF(OR(ISBLANK(Q36),Tableau2353467[[#This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6" s="8">
        <f>IF(OR(ISBLANK(Q36),Tableau2353467[[#This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>
        <f t="shared" si="0"/>
        <v>0</v>
      </c>
      <c r="OU36" s="8">
        <v>0</v>
      </c>
      <c r="OV36" s="8">
        <v>18</v>
      </c>
      <c r="OW36" s="8">
        <f t="shared" si="5"/>
        <v>18</v>
      </c>
      <c r="OX36" s="8">
        <f t="shared" si="1"/>
        <v>0</v>
      </c>
      <c r="OY36" s="8">
        <f t="shared" si="2"/>
        <v>0</v>
      </c>
      <c r="OZ36" s="8">
        <f t="shared" si="3"/>
        <v>0</v>
      </c>
      <c r="PA36" s="8">
        <f t="shared" si="4"/>
        <v>0</v>
      </c>
    </row>
    <row r="37" spans="1:417" ht="15" customHeight="1">
      <c r="A37" s="108">
        <v>1</v>
      </c>
      <c r="B37" s="25" t="s">
        <v>563</v>
      </c>
      <c r="C37" s="26" t="s">
        <v>564</v>
      </c>
      <c r="D37" s="32">
        <v>45324</v>
      </c>
      <c r="E37" s="26" t="s">
        <v>419</v>
      </c>
      <c r="F37" s="26" t="s">
        <v>507</v>
      </c>
      <c r="G37" s="26" t="s">
        <v>421</v>
      </c>
      <c r="H37" s="26" t="s">
        <v>422</v>
      </c>
      <c r="I37" s="26" t="s">
        <v>423</v>
      </c>
      <c r="J37" s="26" t="s">
        <v>440</v>
      </c>
      <c r="K37" s="26" t="s">
        <v>441</v>
      </c>
      <c r="L37" s="26" t="s">
        <v>526</v>
      </c>
      <c r="M37" s="26" t="s">
        <v>527</v>
      </c>
      <c r="N37" s="26" t="s">
        <v>478</v>
      </c>
      <c r="O37" s="26"/>
      <c r="P37" s="26" t="s">
        <v>451</v>
      </c>
      <c r="Q37" s="109">
        <v>45658</v>
      </c>
      <c r="R37" s="109">
        <v>46022</v>
      </c>
      <c r="S37" s="27" t="s">
        <v>445</v>
      </c>
      <c r="T37" s="28">
        <f>IF(ISBLANK(Q37)," ",IF(IF(AND(NOT(ISBLANK(R37))),MONTH(R37)&lt;1)," ",IF(MONTH(Q37)&lt;2,SUM(Tableau2353467[[#This Row],[1/1/2025]:[1/31/2025]])," ")))</f>
        <v>0</v>
      </c>
      <c r="U37" s="28">
        <f>IF(ISBLANK(Q37)," ",IF(IF(AND(NOT(ISBLANK(R37))),MONTH(R37)&lt;2)," ",IF(MONTH(Q37)&lt;3,SUM(Tableau2353467[[#This Row],[2/1/2025]:[2/28/2025]])," ")))</f>
        <v>0</v>
      </c>
      <c r="V37" s="28">
        <f>IF(ISBLANK(Q37)," ",IF(IF(AND(NOT(ISBLANK(R37))),MONTH(R37)&lt;3)," ",IF(MONTH(Q37)&lt;4,SUM(Tableau2353467[[#This Row],[3/1/2025]:[3/31/2025]])," ")))</f>
        <v>0</v>
      </c>
      <c r="W37" s="28">
        <f>IF(ISBLANK(Q37)," ",IF(IF(AND(NOT(ISBLANK(R37))),MONTH(R37)&lt;4)," ",IF(MONTH(Q37)&lt;5,SUM(Tableau2353467[[#This Row],[4/1/2025]:[4/30/2025]])," ")))</f>
        <v>0</v>
      </c>
      <c r="X37" s="61">
        <f>IF(ISBLANK(Q37)," ",IF(IF(AND(NOT(ISBLANK(R37))),MONTH(R37)&lt;5)," ",IF(MONTH(Q37)&lt;6,SUM(Tableau2353467[[#This Row],[5/1/2025]:[5/31/2025]])," ")))</f>
        <v>0</v>
      </c>
      <c r="Y37" s="61">
        <f>IF(ISBLANK(Q37)," ",IF(IF(AND(NOT(ISBLANK(R37))),MONTH(R37)&lt;6)," ",IF(MONTH(Q37)&lt;7,SUM(Tableau2353467[[#This Row],[6/1/2025]:[6/30/2025]])," ")))</f>
        <v>0</v>
      </c>
      <c r="Z37" s="28">
        <f>IF(ISBLANK(Q37)," ",IF(IF(AND(NOT(ISBLANK(R37))),MONTH(R37)&lt;7)," ",IF(MONTH(Q37)&lt;8,SUM(Tableau2353467[[#This Row],[7/1/2025]:[7/31/2025]])," ")))</f>
        <v>0</v>
      </c>
      <c r="AA37" s="28">
        <f>IF(ISBLANK(Q37)," ",IF(IF(AND(NOT(ISBLANK(R37))),MONTH(R37)&lt;8)," ",IF(MONTH(Q37)&lt;9,SUM(Tableau2353467[[#This Row],[8/1/2025]:[8/31/2025]])," ")))</f>
        <v>0</v>
      </c>
      <c r="AB37" s="28">
        <f>IF(ISBLANK(Q37)," ",IF(IF(AND(NOT(ISBLANK(R37))),MONTH(R37)&lt;9)," ",IF(MONTH(Q37)&lt;10,SUM(Tableau2353467[[#This Row],[9/1/2025]:[9/30/2025]])," ")))</f>
        <v>0</v>
      </c>
      <c r="AC37" s="28">
        <f>IF(ISBLANK(Q37)," ",IF(IF(AND(NOT(ISBLANK(R37))),MONTH(R37)&lt;10)," ",IF(MONTH(Q37)&lt;11,SUM(Tableau2353467[[#This Row],[10/1/2025]:[10/31/2025]])," ")))</f>
        <v>0</v>
      </c>
      <c r="AD37" s="28">
        <f>IF(ISBLANK(Q37)," ",IF(IF(AND(NOT(ISBLANK(R37))),MONTH(R37)&lt;11)," ",IF(MONTH(Q37)&lt;12,SUM(Tableau2353467[[#This Row],[11/1/2025]:[11/30/2025]])," ")))</f>
        <v>0</v>
      </c>
      <c r="AE37" s="28">
        <f>IF(ISBLANK(Q37)," ",IF(IF(AND(NOT(ISBLANK(R37))),MONTH(R37)&lt;12)," ",IF(MONTH(Q37)&lt;13,SUM(Tableau2353467[[#This Row],[12/1/2025]:[12/31/2025]])," ")))</f>
        <v>0</v>
      </c>
      <c r="AF37" s="7"/>
      <c r="AG37" s="8">
        <f>IF(OR(ISBLANK(Q37),Tableau2353467[[#This Row],[Janvier]]=" ")," ",SUM(Tableau2353467[[#This Row],[1/1/2025]:[1/31/2025]])/(COUNTA(Tableau2353467[[#This Row],[1/1/2025]:[1/31/2025]])+COUNTBLANK(Tableau2353467[[#This Row],[1/1/2025]:[1/31/2025]])))</f>
        <v>0</v>
      </c>
      <c r="AH37" s="8">
        <f>IF(OR(ISBLANK(Q37),Tableau2353467[[#This Row],[Février]]=" ")," ",SUM(Tableau2353467[[#This Row],[2/1/2025]:[2/28/2025]])/(COUNTA(Tableau2353467[[#This Row],[2/1/2025]:[2/28/2025]])+COUNTBLANK(Tableau2353467[[#This Row],[2/1/2025]:[2/28/2025]])))</f>
        <v>0</v>
      </c>
      <c r="AI37" s="8">
        <f>IF(OR(ISBLANK(Q37),Tableau2353467[[#This Row],[Mars]]=" ")," ",SUM(Tableau2353467[[#This Row],[3/1/2025]:[3/31/2025]])/(COUNTA(Tableau2353467[[#This Row],[3/1/2025]:[3/31/2025]])+COUNTBLANK(Tableau2353467[[#This Row],[3/1/2025]:[3/31/2025]])))</f>
        <v>0</v>
      </c>
      <c r="AJ37" s="8">
        <f>IF(OR(ISBLANK(Q37),Tableau2353467[[#This Row],[Avril]]=" ")," ",SUM(Tableau2353467[[#This Row],[3/6/2025]:[3/27/2025]])/(COUNTA(Tableau2353467[[#This Row],[3/6/2025]:[3/27/2025]])+COUNTBLANK(Tableau2353467[[#This Row],[3/6/2025]:[3/27/2025]])))</f>
        <v>0</v>
      </c>
      <c r="AK37" s="8">
        <f>IF(OR(ISBLANK(Q37),Tableau2353467[[#This Row],[Mai]]=" ")," ",SUM(Tableau2353467[[#This Row],[5/1/2025]:[5/31/2025]])/(COUNTA(Tableau2353467[[#This Row],[5/1/2025]:[5/31/2025]])+COUNTBLANK(Tableau2353467[[#This Row],[5/1/2025]:[5/31/2025]])))</f>
        <v>0</v>
      </c>
      <c r="AL37" s="8">
        <f>IF(OR(ISBLANK(Q37),Tableau2353467[[#This Row],[Juin]]=" ")," ",SUM(Tableau2353467[[#This Row],[6/1/2025]:[6/30/2025]])/(COUNTA(Tableau2353467[[#This Row],[6/1/2025]:[6/30/2025]])+COUNTBLANK(Tableau2353467[[#This Row],[6/1/2025]:[6/30/2025]])))</f>
        <v>0</v>
      </c>
      <c r="AM37" s="8">
        <f>IF(OR(ISBLANK(Q37),Tableau2353467[[#This Row],[Juillet]]=" ")," ",SUM(Tableau2353467[[#This Row],[7/1/2025]:[7/31/2025]])/(COUNTA(Tableau2353467[[#This Row],[7/1/2025]:[7/31/2025]])+COUNTBLANK(Tableau2353467[[#This Row],[7/1/2025]:[7/31/2025]])))</f>
        <v>0</v>
      </c>
      <c r="AN37" s="8">
        <f>IF(OR(ISBLANK(Q37),Tableau2353467[[#This Row],[Août]]=" ")," ",SUM(Tableau2353467[[#This Row],[8/1/2025]:[8/31/2025]])/(COUNTA(Tableau2353467[[#This Row],[8/1/2025]:[8/31/2025]])+COUNTBLANK(Tableau2353467[[#This Row],[8/1/2025]:[8/31/2025]])))</f>
        <v>0</v>
      </c>
      <c r="AO37" s="8">
        <f>IF(OR(ISBLANK(Q37),Tableau2353467[[#This Row],[Septembre]]=" ")," ",SUM(Tableau2353467[[#This Row],[9/1/2025]:[9/30/2025]])/(COUNTA(Tableau2353467[[#This Row],[9/1/2025]:[9/30/2025]])+COUNTBLANK(Tableau2353467[[#This Row],[9/1/2025]:[9/30/2025]])))</f>
        <v>0</v>
      </c>
      <c r="AP37" s="8">
        <f>IF(OR(ISBLANK(Q37),Tableau2353467[[#This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7" s="8">
        <f>IF(OR(ISBLANK(Q37),Tableau2353467[[#This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7" s="8">
        <f>IF(OR(ISBLANK(Q37),Tableau2353467[[#This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>
        <f t="shared" si="0"/>
        <v>0</v>
      </c>
      <c r="OU37" s="8">
        <v>0</v>
      </c>
      <c r="OV37" s="8">
        <v>18</v>
      </c>
      <c r="OW37" s="8">
        <f t="shared" si="5"/>
        <v>18</v>
      </c>
      <c r="OX37" s="8">
        <f t="shared" si="1"/>
        <v>0</v>
      </c>
      <c r="OY37" s="8">
        <f t="shared" si="2"/>
        <v>0</v>
      </c>
      <c r="OZ37" s="8">
        <f t="shared" si="3"/>
        <v>0</v>
      </c>
      <c r="PA37" s="8">
        <f t="shared" si="4"/>
        <v>0</v>
      </c>
    </row>
    <row r="38" spans="1:417" ht="15" customHeight="1">
      <c r="A38" s="108">
        <v>1</v>
      </c>
      <c r="B38" s="25" t="s">
        <v>565</v>
      </c>
      <c r="C38" s="26" t="s">
        <v>566</v>
      </c>
      <c r="D38" s="32">
        <v>45306</v>
      </c>
      <c r="E38" s="26" t="s">
        <v>419</v>
      </c>
      <c r="F38" s="26" t="s">
        <v>567</v>
      </c>
      <c r="G38" s="26" t="s">
        <v>421</v>
      </c>
      <c r="H38" s="26" t="s">
        <v>422</v>
      </c>
      <c r="I38" s="26" t="s">
        <v>423</v>
      </c>
      <c r="J38" s="26" t="s">
        <v>424</v>
      </c>
      <c r="K38" s="26" t="s">
        <v>425</v>
      </c>
      <c r="L38" s="26" t="s">
        <v>432</v>
      </c>
      <c r="M38" s="26" t="s">
        <v>433</v>
      </c>
      <c r="N38" s="26" t="s">
        <v>568</v>
      </c>
      <c r="O38" s="26"/>
      <c r="P38" s="26" t="s">
        <v>434</v>
      </c>
      <c r="Q38" s="109">
        <v>45658</v>
      </c>
      <c r="R38" s="109">
        <v>46022</v>
      </c>
      <c r="S38" s="27" t="s">
        <v>428</v>
      </c>
      <c r="T38" s="28">
        <f>IF(ISBLANK(Q38)," ",IF(IF(AND(NOT(ISBLANK(R38))),MONTH(R38)&lt;1)," ",IF(MONTH(Q38)&lt;2,SUM(Tableau2353467[[#This Row],[1/1/2025]:[1/31/2025]])," ")))</f>
        <v>0</v>
      </c>
      <c r="U38" s="28">
        <f>IF(ISBLANK(Q38)," ",IF(IF(AND(NOT(ISBLANK(R38))),MONTH(R38)&lt;2)," ",IF(MONTH(Q38)&lt;3,SUM(Tableau2353467[[#This Row],[2/1/2025]:[2/28/2025]])," ")))</f>
        <v>0</v>
      </c>
      <c r="V38" s="28">
        <f>IF(ISBLANK(Q38)," ",IF(IF(AND(NOT(ISBLANK(R38))),MONTH(R38)&lt;3)," ",IF(MONTH(Q38)&lt;4,SUM(Tableau2353467[[#This Row],[3/1/2025]:[3/31/2025]])," ")))</f>
        <v>0</v>
      </c>
      <c r="W38" s="28">
        <f>IF(ISBLANK(Q38)," ",IF(IF(AND(NOT(ISBLANK(R38))),MONTH(R38)&lt;4)," ",IF(MONTH(Q38)&lt;5,SUM(Tableau2353467[[#This Row],[4/1/2025]:[4/30/2025]])," ")))</f>
        <v>0</v>
      </c>
      <c r="X38" s="61">
        <f>IF(ISBLANK(Q38)," ",IF(IF(AND(NOT(ISBLANK(R38))),MONTH(R38)&lt;5)," ",IF(MONTH(Q38)&lt;6,SUM(Tableau2353467[[#This Row],[5/1/2025]:[5/31/2025]])," ")))</f>
        <v>0</v>
      </c>
      <c r="Y38" s="61">
        <f>IF(ISBLANK(Q38)," ",IF(IF(AND(NOT(ISBLANK(R38))),MONTH(R38)&lt;6)," ",IF(MONTH(Q38)&lt;7,SUM(Tableau2353467[[#This Row],[6/1/2025]:[6/30/2025]])," ")))</f>
        <v>0</v>
      </c>
      <c r="Z38" s="28">
        <f>IF(ISBLANK(Q38)," ",IF(IF(AND(NOT(ISBLANK(R38))),MONTH(R38)&lt;7)," ",IF(MONTH(Q38)&lt;8,SUM(Tableau2353467[[#This Row],[7/1/2025]:[7/31/2025]])," ")))</f>
        <v>0</v>
      </c>
      <c r="AA38" s="28">
        <f>IF(ISBLANK(Q38)," ",IF(IF(AND(NOT(ISBLANK(R38))),MONTH(R38)&lt;8)," ",IF(MONTH(Q38)&lt;9,SUM(Tableau2353467[[#This Row],[8/1/2025]:[8/31/2025]])," ")))</f>
        <v>0</v>
      </c>
      <c r="AB38" s="28">
        <f>IF(ISBLANK(Q38)," ",IF(IF(AND(NOT(ISBLANK(R38))),MONTH(R38)&lt;9)," ",IF(MONTH(Q38)&lt;10,SUM(Tableau2353467[[#This Row],[9/1/2025]:[9/30/2025]])," ")))</f>
        <v>0</v>
      </c>
      <c r="AC38" s="28">
        <f>IF(ISBLANK(Q38)," ",IF(IF(AND(NOT(ISBLANK(R38))),MONTH(R38)&lt;10)," ",IF(MONTH(Q38)&lt;11,SUM(Tableau2353467[[#This Row],[10/1/2025]:[10/31/2025]])," ")))</f>
        <v>0</v>
      </c>
      <c r="AD38" s="28">
        <f>IF(ISBLANK(Q38)," ",IF(IF(AND(NOT(ISBLANK(R38))),MONTH(R38)&lt;11)," ",IF(MONTH(Q38)&lt;12,SUM(Tableau2353467[[#This Row],[11/1/2025]:[11/30/2025]])," ")))</f>
        <v>0</v>
      </c>
      <c r="AE38" s="28">
        <f>IF(ISBLANK(Q38)," ",IF(IF(AND(NOT(ISBLANK(R38))),MONTH(R38)&lt;12)," ",IF(MONTH(Q38)&lt;13,SUM(Tableau2353467[[#This Row],[12/1/2025]:[12/31/2025]])," ")))</f>
        <v>0</v>
      </c>
      <c r="AF38" s="7"/>
      <c r="AG38" s="8">
        <f>IF(OR(ISBLANK(Q38),Tableau2353467[[#This Row],[Janvier]]=" ")," ",SUM(Tableau2353467[[#This Row],[1/1/2025]:[1/31/2025]])/(COUNTA(Tableau2353467[[#This Row],[1/1/2025]:[1/31/2025]])+COUNTBLANK(Tableau2353467[[#This Row],[1/1/2025]:[1/31/2025]])))</f>
        <v>0</v>
      </c>
      <c r="AH38" s="8">
        <f>IF(OR(ISBLANK(Q38),Tableau2353467[[#This Row],[Février]]=" ")," ",SUM(Tableau2353467[[#This Row],[2/1/2025]:[2/28/2025]])/(COUNTA(Tableau2353467[[#This Row],[2/1/2025]:[2/28/2025]])+COUNTBLANK(Tableau2353467[[#This Row],[2/1/2025]:[2/28/2025]])))</f>
        <v>0</v>
      </c>
      <c r="AI38" s="8">
        <f>IF(OR(ISBLANK(Q38),Tableau2353467[[#This Row],[Mars]]=" ")," ",SUM(Tableau2353467[[#This Row],[3/1/2025]:[3/31/2025]])/(COUNTA(Tableau2353467[[#This Row],[3/1/2025]:[3/31/2025]])+COUNTBLANK(Tableau2353467[[#This Row],[3/1/2025]:[3/31/2025]])))</f>
        <v>0</v>
      </c>
      <c r="AJ38" s="8">
        <f>IF(OR(ISBLANK(Q38),Tableau2353467[[#This Row],[Avril]]=" ")," ",SUM(Tableau2353467[[#This Row],[3/6/2025]:[3/27/2025]])/(COUNTA(Tableau2353467[[#This Row],[3/6/2025]:[3/27/2025]])+COUNTBLANK(Tableau2353467[[#This Row],[3/6/2025]:[3/27/2025]])))</f>
        <v>0</v>
      </c>
      <c r="AK38" s="8">
        <f>IF(OR(ISBLANK(Q38),Tableau2353467[[#This Row],[Mai]]=" ")," ",SUM(Tableau2353467[[#This Row],[5/1/2025]:[5/31/2025]])/(COUNTA(Tableau2353467[[#This Row],[5/1/2025]:[5/31/2025]])+COUNTBLANK(Tableau2353467[[#This Row],[5/1/2025]:[5/31/2025]])))</f>
        <v>0</v>
      </c>
      <c r="AL38" s="8">
        <f>IF(OR(ISBLANK(Q38),Tableau2353467[[#This Row],[Juin]]=" ")," ",SUM(Tableau2353467[[#This Row],[6/1/2025]:[6/30/2025]])/(COUNTA(Tableau2353467[[#This Row],[6/1/2025]:[6/30/2025]])+COUNTBLANK(Tableau2353467[[#This Row],[6/1/2025]:[6/30/2025]])))</f>
        <v>0</v>
      </c>
      <c r="AM38" s="8">
        <f>IF(OR(ISBLANK(Q38),Tableau2353467[[#This Row],[Juillet]]=" ")," ",SUM(Tableau2353467[[#This Row],[7/1/2025]:[7/31/2025]])/(COUNTA(Tableau2353467[[#This Row],[7/1/2025]:[7/31/2025]])+COUNTBLANK(Tableau2353467[[#This Row],[7/1/2025]:[7/31/2025]])))</f>
        <v>0</v>
      </c>
      <c r="AN38" s="8">
        <f>IF(OR(ISBLANK(Q38),Tableau2353467[[#This Row],[Août]]=" ")," ",SUM(Tableau2353467[[#This Row],[8/1/2025]:[8/31/2025]])/(COUNTA(Tableau2353467[[#This Row],[8/1/2025]:[8/31/2025]])+COUNTBLANK(Tableau2353467[[#This Row],[8/1/2025]:[8/31/2025]])))</f>
        <v>0</v>
      </c>
      <c r="AO38" s="8">
        <f>IF(OR(ISBLANK(Q38),Tableau2353467[[#This Row],[Septembre]]=" ")," ",SUM(Tableau2353467[[#This Row],[9/1/2025]:[9/30/2025]])/(COUNTA(Tableau2353467[[#This Row],[9/1/2025]:[9/30/2025]])+COUNTBLANK(Tableau2353467[[#This Row],[9/1/2025]:[9/30/2025]])))</f>
        <v>0</v>
      </c>
      <c r="AP38" s="8">
        <f>IF(OR(ISBLANK(Q38),Tableau2353467[[#This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8" s="8">
        <f>IF(OR(ISBLANK(Q38),Tableau2353467[[#This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8" s="8">
        <f>IF(OR(ISBLANK(Q38),Tableau2353467[[#This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>
        <f t="shared" si="0"/>
        <v>0</v>
      </c>
      <c r="OU38" s="8">
        <v>0</v>
      </c>
      <c r="OV38" s="8">
        <v>18</v>
      </c>
      <c r="OW38" s="8">
        <f t="shared" si="5"/>
        <v>18</v>
      </c>
      <c r="OX38" s="8">
        <f t="shared" si="1"/>
        <v>0</v>
      </c>
      <c r="OY38" s="8">
        <f t="shared" si="2"/>
        <v>0</v>
      </c>
      <c r="OZ38" s="8">
        <f t="shared" si="3"/>
        <v>0</v>
      </c>
      <c r="PA38" s="8">
        <f t="shared" si="4"/>
        <v>0</v>
      </c>
    </row>
    <row r="39" spans="1:417" ht="15" customHeight="1">
      <c r="A39" s="108">
        <v>1</v>
      </c>
      <c r="B39" s="25" t="s">
        <v>569</v>
      </c>
      <c r="C39" s="26" t="s">
        <v>570</v>
      </c>
      <c r="D39" s="32" t="s">
        <v>571</v>
      </c>
      <c r="E39" s="26" t="s">
        <v>419</v>
      </c>
      <c r="F39" s="26" t="s">
        <v>431</v>
      </c>
      <c r="G39" s="26" t="s">
        <v>421</v>
      </c>
      <c r="H39" s="26" t="s">
        <v>422</v>
      </c>
      <c r="I39" s="26" t="s">
        <v>423</v>
      </c>
      <c r="J39" s="26" t="s">
        <v>424</v>
      </c>
      <c r="K39" s="26" t="s">
        <v>441</v>
      </c>
      <c r="L39" s="26" t="s">
        <v>572</v>
      </c>
      <c r="M39" s="26" t="s">
        <v>573</v>
      </c>
      <c r="N39" s="26" t="s">
        <v>534</v>
      </c>
      <c r="O39" s="26"/>
      <c r="P39" s="26" t="s">
        <v>451</v>
      </c>
      <c r="Q39" s="109">
        <v>45658</v>
      </c>
      <c r="R39" s="109">
        <v>46022</v>
      </c>
      <c r="S39" s="27" t="s">
        <v>445</v>
      </c>
      <c r="T39" s="28">
        <f>IF(ISBLANK(Q39)," ",IF(IF(AND(NOT(ISBLANK(R39))),MONTH(R39)&lt;1)," ",IF(MONTH(Q39)&lt;2,SUM(Tableau2353467[[#This Row],[1/1/2025]:[1/31/2025]])," ")))</f>
        <v>0</v>
      </c>
      <c r="U39" s="28">
        <f>IF(ISBLANK(Q39)," ",IF(IF(AND(NOT(ISBLANK(R39))),MONTH(R39)&lt;2)," ",IF(MONTH(Q39)&lt;3,SUM(Tableau2353467[[#This Row],[2/1/2025]:[2/28/2025]])," ")))</f>
        <v>0</v>
      </c>
      <c r="V39" s="28">
        <f>IF(ISBLANK(Q39)," ",IF(IF(AND(NOT(ISBLANK(R39))),MONTH(R39)&lt;3)," ",IF(MONTH(Q39)&lt;4,SUM(Tableau2353467[[#This Row],[3/1/2025]:[3/31/2025]])," ")))</f>
        <v>0</v>
      </c>
      <c r="W39" s="28">
        <f>IF(ISBLANK(Q39)," ",IF(IF(AND(NOT(ISBLANK(R39))),MONTH(R39)&lt;4)," ",IF(MONTH(Q39)&lt;5,SUM(Tableau2353467[[#This Row],[4/1/2025]:[4/30/2025]])," ")))</f>
        <v>0</v>
      </c>
      <c r="X39" s="61">
        <f>IF(ISBLANK(Q39)," ",IF(IF(AND(NOT(ISBLANK(R39))),MONTH(R39)&lt;5)," ",IF(MONTH(Q39)&lt;6,SUM(Tableau2353467[[#This Row],[5/1/2025]:[5/31/2025]])," ")))</f>
        <v>0</v>
      </c>
      <c r="Y39" s="61">
        <f>IF(ISBLANK(Q39)," ",IF(IF(AND(NOT(ISBLANK(R39))),MONTH(R39)&lt;6)," ",IF(MONTH(Q39)&lt;7,SUM(Tableau2353467[[#This Row],[6/1/2025]:[6/30/2025]])," ")))</f>
        <v>0</v>
      </c>
      <c r="Z39" s="28">
        <f>IF(ISBLANK(Q39)," ",IF(IF(AND(NOT(ISBLANK(R39))),MONTH(R39)&lt;7)," ",IF(MONTH(Q39)&lt;8,SUM(Tableau2353467[[#This Row],[7/1/2025]:[7/31/2025]])," ")))</f>
        <v>0</v>
      </c>
      <c r="AA39" s="28">
        <f>IF(ISBLANK(Q39)," ",IF(IF(AND(NOT(ISBLANK(R39))),MONTH(R39)&lt;8)," ",IF(MONTH(Q39)&lt;9,SUM(Tableau2353467[[#This Row],[8/1/2025]:[8/31/2025]])," ")))</f>
        <v>0</v>
      </c>
      <c r="AB39" s="28">
        <f>IF(ISBLANK(Q39)," ",IF(IF(AND(NOT(ISBLANK(R39))),MONTH(R39)&lt;9)," ",IF(MONTH(Q39)&lt;10,SUM(Tableau2353467[[#This Row],[9/1/2025]:[9/30/2025]])," ")))</f>
        <v>0</v>
      </c>
      <c r="AC39" s="28">
        <f>IF(ISBLANK(Q39)," ",IF(IF(AND(NOT(ISBLANK(R39))),MONTH(R39)&lt;10)," ",IF(MONTH(Q39)&lt;11,SUM(Tableau2353467[[#This Row],[10/1/2025]:[10/31/2025]])," ")))</f>
        <v>0</v>
      </c>
      <c r="AD39" s="28">
        <f>IF(ISBLANK(Q39)," ",IF(IF(AND(NOT(ISBLANK(R39))),MONTH(R39)&lt;11)," ",IF(MONTH(Q39)&lt;12,SUM(Tableau2353467[[#This Row],[11/1/2025]:[11/30/2025]])," ")))</f>
        <v>0</v>
      </c>
      <c r="AE39" s="28">
        <f>IF(ISBLANK(Q39)," ",IF(IF(AND(NOT(ISBLANK(R39))),MONTH(R39)&lt;12)," ",IF(MONTH(Q39)&lt;13,SUM(Tableau2353467[[#This Row],[12/1/2025]:[12/31/2025]])," ")))</f>
        <v>0</v>
      </c>
      <c r="AF39" s="7"/>
      <c r="AG39" s="8">
        <f>IF(OR(ISBLANK(Q39),Tableau2353467[[#This Row],[Janvier]]=" ")," ",SUM(Tableau2353467[[#This Row],[1/1/2025]:[1/31/2025]])/(COUNTA(Tableau2353467[[#This Row],[1/1/2025]:[1/31/2025]])+COUNTBLANK(Tableau2353467[[#This Row],[1/1/2025]:[1/31/2025]])))</f>
        <v>0</v>
      </c>
      <c r="AH39" s="8">
        <f>IF(OR(ISBLANK(Q39),Tableau2353467[[#This Row],[Février]]=" ")," ",SUM(Tableau2353467[[#This Row],[2/1/2025]:[2/28/2025]])/(COUNTA(Tableau2353467[[#This Row],[2/1/2025]:[2/28/2025]])+COUNTBLANK(Tableau2353467[[#This Row],[2/1/2025]:[2/28/2025]])))</f>
        <v>0</v>
      </c>
      <c r="AI39" s="8">
        <f>IF(OR(ISBLANK(Q39),Tableau2353467[[#This Row],[Mars]]=" ")," ",SUM(Tableau2353467[[#This Row],[3/1/2025]:[3/31/2025]])/(COUNTA(Tableau2353467[[#This Row],[3/1/2025]:[3/31/2025]])+COUNTBLANK(Tableau2353467[[#This Row],[3/1/2025]:[3/31/2025]])))</f>
        <v>0</v>
      </c>
      <c r="AJ39" s="8">
        <f>IF(OR(ISBLANK(Q39),Tableau2353467[[#This Row],[Avril]]=" ")," ",SUM(Tableau2353467[[#This Row],[3/6/2025]:[3/27/2025]])/(COUNTA(Tableau2353467[[#This Row],[3/6/2025]:[3/27/2025]])+COUNTBLANK(Tableau2353467[[#This Row],[3/6/2025]:[3/27/2025]])))</f>
        <v>0</v>
      </c>
      <c r="AK39" s="8">
        <f>IF(OR(ISBLANK(Q39),Tableau2353467[[#This Row],[Mai]]=" ")," ",SUM(Tableau2353467[[#This Row],[5/1/2025]:[5/31/2025]])/(COUNTA(Tableau2353467[[#This Row],[5/1/2025]:[5/31/2025]])+COUNTBLANK(Tableau2353467[[#This Row],[5/1/2025]:[5/31/2025]])))</f>
        <v>0</v>
      </c>
      <c r="AL39" s="8">
        <f>IF(OR(ISBLANK(Q39),Tableau2353467[[#This Row],[Juin]]=" ")," ",SUM(Tableau2353467[[#This Row],[6/1/2025]:[6/30/2025]])/(COUNTA(Tableau2353467[[#This Row],[6/1/2025]:[6/30/2025]])+COUNTBLANK(Tableau2353467[[#This Row],[6/1/2025]:[6/30/2025]])))</f>
        <v>0</v>
      </c>
      <c r="AM39" s="8">
        <f>IF(OR(ISBLANK(Q39),Tableau2353467[[#This Row],[Juillet]]=" ")," ",SUM(Tableau2353467[[#This Row],[7/1/2025]:[7/31/2025]])/(COUNTA(Tableau2353467[[#This Row],[7/1/2025]:[7/31/2025]])+COUNTBLANK(Tableau2353467[[#This Row],[7/1/2025]:[7/31/2025]])))</f>
        <v>0</v>
      </c>
      <c r="AN39" s="8">
        <f>IF(OR(ISBLANK(Q39),Tableau2353467[[#This Row],[Août]]=" ")," ",SUM(Tableau2353467[[#This Row],[8/1/2025]:[8/31/2025]])/(COUNTA(Tableau2353467[[#This Row],[8/1/2025]:[8/31/2025]])+COUNTBLANK(Tableau2353467[[#This Row],[8/1/2025]:[8/31/2025]])))</f>
        <v>0</v>
      </c>
      <c r="AO39" s="8">
        <f>IF(OR(ISBLANK(Q39),Tableau2353467[[#This Row],[Septembre]]=" ")," ",SUM(Tableau2353467[[#This Row],[9/1/2025]:[9/30/2025]])/(COUNTA(Tableau2353467[[#This Row],[9/1/2025]:[9/30/2025]])+COUNTBLANK(Tableau2353467[[#This Row],[9/1/2025]:[9/30/2025]])))</f>
        <v>0</v>
      </c>
      <c r="AP39" s="8">
        <f>IF(OR(ISBLANK(Q39),Tableau2353467[[#This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39" s="8">
        <f>IF(OR(ISBLANK(Q39),Tableau2353467[[#This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39" s="8">
        <f>IF(OR(ISBLANK(Q39),Tableau2353467[[#This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>
        <f t="shared" si="0"/>
        <v>0</v>
      </c>
      <c r="OU39" s="8">
        <v>0</v>
      </c>
      <c r="OV39" s="8">
        <v>18</v>
      </c>
      <c r="OW39" s="8">
        <f t="shared" si="5"/>
        <v>18</v>
      </c>
      <c r="OX39" s="8">
        <f t="shared" si="1"/>
        <v>0</v>
      </c>
      <c r="OY39" s="8">
        <f t="shared" si="2"/>
        <v>0</v>
      </c>
      <c r="OZ39" s="8">
        <f t="shared" si="3"/>
        <v>0</v>
      </c>
      <c r="PA39" s="8">
        <f t="shared" si="4"/>
        <v>0</v>
      </c>
    </row>
    <row r="40" spans="1:417" ht="15" customHeight="1">
      <c r="A40" s="108">
        <v>1</v>
      </c>
      <c r="B40" s="25" t="s">
        <v>574</v>
      </c>
      <c r="C40" s="26" t="s">
        <v>575</v>
      </c>
      <c r="D40" s="32" t="s">
        <v>576</v>
      </c>
      <c r="E40" s="26" t="s">
        <v>470</v>
      </c>
      <c r="F40" s="26" t="s">
        <v>465</v>
      </c>
      <c r="G40" s="26" t="s">
        <v>421</v>
      </c>
      <c r="H40" s="26" t="s">
        <v>422</v>
      </c>
      <c r="I40" s="26" t="s">
        <v>423</v>
      </c>
      <c r="J40" s="26" t="s">
        <v>440</v>
      </c>
      <c r="K40" s="26" t="s">
        <v>441</v>
      </c>
      <c r="L40" s="26" t="s">
        <v>432</v>
      </c>
      <c r="M40" s="26" t="s">
        <v>433</v>
      </c>
      <c r="N40" s="26" t="s">
        <v>427</v>
      </c>
      <c r="O40" s="26"/>
      <c r="P40" s="26" t="s">
        <v>451</v>
      </c>
      <c r="Q40" s="109">
        <v>45658</v>
      </c>
      <c r="R40" s="109">
        <v>46022</v>
      </c>
      <c r="S40" s="27" t="s">
        <v>445</v>
      </c>
      <c r="T40" s="28">
        <f>IF(ISBLANK(Q40)," ",IF(IF(AND(NOT(ISBLANK(R40))),MONTH(R40)&lt;1)," ",IF(MONTH(Q40)&lt;2,SUM(Tableau2353467[[#This Row],[1/1/2025]:[1/31/2025]])," ")))</f>
        <v>0</v>
      </c>
      <c r="U40" s="28">
        <f>IF(ISBLANK(Q40)," ",IF(IF(AND(NOT(ISBLANK(R40))),MONTH(R40)&lt;2)," ",IF(MONTH(Q40)&lt;3,SUM(Tableau2353467[[#This Row],[2/1/2025]:[2/28/2025]])," ")))</f>
        <v>0</v>
      </c>
      <c r="V40" s="28">
        <f>IF(ISBLANK(Q40)," ",IF(IF(AND(NOT(ISBLANK(R40))),MONTH(R40)&lt;3)," ",IF(MONTH(Q40)&lt;4,SUM(Tableau2353467[[#This Row],[3/1/2025]:[3/31/2025]])," ")))</f>
        <v>0</v>
      </c>
      <c r="W40" s="28">
        <f>IF(ISBLANK(Q40)," ",IF(IF(AND(NOT(ISBLANK(R40))),MONTH(R40)&lt;4)," ",IF(MONTH(Q40)&lt;5,SUM(Tableau2353467[[#This Row],[4/1/2025]:[4/30/2025]])," ")))</f>
        <v>0</v>
      </c>
      <c r="X40" s="61">
        <f>IF(ISBLANK(Q40)," ",IF(IF(AND(NOT(ISBLANK(R40))),MONTH(R40)&lt;5)," ",IF(MONTH(Q40)&lt;6,SUM(Tableau2353467[[#This Row],[5/1/2025]:[5/31/2025]])," ")))</f>
        <v>0</v>
      </c>
      <c r="Y40" s="61">
        <f>IF(ISBLANK(Q40)," ",IF(IF(AND(NOT(ISBLANK(R40))),MONTH(R40)&lt;6)," ",IF(MONTH(Q40)&lt;7,SUM(Tableau2353467[[#This Row],[6/1/2025]:[6/30/2025]])," ")))</f>
        <v>0</v>
      </c>
      <c r="Z40" s="28">
        <f>IF(ISBLANK(Q40)," ",IF(IF(AND(NOT(ISBLANK(R40))),MONTH(R40)&lt;7)," ",IF(MONTH(Q40)&lt;8,SUM(Tableau2353467[[#This Row],[7/1/2025]:[7/31/2025]])," ")))</f>
        <v>0</v>
      </c>
      <c r="AA40" s="28">
        <f>IF(ISBLANK(Q40)," ",IF(IF(AND(NOT(ISBLANK(R40))),MONTH(R40)&lt;8)," ",IF(MONTH(Q40)&lt;9,SUM(Tableau2353467[[#This Row],[8/1/2025]:[8/31/2025]])," ")))</f>
        <v>0</v>
      </c>
      <c r="AB40" s="28">
        <f>IF(ISBLANK(Q40)," ",IF(IF(AND(NOT(ISBLANK(R40))),MONTH(R40)&lt;9)," ",IF(MONTH(Q40)&lt;10,SUM(Tableau2353467[[#This Row],[9/1/2025]:[9/30/2025]])," ")))</f>
        <v>0</v>
      </c>
      <c r="AC40" s="28">
        <f>IF(ISBLANK(Q40)," ",IF(IF(AND(NOT(ISBLANK(R40))),MONTH(R40)&lt;10)," ",IF(MONTH(Q40)&lt;11,SUM(Tableau2353467[[#This Row],[10/1/2025]:[10/31/2025]])," ")))</f>
        <v>0</v>
      </c>
      <c r="AD40" s="28">
        <f>IF(ISBLANK(Q40)," ",IF(IF(AND(NOT(ISBLANK(R40))),MONTH(R40)&lt;11)," ",IF(MONTH(Q40)&lt;12,SUM(Tableau2353467[[#This Row],[11/1/2025]:[11/30/2025]])," ")))</f>
        <v>0</v>
      </c>
      <c r="AE40" s="28">
        <f>IF(ISBLANK(Q40)," ",IF(IF(AND(NOT(ISBLANK(R40))),MONTH(R40)&lt;12)," ",IF(MONTH(Q40)&lt;13,SUM(Tableau2353467[[#This Row],[12/1/2025]:[12/31/2025]])," ")))</f>
        <v>0</v>
      </c>
      <c r="AF40" s="7"/>
      <c r="AG40" s="8">
        <f>IF(OR(ISBLANK(Q40),Tableau2353467[[#This Row],[Janvier]]=" ")," ",SUM(Tableau2353467[[#This Row],[1/1/2025]:[1/31/2025]])/(COUNTA(Tableau2353467[[#This Row],[1/1/2025]:[1/31/2025]])+COUNTBLANK(Tableau2353467[[#This Row],[1/1/2025]:[1/31/2025]])))</f>
        <v>0</v>
      </c>
      <c r="AH40" s="8">
        <f>IF(OR(ISBLANK(Q40),Tableau2353467[[#This Row],[Février]]=" ")," ",SUM(Tableau2353467[[#This Row],[2/1/2025]:[2/28/2025]])/(COUNTA(Tableau2353467[[#This Row],[2/1/2025]:[2/28/2025]])+COUNTBLANK(Tableau2353467[[#This Row],[2/1/2025]:[2/28/2025]])))</f>
        <v>0</v>
      </c>
      <c r="AI40" s="8">
        <f>IF(OR(ISBLANK(Q40),Tableau2353467[[#This Row],[Mars]]=" ")," ",SUM(Tableau2353467[[#This Row],[3/1/2025]:[3/31/2025]])/(COUNTA(Tableau2353467[[#This Row],[3/1/2025]:[3/31/2025]])+COUNTBLANK(Tableau2353467[[#This Row],[3/1/2025]:[3/31/2025]])))</f>
        <v>0</v>
      </c>
      <c r="AJ40" s="8">
        <f>IF(OR(ISBLANK(Q40),Tableau2353467[[#This Row],[Avril]]=" ")," ",SUM(Tableau2353467[[#This Row],[3/6/2025]:[3/27/2025]])/(COUNTA(Tableau2353467[[#This Row],[3/6/2025]:[3/27/2025]])+COUNTBLANK(Tableau2353467[[#This Row],[3/6/2025]:[3/27/2025]])))</f>
        <v>0</v>
      </c>
      <c r="AK40" s="8">
        <f>IF(OR(ISBLANK(Q40),Tableau2353467[[#This Row],[Mai]]=" ")," ",SUM(Tableau2353467[[#This Row],[5/1/2025]:[5/31/2025]])/(COUNTA(Tableau2353467[[#This Row],[5/1/2025]:[5/31/2025]])+COUNTBLANK(Tableau2353467[[#This Row],[5/1/2025]:[5/31/2025]])))</f>
        <v>0</v>
      </c>
      <c r="AL40" s="8">
        <f>IF(OR(ISBLANK(Q40),Tableau2353467[[#This Row],[Juin]]=" ")," ",SUM(Tableau2353467[[#This Row],[6/1/2025]:[6/30/2025]])/(COUNTA(Tableau2353467[[#This Row],[6/1/2025]:[6/30/2025]])+COUNTBLANK(Tableau2353467[[#This Row],[6/1/2025]:[6/30/2025]])))</f>
        <v>0</v>
      </c>
      <c r="AM40" s="8">
        <f>IF(OR(ISBLANK(Q40),Tableau2353467[[#This Row],[Juillet]]=" ")," ",SUM(Tableau2353467[[#This Row],[7/1/2025]:[7/31/2025]])/(COUNTA(Tableau2353467[[#This Row],[7/1/2025]:[7/31/2025]])+COUNTBLANK(Tableau2353467[[#This Row],[7/1/2025]:[7/31/2025]])))</f>
        <v>0</v>
      </c>
      <c r="AN40" s="8">
        <f>IF(OR(ISBLANK(Q40),Tableau2353467[[#This Row],[Août]]=" ")," ",SUM(Tableau2353467[[#This Row],[8/1/2025]:[8/31/2025]])/(COUNTA(Tableau2353467[[#This Row],[8/1/2025]:[8/31/2025]])+COUNTBLANK(Tableau2353467[[#This Row],[8/1/2025]:[8/31/2025]])))</f>
        <v>0</v>
      </c>
      <c r="AO40" s="8">
        <f>IF(OR(ISBLANK(Q40),Tableau2353467[[#This Row],[Septembre]]=" ")," ",SUM(Tableau2353467[[#This Row],[9/1/2025]:[9/30/2025]])/(COUNTA(Tableau2353467[[#This Row],[9/1/2025]:[9/30/2025]])+COUNTBLANK(Tableau2353467[[#This Row],[9/1/2025]:[9/30/2025]])))</f>
        <v>0</v>
      </c>
      <c r="AP40" s="8">
        <f>IF(OR(ISBLANK(Q40),Tableau2353467[[#This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0" s="8">
        <f>IF(OR(ISBLANK(Q40),Tableau2353467[[#This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0" s="8">
        <f>IF(OR(ISBLANK(Q40),Tableau2353467[[#This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>
        <f t="shared" si="0"/>
        <v>0</v>
      </c>
      <c r="OU40" s="8">
        <v>0</v>
      </c>
      <c r="OV40" s="8">
        <v>18</v>
      </c>
      <c r="OW40" s="8">
        <f t="shared" si="5"/>
        <v>18</v>
      </c>
      <c r="OX40" s="8">
        <f t="shared" si="1"/>
        <v>0</v>
      </c>
      <c r="OY40" s="8">
        <f t="shared" si="2"/>
        <v>0</v>
      </c>
      <c r="OZ40" s="8">
        <f t="shared" si="3"/>
        <v>0</v>
      </c>
      <c r="PA40" s="8">
        <f t="shared" si="4"/>
        <v>0</v>
      </c>
    </row>
    <row r="41" spans="1:417" ht="15" customHeight="1">
      <c r="A41" s="108">
        <v>1</v>
      </c>
      <c r="B41" s="25" t="s">
        <v>577</v>
      </c>
      <c r="C41" s="26" t="s">
        <v>578</v>
      </c>
      <c r="D41" s="32">
        <v>45477</v>
      </c>
      <c r="E41" s="26" t="s">
        <v>419</v>
      </c>
      <c r="F41" s="26" t="s">
        <v>437</v>
      </c>
      <c r="G41" s="26" t="s">
        <v>421</v>
      </c>
      <c r="H41" s="26" t="s">
        <v>422</v>
      </c>
      <c r="I41" s="26" t="s">
        <v>423</v>
      </c>
      <c r="J41" s="26" t="s">
        <v>440</v>
      </c>
      <c r="K41" s="26" t="s">
        <v>441</v>
      </c>
      <c r="L41" s="26" t="s">
        <v>432</v>
      </c>
      <c r="M41" s="26" t="s">
        <v>433</v>
      </c>
      <c r="N41" s="26" t="s">
        <v>579</v>
      </c>
      <c r="O41" s="26"/>
      <c r="P41" s="26" t="s">
        <v>451</v>
      </c>
      <c r="Q41" s="109">
        <v>45658</v>
      </c>
      <c r="R41" s="109">
        <v>46022</v>
      </c>
      <c r="S41" s="27" t="s">
        <v>445</v>
      </c>
      <c r="T41" s="28">
        <f>IF(ISBLANK(Q41)," ",IF(IF(AND(NOT(ISBLANK(R41))),MONTH(R41)&lt;1)," ",IF(MONTH(Q41)&lt;2,SUM(Tableau2353467[[#This Row],[1/1/2025]:[1/31/2025]])," ")))</f>
        <v>0</v>
      </c>
      <c r="U41" s="28">
        <f>IF(ISBLANK(Q41)," ",IF(IF(AND(NOT(ISBLANK(R41))),MONTH(R41)&lt;2)," ",IF(MONTH(Q41)&lt;3,SUM(Tableau2353467[[#This Row],[2/1/2025]:[2/28/2025]])," ")))</f>
        <v>0</v>
      </c>
      <c r="V41" s="28">
        <f>IF(ISBLANK(Q41)," ",IF(IF(AND(NOT(ISBLANK(R41))),MONTH(R41)&lt;3)," ",IF(MONTH(Q41)&lt;4,SUM(Tableau2353467[[#This Row],[3/1/2025]:[3/31/2025]])," ")))</f>
        <v>0</v>
      </c>
      <c r="W41" s="28">
        <f>IF(ISBLANK(Q41)," ",IF(IF(AND(NOT(ISBLANK(R41))),MONTH(R41)&lt;4)," ",IF(MONTH(Q41)&lt;5,SUM(Tableau2353467[[#This Row],[4/1/2025]:[4/30/2025]])," ")))</f>
        <v>0</v>
      </c>
      <c r="X41" s="61">
        <f>IF(ISBLANK(Q41)," ",IF(IF(AND(NOT(ISBLANK(R41))),MONTH(R41)&lt;5)," ",IF(MONTH(Q41)&lt;6,SUM(Tableau2353467[[#This Row],[5/1/2025]:[5/31/2025]])," ")))</f>
        <v>0</v>
      </c>
      <c r="Y41" s="61">
        <f>IF(ISBLANK(Q41)," ",IF(IF(AND(NOT(ISBLANK(R41))),MONTH(R41)&lt;6)," ",IF(MONTH(Q41)&lt;7,SUM(Tableau2353467[[#This Row],[6/1/2025]:[6/30/2025]])," ")))</f>
        <v>0</v>
      </c>
      <c r="Z41" s="28">
        <f>IF(ISBLANK(Q41)," ",IF(IF(AND(NOT(ISBLANK(R41))),MONTH(R41)&lt;7)," ",IF(MONTH(Q41)&lt;8,SUM(Tableau2353467[[#This Row],[7/1/2025]:[7/31/2025]])," ")))</f>
        <v>0</v>
      </c>
      <c r="AA41" s="28">
        <f>IF(ISBLANK(Q41)," ",IF(IF(AND(NOT(ISBLANK(R41))),MONTH(R41)&lt;8)," ",IF(MONTH(Q41)&lt;9,SUM(Tableau2353467[[#This Row],[8/1/2025]:[8/31/2025]])," ")))</f>
        <v>0</v>
      </c>
      <c r="AB41" s="28">
        <f>IF(ISBLANK(Q41)," ",IF(IF(AND(NOT(ISBLANK(R41))),MONTH(R41)&lt;9)," ",IF(MONTH(Q41)&lt;10,SUM(Tableau2353467[[#This Row],[9/1/2025]:[9/30/2025]])," ")))</f>
        <v>0</v>
      </c>
      <c r="AC41" s="28">
        <f>IF(ISBLANK(Q41)," ",IF(IF(AND(NOT(ISBLANK(R41))),MONTH(R41)&lt;10)," ",IF(MONTH(Q41)&lt;11,SUM(Tableau2353467[[#This Row],[10/1/2025]:[10/31/2025]])," ")))</f>
        <v>0</v>
      </c>
      <c r="AD41" s="28">
        <f>IF(ISBLANK(Q41)," ",IF(IF(AND(NOT(ISBLANK(R41))),MONTH(R41)&lt;11)," ",IF(MONTH(Q41)&lt;12,SUM(Tableau2353467[[#This Row],[11/1/2025]:[11/30/2025]])," ")))</f>
        <v>0</v>
      </c>
      <c r="AE41" s="28">
        <f>IF(ISBLANK(Q41)," ",IF(IF(AND(NOT(ISBLANK(R41))),MONTH(R41)&lt;12)," ",IF(MONTH(Q41)&lt;13,SUM(Tableau2353467[[#This Row],[12/1/2025]:[12/31/2025]])," ")))</f>
        <v>0</v>
      </c>
      <c r="AF41" s="7"/>
      <c r="AG41" s="8">
        <f>IF(OR(ISBLANK(Q41),Tableau2353467[[#This Row],[Janvier]]=" ")," ",SUM(Tableau2353467[[#This Row],[1/1/2025]:[1/31/2025]])/(COUNTA(Tableau2353467[[#This Row],[1/1/2025]:[1/31/2025]])+COUNTBLANK(Tableau2353467[[#This Row],[1/1/2025]:[1/31/2025]])))</f>
        <v>0</v>
      </c>
      <c r="AH41" s="8">
        <f>IF(OR(ISBLANK(Q41),Tableau2353467[[#This Row],[Février]]=" ")," ",SUM(Tableau2353467[[#This Row],[2/1/2025]:[2/28/2025]])/(COUNTA(Tableau2353467[[#This Row],[2/1/2025]:[2/28/2025]])+COUNTBLANK(Tableau2353467[[#This Row],[2/1/2025]:[2/28/2025]])))</f>
        <v>0</v>
      </c>
      <c r="AI41" s="8">
        <f>IF(OR(ISBLANK(Q41),Tableau2353467[[#This Row],[Mars]]=" ")," ",SUM(Tableau2353467[[#This Row],[3/1/2025]:[3/31/2025]])/(COUNTA(Tableau2353467[[#This Row],[3/1/2025]:[3/31/2025]])+COUNTBLANK(Tableau2353467[[#This Row],[3/1/2025]:[3/31/2025]])))</f>
        <v>0</v>
      </c>
      <c r="AJ41" s="8">
        <f>IF(OR(ISBLANK(Q41),Tableau2353467[[#This Row],[Avril]]=" ")," ",SUM(Tableau2353467[[#This Row],[3/6/2025]:[3/27/2025]])/(COUNTA(Tableau2353467[[#This Row],[3/6/2025]:[3/27/2025]])+COUNTBLANK(Tableau2353467[[#This Row],[3/6/2025]:[3/27/2025]])))</f>
        <v>0</v>
      </c>
      <c r="AK41" s="8">
        <f>IF(OR(ISBLANK(Q41),Tableau2353467[[#This Row],[Mai]]=" ")," ",SUM(Tableau2353467[[#This Row],[5/1/2025]:[5/31/2025]])/(COUNTA(Tableau2353467[[#This Row],[5/1/2025]:[5/31/2025]])+COUNTBLANK(Tableau2353467[[#This Row],[5/1/2025]:[5/31/2025]])))</f>
        <v>0</v>
      </c>
      <c r="AL41" s="8">
        <f>IF(OR(ISBLANK(Q41),Tableau2353467[[#This Row],[Juin]]=" ")," ",SUM(Tableau2353467[[#This Row],[6/1/2025]:[6/30/2025]])/(COUNTA(Tableau2353467[[#This Row],[6/1/2025]:[6/30/2025]])+COUNTBLANK(Tableau2353467[[#This Row],[6/1/2025]:[6/30/2025]])))</f>
        <v>0</v>
      </c>
      <c r="AM41" s="8">
        <f>IF(OR(ISBLANK(Q41),Tableau2353467[[#This Row],[Juillet]]=" ")," ",SUM(Tableau2353467[[#This Row],[7/1/2025]:[7/31/2025]])/(COUNTA(Tableau2353467[[#This Row],[7/1/2025]:[7/31/2025]])+COUNTBLANK(Tableau2353467[[#This Row],[7/1/2025]:[7/31/2025]])))</f>
        <v>0</v>
      </c>
      <c r="AN41" s="8">
        <f>IF(OR(ISBLANK(Q41),Tableau2353467[[#This Row],[Août]]=" ")," ",SUM(Tableau2353467[[#This Row],[8/1/2025]:[8/31/2025]])/(COUNTA(Tableau2353467[[#This Row],[8/1/2025]:[8/31/2025]])+COUNTBLANK(Tableau2353467[[#This Row],[8/1/2025]:[8/31/2025]])))</f>
        <v>0</v>
      </c>
      <c r="AO41" s="8">
        <f>IF(OR(ISBLANK(Q41),Tableau2353467[[#This Row],[Septembre]]=" ")," ",SUM(Tableau2353467[[#This Row],[9/1/2025]:[9/30/2025]])/(COUNTA(Tableau2353467[[#This Row],[9/1/2025]:[9/30/2025]])+COUNTBLANK(Tableau2353467[[#This Row],[9/1/2025]:[9/30/2025]])))</f>
        <v>0</v>
      </c>
      <c r="AP41" s="8">
        <f>IF(OR(ISBLANK(Q41),Tableau2353467[[#This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1" s="8">
        <f>IF(OR(ISBLANK(Q41),Tableau2353467[[#This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1" s="8">
        <f>IF(OR(ISBLANK(Q41),Tableau2353467[[#This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>
        <f t="shared" si="0"/>
        <v>0</v>
      </c>
      <c r="OU41" s="8">
        <v>0</v>
      </c>
      <c r="OV41" s="8">
        <v>18</v>
      </c>
      <c r="OW41" s="8">
        <f t="shared" si="5"/>
        <v>18</v>
      </c>
      <c r="OX41" s="8">
        <f t="shared" si="1"/>
        <v>0</v>
      </c>
      <c r="OY41" s="8">
        <f t="shared" si="2"/>
        <v>0</v>
      </c>
      <c r="OZ41" s="8">
        <f t="shared" si="3"/>
        <v>0</v>
      </c>
      <c r="PA41" s="8">
        <f t="shared" si="4"/>
        <v>0</v>
      </c>
    </row>
    <row r="42" spans="1:417" ht="15" customHeight="1">
      <c r="A42" s="108">
        <v>1</v>
      </c>
      <c r="B42" s="25" t="s">
        <v>580</v>
      </c>
      <c r="C42" s="26" t="s">
        <v>581</v>
      </c>
      <c r="D42" s="32">
        <v>45600</v>
      </c>
      <c r="E42" s="26" t="s">
        <v>470</v>
      </c>
      <c r="F42" s="26" t="s">
        <v>437</v>
      </c>
      <c r="G42" s="26" t="s">
        <v>421</v>
      </c>
      <c r="H42" s="26" t="s">
        <v>422</v>
      </c>
      <c r="I42" s="26" t="s">
        <v>423</v>
      </c>
      <c r="J42" s="26" t="s">
        <v>440</v>
      </c>
      <c r="K42" s="26" t="s">
        <v>441</v>
      </c>
      <c r="L42" s="26" t="s">
        <v>432</v>
      </c>
      <c r="M42" s="26" t="s">
        <v>433</v>
      </c>
      <c r="N42" s="26" t="s">
        <v>427</v>
      </c>
      <c r="O42" s="26"/>
      <c r="P42" s="26"/>
      <c r="Q42" s="109">
        <v>45658</v>
      </c>
      <c r="R42" s="109">
        <v>46022</v>
      </c>
      <c r="S42" s="27" t="s">
        <v>428</v>
      </c>
      <c r="T42" s="28">
        <f>IF(ISBLANK(Q42)," ",IF(IF(AND(NOT(ISBLANK(R42))),MONTH(R42)&lt;1)," ",IF(MONTH(Q42)&lt;2,SUM(Tableau2353467[[#This Row],[1/1/2025]:[1/31/2025]])," ")))</f>
        <v>0</v>
      </c>
      <c r="U42" s="28">
        <f>IF(ISBLANK(Q42)," ",IF(IF(AND(NOT(ISBLANK(R42))),MONTH(R42)&lt;2)," ",IF(MONTH(Q42)&lt;3,SUM(Tableau2353467[[#This Row],[2/1/2025]:[2/28/2025]])," ")))</f>
        <v>0</v>
      </c>
      <c r="V42" s="28">
        <f>IF(ISBLANK(Q42)," ",IF(IF(AND(NOT(ISBLANK(R42))),MONTH(R42)&lt;3)," ",IF(MONTH(Q42)&lt;4,SUM(Tableau2353467[[#This Row],[3/1/2025]:[3/31/2025]])," ")))</f>
        <v>0</v>
      </c>
      <c r="W42" s="28">
        <f>IF(ISBLANK(Q42)," ",IF(IF(AND(NOT(ISBLANK(R42))),MONTH(R42)&lt;4)," ",IF(MONTH(Q42)&lt;5,SUM(Tableau2353467[[#This Row],[4/1/2025]:[4/30/2025]])," ")))</f>
        <v>0</v>
      </c>
      <c r="X42" s="61">
        <f>IF(ISBLANK(Q42)," ",IF(IF(AND(NOT(ISBLANK(R42))),MONTH(R42)&lt;5)," ",IF(MONTH(Q42)&lt;6,SUM(Tableau2353467[[#This Row],[5/1/2025]:[5/31/2025]])," ")))</f>
        <v>0</v>
      </c>
      <c r="Y42" s="61">
        <f>IF(ISBLANK(Q42)," ",IF(IF(AND(NOT(ISBLANK(R42))),MONTH(R42)&lt;6)," ",IF(MONTH(Q42)&lt;7,SUM(Tableau2353467[[#This Row],[6/1/2025]:[6/30/2025]])," ")))</f>
        <v>0</v>
      </c>
      <c r="Z42" s="28">
        <f>IF(ISBLANK(Q42)," ",IF(IF(AND(NOT(ISBLANK(R42))),MONTH(R42)&lt;7)," ",IF(MONTH(Q42)&lt;8,SUM(Tableau2353467[[#This Row],[7/1/2025]:[7/31/2025]])," ")))</f>
        <v>0</v>
      </c>
      <c r="AA42" s="28">
        <f>IF(ISBLANK(Q42)," ",IF(IF(AND(NOT(ISBLANK(R42))),MONTH(R42)&lt;8)," ",IF(MONTH(Q42)&lt;9,SUM(Tableau2353467[[#This Row],[8/1/2025]:[8/31/2025]])," ")))</f>
        <v>0</v>
      </c>
      <c r="AB42" s="28">
        <f>IF(ISBLANK(Q42)," ",IF(IF(AND(NOT(ISBLANK(R42))),MONTH(R42)&lt;9)," ",IF(MONTH(Q42)&lt;10,SUM(Tableau2353467[[#This Row],[9/1/2025]:[9/30/2025]])," ")))</f>
        <v>0</v>
      </c>
      <c r="AC42" s="28">
        <f>IF(ISBLANK(Q42)," ",IF(IF(AND(NOT(ISBLANK(R42))),MONTH(R42)&lt;10)," ",IF(MONTH(Q42)&lt;11,SUM(Tableau2353467[[#This Row],[10/1/2025]:[10/31/2025]])," ")))</f>
        <v>0</v>
      </c>
      <c r="AD42" s="28">
        <f>IF(ISBLANK(Q42)," ",IF(IF(AND(NOT(ISBLANK(R42))),MONTH(R42)&lt;11)," ",IF(MONTH(Q42)&lt;12,SUM(Tableau2353467[[#This Row],[11/1/2025]:[11/30/2025]])," ")))</f>
        <v>0</v>
      </c>
      <c r="AE42" s="28">
        <f>IF(ISBLANK(Q42)," ",IF(IF(AND(NOT(ISBLANK(R42))),MONTH(R42)&lt;12)," ",IF(MONTH(Q42)&lt;13,SUM(Tableau2353467[[#This Row],[12/1/2025]:[12/31/2025]])," ")))</f>
        <v>0</v>
      </c>
      <c r="AF42" s="7"/>
      <c r="AG42" s="8">
        <f>IF(OR(ISBLANK(Q42),Tableau2353467[[#This Row],[Janvier]]=" ")," ",SUM(Tableau2353467[[#This Row],[1/1/2025]:[1/31/2025]])/(COUNTA(Tableau2353467[[#This Row],[1/1/2025]:[1/31/2025]])+COUNTBLANK(Tableau2353467[[#This Row],[1/1/2025]:[1/31/2025]])))</f>
        <v>0</v>
      </c>
      <c r="AH42" s="8">
        <f>IF(OR(ISBLANK(Q42),Tableau2353467[[#This Row],[Février]]=" ")," ",SUM(Tableau2353467[[#This Row],[2/1/2025]:[2/28/2025]])/(COUNTA(Tableau2353467[[#This Row],[2/1/2025]:[2/28/2025]])+COUNTBLANK(Tableau2353467[[#This Row],[2/1/2025]:[2/28/2025]])))</f>
        <v>0</v>
      </c>
      <c r="AI42" s="8">
        <f>IF(OR(ISBLANK(Q42),Tableau2353467[[#This Row],[Mars]]=" ")," ",SUM(Tableau2353467[[#This Row],[3/1/2025]:[3/31/2025]])/(COUNTA(Tableau2353467[[#This Row],[3/1/2025]:[3/31/2025]])+COUNTBLANK(Tableau2353467[[#This Row],[3/1/2025]:[3/31/2025]])))</f>
        <v>0</v>
      </c>
      <c r="AJ42" s="8">
        <f>IF(OR(ISBLANK(Q42),Tableau2353467[[#This Row],[Avril]]=" ")," ",SUM(Tableau2353467[[#This Row],[3/6/2025]:[3/27/2025]])/(COUNTA(Tableau2353467[[#This Row],[3/6/2025]:[3/27/2025]])+COUNTBLANK(Tableau2353467[[#This Row],[3/6/2025]:[3/27/2025]])))</f>
        <v>0</v>
      </c>
      <c r="AK42" s="8">
        <f>IF(OR(ISBLANK(Q42),Tableau2353467[[#This Row],[Mai]]=" ")," ",SUM(Tableau2353467[[#This Row],[5/1/2025]:[5/31/2025]])/(COUNTA(Tableau2353467[[#This Row],[5/1/2025]:[5/31/2025]])+COUNTBLANK(Tableau2353467[[#This Row],[5/1/2025]:[5/31/2025]])))</f>
        <v>0</v>
      </c>
      <c r="AL42" s="8">
        <f>IF(OR(ISBLANK(Q42),Tableau2353467[[#This Row],[Juin]]=" ")," ",SUM(Tableau2353467[[#This Row],[6/1/2025]:[6/30/2025]])/(COUNTA(Tableau2353467[[#This Row],[6/1/2025]:[6/30/2025]])+COUNTBLANK(Tableau2353467[[#This Row],[6/1/2025]:[6/30/2025]])))</f>
        <v>0</v>
      </c>
      <c r="AM42" s="8">
        <f>IF(OR(ISBLANK(Q42),Tableau2353467[[#This Row],[Juillet]]=" ")," ",SUM(Tableau2353467[[#This Row],[7/1/2025]:[7/31/2025]])/(COUNTA(Tableau2353467[[#This Row],[7/1/2025]:[7/31/2025]])+COUNTBLANK(Tableau2353467[[#This Row],[7/1/2025]:[7/31/2025]])))</f>
        <v>0</v>
      </c>
      <c r="AN42" s="8">
        <f>IF(OR(ISBLANK(Q42),Tableau2353467[[#This Row],[Août]]=" ")," ",SUM(Tableau2353467[[#This Row],[8/1/2025]:[8/31/2025]])/(COUNTA(Tableau2353467[[#This Row],[8/1/2025]:[8/31/2025]])+COUNTBLANK(Tableau2353467[[#This Row],[8/1/2025]:[8/31/2025]])))</f>
        <v>0</v>
      </c>
      <c r="AO42" s="8">
        <f>IF(OR(ISBLANK(Q42),Tableau2353467[[#This Row],[Septembre]]=" ")," ",SUM(Tableau2353467[[#This Row],[9/1/2025]:[9/30/2025]])/(COUNTA(Tableau2353467[[#This Row],[9/1/2025]:[9/30/2025]])+COUNTBLANK(Tableau2353467[[#This Row],[9/1/2025]:[9/30/2025]])))</f>
        <v>0</v>
      </c>
      <c r="AP42" s="8">
        <f>IF(OR(ISBLANK(Q42),Tableau2353467[[#This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2" s="8">
        <f>IF(OR(ISBLANK(Q42),Tableau2353467[[#This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2" s="8">
        <f>IF(OR(ISBLANK(Q42),Tableau2353467[[#This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>
        <f t="shared" si="0"/>
        <v>0</v>
      </c>
      <c r="OU42" s="8">
        <v>0</v>
      </c>
      <c r="OV42" s="8">
        <v>18</v>
      </c>
      <c r="OW42" s="8">
        <f t="shared" si="5"/>
        <v>18</v>
      </c>
      <c r="OX42" s="8">
        <f t="shared" si="1"/>
        <v>0</v>
      </c>
      <c r="OY42" s="8">
        <f t="shared" si="2"/>
        <v>0</v>
      </c>
      <c r="OZ42" s="8">
        <f t="shared" si="3"/>
        <v>0</v>
      </c>
      <c r="PA42" s="8">
        <f t="shared" si="4"/>
        <v>0</v>
      </c>
    </row>
    <row r="43" spans="1:417" ht="15" customHeight="1">
      <c r="A43" s="108">
        <v>1</v>
      </c>
      <c r="B43" s="25" t="s">
        <v>582</v>
      </c>
      <c r="C43" s="26" t="s">
        <v>583</v>
      </c>
      <c r="D43" s="32">
        <v>45565</v>
      </c>
      <c r="E43" s="26" t="s">
        <v>470</v>
      </c>
      <c r="F43" s="26" t="s">
        <v>465</v>
      </c>
      <c r="G43" s="26" t="s">
        <v>421</v>
      </c>
      <c r="H43" s="26" t="s">
        <v>422</v>
      </c>
      <c r="I43" s="26" t="s">
        <v>423</v>
      </c>
      <c r="J43" s="26" t="s">
        <v>440</v>
      </c>
      <c r="K43" s="26" t="s">
        <v>441</v>
      </c>
      <c r="L43" s="26" t="s">
        <v>432</v>
      </c>
      <c r="M43" s="26" t="s">
        <v>433</v>
      </c>
      <c r="N43" s="26" t="s">
        <v>427</v>
      </c>
      <c r="O43" s="26"/>
      <c r="P43" s="26" t="s">
        <v>451</v>
      </c>
      <c r="Q43" s="109">
        <v>45658</v>
      </c>
      <c r="R43" s="109">
        <v>46022</v>
      </c>
      <c r="S43" s="27" t="s">
        <v>445</v>
      </c>
      <c r="T43" s="28">
        <f>IF(ISBLANK(Q43)," ",IF(IF(AND(NOT(ISBLANK(R43))),MONTH(R43)&lt;1)," ",IF(MONTH(Q43)&lt;2,SUM(Tableau2353467[[#This Row],[1/1/2025]:[1/31/2025]])," ")))</f>
        <v>0</v>
      </c>
      <c r="U43" s="28">
        <f>IF(ISBLANK(Q43)," ",IF(IF(AND(NOT(ISBLANK(R43))),MONTH(R43)&lt;2)," ",IF(MONTH(Q43)&lt;3,SUM(Tableau2353467[[#This Row],[2/1/2025]:[2/28/2025]])," ")))</f>
        <v>0</v>
      </c>
      <c r="V43" s="28">
        <f>IF(ISBLANK(Q43)," ",IF(IF(AND(NOT(ISBLANK(R43))),MONTH(R43)&lt;3)," ",IF(MONTH(Q43)&lt;4,SUM(Tableau2353467[[#This Row],[3/1/2025]:[3/31/2025]])," ")))</f>
        <v>0</v>
      </c>
      <c r="W43" s="28">
        <f>IF(ISBLANK(Q43)," ",IF(IF(AND(NOT(ISBLANK(R43))),MONTH(R43)&lt;4)," ",IF(MONTH(Q43)&lt;5,SUM(Tableau2353467[[#This Row],[4/1/2025]:[4/30/2025]])," ")))</f>
        <v>0</v>
      </c>
      <c r="X43" s="61">
        <f>IF(ISBLANK(Q43)," ",IF(IF(AND(NOT(ISBLANK(R43))),MONTH(R43)&lt;5)," ",IF(MONTH(Q43)&lt;6,SUM(Tableau2353467[[#This Row],[5/1/2025]:[5/31/2025]])," ")))</f>
        <v>0</v>
      </c>
      <c r="Y43" s="61">
        <f>IF(ISBLANK(Q43)," ",IF(IF(AND(NOT(ISBLANK(R43))),MONTH(R43)&lt;6)," ",IF(MONTH(Q43)&lt;7,SUM(Tableau2353467[[#This Row],[6/1/2025]:[6/30/2025]])," ")))</f>
        <v>0</v>
      </c>
      <c r="Z43" s="28">
        <f>IF(ISBLANK(Q43)," ",IF(IF(AND(NOT(ISBLANK(R43))),MONTH(R43)&lt;7)," ",IF(MONTH(Q43)&lt;8,SUM(Tableau2353467[[#This Row],[7/1/2025]:[7/31/2025]])," ")))</f>
        <v>0</v>
      </c>
      <c r="AA43" s="28">
        <f>IF(ISBLANK(Q43)," ",IF(IF(AND(NOT(ISBLANK(R43))),MONTH(R43)&lt;8)," ",IF(MONTH(Q43)&lt;9,SUM(Tableau2353467[[#This Row],[8/1/2025]:[8/31/2025]])," ")))</f>
        <v>0</v>
      </c>
      <c r="AB43" s="28">
        <f>IF(ISBLANK(Q43)," ",IF(IF(AND(NOT(ISBLANK(R43))),MONTH(R43)&lt;9)," ",IF(MONTH(Q43)&lt;10,SUM(Tableau2353467[[#This Row],[9/1/2025]:[9/30/2025]])," ")))</f>
        <v>0</v>
      </c>
      <c r="AC43" s="28">
        <f>IF(ISBLANK(Q43)," ",IF(IF(AND(NOT(ISBLANK(R43))),MONTH(R43)&lt;10)," ",IF(MONTH(Q43)&lt;11,SUM(Tableau2353467[[#This Row],[10/1/2025]:[10/31/2025]])," ")))</f>
        <v>0</v>
      </c>
      <c r="AD43" s="28">
        <f>IF(ISBLANK(Q43)," ",IF(IF(AND(NOT(ISBLANK(R43))),MONTH(R43)&lt;11)," ",IF(MONTH(Q43)&lt;12,SUM(Tableau2353467[[#This Row],[11/1/2025]:[11/30/2025]])," ")))</f>
        <v>0</v>
      </c>
      <c r="AE43" s="28">
        <f>IF(ISBLANK(Q43)," ",IF(IF(AND(NOT(ISBLANK(R43))),MONTH(R43)&lt;12)," ",IF(MONTH(Q43)&lt;13,SUM(Tableau2353467[[#This Row],[12/1/2025]:[12/31/2025]])," ")))</f>
        <v>0</v>
      </c>
      <c r="AF43" s="7"/>
      <c r="AG43" s="8">
        <f>IF(OR(ISBLANK(Q43),Tableau2353467[[#This Row],[Janvier]]=" ")," ",SUM(Tableau2353467[[#This Row],[1/1/2025]:[1/31/2025]])/(COUNTA(Tableau2353467[[#This Row],[1/1/2025]:[1/31/2025]])+COUNTBLANK(Tableau2353467[[#This Row],[1/1/2025]:[1/31/2025]])))</f>
        <v>0</v>
      </c>
      <c r="AH43" s="8">
        <f>IF(OR(ISBLANK(Q43),Tableau2353467[[#This Row],[Février]]=" ")," ",SUM(Tableau2353467[[#This Row],[2/1/2025]:[2/28/2025]])/(COUNTA(Tableau2353467[[#This Row],[2/1/2025]:[2/28/2025]])+COUNTBLANK(Tableau2353467[[#This Row],[2/1/2025]:[2/28/2025]])))</f>
        <v>0</v>
      </c>
      <c r="AI43" s="8">
        <f>IF(OR(ISBLANK(Q43),Tableau2353467[[#This Row],[Mars]]=" ")," ",SUM(Tableau2353467[[#This Row],[3/1/2025]:[3/31/2025]])/(COUNTA(Tableau2353467[[#This Row],[3/1/2025]:[3/31/2025]])+COUNTBLANK(Tableau2353467[[#This Row],[3/1/2025]:[3/31/2025]])))</f>
        <v>0</v>
      </c>
      <c r="AJ43" s="8">
        <f>IF(OR(ISBLANK(Q43),Tableau2353467[[#This Row],[Avril]]=" ")," ",SUM(Tableau2353467[[#This Row],[3/6/2025]:[3/27/2025]])/(COUNTA(Tableau2353467[[#This Row],[3/6/2025]:[3/27/2025]])+COUNTBLANK(Tableau2353467[[#This Row],[3/6/2025]:[3/27/2025]])))</f>
        <v>0</v>
      </c>
      <c r="AK43" s="8">
        <f>IF(OR(ISBLANK(Q43),Tableau2353467[[#This Row],[Mai]]=" ")," ",SUM(Tableau2353467[[#This Row],[5/1/2025]:[5/31/2025]])/(COUNTA(Tableau2353467[[#This Row],[5/1/2025]:[5/31/2025]])+COUNTBLANK(Tableau2353467[[#This Row],[5/1/2025]:[5/31/2025]])))</f>
        <v>0</v>
      </c>
      <c r="AL43" s="8">
        <f>IF(OR(ISBLANK(Q43),Tableau2353467[[#This Row],[Juin]]=" ")," ",SUM(Tableau2353467[[#This Row],[6/1/2025]:[6/30/2025]])/(COUNTA(Tableau2353467[[#This Row],[6/1/2025]:[6/30/2025]])+COUNTBLANK(Tableau2353467[[#This Row],[6/1/2025]:[6/30/2025]])))</f>
        <v>0</v>
      </c>
      <c r="AM43" s="8">
        <f>IF(OR(ISBLANK(Q43),Tableau2353467[[#This Row],[Juillet]]=" ")," ",SUM(Tableau2353467[[#This Row],[7/1/2025]:[7/31/2025]])/(COUNTA(Tableau2353467[[#This Row],[7/1/2025]:[7/31/2025]])+COUNTBLANK(Tableau2353467[[#This Row],[7/1/2025]:[7/31/2025]])))</f>
        <v>0</v>
      </c>
      <c r="AN43" s="8">
        <f>IF(OR(ISBLANK(Q43),Tableau2353467[[#This Row],[Août]]=" ")," ",SUM(Tableau2353467[[#This Row],[8/1/2025]:[8/31/2025]])/(COUNTA(Tableau2353467[[#This Row],[8/1/2025]:[8/31/2025]])+COUNTBLANK(Tableau2353467[[#This Row],[8/1/2025]:[8/31/2025]])))</f>
        <v>0</v>
      </c>
      <c r="AO43" s="8">
        <f>IF(OR(ISBLANK(Q43),Tableau2353467[[#This Row],[Septembre]]=" ")," ",SUM(Tableau2353467[[#This Row],[9/1/2025]:[9/30/2025]])/(COUNTA(Tableau2353467[[#This Row],[9/1/2025]:[9/30/2025]])+COUNTBLANK(Tableau2353467[[#This Row],[9/1/2025]:[9/30/2025]])))</f>
        <v>0</v>
      </c>
      <c r="AP43" s="8">
        <f>IF(OR(ISBLANK(Q43),Tableau2353467[[#This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3" s="8">
        <f>IF(OR(ISBLANK(Q43),Tableau2353467[[#This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3" s="8">
        <f>IF(OR(ISBLANK(Q43),Tableau2353467[[#This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>
        <f t="shared" si="0"/>
        <v>0</v>
      </c>
      <c r="OU43" s="8">
        <v>0</v>
      </c>
      <c r="OV43" s="8">
        <v>18</v>
      </c>
      <c r="OW43" s="8">
        <f t="shared" si="5"/>
        <v>18</v>
      </c>
      <c r="OX43" s="8">
        <f t="shared" si="1"/>
        <v>0</v>
      </c>
      <c r="OY43" s="8">
        <f t="shared" si="2"/>
        <v>0</v>
      </c>
      <c r="OZ43" s="8">
        <f t="shared" si="3"/>
        <v>0</v>
      </c>
      <c r="PA43" s="8">
        <f t="shared" si="4"/>
        <v>0</v>
      </c>
    </row>
    <row r="44" spans="1:417" ht="15" customHeight="1">
      <c r="A44" s="108">
        <v>1</v>
      </c>
      <c r="B44" s="25" t="s">
        <v>584</v>
      </c>
      <c r="C44" s="26" t="s">
        <v>585</v>
      </c>
      <c r="D44" s="32">
        <v>45505</v>
      </c>
      <c r="E44" s="26" t="s">
        <v>419</v>
      </c>
      <c r="F44" s="26" t="s">
        <v>465</v>
      </c>
      <c r="G44" s="26" t="s">
        <v>421</v>
      </c>
      <c r="H44" s="26" t="s">
        <v>422</v>
      </c>
      <c r="I44" s="26" t="s">
        <v>423</v>
      </c>
      <c r="J44" s="26" t="s">
        <v>440</v>
      </c>
      <c r="K44" s="26" t="s">
        <v>441</v>
      </c>
      <c r="L44" s="26" t="s">
        <v>526</v>
      </c>
      <c r="M44" s="26" t="s">
        <v>527</v>
      </c>
      <c r="N44" s="26" t="s">
        <v>561</v>
      </c>
      <c r="O44" s="26"/>
      <c r="P44" s="26" t="s">
        <v>451</v>
      </c>
      <c r="Q44" s="109">
        <v>45658</v>
      </c>
      <c r="R44" s="109">
        <v>46022</v>
      </c>
      <c r="S44" s="27" t="s">
        <v>445</v>
      </c>
      <c r="T44" s="28">
        <f>IF(ISBLANK(Q44)," ",IF(IF(AND(NOT(ISBLANK(R44))),MONTH(R44)&lt;1)," ",IF(MONTH(Q44)&lt;2,SUM(Tableau2353467[[#This Row],[1/1/2025]:[1/31/2025]])," ")))</f>
        <v>0</v>
      </c>
      <c r="U44" s="28">
        <f>IF(ISBLANK(Q44)," ",IF(IF(AND(NOT(ISBLANK(R44))),MONTH(R44)&lt;2)," ",IF(MONTH(Q44)&lt;3,SUM(Tableau2353467[[#This Row],[2/1/2025]:[2/28/2025]])," ")))</f>
        <v>0</v>
      </c>
      <c r="V44" s="28">
        <f>IF(ISBLANK(Q44)," ",IF(IF(AND(NOT(ISBLANK(R44))),MONTH(R44)&lt;3)," ",IF(MONTH(Q44)&lt;4,SUM(Tableau2353467[[#This Row],[3/1/2025]:[3/31/2025]])," ")))</f>
        <v>0</v>
      </c>
      <c r="W44" s="28">
        <f>IF(ISBLANK(Q44)," ",IF(IF(AND(NOT(ISBLANK(R44))),MONTH(R44)&lt;4)," ",IF(MONTH(Q44)&lt;5,SUM(Tableau2353467[[#This Row],[4/1/2025]:[4/30/2025]])," ")))</f>
        <v>0</v>
      </c>
      <c r="X44" s="61">
        <f>IF(ISBLANK(Q44)," ",IF(IF(AND(NOT(ISBLANK(R44))),MONTH(R44)&lt;5)," ",IF(MONTH(Q44)&lt;6,SUM(Tableau2353467[[#This Row],[5/1/2025]:[5/31/2025]])," ")))</f>
        <v>0</v>
      </c>
      <c r="Y44" s="61">
        <f>IF(ISBLANK(Q44)," ",IF(IF(AND(NOT(ISBLANK(R44))),MONTH(R44)&lt;6)," ",IF(MONTH(Q44)&lt;7,SUM(Tableau2353467[[#This Row],[6/1/2025]:[6/30/2025]])," ")))</f>
        <v>0</v>
      </c>
      <c r="Z44" s="28">
        <f>IF(ISBLANK(Q44)," ",IF(IF(AND(NOT(ISBLANK(R44))),MONTH(R44)&lt;7)," ",IF(MONTH(Q44)&lt;8,SUM(Tableau2353467[[#This Row],[7/1/2025]:[7/31/2025]])," ")))</f>
        <v>0</v>
      </c>
      <c r="AA44" s="28">
        <f>IF(ISBLANK(Q44)," ",IF(IF(AND(NOT(ISBLANK(R44))),MONTH(R44)&lt;8)," ",IF(MONTH(Q44)&lt;9,SUM(Tableau2353467[[#This Row],[8/1/2025]:[8/31/2025]])," ")))</f>
        <v>0</v>
      </c>
      <c r="AB44" s="28">
        <f>IF(ISBLANK(Q44)," ",IF(IF(AND(NOT(ISBLANK(R44))),MONTH(R44)&lt;9)," ",IF(MONTH(Q44)&lt;10,SUM(Tableau2353467[[#This Row],[9/1/2025]:[9/30/2025]])," ")))</f>
        <v>0</v>
      </c>
      <c r="AC44" s="28">
        <f>IF(ISBLANK(Q44)," ",IF(IF(AND(NOT(ISBLANK(R44))),MONTH(R44)&lt;10)," ",IF(MONTH(Q44)&lt;11,SUM(Tableau2353467[[#This Row],[10/1/2025]:[10/31/2025]])," ")))</f>
        <v>0</v>
      </c>
      <c r="AD44" s="28">
        <f>IF(ISBLANK(Q44)," ",IF(IF(AND(NOT(ISBLANK(R44))),MONTH(R44)&lt;11)," ",IF(MONTH(Q44)&lt;12,SUM(Tableau2353467[[#This Row],[11/1/2025]:[11/30/2025]])," ")))</f>
        <v>0</v>
      </c>
      <c r="AE44" s="28">
        <f>IF(ISBLANK(Q44)," ",IF(IF(AND(NOT(ISBLANK(R44))),MONTH(R44)&lt;12)," ",IF(MONTH(Q44)&lt;13,SUM(Tableau2353467[[#This Row],[12/1/2025]:[12/31/2025]])," ")))</f>
        <v>0</v>
      </c>
      <c r="AF44" s="7"/>
      <c r="AG44" s="8">
        <f>IF(OR(ISBLANK(Q44),Tableau2353467[[#This Row],[Janvier]]=" ")," ",SUM(Tableau2353467[[#This Row],[1/1/2025]:[1/31/2025]])/(COUNTA(Tableau2353467[[#This Row],[1/1/2025]:[1/31/2025]])+COUNTBLANK(Tableau2353467[[#This Row],[1/1/2025]:[1/31/2025]])))</f>
        <v>0</v>
      </c>
      <c r="AH44" s="8">
        <f>IF(OR(ISBLANK(Q44),Tableau2353467[[#This Row],[Février]]=" ")," ",SUM(Tableau2353467[[#This Row],[2/1/2025]:[2/28/2025]])/(COUNTA(Tableau2353467[[#This Row],[2/1/2025]:[2/28/2025]])+COUNTBLANK(Tableau2353467[[#This Row],[2/1/2025]:[2/28/2025]])))</f>
        <v>0</v>
      </c>
      <c r="AI44" s="8">
        <f>IF(OR(ISBLANK(Q44),Tableau2353467[[#This Row],[Mars]]=" ")," ",SUM(Tableau2353467[[#This Row],[3/1/2025]:[3/31/2025]])/(COUNTA(Tableau2353467[[#This Row],[3/1/2025]:[3/31/2025]])+COUNTBLANK(Tableau2353467[[#This Row],[3/1/2025]:[3/31/2025]])))</f>
        <v>0</v>
      </c>
      <c r="AJ44" s="8">
        <f>IF(OR(ISBLANK(Q44),Tableau2353467[[#This Row],[Avril]]=" ")," ",SUM(Tableau2353467[[#This Row],[3/6/2025]:[3/27/2025]])/(COUNTA(Tableau2353467[[#This Row],[3/6/2025]:[3/27/2025]])+COUNTBLANK(Tableau2353467[[#This Row],[3/6/2025]:[3/27/2025]])))</f>
        <v>0</v>
      </c>
      <c r="AK44" s="8">
        <f>IF(OR(ISBLANK(Q44),Tableau2353467[[#This Row],[Mai]]=" ")," ",SUM(Tableau2353467[[#This Row],[5/1/2025]:[5/31/2025]])/(COUNTA(Tableau2353467[[#This Row],[5/1/2025]:[5/31/2025]])+COUNTBLANK(Tableau2353467[[#This Row],[5/1/2025]:[5/31/2025]])))</f>
        <v>0</v>
      </c>
      <c r="AL44" s="8">
        <f>IF(OR(ISBLANK(Q44),Tableau2353467[[#This Row],[Juin]]=" ")," ",SUM(Tableau2353467[[#This Row],[6/1/2025]:[6/30/2025]])/(COUNTA(Tableau2353467[[#This Row],[6/1/2025]:[6/30/2025]])+COUNTBLANK(Tableau2353467[[#This Row],[6/1/2025]:[6/30/2025]])))</f>
        <v>0</v>
      </c>
      <c r="AM44" s="8">
        <f>IF(OR(ISBLANK(Q44),Tableau2353467[[#This Row],[Juillet]]=" ")," ",SUM(Tableau2353467[[#This Row],[7/1/2025]:[7/31/2025]])/(COUNTA(Tableau2353467[[#This Row],[7/1/2025]:[7/31/2025]])+COUNTBLANK(Tableau2353467[[#This Row],[7/1/2025]:[7/31/2025]])))</f>
        <v>0</v>
      </c>
      <c r="AN44" s="8">
        <f>IF(OR(ISBLANK(Q44),Tableau2353467[[#This Row],[Août]]=" ")," ",SUM(Tableau2353467[[#This Row],[8/1/2025]:[8/31/2025]])/(COUNTA(Tableau2353467[[#This Row],[8/1/2025]:[8/31/2025]])+COUNTBLANK(Tableau2353467[[#This Row],[8/1/2025]:[8/31/2025]])))</f>
        <v>0</v>
      </c>
      <c r="AO44" s="8">
        <f>IF(OR(ISBLANK(Q44),Tableau2353467[[#This Row],[Septembre]]=" ")," ",SUM(Tableau2353467[[#This Row],[9/1/2025]:[9/30/2025]])/(COUNTA(Tableau2353467[[#This Row],[9/1/2025]:[9/30/2025]])+COUNTBLANK(Tableau2353467[[#This Row],[9/1/2025]:[9/30/2025]])))</f>
        <v>0</v>
      </c>
      <c r="AP44" s="8">
        <f>IF(OR(ISBLANK(Q44),Tableau2353467[[#This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4" s="8">
        <f>IF(OR(ISBLANK(Q44),Tableau2353467[[#This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4" s="8">
        <f>IF(OR(ISBLANK(Q44),Tableau2353467[[#This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>
        <f t="shared" si="0"/>
        <v>0</v>
      </c>
      <c r="OU44" s="8">
        <v>0</v>
      </c>
      <c r="OV44" s="8">
        <v>18</v>
      </c>
      <c r="OW44" s="8">
        <f t="shared" si="5"/>
        <v>18</v>
      </c>
      <c r="OX44" s="8">
        <f t="shared" si="1"/>
        <v>0</v>
      </c>
      <c r="OY44" s="8">
        <f t="shared" si="2"/>
        <v>0</v>
      </c>
      <c r="OZ44" s="8">
        <f t="shared" si="3"/>
        <v>0</v>
      </c>
      <c r="PA44" s="8">
        <f t="shared" si="4"/>
        <v>0</v>
      </c>
    </row>
    <row r="45" spans="1:417" ht="15" customHeight="1">
      <c r="A45" s="108">
        <v>1</v>
      </c>
      <c r="B45" s="25" t="s">
        <v>586</v>
      </c>
      <c r="C45" s="26" t="s">
        <v>587</v>
      </c>
      <c r="D45" s="32">
        <v>45539</v>
      </c>
      <c r="E45" s="26" t="s">
        <v>419</v>
      </c>
      <c r="F45" s="26" t="s">
        <v>465</v>
      </c>
      <c r="G45" s="26" t="s">
        <v>421</v>
      </c>
      <c r="H45" s="26" t="s">
        <v>422</v>
      </c>
      <c r="I45" s="26" t="s">
        <v>423</v>
      </c>
      <c r="J45" s="26" t="s">
        <v>440</v>
      </c>
      <c r="K45" s="26" t="s">
        <v>441</v>
      </c>
      <c r="L45" s="26" t="s">
        <v>532</v>
      </c>
      <c r="M45" s="26" t="s">
        <v>533</v>
      </c>
      <c r="N45" s="26" t="s">
        <v>534</v>
      </c>
      <c r="O45" s="26"/>
      <c r="P45" s="26" t="s">
        <v>451</v>
      </c>
      <c r="Q45" s="109">
        <v>45658</v>
      </c>
      <c r="R45" s="109">
        <v>46022</v>
      </c>
      <c r="S45" s="27" t="s">
        <v>445</v>
      </c>
      <c r="T45" s="28">
        <f>IF(ISBLANK(Q45)," ",IF(IF(AND(NOT(ISBLANK(R45))),MONTH(R45)&lt;1)," ",IF(MONTH(Q45)&lt;2,SUM(Tableau2353467[[#This Row],[1/1/2025]:[1/31/2025]])," ")))</f>
        <v>0</v>
      </c>
      <c r="U45" s="28">
        <f>IF(ISBLANK(Q45)," ",IF(IF(AND(NOT(ISBLANK(R45))),MONTH(R45)&lt;2)," ",IF(MONTH(Q45)&lt;3,SUM(Tableau2353467[[#This Row],[2/1/2025]:[2/28/2025]])," ")))</f>
        <v>0</v>
      </c>
      <c r="V45" s="28">
        <f>IF(ISBLANK(Q45)," ",IF(IF(AND(NOT(ISBLANK(R45))),MONTH(R45)&lt;3)," ",IF(MONTH(Q45)&lt;4,SUM(Tableau2353467[[#This Row],[3/1/2025]:[3/31/2025]])," ")))</f>
        <v>0</v>
      </c>
      <c r="W45" s="28">
        <f>IF(ISBLANK(Q45)," ",IF(IF(AND(NOT(ISBLANK(R45))),MONTH(R45)&lt;4)," ",IF(MONTH(Q45)&lt;5,SUM(Tableau2353467[[#This Row],[4/1/2025]:[4/30/2025]])," ")))</f>
        <v>0</v>
      </c>
      <c r="X45" s="61">
        <f>IF(ISBLANK(Q45)," ",IF(IF(AND(NOT(ISBLANK(R45))),MONTH(R45)&lt;5)," ",IF(MONTH(Q45)&lt;6,SUM(Tableau2353467[[#This Row],[5/1/2025]:[5/31/2025]])," ")))</f>
        <v>0</v>
      </c>
      <c r="Y45" s="61">
        <f>IF(ISBLANK(Q45)," ",IF(IF(AND(NOT(ISBLANK(R45))),MONTH(R45)&lt;6)," ",IF(MONTH(Q45)&lt;7,SUM(Tableau2353467[[#This Row],[6/1/2025]:[6/30/2025]])," ")))</f>
        <v>0</v>
      </c>
      <c r="Z45" s="28">
        <f>IF(ISBLANK(Q45)," ",IF(IF(AND(NOT(ISBLANK(R45))),MONTH(R45)&lt;7)," ",IF(MONTH(Q45)&lt;8,SUM(Tableau2353467[[#This Row],[7/1/2025]:[7/31/2025]])," ")))</f>
        <v>0</v>
      </c>
      <c r="AA45" s="28">
        <f>IF(ISBLANK(Q45)," ",IF(IF(AND(NOT(ISBLANK(R45))),MONTH(R45)&lt;8)," ",IF(MONTH(Q45)&lt;9,SUM(Tableau2353467[[#This Row],[8/1/2025]:[8/31/2025]])," ")))</f>
        <v>0</v>
      </c>
      <c r="AB45" s="28">
        <f>IF(ISBLANK(Q45)," ",IF(IF(AND(NOT(ISBLANK(R45))),MONTH(R45)&lt;9)," ",IF(MONTH(Q45)&lt;10,SUM(Tableau2353467[[#This Row],[9/1/2025]:[9/30/2025]])," ")))</f>
        <v>0</v>
      </c>
      <c r="AC45" s="28">
        <f>IF(ISBLANK(Q45)," ",IF(IF(AND(NOT(ISBLANK(R45))),MONTH(R45)&lt;10)," ",IF(MONTH(Q45)&lt;11,SUM(Tableau2353467[[#This Row],[10/1/2025]:[10/31/2025]])," ")))</f>
        <v>0</v>
      </c>
      <c r="AD45" s="28">
        <f>IF(ISBLANK(Q45)," ",IF(IF(AND(NOT(ISBLANK(R45))),MONTH(R45)&lt;11)," ",IF(MONTH(Q45)&lt;12,SUM(Tableau2353467[[#This Row],[11/1/2025]:[11/30/2025]])," ")))</f>
        <v>0</v>
      </c>
      <c r="AE45" s="28">
        <f>IF(ISBLANK(Q45)," ",IF(IF(AND(NOT(ISBLANK(R45))),MONTH(R45)&lt;12)," ",IF(MONTH(Q45)&lt;13,SUM(Tableau2353467[[#This Row],[12/1/2025]:[12/31/2025]])," ")))</f>
        <v>0</v>
      </c>
      <c r="AF45" s="7"/>
      <c r="AG45" s="8">
        <f>IF(OR(ISBLANK(Q45),Tableau2353467[[#This Row],[Janvier]]=" ")," ",SUM(Tableau2353467[[#This Row],[1/1/2025]:[1/31/2025]])/(COUNTA(Tableau2353467[[#This Row],[1/1/2025]:[1/31/2025]])+COUNTBLANK(Tableau2353467[[#This Row],[1/1/2025]:[1/31/2025]])))</f>
        <v>0</v>
      </c>
      <c r="AH45" s="8">
        <f>IF(OR(ISBLANK(Q45),Tableau2353467[[#This Row],[Février]]=" ")," ",SUM(Tableau2353467[[#This Row],[2/1/2025]:[2/28/2025]])/(COUNTA(Tableau2353467[[#This Row],[2/1/2025]:[2/28/2025]])+COUNTBLANK(Tableau2353467[[#This Row],[2/1/2025]:[2/28/2025]])))</f>
        <v>0</v>
      </c>
      <c r="AI45" s="8">
        <f>IF(OR(ISBLANK(Q45),Tableau2353467[[#This Row],[Mars]]=" ")," ",SUM(Tableau2353467[[#This Row],[3/1/2025]:[3/31/2025]])/(COUNTA(Tableau2353467[[#This Row],[3/1/2025]:[3/31/2025]])+COUNTBLANK(Tableau2353467[[#This Row],[3/1/2025]:[3/31/2025]])))</f>
        <v>0</v>
      </c>
      <c r="AJ45" s="8">
        <f>IF(OR(ISBLANK(Q45),Tableau2353467[[#This Row],[Avril]]=" ")," ",SUM(Tableau2353467[[#This Row],[3/6/2025]:[3/27/2025]])/(COUNTA(Tableau2353467[[#This Row],[3/6/2025]:[3/27/2025]])+COUNTBLANK(Tableau2353467[[#This Row],[3/6/2025]:[3/27/2025]])))</f>
        <v>0</v>
      </c>
      <c r="AK45" s="8">
        <f>IF(OR(ISBLANK(Q45),Tableau2353467[[#This Row],[Mai]]=" ")," ",SUM(Tableau2353467[[#This Row],[5/1/2025]:[5/31/2025]])/(COUNTA(Tableau2353467[[#This Row],[5/1/2025]:[5/31/2025]])+COUNTBLANK(Tableau2353467[[#This Row],[5/1/2025]:[5/31/2025]])))</f>
        <v>0</v>
      </c>
      <c r="AL45" s="8">
        <f>IF(OR(ISBLANK(Q45),Tableau2353467[[#This Row],[Juin]]=" ")," ",SUM(Tableau2353467[[#This Row],[6/1/2025]:[6/30/2025]])/(COUNTA(Tableau2353467[[#This Row],[6/1/2025]:[6/30/2025]])+COUNTBLANK(Tableau2353467[[#This Row],[6/1/2025]:[6/30/2025]])))</f>
        <v>0</v>
      </c>
      <c r="AM45" s="8">
        <f>IF(OR(ISBLANK(Q45),Tableau2353467[[#This Row],[Juillet]]=" ")," ",SUM(Tableau2353467[[#This Row],[7/1/2025]:[7/31/2025]])/(COUNTA(Tableau2353467[[#This Row],[7/1/2025]:[7/31/2025]])+COUNTBLANK(Tableau2353467[[#This Row],[7/1/2025]:[7/31/2025]])))</f>
        <v>0</v>
      </c>
      <c r="AN45" s="8">
        <f>IF(OR(ISBLANK(Q45),Tableau2353467[[#This Row],[Août]]=" ")," ",SUM(Tableau2353467[[#This Row],[8/1/2025]:[8/31/2025]])/(COUNTA(Tableau2353467[[#This Row],[8/1/2025]:[8/31/2025]])+COUNTBLANK(Tableau2353467[[#This Row],[8/1/2025]:[8/31/2025]])))</f>
        <v>0</v>
      </c>
      <c r="AO45" s="8">
        <f>IF(OR(ISBLANK(Q45),Tableau2353467[[#This Row],[Septembre]]=" ")," ",SUM(Tableau2353467[[#This Row],[9/1/2025]:[9/30/2025]])/(COUNTA(Tableau2353467[[#This Row],[9/1/2025]:[9/30/2025]])+COUNTBLANK(Tableau2353467[[#This Row],[9/1/2025]:[9/30/2025]])))</f>
        <v>0</v>
      </c>
      <c r="AP45" s="8">
        <f>IF(OR(ISBLANK(Q45),Tableau2353467[[#This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5" s="8">
        <f>IF(OR(ISBLANK(Q45),Tableau2353467[[#This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5" s="8">
        <f>IF(OR(ISBLANK(Q45),Tableau2353467[[#This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>
        <f t="shared" si="0"/>
        <v>0</v>
      </c>
      <c r="OU45" s="8">
        <v>0</v>
      </c>
      <c r="OV45" s="8">
        <v>18</v>
      </c>
      <c r="OW45" s="8">
        <f t="shared" si="5"/>
        <v>18</v>
      </c>
      <c r="OX45" s="8">
        <f t="shared" si="1"/>
        <v>0</v>
      </c>
      <c r="OY45" s="8">
        <f t="shared" si="2"/>
        <v>0</v>
      </c>
      <c r="OZ45" s="8">
        <f t="shared" si="3"/>
        <v>0</v>
      </c>
      <c r="PA45" s="8">
        <f t="shared" si="4"/>
        <v>0</v>
      </c>
    </row>
    <row r="46" spans="1:417" ht="15" customHeight="1">
      <c r="A46" s="108">
        <v>1</v>
      </c>
      <c r="B46" s="25" t="s">
        <v>588</v>
      </c>
      <c r="C46" s="26" t="s">
        <v>589</v>
      </c>
      <c r="D46" s="32">
        <v>45621</v>
      </c>
      <c r="E46" s="26" t="s">
        <v>419</v>
      </c>
      <c r="F46" s="26" t="s">
        <v>465</v>
      </c>
      <c r="G46" s="26" t="s">
        <v>421</v>
      </c>
      <c r="H46" s="26" t="s">
        <v>422</v>
      </c>
      <c r="I46" s="26" t="s">
        <v>423</v>
      </c>
      <c r="J46" s="26" t="s">
        <v>440</v>
      </c>
      <c r="K46" s="26" t="s">
        <v>441</v>
      </c>
      <c r="L46" s="26" t="s">
        <v>449</v>
      </c>
      <c r="M46" s="26" t="s">
        <v>450</v>
      </c>
      <c r="N46" s="26" t="s">
        <v>443</v>
      </c>
      <c r="O46" s="26"/>
      <c r="P46" s="26" t="s">
        <v>451</v>
      </c>
      <c r="Q46" s="109">
        <v>45658</v>
      </c>
      <c r="R46" s="109">
        <v>46022</v>
      </c>
      <c r="S46" s="27" t="s">
        <v>445</v>
      </c>
      <c r="T46" s="28">
        <f>IF(ISBLANK(Q46)," ",IF(IF(AND(NOT(ISBLANK(R46))),MONTH(R46)&lt;1)," ",IF(MONTH(Q46)&lt;2,SUM(Tableau2353467[[#This Row],[1/1/2025]:[1/31/2025]])," ")))</f>
        <v>0</v>
      </c>
      <c r="U46" s="28">
        <f>IF(ISBLANK(Q46)," ",IF(IF(AND(NOT(ISBLANK(R46))),MONTH(R46)&lt;2)," ",IF(MONTH(Q46)&lt;3,SUM(Tableau2353467[[#This Row],[2/1/2025]:[2/28/2025]])," ")))</f>
        <v>0</v>
      </c>
      <c r="V46" s="28">
        <f>IF(ISBLANK(Q46)," ",IF(IF(AND(NOT(ISBLANK(R46))),MONTH(R46)&lt;3)," ",IF(MONTH(Q46)&lt;4,SUM(Tableau2353467[[#This Row],[3/1/2025]:[3/31/2025]])," ")))</f>
        <v>0</v>
      </c>
      <c r="W46" s="28">
        <f>IF(ISBLANK(Q46)," ",IF(IF(AND(NOT(ISBLANK(R46))),MONTH(R46)&lt;4)," ",IF(MONTH(Q46)&lt;5,SUM(Tableau2353467[[#This Row],[4/1/2025]:[4/30/2025]])," ")))</f>
        <v>0</v>
      </c>
      <c r="X46" s="61">
        <f>IF(ISBLANK(Q46)," ",IF(IF(AND(NOT(ISBLANK(R46))),MONTH(R46)&lt;5)," ",IF(MONTH(Q46)&lt;6,SUM(Tableau2353467[[#This Row],[5/1/2025]:[5/31/2025]])," ")))</f>
        <v>0</v>
      </c>
      <c r="Y46" s="61">
        <f>IF(ISBLANK(Q46)," ",IF(IF(AND(NOT(ISBLANK(R46))),MONTH(R46)&lt;6)," ",IF(MONTH(Q46)&lt;7,SUM(Tableau2353467[[#This Row],[6/1/2025]:[6/30/2025]])," ")))</f>
        <v>0</v>
      </c>
      <c r="Z46" s="28">
        <f>IF(ISBLANK(Q46)," ",IF(IF(AND(NOT(ISBLANK(R46))),MONTH(R46)&lt;7)," ",IF(MONTH(Q46)&lt;8,SUM(Tableau2353467[[#This Row],[7/1/2025]:[7/31/2025]])," ")))</f>
        <v>0</v>
      </c>
      <c r="AA46" s="28">
        <f>IF(ISBLANK(Q46)," ",IF(IF(AND(NOT(ISBLANK(R46))),MONTH(R46)&lt;8)," ",IF(MONTH(Q46)&lt;9,SUM(Tableau2353467[[#This Row],[8/1/2025]:[8/31/2025]])," ")))</f>
        <v>0</v>
      </c>
      <c r="AB46" s="28">
        <f>IF(ISBLANK(Q46)," ",IF(IF(AND(NOT(ISBLANK(R46))),MONTH(R46)&lt;9)," ",IF(MONTH(Q46)&lt;10,SUM(Tableau2353467[[#This Row],[9/1/2025]:[9/30/2025]])," ")))</f>
        <v>0</v>
      </c>
      <c r="AC46" s="28">
        <f>IF(ISBLANK(Q46)," ",IF(IF(AND(NOT(ISBLANK(R46))),MONTH(R46)&lt;10)," ",IF(MONTH(Q46)&lt;11,SUM(Tableau2353467[[#This Row],[10/1/2025]:[10/31/2025]])," ")))</f>
        <v>0</v>
      </c>
      <c r="AD46" s="28">
        <f>IF(ISBLANK(Q46)," ",IF(IF(AND(NOT(ISBLANK(R46))),MONTH(R46)&lt;11)," ",IF(MONTH(Q46)&lt;12,SUM(Tableau2353467[[#This Row],[11/1/2025]:[11/30/2025]])," ")))</f>
        <v>0</v>
      </c>
      <c r="AE46" s="28">
        <f>IF(ISBLANK(Q46)," ",IF(IF(AND(NOT(ISBLANK(R46))),MONTH(R46)&lt;12)," ",IF(MONTH(Q46)&lt;13,SUM(Tableau2353467[[#This Row],[12/1/2025]:[12/31/2025]])," ")))</f>
        <v>0</v>
      </c>
      <c r="AF46" s="7"/>
      <c r="AG46" s="8">
        <f>IF(OR(ISBLANK(Q46),Tableau2353467[[#This Row],[Janvier]]=" ")," ",SUM(Tableau2353467[[#This Row],[1/1/2025]:[1/31/2025]])/(COUNTA(Tableau2353467[[#This Row],[1/1/2025]:[1/31/2025]])+COUNTBLANK(Tableau2353467[[#This Row],[1/1/2025]:[1/31/2025]])))</f>
        <v>0</v>
      </c>
      <c r="AH46" s="8">
        <f>IF(OR(ISBLANK(Q46),Tableau2353467[[#This Row],[Février]]=" ")," ",SUM(Tableau2353467[[#This Row],[2/1/2025]:[2/28/2025]])/(COUNTA(Tableau2353467[[#This Row],[2/1/2025]:[2/28/2025]])+COUNTBLANK(Tableau2353467[[#This Row],[2/1/2025]:[2/28/2025]])))</f>
        <v>0</v>
      </c>
      <c r="AI46" s="8">
        <f>IF(OR(ISBLANK(Q46),Tableau2353467[[#This Row],[Mars]]=" ")," ",SUM(Tableau2353467[[#This Row],[3/1/2025]:[3/31/2025]])/(COUNTA(Tableau2353467[[#This Row],[3/1/2025]:[3/31/2025]])+COUNTBLANK(Tableau2353467[[#This Row],[3/1/2025]:[3/31/2025]])))</f>
        <v>0</v>
      </c>
      <c r="AJ46" s="8">
        <f>IF(OR(ISBLANK(Q46),Tableau2353467[[#This Row],[Avril]]=" ")," ",SUM(Tableau2353467[[#This Row],[3/6/2025]:[3/27/2025]])/(COUNTA(Tableau2353467[[#This Row],[3/6/2025]:[3/27/2025]])+COUNTBLANK(Tableau2353467[[#This Row],[3/6/2025]:[3/27/2025]])))</f>
        <v>0</v>
      </c>
      <c r="AK46" s="8">
        <f>IF(OR(ISBLANK(Q46),Tableau2353467[[#This Row],[Mai]]=" ")," ",SUM(Tableau2353467[[#This Row],[5/1/2025]:[5/31/2025]])/(COUNTA(Tableau2353467[[#This Row],[5/1/2025]:[5/31/2025]])+COUNTBLANK(Tableau2353467[[#This Row],[5/1/2025]:[5/31/2025]])))</f>
        <v>0</v>
      </c>
      <c r="AL46" s="8">
        <f>IF(OR(ISBLANK(Q46),Tableau2353467[[#This Row],[Juin]]=" ")," ",SUM(Tableau2353467[[#This Row],[6/1/2025]:[6/30/2025]])/(COUNTA(Tableau2353467[[#This Row],[6/1/2025]:[6/30/2025]])+COUNTBLANK(Tableau2353467[[#This Row],[6/1/2025]:[6/30/2025]])))</f>
        <v>0</v>
      </c>
      <c r="AM46" s="8">
        <f>IF(OR(ISBLANK(Q46),Tableau2353467[[#This Row],[Juillet]]=" ")," ",SUM(Tableau2353467[[#This Row],[7/1/2025]:[7/31/2025]])/(COUNTA(Tableau2353467[[#This Row],[7/1/2025]:[7/31/2025]])+COUNTBLANK(Tableau2353467[[#This Row],[7/1/2025]:[7/31/2025]])))</f>
        <v>0</v>
      </c>
      <c r="AN46" s="8">
        <f>IF(OR(ISBLANK(Q46),Tableau2353467[[#This Row],[Août]]=" ")," ",SUM(Tableau2353467[[#This Row],[8/1/2025]:[8/31/2025]])/(COUNTA(Tableau2353467[[#This Row],[8/1/2025]:[8/31/2025]])+COUNTBLANK(Tableau2353467[[#This Row],[8/1/2025]:[8/31/2025]])))</f>
        <v>0</v>
      </c>
      <c r="AO46" s="8">
        <f>IF(OR(ISBLANK(Q46),Tableau2353467[[#This Row],[Septembre]]=" ")," ",SUM(Tableau2353467[[#This Row],[9/1/2025]:[9/30/2025]])/(COUNTA(Tableau2353467[[#This Row],[9/1/2025]:[9/30/2025]])+COUNTBLANK(Tableau2353467[[#This Row],[9/1/2025]:[9/30/2025]])))</f>
        <v>0</v>
      </c>
      <c r="AP46" s="8">
        <f>IF(OR(ISBLANK(Q46),Tableau2353467[[#This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6" s="8">
        <f>IF(OR(ISBLANK(Q46),Tableau2353467[[#This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6" s="8">
        <f>IF(OR(ISBLANK(Q46),Tableau2353467[[#This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>
        <f t="shared" si="0"/>
        <v>0</v>
      </c>
      <c r="OU46" s="8">
        <v>0</v>
      </c>
      <c r="OV46" s="8">
        <v>18</v>
      </c>
      <c r="OW46" s="8">
        <f t="shared" si="5"/>
        <v>18</v>
      </c>
      <c r="OX46" s="8">
        <f t="shared" si="1"/>
        <v>0</v>
      </c>
      <c r="OY46" s="8">
        <f t="shared" si="2"/>
        <v>0</v>
      </c>
      <c r="OZ46" s="8">
        <f t="shared" si="3"/>
        <v>0</v>
      </c>
      <c r="PA46" s="8">
        <f t="shared" si="4"/>
        <v>0</v>
      </c>
    </row>
    <row r="47" spans="1:417" ht="15" customHeight="1">
      <c r="A47" s="108">
        <v>1</v>
      </c>
      <c r="B47" s="25" t="s">
        <v>590</v>
      </c>
      <c r="C47" s="26" t="s">
        <v>591</v>
      </c>
      <c r="D47" s="32">
        <v>45180</v>
      </c>
      <c r="E47" s="26" t="s">
        <v>470</v>
      </c>
      <c r="F47" s="26" t="s">
        <v>465</v>
      </c>
      <c r="G47" s="26" t="s">
        <v>421</v>
      </c>
      <c r="H47" s="26" t="s">
        <v>422</v>
      </c>
      <c r="I47" s="26" t="s">
        <v>423</v>
      </c>
      <c r="J47" s="26" t="s">
        <v>424</v>
      </c>
      <c r="K47" s="26" t="s">
        <v>425</v>
      </c>
      <c r="L47" s="26" t="s">
        <v>432</v>
      </c>
      <c r="M47" s="26" t="s">
        <v>433</v>
      </c>
      <c r="N47" s="26" t="s">
        <v>427</v>
      </c>
      <c r="O47" s="26"/>
      <c r="P47" s="26" t="s">
        <v>434</v>
      </c>
      <c r="Q47" s="109">
        <v>45658</v>
      </c>
      <c r="R47" s="109">
        <v>46022</v>
      </c>
      <c r="S47" s="27" t="s">
        <v>592</v>
      </c>
      <c r="T47" s="28">
        <f>IF(ISBLANK(Q47)," ",IF(IF(AND(NOT(ISBLANK(R47))),MONTH(R47)&lt;1)," ",IF(MONTH(Q47)&lt;2,SUM(Tableau2353467[[#This Row],[1/1/2025]:[1/31/2025]])," ")))</f>
        <v>0</v>
      </c>
      <c r="U47" s="28">
        <f>IF(ISBLANK(Q47)," ",IF(IF(AND(NOT(ISBLANK(R47))),MONTH(R47)&lt;2)," ",IF(MONTH(Q47)&lt;3,SUM(Tableau2353467[[#This Row],[2/1/2025]:[2/28/2025]])," ")))</f>
        <v>0</v>
      </c>
      <c r="V47" s="28">
        <f>IF(ISBLANK(Q47)," ",IF(IF(AND(NOT(ISBLANK(R47))),MONTH(R47)&lt;3)," ",IF(MONTH(Q47)&lt;4,SUM(Tableau2353467[[#This Row],[3/1/2025]:[3/31/2025]])," ")))</f>
        <v>0</v>
      </c>
      <c r="W47" s="28">
        <f>IF(ISBLANK(Q47)," ",IF(IF(AND(NOT(ISBLANK(R47))),MONTH(R47)&lt;4)," ",IF(MONTH(Q47)&lt;5,SUM(Tableau2353467[[#This Row],[4/1/2025]:[4/30/2025]])," ")))</f>
        <v>0</v>
      </c>
      <c r="X47" s="61">
        <f>IF(ISBLANK(Q47)," ",IF(IF(AND(NOT(ISBLANK(R47))),MONTH(R47)&lt;5)," ",IF(MONTH(Q47)&lt;6,SUM(Tableau2353467[[#This Row],[5/1/2025]:[5/31/2025]])," ")))</f>
        <v>0</v>
      </c>
      <c r="Y47" s="61">
        <f>IF(ISBLANK(Q47)," ",IF(IF(AND(NOT(ISBLANK(R47))),MONTH(R47)&lt;6)," ",IF(MONTH(Q47)&lt;7,SUM(Tableau2353467[[#This Row],[6/1/2025]:[6/30/2025]])," ")))</f>
        <v>0</v>
      </c>
      <c r="Z47" s="28">
        <f>IF(ISBLANK(Q47)," ",IF(IF(AND(NOT(ISBLANK(R47))),MONTH(R47)&lt;7)," ",IF(MONTH(Q47)&lt;8,SUM(Tableau2353467[[#This Row],[7/1/2025]:[7/31/2025]])," ")))</f>
        <v>0</v>
      </c>
      <c r="AA47" s="28">
        <f>IF(ISBLANK(Q47)," ",IF(IF(AND(NOT(ISBLANK(R47))),MONTH(R47)&lt;8)," ",IF(MONTH(Q47)&lt;9,SUM(Tableau2353467[[#This Row],[8/1/2025]:[8/31/2025]])," ")))</f>
        <v>0</v>
      </c>
      <c r="AB47" s="28">
        <f>IF(ISBLANK(Q47)," ",IF(IF(AND(NOT(ISBLANK(R47))),MONTH(R47)&lt;9)," ",IF(MONTH(Q47)&lt;10,SUM(Tableau2353467[[#This Row],[9/1/2025]:[9/30/2025]])," ")))</f>
        <v>0</v>
      </c>
      <c r="AC47" s="28">
        <f>IF(ISBLANK(Q47)," ",IF(IF(AND(NOT(ISBLANK(R47))),MONTH(R47)&lt;10)," ",IF(MONTH(Q47)&lt;11,SUM(Tableau2353467[[#This Row],[10/1/2025]:[10/31/2025]])," ")))</f>
        <v>0</v>
      </c>
      <c r="AD47" s="28">
        <f>IF(ISBLANK(Q47)," ",IF(IF(AND(NOT(ISBLANK(R47))),MONTH(R47)&lt;11)," ",IF(MONTH(Q47)&lt;12,SUM(Tableau2353467[[#This Row],[11/1/2025]:[11/30/2025]])," ")))</f>
        <v>0</v>
      </c>
      <c r="AE47" s="28">
        <f>IF(ISBLANK(Q47)," ",IF(IF(AND(NOT(ISBLANK(R47))),MONTH(R47)&lt;12)," ",IF(MONTH(Q47)&lt;13,SUM(Tableau2353467[[#This Row],[12/1/2025]:[12/31/2025]])," ")))</f>
        <v>0</v>
      </c>
      <c r="AF47" s="7"/>
      <c r="AG47" s="8">
        <f>IF(OR(ISBLANK(Q47),Tableau2353467[[#This Row],[Janvier]]=" ")," ",SUM(Tableau2353467[[#This Row],[1/1/2025]:[1/31/2025]])/(COUNTA(Tableau2353467[[#This Row],[1/1/2025]:[1/31/2025]])+COUNTBLANK(Tableau2353467[[#This Row],[1/1/2025]:[1/31/2025]])))</f>
        <v>0</v>
      </c>
      <c r="AH47" s="8">
        <f>IF(OR(ISBLANK(Q47),Tableau2353467[[#This Row],[Février]]=" ")," ",SUM(Tableau2353467[[#This Row],[2/1/2025]:[2/28/2025]])/(COUNTA(Tableau2353467[[#This Row],[2/1/2025]:[2/28/2025]])+COUNTBLANK(Tableau2353467[[#This Row],[2/1/2025]:[2/28/2025]])))</f>
        <v>0</v>
      </c>
      <c r="AI47" s="8">
        <f>IF(OR(ISBLANK(Q47),Tableau2353467[[#This Row],[Mars]]=" ")," ",SUM(Tableau2353467[[#This Row],[3/1/2025]:[3/31/2025]])/(COUNTA(Tableau2353467[[#This Row],[3/1/2025]:[3/31/2025]])+COUNTBLANK(Tableau2353467[[#This Row],[3/1/2025]:[3/31/2025]])))</f>
        <v>0</v>
      </c>
      <c r="AJ47" s="8">
        <f>IF(OR(ISBLANK(Q47),Tableau2353467[[#This Row],[Avril]]=" ")," ",SUM(Tableau2353467[[#This Row],[3/6/2025]:[3/27/2025]])/(COUNTA(Tableau2353467[[#This Row],[3/6/2025]:[3/27/2025]])+COUNTBLANK(Tableau2353467[[#This Row],[3/6/2025]:[3/27/2025]])))</f>
        <v>0</v>
      </c>
      <c r="AK47" s="8">
        <f>IF(OR(ISBLANK(Q47),Tableau2353467[[#This Row],[Mai]]=" ")," ",SUM(Tableau2353467[[#This Row],[5/1/2025]:[5/31/2025]])/(COUNTA(Tableau2353467[[#This Row],[5/1/2025]:[5/31/2025]])+COUNTBLANK(Tableau2353467[[#This Row],[5/1/2025]:[5/31/2025]])))</f>
        <v>0</v>
      </c>
      <c r="AL47" s="8">
        <f>IF(OR(ISBLANK(Q47),Tableau2353467[[#This Row],[Juin]]=" ")," ",SUM(Tableau2353467[[#This Row],[6/1/2025]:[6/30/2025]])/(COUNTA(Tableau2353467[[#This Row],[6/1/2025]:[6/30/2025]])+COUNTBLANK(Tableau2353467[[#This Row],[6/1/2025]:[6/30/2025]])))</f>
        <v>0</v>
      </c>
      <c r="AM47" s="8">
        <f>IF(OR(ISBLANK(Q47),Tableau2353467[[#This Row],[Juillet]]=" ")," ",SUM(Tableau2353467[[#This Row],[7/1/2025]:[7/31/2025]])/(COUNTA(Tableau2353467[[#This Row],[7/1/2025]:[7/31/2025]])+COUNTBLANK(Tableau2353467[[#This Row],[7/1/2025]:[7/31/2025]])))</f>
        <v>0</v>
      </c>
      <c r="AN47" s="8">
        <f>IF(OR(ISBLANK(Q47),Tableau2353467[[#This Row],[Août]]=" ")," ",SUM(Tableau2353467[[#This Row],[8/1/2025]:[8/31/2025]])/(COUNTA(Tableau2353467[[#This Row],[8/1/2025]:[8/31/2025]])+COUNTBLANK(Tableau2353467[[#This Row],[8/1/2025]:[8/31/2025]])))</f>
        <v>0</v>
      </c>
      <c r="AO47" s="8">
        <f>IF(OR(ISBLANK(Q47),Tableau2353467[[#This Row],[Septembre]]=" ")," ",SUM(Tableau2353467[[#This Row],[9/1/2025]:[9/30/2025]])/(COUNTA(Tableau2353467[[#This Row],[9/1/2025]:[9/30/2025]])+COUNTBLANK(Tableau2353467[[#This Row],[9/1/2025]:[9/30/2025]])))</f>
        <v>0</v>
      </c>
      <c r="AP47" s="8">
        <f>IF(OR(ISBLANK(Q47),Tableau2353467[[#This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7" s="8">
        <f>IF(OR(ISBLANK(Q47),Tableau2353467[[#This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7" s="8">
        <f>IF(OR(ISBLANK(Q47),Tableau2353467[[#This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>
        <f t="shared" si="0"/>
        <v>0</v>
      </c>
      <c r="OU47" s="8"/>
      <c r="OV47" s="8"/>
      <c r="OW47" s="8">
        <f>$OU47+$OV47</f>
        <v>0</v>
      </c>
      <c r="OX47" s="8">
        <f>COUNTIF($AS47:$OS47,"CP")</f>
        <v>0</v>
      </c>
      <c r="OY47" s="8">
        <f t="shared" si="2"/>
        <v>0</v>
      </c>
      <c r="OZ47" s="8">
        <f t="shared" si="3"/>
        <v>0</v>
      </c>
      <c r="PA47" s="8">
        <f>$OY47-$OZ47-$OX47</f>
        <v>0</v>
      </c>
    </row>
    <row r="48" spans="1:417" ht="15" customHeight="1">
      <c r="A48" s="108">
        <v>1</v>
      </c>
      <c r="B48" s="25" t="s">
        <v>593</v>
      </c>
      <c r="C48" s="26" t="s">
        <v>594</v>
      </c>
      <c r="D48" s="32">
        <v>45713</v>
      </c>
      <c r="E48" s="26" t="s">
        <v>419</v>
      </c>
      <c r="F48" s="26" t="s">
        <v>465</v>
      </c>
      <c r="G48" s="26" t="s">
        <v>421</v>
      </c>
      <c r="H48" s="26" t="s">
        <v>422</v>
      </c>
      <c r="I48" s="26" t="s">
        <v>423</v>
      </c>
      <c r="J48" s="26" t="s">
        <v>440</v>
      </c>
      <c r="K48" s="26" t="s">
        <v>441</v>
      </c>
      <c r="L48" s="26" t="s">
        <v>432</v>
      </c>
      <c r="M48" s="26" t="s">
        <v>433</v>
      </c>
      <c r="N48" s="26" t="s">
        <v>579</v>
      </c>
      <c r="O48" s="26"/>
      <c r="P48" s="26" t="s">
        <v>451</v>
      </c>
      <c r="Q48" s="109">
        <v>45658</v>
      </c>
      <c r="R48" s="109">
        <v>46022</v>
      </c>
      <c r="S48" s="27" t="s">
        <v>445</v>
      </c>
      <c r="T48" s="28">
        <f>IF(ISBLANK(Q48)," ",IF(IF(AND(NOT(ISBLANK(R48))),MONTH(R48)&lt;1)," ",IF(MONTH(Q48)&lt;2,SUM(Tableau2353467[[#This Row],[1/1/2025]:[1/31/2025]])," ")))</f>
        <v>0</v>
      </c>
      <c r="U48" s="28">
        <f>IF(ISBLANK(Q48)," ",IF(IF(AND(NOT(ISBLANK(R48))),MONTH(R48)&lt;2)," ",IF(MONTH(Q48)&lt;3,SUM(Tableau2353467[[#This Row],[2/1/2025]:[2/28/2025]])," ")))</f>
        <v>0</v>
      </c>
      <c r="V48" s="28">
        <f>IF(ISBLANK(Q48)," ",IF(IF(AND(NOT(ISBLANK(R48))),MONTH(R48)&lt;3)," ",IF(MONTH(Q48)&lt;4,SUM(Tableau2353467[[#This Row],[3/1/2025]:[3/31/2025]])," ")))</f>
        <v>0</v>
      </c>
      <c r="W48" s="28">
        <f>IF(ISBLANK(Q48)," ",IF(IF(AND(NOT(ISBLANK(R48))),MONTH(R48)&lt;4)," ",IF(MONTH(Q48)&lt;5,SUM(Tableau2353467[[#This Row],[4/1/2025]:[4/30/2025]])," ")))</f>
        <v>0</v>
      </c>
      <c r="X48" s="61">
        <f>IF(ISBLANK(Q48)," ",IF(IF(AND(NOT(ISBLANK(R48))),MONTH(R48)&lt;5)," ",IF(MONTH(Q48)&lt;6,SUM(Tableau2353467[[#This Row],[5/1/2025]:[5/31/2025]])," ")))</f>
        <v>0</v>
      </c>
      <c r="Y48" s="61">
        <f>IF(ISBLANK(Q48)," ",IF(IF(AND(NOT(ISBLANK(R48))),MONTH(R48)&lt;6)," ",IF(MONTH(Q48)&lt;7,SUM(Tableau2353467[[#This Row],[6/1/2025]:[6/30/2025]])," ")))</f>
        <v>0</v>
      </c>
      <c r="Z48" s="28">
        <f>IF(ISBLANK(Q48)," ",IF(IF(AND(NOT(ISBLANK(R48))),MONTH(R48)&lt;7)," ",IF(MONTH(Q48)&lt;8,SUM(Tableau2353467[[#This Row],[7/1/2025]:[7/31/2025]])," ")))</f>
        <v>0</v>
      </c>
      <c r="AA48" s="28">
        <f>IF(ISBLANK(Q48)," ",IF(IF(AND(NOT(ISBLANK(R48))),MONTH(R48)&lt;8)," ",IF(MONTH(Q48)&lt;9,SUM(Tableau2353467[[#This Row],[8/1/2025]:[8/31/2025]])," ")))</f>
        <v>0</v>
      </c>
      <c r="AB48" s="28">
        <f>IF(ISBLANK(Q48)," ",IF(IF(AND(NOT(ISBLANK(R48))),MONTH(R48)&lt;9)," ",IF(MONTH(Q48)&lt;10,SUM(Tableau2353467[[#This Row],[9/1/2025]:[9/30/2025]])," ")))</f>
        <v>0</v>
      </c>
      <c r="AC48" s="28">
        <f>IF(ISBLANK(Q48)," ",IF(IF(AND(NOT(ISBLANK(R48))),MONTH(R48)&lt;10)," ",IF(MONTH(Q48)&lt;11,SUM(Tableau2353467[[#This Row],[10/1/2025]:[10/31/2025]])," ")))</f>
        <v>0</v>
      </c>
      <c r="AD48" s="28">
        <f>IF(ISBLANK(Q48)," ",IF(IF(AND(NOT(ISBLANK(R48))),MONTH(R48)&lt;11)," ",IF(MONTH(Q48)&lt;12,SUM(Tableau2353467[[#This Row],[11/1/2025]:[11/30/2025]])," ")))</f>
        <v>0</v>
      </c>
      <c r="AE48" s="28">
        <f>IF(ISBLANK(Q48)," ",IF(IF(AND(NOT(ISBLANK(R48))),MONTH(R48)&lt;12)," ",IF(MONTH(Q48)&lt;13,SUM(Tableau2353467[[#This Row],[12/1/2025]:[12/31/2025]])," ")))</f>
        <v>0</v>
      </c>
      <c r="AF48" s="7"/>
      <c r="AG48" s="8">
        <f>IF(OR(ISBLANK(Q48),Tableau2353467[[#This Row],[Janvier]]=" ")," ",SUM(Tableau2353467[[#This Row],[1/1/2025]:[1/31/2025]])/(COUNTA(Tableau2353467[[#This Row],[1/1/2025]:[1/31/2025]])+COUNTBLANK(Tableau2353467[[#This Row],[1/1/2025]:[1/31/2025]])))</f>
        <v>0</v>
      </c>
      <c r="AH48" s="8">
        <f>IF(OR(ISBLANK(Q48),Tableau2353467[[#This Row],[Février]]=" ")," ",SUM(Tableau2353467[[#This Row],[2/1/2025]:[2/28/2025]])/(COUNTA(Tableau2353467[[#This Row],[2/1/2025]:[2/28/2025]])+COUNTBLANK(Tableau2353467[[#This Row],[2/1/2025]:[2/28/2025]])))</f>
        <v>0</v>
      </c>
      <c r="AI48" s="8">
        <f>IF(OR(ISBLANK(Q48),Tableau2353467[[#This Row],[Mars]]=" ")," ",SUM(Tableau2353467[[#This Row],[3/1/2025]:[3/31/2025]])/(COUNTA(Tableau2353467[[#This Row],[3/1/2025]:[3/31/2025]])+COUNTBLANK(Tableau2353467[[#This Row],[3/1/2025]:[3/31/2025]])))</f>
        <v>0</v>
      </c>
      <c r="AJ48" s="8">
        <f>IF(OR(ISBLANK(Q48),Tableau2353467[[#This Row],[Avril]]=" ")," ",SUM(Tableau2353467[[#This Row],[3/6/2025]:[3/27/2025]])/(COUNTA(Tableau2353467[[#This Row],[3/6/2025]:[3/27/2025]])+COUNTBLANK(Tableau2353467[[#This Row],[3/6/2025]:[3/27/2025]])))</f>
        <v>0</v>
      </c>
      <c r="AK48" s="8">
        <f>IF(OR(ISBLANK(Q48),Tableau2353467[[#This Row],[Mai]]=" ")," ",SUM(Tableau2353467[[#This Row],[5/1/2025]:[5/31/2025]])/(COUNTA(Tableau2353467[[#This Row],[5/1/2025]:[5/31/2025]])+COUNTBLANK(Tableau2353467[[#This Row],[5/1/2025]:[5/31/2025]])))</f>
        <v>0</v>
      </c>
      <c r="AL48" s="8">
        <f>IF(OR(ISBLANK(Q48),Tableau2353467[[#This Row],[Juin]]=" ")," ",SUM(Tableau2353467[[#This Row],[6/1/2025]:[6/30/2025]])/(COUNTA(Tableau2353467[[#This Row],[6/1/2025]:[6/30/2025]])+COUNTBLANK(Tableau2353467[[#This Row],[6/1/2025]:[6/30/2025]])))</f>
        <v>0</v>
      </c>
      <c r="AM48" s="8">
        <f>IF(OR(ISBLANK(Q48),Tableau2353467[[#This Row],[Juillet]]=" ")," ",SUM(Tableau2353467[[#This Row],[7/1/2025]:[7/31/2025]])/(COUNTA(Tableau2353467[[#This Row],[7/1/2025]:[7/31/2025]])+COUNTBLANK(Tableau2353467[[#This Row],[7/1/2025]:[7/31/2025]])))</f>
        <v>0</v>
      </c>
      <c r="AN48" s="8">
        <f>IF(OR(ISBLANK(Q48),Tableau2353467[[#This Row],[Août]]=" ")," ",SUM(Tableau2353467[[#This Row],[8/1/2025]:[8/31/2025]])/(COUNTA(Tableau2353467[[#This Row],[8/1/2025]:[8/31/2025]])+COUNTBLANK(Tableau2353467[[#This Row],[8/1/2025]:[8/31/2025]])))</f>
        <v>0</v>
      </c>
      <c r="AO48" s="8">
        <f>IF(OR(ISBLANK(Q48),Tableau2353467[[#This Row],[Septembre]]=" ")," ",SUM(Tableau2353467[[#This Row],[9/1/2025]:[9/30/2025]])/(COUNTA(Tableau2353467[[#This Row],[9/1/2025]:[9/30/2025]])+COUNTBLANK(Tableau2353467[[#This Row],[9/1/2025]:[9/30/2025]])))</f>
        <v>0</v>
      </c>
      <c r="AP48" s="8">
        <f>IF(OR(ISBLANK(Q48),Tableau2353467[[#This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8" s="8">
        <f>IF(OR(ISBLANK(Q48),Tableau2353467[[#This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8" s="8">
        <f>IF(OR(ISBLANK(Q48),Tableau2353467[[#This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>
        <f t="shared" si="0"/>
        <v>0</v>
      </c>
      <c r="OU48" s="8"/>
      <c r="OV48" s="8"/>
      <c r="OW48" s="8">
        <f>$OU48+$OV48</f>
        <v>0</v>
      </c>
      <c r="OX48" s="8">
        <f t="shared" si="1"/>
        <v>0</v>
      </c>
      <c r="OY48" s="8">
        <f t="shared" si="2"/>
        <v>0</v>
      </c>
      <c r="OZ48" s="8">
        <f t="shared" si="3"/>
        <v>0</v>
      </c>
      <c r="PA48" s="8">
        <f>$OY48-$OZ48-$OX48</f>
        <v>0</v>
      </c>
    </row>
    <row r="49" spans="1:417" ht="15" customHeight="1">
      <c r="A49" s="108">
        <v>1</v>
      </c>
      <c r="B49" s="25" t="s">
        <v>595</v>
      </c>
      <c r="C49" s="26" t="s">
        <v>596</v>
      </c>
      <c r="D49" s="32">
        <v>45659</v>
      </c>
      <c r="E49" s="26" t="s">
        <v>419</v>
      </c>
      <c r="F49" s="26" t="s">
        <v>437</v>
      </c>
      <c r="G49" s="26" t="s">
        <v>421</v>
      </c>
      <c r="H49" s="26" t="s">
        <v>422</v>
      </c>
      <c r="I49" s="26" t="s">
        <v>423</v>
      </c>
      <c r="J49" s="26" t="s">
        <v>440</v>
      </c>
      <c r="K49" s="26" t="s">
        <v>441</v>
      </c>
      <c r="L49" s="26" t="s">
        <v>532</v>
      </c>
      <c r="M49" s="26" t="s">
        <v>533</v>
      </c>
      <c r="N49" s="26" t="s">
        <v>597</v>
      </c>
      <c r="O49" s="26"/>
      <c r="P49" s="26" t="s">
        <v>451</v>
      </c>
      <c r="Q49" s="109">
        <v>45658</v>
      </c>
      <c r="R49" s="109">
        <v>46022</v>
      </c>
      <c r="S49" s="27" t="s">
        <v>445</v>
      </c>
      <c r="T49" s="28">
        <f>IF(ISBLANK(Q49)," ",IF(IF(AND(NOT(ISBLANK(R49))),MONTH(R49)&lt;1)," ",IF(MONTH(Q49)&lt;2,SUM(Tableau2353467[[#This Row],[1/1/2025]:[1/31/2025]])," ")))</f>
        <v>0</v>
      </c>
      <c r="U49" s="28">
        <f>IF(ISBLANK(Q49)," ",IF(IF(AND(NOT(ISBLANK(R49))),MONTH(R49)&lt;2)," ",IF(MONTH(Q49)&lt;3,SUM(Tableau2353467[[#This Row],[2/1/2025]:[2/28/2025]])," ")))</f>
        <v>0</v>
      </c>
      <c r="V49" s="28">
        <f>IF(ISBLANK(Q49)," ",IF(IF(AND(NOT(ISBLANK(R49))),MONTH(R49)&lt;3)," ",IF(MONTH(Q49)&lt;4,SUM(Tableau2353467[[#This Row],[3/1/2025]:[3/31/2025]])," ")))</f>
        <v>0</v>
      </c>
      <c r="W49" s="28">
        <f>IF(ISBLANK(Q49)," ",IF(IF(AND(NOT(ISBLANK(R49))),MONTH(R49)&lt;4)," ",IF(MONTH(Q49)&lt;5,SUM(Tableau2353467[[#This Row],[4/1/2025]:[4/30/2025]])," ")))</f>
        <v>0</v>
      </c>
      <c r="X49" s="61">
        <f>IF(ISBLANK(Q49)," ",IF(IF(AND(NOT(ISBLANK(R49))),MONTH(R49)&lt;5)," ",IF(MONTH(Q49)&lt;6,SUM(Tableau2353467[[#This Row],[5/1/2025]:[5/31/2025]])," ")))</f>
        <v>0</v>
      </c>
      <c r="Y49" s="61">
        <f>IF(ISBLANK(Q49)," ",IF(IF(AND(NOT(ISBLANK(R49))),MONTH(R49)&lt;6)," ",IF(MONTH(Q49)&lt;7,SUM(Tableau2353467[[#This Row],[6/1/2025]:[6/30/2025]])," ")))</f>
        <v>0</v>
      </c>
      <c r="Z49" s="28">
        <f>IF(ISBLANK(Q49)," ",IF(IF(AND(NOT(ISBLANK(R49))),MONTH(R49)&lt;7)," ",IF(MONTH(Q49)&lt;8,SUM(Tableau2353467[[#This Row],[7/1/2025]:[7/31/2025]])," ")))</f>
        <v>0</v>
      </c>
      <c r="AA49" s="28">
        <f>IF(ISBLANK(Q49)," ",IF(IF(AND(NOT(ISBLANK(R49))),MONTH(R49)&lt;8)," ",IF(MONTH(Q49)&lt;9,SUM(Tableau2353467[[#This Row],[8/1/2025]:[8/31/2025]])," ")))</f>
        <v>0</v>
      </c>
      <c r="AB49" s="28">
        <f>IF(ISBLANK(Q49)," ",IF(IF(AND(NOT(ISBLANK(R49))),MONTH(R49)&lt;9)," ",IF(MONTH(Q49)&lt;10,SUM(Tableau2353467[[#This Row],[9/1/2025]:[9/30/2025]])," ")))</f>
        <v>0</v>
      </c>
      <c r="AC49" s="28">
        <f>IF(ISBLANK(Q49)," ",IF(IF(AND(NOT(ISBLANK(R49))),MONTH(R49)&lt;10)," ",IF(MONTH(Q49)&lt;11,SUM(Tableau2353467[[#This Row],[10/1/2025]:[10/31/2025]])," ")))</f>
        <v>0</v>
      </c>
      <c r="AD49" s="28">
        <f>IF(ISBLANK(Q49)," ",IF(IF(AND(NOT(ISBLANK(R49))),MONTH(R49)&lt;11)," ",IF(MONTH(Q49)&lt;12,SUM(Tableau2353467[[#This Row],[11/1/2025]:[11/30/2025]])," ")))</f>
        <v>0</v>
      </c>
      <c r="AE49" s="28">
        <f>IF(ISBLANK(Q49)," ",IF(IF(AND(NOT(ISBLANK(R49))),MONTH(R49)&lt;12)," ",IF(MONTH(Q49)&lt;13,SUM(Tableau2353467[[#This Row],[12/1/2025]:[12/31/2025]])," ")))</f>
        <v>0</v>
      </c>
      <c r="AF49" s="7"/>
      <c r="AG49" s="8">
        <f>IF(OR(ISBLANK(Q49),Tableau2353467[[#This Row],[Janvier]]=" ")," ",SUM(Tableau2353467[[#This Row],[1/1/2025]:[1/31/2025]])/(COUNTA(Tableau2353467[[#This Row],[1/1/2025]:[1/31/2025]])+COUNTBLANK(Tableau2353467[[#This Row],[1/1/2025]:[1/31/2025]])))</f>
        <v>0</v>
      </c>
      <c r="AH49" s="8">
        <f>IF(OR(ISBLANK(Q49),Tableau2353467[[#This Row],[Février]]=" ")," ",SUM(Tableau2353467[[#This Row],[2/1/2025]:[2/28/2025]])/(COUNTA(Tableau2353467[[#This Row],[2/1/2025]:[2/28/2025]])+COUNTBLANK(Tableau2353467[[#This Row],[2/1/2025]:[2/28/2025]])))</f>
        <v>0</v>
      </c>
      <c r="AI49" s="8">
        <f>IF(OR(ISBLANK(Q49),Tableau2353467[[#This Row],[Mars]]=" ")," ",SUM(Tableau2353467[[#This Row],[3/1/2025]:[3/31/2025]])/(COUNTA(Tableau2353467[[#This Row],[3/1/2025]:[3/31/2025]])+COUNTBLANK(Tableau2353467[[#This Row],[3/1/2025]:[3/31/2025]])))</f>
        <v>0</v>
      </c>
      <c r="AJ49" s="8">
        <f>IF(OR(ISBLANK(Q49),Tableau2353467[[#This Row],[Avril]]=" ")," ",SUM(Tableau2353467[[#This Row],[3/6/2025]:[3/27/2025]])/(COUNTA(Tableau2353467[[#This Row],[3/6/2025]:[3/27/2025]])+COUNTBLANK(Tableau2353467[[#This Row],[3/6/2025]:[3/27/2025]])))</f>
        <v>0</v>
      </c>
      <c r="AK49" s="8">
        <f>IF(OR(ISBLANK(Q49),Tableau2353467[[#This Row],[Mai]]=" ")," ",SUM(Tableau2353467[[#This Row],[5/1/2025]:[5/31/2025]])/(COUNTA(Tableau2353467[[#This Row],[5/1/2025]:[5/31/2025]])+COUNTBLANK(Tableau2353467[[#This Row],[5/1/2025]:[5/31/2025]])))</f>
        <v>0</v>
      </c>
      <c r="AL49" s="8">
        <f>IF(OR(ISBLANK(Q49),Tableau2353467[[#This Row],[Juin]]=" ")," ",SUM(Tableau2353467[[#This Row],[6/1/2025]:[6/30/2025]])/(COUNTA(Tableau2353467[[#This Row],[6/1/2025]:[6/30/2025]])+COUNTBLANK(Tableau2353467[[#This Row],[6/1/2025]:[6/30/2025]])))</f>
        <v>0</v>
      </c>
      <c r="AM49" s="8">
        <f>IF(OR(ISBLANK(Q49),Tableau2353467[[#This Row],[Juillet]]=" ")," ",SUM(Tableau2353467[[#This Row],[7/1/2025]:[7/31/2025]])/(COUNTA(Tableau2353467[[#This Row],[7/1/2025]:[7/31/2025]])+COUNTBLANK(Tableau2353467[[#This Row],[7/1/2025]:[7/31/2025]])))</f>
        <v>0</v>
      </c>
      <c r="AN49" s="8">
        <f>IF(OR(ISBLANK(Q49),Tableau2353467[[#This Row],[Août]]=" ")," ",SUM(Tableau2353467[[#This Row],[8/1/2025]:[8/31/2025]])/(COUNTA(Tableau2353467[[#This Row],[8/1/2025]:[8/31/2025]])+COUNTBLANK(Tableau2353467[[#This Row],[8/1/2025]:[8/31/2025]])))</f>
        <v>0</v>
      </c>
      <c r="AO49" s="8">
        <f>IF(OR(ISBLANK(Q49),Tableau2353467[[#This Row],[Septembre]]=" ")," ",SUM(Tableau2353467[[#This Row],[9/1/2025]:[9/30/2025]])/(COUNTA(Tableau2353467[[#This Row],[9/1/2025]:[9/30/2025]])+COUNTBLANK(Tableau2353467[[#This Row],[9/1/2025]:[9/30/2025]])))</f>
        <v>0</v>
      </c>
      <c r="AP49" s="8">
        <f>IF(OR(ISBLANK(Q49),Tableau2353467[[#This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49" s="8">
        <f>IF(OR(ISBLANK(Q49),Tableau2353467[[#This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49" s="8">
        <f>IF(OR(ISBLANK(Q49),Tableau2353467[[#This Row],[Novembre]]=" ")," ",SUM(Tableau2353467[[#This Row],[12/1/2025]:[12/31/2025]])/(COUNTA(Tableau2353467[[#This Row],[12/1/2025]:[12/31/2025]])+COUNTBLANK(Tableau2353467[[#This Row],[12/1/2025]:[12/31/2025]])))</f>
        <v>0</v>
      </c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>
        <f t="shared" si="0"/>
        <v>0</v>
      </c>
      <c r="OU49" s="8">
        <v>0</v>
      </c>
      <c r="OV49" s="8">
        <v>18</v>
      </c>
      <c r="OW49" s="8">
        <f t="shared" si="5"/>
        <v>18</v>
      </c>
      <c r="OX49" s="8">
        <f t="shared" si="1"/>
        <v>0</v>
      </c>
      <c r="OY49" s="8">
        <f t="shared" si="2"/>
        <v>0</v>
      </c>
      <c r="OZ49" s="8">
        <f t="shared" si="3"/>
        <v>0</v>
      </c>
      <c r="PA49" s="8">
        <f t="shared" si="4"/>
        <v>0</v>
      </c>
    </row>
    <row r="50" spans="1:417" ht="15" customHeight="1">
      <c r="A50" s="108">
        <v>1</v>
      </c>
      <c r="B50" s="25"/>
      <c r="C50" s="26" t="s">
        <v>598</v>
      </c>
      <c r="D50" s="32"/>
      <c r="E50" s="26"/>
      <c r="F50" s="26"/>
      <c r="G50" s="26" t="s">
        <v>438</v>
      </c>
      <c r="H50" s="6" t="s">
        <v>422</v>
      </c>
      <c r="I50" s="6" t="s">
        <v>423</v>
      </c>
      <c r="J50" s="36" t="s">
        <v>440</v>
      </c>
      <c r="K50" s="36" t="s">
        <v>441</v>
      </c>
      <c r="L50" s="36"/>
      <c r="M50" s="6" t="s">
        <v>599</v>
      </c>
      <c r="N50" s="6" t="s">
        <v>599</v>
      </c>
      <c r="O50" s="6"/>
      <c r="P50" s="6" t="s">
        <v>600</v>
      </c>
      <c r="Q50" s="113">
        <v>45715</v>
      </c>
      <c r="R50" s="109">
        <v>46022</v>
      </c>
      <c r="S50" s="27" t="s">
        <v>445</v>
      </c>
      <c r="T50" s="28" t="str">
        <f>IF(ISBLANK(Q50)," ",IF(IF(AND(NOT(ISBLANK(R50))),MONTH(R50)&lt;1)," ",IF(MONTH(Q50)&lt;2,SUM(Tableau2353467[[#This Row],[1/1/2025]:[1/31/2025]])," ")))</f>
        <v xml:space="preserve"> </v>
      </c>
      <c r="U50" s="28">
        <f>IF(ISBLANK(Q50)," ",IF(IF(AND(NOT(ISBLANK(R50))),MONTH(R50)&lt;2)," ",IF(MONTH(Q50)&lt;3,SUM(Tableau2353467[[#This Row],[2/1/2025]:[2/28/2025]])," ")))</f>
        <v>0</v>
      </c>
      <c r="V50" s="28">
        <f>IF(ISBLANK(Q50)," ",IF(IF(AND(NOT(ISBLANK(R50))),MONTH(R50)&lt;3)," ",IF(MONTH(Q50)&lt;4,SUM(Tableau2353467[[#This Row],[3/1/2025]:[3/31/2025]])," ")))</f>
        <v>0</v>
      </c>
      <c r="W50" s="28">
        <f>IF(ISBLANK(Q50)," ",IF(IF(AND(NOT(ISBLANK(R50))),MONTH(R50)&lt;4)," ",IF(MONTH(Q50)&lt;5,SUM(Tableau2353467[[#This Row],[4/1/2025]:[4/30/2025]])," ")))</f>
        <v>0</v>
      </c>
      <c r="X50" s="61">
        <f>IF(ISBLANK(Q50)," ",IF(IF(AND(NOT(ISBLANK(R50))),MONTH(R50)&lt;5)," ",IF(MONTH(Q50)&lt;6,SUM(Tableau2353467[[#This Row],[5/1/2025]:[5/31/2025]])," ")))</f>
        <v>0</v>
      </c>
      <c r="Y50" s="61">
        <f>IF(ISBLANK(Q50)," ",IF(IF(AND(NOT(ISBLANK(R50))),MONTH(R50)&lt;6)," ",IF(MONTH(Q50)&lt;7,SUM(Tableau2353467[[#This Row],[6/1/2025]:[6/30/2025]])," ")))</f>
        <v>0</v>
      </c>
      <c r="Z50" s="28">
        <f>IF(ISBLANK(Q50)," ",IF(IF(AND(NOT(ISBLANK(R50))),MONTH(R50)&lt;7)," ",IF(MONTH(Q50)&lt;8,SUM(Tableau2353467[[#This Row],[7/1/2025]:[7/31/2025]])," ")))</f>
        <v>0</v>
      </c>
      <c r="AA50" s="28">
        <f>IF(ISBLANK(Q50)," ",IF(IF(AND(NOT(ISBLANK(R50))),MONTH(R50)&lt;8)," ",IF(MONTH(Q50)&lt;9,SUM(Tableau2353467[[#This Row],[8/1/2025]:[8/31/2025]])," ")))</f>
        <v>0</v>
      </c>
      <c r="AB50" s="28">
        <f>IF(ISBLANK(Q50)," ",IF(IF(AND(NOT(ISBLANK(R50))),MONTH(R50)&lt;9)," ",IF(MONTH(Q50)&lt;10,SUM(Tableau2353467[[#This Row],[9/1/2025]:[9/30/2025]])," ")))</f>
        <v>0</v>
      </c>
      <c r="AC50" s="28">
        <f>IF(ISBLANK(Q50)," ",IF(IF(AND(NOT(ISBLANK(R50))),MONTH(R50)&lt;10)," ",IF(MONTH(Q50)&lt;11,SUM(Tableau2353467[[#This Row],[10/1/2025]:[10/31/2025]])," ")))</f>
        <v>0</v>
      </c>
      <c r="AD50" s="28">
        <f>IF(ISBLANK(Q50)," ",IF(IF(AND(NOT(ISBLANK(R50))),MONTH(R50)&lt;11)," ",IF(MONTH(Q50)&lt;12,SUM(Tableau2353467[[#This Row],[11/1/2025]:[11/30/2025]])," ")))</f>
        <v>0</v>
      </c>
      <c r="AE50" s="28">
        <f>IF(ISBLANK(Q50)," ",IF(IF(AND(NOT(ISBLANK(R50))),MONTH(R50)&lt;12)," ",IF(MONTH(Q50)&lt;13,SUM(Tableau2353467[[#This Row],[12/1/2025]:[12/31/2025]])," ")))</f>
        <v>0</v>
      </c>
      <c r="AF50" s="7"/>
      <c r="AG50" s="8" t="str">
        <f>IF(OR(ISBLANK(Q50),Tableau2353467[[#This Row],[Janvier]]=" ")," ",SUM(Tableau2353467[[#This Row],[1/1/2025]:[1/31/2025]])/(COUNTA(Tableau2353467[[#This Row],[1/1/2025]:[1/31/2025]])+COUNTBLANK(Tableau2353467[[#This Row],[1/1/2025]:[1/31/2025]])))</f>
        <v xml:space="preserve"> </v>
      </c>
      <c r="AH50" s="7">
        <f>IF(OR(ISBLANK(Q50),Tableau2353467[[#This Row],[Février]]=" ")," ",SUM(Tableau2353467[[#This Row],[2/1/2025]:[2/28/2025]])/(COUNTA(Tableau2353467[[#This Row],[2/1/2025]:[2/28/2025]])+COUNTBLANK(Tableau2353467[[#This Row],[2/1/2025]:[2/28/2025]])))</f>
        <v>0</v>
      </c>
      <c r="AI50" s="7">
        <f>IF(OR(ISBLANK(Q50),Tableau2353467[[#This Row],[Mars]]=" ")," ",SUM(Tableau2353467[[#This Row],[3/1/2025]:[3/31/2025]])/(COUNTA(Tableau2353467[[#This Row],[3/1/2025]:[3/31/2025]])+COUNTBLANK(Tableau2353467[[#This Row],[3/1/2025]:[3/31/2025]])))</f>
        <v>0</v>
      </c>
      <c r="AJ50" s="7">
        <f>IF(OR(ISBLANK(Q50),Tableau2353467[[#This Row],[Avril]]=" ")," ",SUM(Tableau2353467[[#This Row],[3/6/2025]:[3/27/2025]])/(COUNTA(Tableau2353467[[#This Row],[3/6/2025]:[3/27/2025]])+COUNTBLANK(Tableau2353467[[#This Row],[3/6/2025]:[3/27/2025]])))</f>
        <v>0</v>
      </c>
      <c r="AK50" s="7">
        <f>IF(OR(ISBLANK(Q50),Tableau2353467[[#This Row],[Mai]]=" ")," ",SUM(Tableau2353467[[#This Row],[5/1/2025]:[5/31/2025]])/(COUNTA(Tableau2353467[[#This Row],[5/1/2025]:[5/31/2025]])+COUNTBLANK(Tableau2353467[[#This Row],[5/1/2025]:[5/31/2025]])))</f>
        <v>0</v>
      </c>
      <c r="AL50" s="7">
        <f>IF(OR(ISBLANK(Q50),Tableau2353467[[#This Row],[Juin]]=" ")," ",SUM(Tableau2353467[[#This Row],[6/1/2025]:[6/30/2025]])/(COUNTA(Tableau2353467[[#This Row],[6/1/2025]:[6/30/2025]])+COUNTBLANK(Tableau2353467[[#This Row],[6/1/2025]:[6/30/2025]])))</f>
        <v>0</v>
      </c>
      <c r="AM50" s="7">
        <f>IF(OR(ISBLANK(Q50),Tableau2353467[[#This Row],[Juillet]]=" ")," ",SUM(Tableau2353467[[#This Row],[7/1/2025]:[7/31/2025]])/(COUNTA(Tableau2353467[[#This Row],[7/1/2025]:[7/31/2025]])+COUNTBLANK(Tableau2353467[[#This Row],[7/1/2025]:[7/31/2025]])))</f>
        <v>0</v>
      </c>
      <c r="AN50" s="7">
        <f>IF(OR(ISBLANK(Q50),Tableau2353467[[#This Row],[Août]]=" ")," ",SUM(Tableau2353467[[#This Row],[8/1/2025]:[8/31/2025]])/(COUNTA(Tableau2353467[[#This Row],[8/1/2025]:[8/31/2025]])+COUNTBLANK(Tableau2353467[[#This Row],[8/1/2025]:[8/31/2025]])))</f>
        <v>0</v>
      </c>
      <c r="AO50" s="7">
        <f>IF(OR(ISBLANK(Q50),Tableau2353467[[#This Row],[Septembre]]=" ")," ",SUM(Tableau2353467[[#This Row],[9/1/2025]:[9/30/2025]])/(COUNTA(Tableau2353467[[#This Row],[9/1/2025]:[9/30/2025]])+COUNTBLANK(Tableau2353467[[#This Row],[9/1/2025]:[9/30/2025]])))</f>
        <v>0</v>
      </c>
      <c r="AP50" s="7">
        <f>IF(OR(ISBLANK(Q50),Tableau2353467[[#This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50" s="7">
        <f>IF(OR(ISBLANK(Q50),Tableau2353467[[#This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50" s="7">
        <f>IF(OR(ISBLANK(Q50),Tableau2353467[[#This Row],[Novembre]]=" ")," ",SUM(Tableau2353467[[#This Row],[8/27/2025]:[9/18/2025]])/(COUNTA(Tableau2353467[[#This Row],[8/27/2025]:[9/18/2025]])+COUNTBLANK(Tableau2353467[[#This Row],[8/27/2025]:[9/18/2025]])))</f>
        <v>0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>
        <f t="shared" si="0"/>
        <v>0</v>
      </c>
      <c r="OU50" s="8"/>
      <c r="OV50" s="8"/>
      <c r="OW50" s="8">
        <f>$OU50+$OV50</f>
        <v>0</v>
      </c>
      <c r="OX50" s="8">
        <f t="shared" si="1"/>
        <v>0</v>
      </c>
      <c r="OY50" s="8">
        <f>COUNTIF($AS50:$OS50,1)</f>
        <v>0</v>
      </c>
      <c r="OZ50" s="8">
        <f t="shared" si="3"/>
        <v>0</v>
      </c>
      <c r="PA50" s="8">
        <f>$OY50-$OZ50-$OX50</f>
        <v>0</v>
      </c>
    </row>
    <row r="51" spans="1:417" ht="15" customHeight="1">
      <c r="A51" s="108">
        <v>1</v>
      </c>
      <c r="B51" s="25" t="s">
        <v>601</v>
      </c>
      <c r="C51" s="26" t="s">
        <v>602</v>
      </c>
      <c r="D51" s="32">
        <v>44470</v>
      </c>
      <c r="E51" s="26" t="s">
        <v>419</v>
      </c>
      <c r="F51" s="26" t="s">
        <v>559</v>
      </c>
      <c r="G51" s="26" t="s">
        <v>603</v>
      </c>
      <c r="H51" s="26" t="s">
        <v>422</v>
      </c>
      <c r="I51" s="26" t="s">
        <v>423</v>
      </c>
      <c r="J51" s="26" t="s">
        <v>424</v>
      </c>
      <c r="K51" s="26" t="s">
        <v>425</v>
      </c>
      <c r="L51" s="26"/>
      <c r="M51" s="26"/>
      <c r="N51" s="26"/>
      <c r="O51" s="26"/>
      <c r="P51" s="26"/>
      <c r="Q51" s="109">
        <v>45658</v>
      </c>
      <c r="R51" s="109"/>
      <c r="S51" s="27" t="s">
        <v>604</v>
      </c>
      <c r="T51" s="28">
        <f>IF(ISBLANK(Q51)," ",IF(IF(AND(NOT(ISBLANK(R51))),MONTH(R51)&lt;1)," ",IF(MONTH(Q51)&lt;2,SUM(Tableau2353467[[#This Row],[1/1/2025]:[1/31/2025]])," ")))</f>
        <v>0</v>
      </c>
      <c r="U51" s="28">
        <f>IF(ISBLANK(Q51)," ",IF(IF(AND(NOT(ISBLANK(R51))),MONTH(R51)&lt;2)," ",IF(MONTH(Q51)&lt;3,SUM(Tableau2353467[[#This Row],[2/1/2025]:[2/28/2025]])," ")))</f>
        <v>0</v>
      </c>
      <c r="V51" s="28">
        <f>IF(ISBLANK(Q51)," ",IF(IF(AND(NOT(ISBLANK(R51))),MONTH(R51)&lt;3)," ",IF(MONTH(Q51)&lt;4,SUM(Tableau2353467[[#This Row],[3/1/2025]:[3/31/2025]])," ")))</f>
        <v>0</v>
      </c>
      <c r="W51" s="28">
        <f>IF(ISBLANK(Q51)," ",IF(IF(AND(NOT(ISBLANK(R51))),MONTH(R51)&lt;4)," ",IF(MONTH(Q51)&lt;5,SUM(Tableau2353467[[#This Row],[4/1/2025]:[4/30/2025]])," ")))</f>
        <v>0</v>
      </c>
      <c r="X51" s="61">
        <f>IF(ISBLANK(Q51)," ",IF(IF(AND(NOT(ISBLANK(R51))),MONTH(R51)&lt;5)," ",IF(MONTH(Q51)&lt;6,SUM(Tableau2353467[[#This Row],[5/1/2025]:[5/31/2025]])," ")))</f>
        <v>0</v>
      </c>
      <c r="Y51" s="61">
        <f>IF(ISBLANK(Q51)," ",IF(IF(AND(NOT(ISBLANK(R51))),MONTH(R51)&lt;6)," ",IF(MONTH(Q51)&lt;7,SUM(Tableau2353467[[#This Row],[6/1/2025]:[6/30/2025]])," ")))</f>
        <v>0</v>
      </c>
      <c r="Z51" s="28">
        <f>IF(ISBLANK(Q51)," ",IF(IF(AND(NOT(ISBLANK(R51))),MONTH(R51)&lt;7)," ",IF(MONTH(Q51)&lt;8,SUM(Tableau2353467[[#This Row],[7/1/2025]:[7/31/2025]])," ")))</f>
        <v>0</v>
      </c>
      <c r="AA51" s="28">
        <f>IF(ISBLANK(Q51)," ",IF(IF(AND(NOT(ISBLANK(R51))),MONTH(R51)&lt;8)," ",IF(MONTH(Q51)&lt;9,SUM(Tableau2353467[[#This Row],[8/1/2025]:[8/31/2025]])," ")))</f>
        <v>0</v>
      </c>
      <c r="AB51" s="28">
        <f>IF(ISBLANK(Q51)," ",IF(IF(AND(NOT(ISBLANK(R51))),MONTH(R51)&lt;9)," ",IF(MONTH(Q51)&lt;10,SUM(Tableau2353467[[#This Row],[9/1/2025]:[9/30/2025]])," ")))</f>
        <v>0</v>
      </c>
      <c r="AC51" s="28">
        <f>IF(ISBLANK(Q51)," ",IF(IF(AND(NOT(ISBLANK(R51))),MONTH(R51)&lt;10)," ",IF(MONTH(Q51)&lt;11,SUM(Tableau2353467[[#This Row],[10/1/2025]:[10/31/2025]])," ")))</f>
        <v>0</v>
      </c>
      <c r="AD51" s="28">
        <f>IF(ISBLANK(Q51)," ",IF(IF(AND(NOT(ISBLANK(R51))),MONTH(R51)&lt;11)," ",IF(MONTH(Q51)&lt;12,SUM(Tableau2353467[[#This Row],[11/1/2025]:[11/30/2025]])," ")))</f>
        <v>0</v>
      </c>
      <c r="AE51" s="28">
        <f>IF(ISBLANK(Q51)," ",IF(IF(AND(NOT(ISBLANK(R51))),MONTH(R51)&lt;12)," ",IF(MONTH(Q51)&lt;13,SUM(Tableau2353467[[#This Row],[12/1/2025]:[12/31/2025]])," ")))</f>
        <v>0</v>
      </c>
      <c r="AF51" s="7"/>
      <c r="AG51" s="8">
        <f>IF(OR(ISBLANK(Q51),Tableau2353467[[#This Row],[Janvier]]=" ")," ",SUM(Tableau2353467[[#This Row],[1/1/2025]:[1/31/2025]])/(COUNTA(Tableau2353467[[#This Row],[1/1/2025]:[1/31/2025]])+COUNTBLANK(Tableau2353467[[#This Row],[1/1/2025]:[1/31/2025]])))</f>
        <v>0</v>
      </c>
      <c r="AH51" s="8">
        <f>IF(OR(ISBLANK(Q51),Tableau2353467[[#This Row],[Février]]=" ")," ",SUM(Tableau2353467[[#This Row],[2/1/2025]:[2/28/2025]])/(COUNTA(Tableau2353467[[#This Row],[2/1/2025]:[2/28/2025]])+COUNTBLANK(Tableau2353467[[#This Row],[2/1/2025]:[2/28/2025]])))</f>
        <v>0</v>
      </c>
      <c r="AI51" s="8">
        <f>IF(OR(ISBLANK(Q51),Tableau2353467[[#This Row],[Mars]]=" ")," ",SUM(Tableau2353467[[#This Row],[3/1/2025]:[3/31/2025]])/(COUNTA(Tableau2353467[[#This Row],[3/1/2025]:[3/31/2025]])+COUNTBLANK(Tableau2353467[[#This Row],[3/1/2025]:[3/31/2025]])))</f>
        <v>0</v>
      </c>
      <c r="AJ51" s="8">
        <f>IF(OR(ISBLANK(Q51),Tableau2353467[[#This Row],[Avril]]=" ")," ",SUM(Tableau2353467[[#This Row],[3/6/2025]:[3/27/2025]])/(COUNTA(Tableau2353467[[#This Row],[3/6/2025]:[3/27/2025]])+COUNTBLANK(Tableau2353467[[#This Row],[3/6/2025]:[3/27/2025]])))</f>
        <v>0</v>
      </c>
      <c r="AK51" s="8">
        <f>IF(OR(ISBLANK(Q51),Tableau2353467[[#This Row],[Mai]]=" ")," ",SUM(Tableau2353467[[#This Row],[5/1/2025]:[5/31/2025]])/(COUNTA(Tableau2353467[[#This Row],[5/1/2025]:[5/31/2025]])+COUNTBLANK(Tableau2353467[[#This Row],[5/1/2025]:[5/31/2025]])))</f>
        <v>0</v>
      </c>
      <c r="AL51" s="8">
        <f>IF(OR(ISBLANK(Q51),Tableau2353467[[#This Row],[Juin]]=" ")," ",SUM(Tableau2353467[[#This Row],[6/1/2025]:[6/30/2025]])/(COUNTA(Tableau2353467[[#This Row],[6/1/2025]:[6/30/2025]])+COUNTBLANK(Tableau2353467[[#This Row],[6/1/2025]:[6/30/2025]])))</f>
        <v>0</v>
      </c>
      <c r="AM51" s="8">
        <f>IF(OR(ISBLANK(Q51),Tableau2353467[[#This Row],[Juillet]]=" ")," ",SUM(Tableau2353467[[#This Row],[7/1/2025]:[7/31/2025]])/(COUNTA(Tableau2353467[[#This Row],[7/1/2025]:[7/31/2025]])+COUNTBLANK(Tableau2353467[[#This Row],[7/1/2025]:[7/31/2025]])))</f>
        <v>0</v>
      </c>
      <c r="AN51" s="8">
        <f>IF(OR(ISBLANK(Q51),Tableau2353467[[#This Row],[Août]]=" ")," ",SUM(Tableau2353467[[#This Row],[8/1/2025]:[8/31/2025]])/(COUNTA(Tableau2353467[[#This Row],[8/1/2025]:[8/31/2025]])+COUNTBLANK(Tableau2353467[[#This Row],[8/1/2025]:[8/31/2025]])))</f>
        <v>0</v>
      </c>
      <c r="AO51" s="8">
        <f>IF(OR(ISBLANK(Q51),Tableau2353467[[#This Row],[Septembre]]=" ")," ",SUM(Tableau2353467[[#This Row],[9/1/2025]:[9/30/2025]])/(COUNTA(Tableau2353467[[#This Row],[9/1/2025]:[9/30/2025]])+COUNTBLANK(Tableau2353467[[#This Row],[9/1/2025]:[9/30/2025]])))</f>
        <v>0</v>
      </c>
      <c r="AP51" s="8">
        <f>IF(OR(ISBLANK(Q51),Tableau2353467[[#This Row],[Octobre]]=" ")," ",SUM(Tableau2353467[[#This Row],[10/1/2025]:[10/31/2025]])/(COUNTA(Tableau2353467[[#This Row],[10/1/2025]:[10/31/2025]])+COUNTBLANK(Tableau2353467[[#This Row],[10/1/2025]:[10/31/2025]])))</f>
        <v>0</v>
      </c>
      <c r="AQ51" s="8">
        <f>IF(OR(ISBLANK(Q51),Tableau2353467[[#This Row],[Novembre]]=" ")," ",SUM(Tableau2353467[[#This Row],[11/1/2025]:[11/30/2025]])/(COUNTA(Tableau2353467[[#This Row],[11/1/2025]:[11/30/2025]])+COUNTBLANK(Tableau2353467[[#This Row],[11/1/2025]:[11/30/2025]])))</f>
        <v>0</v>
      </c>
      <c r="AR51" s="8">
        <f>IF(OR(ISBLANK(Q51),Tableau2353467[[#This Row],[Novembre]]=" ")," ",SUM(Tableau2353467[[#This Row],[8/27/2025]:[9/18/2025]])/(COUNTA(Tableau2353467[[#This Row],[8/27/2025]:[9/18/2025]])+COUNTBLANK(Tableau2353467[[#This Row],[8/27/2025]:[9/18/2025]])))</f>
        <v>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>
        <f t="shared" si="0"/>
        <v>0</v>
      </c>
      <c r="OU51" s="8">
        <v>0</v>
      </c>
      <c r="OV51" s="8">
        <v>18</v>
      </c>
      <c r="OW51" s="8">
        <f t="shared" si="5"/>
        <v>18</v>
      </c>
      <c r="OX51" s="8">
        <f t="shared" si="1"/>
        <v>0</v>
      </c>
      <c r="OY51" s="8">
        <f t="shared" ref="OY51:OY53" si="6">COUNTIF($AS51:$OS51,1)</f>
        <v>0</v>
      </c>
      <c r="OZ51" s="8">
        <f t="shared" si="3"/>
        <v>0</v>
      </c>
      <c r="PA51" s="8">
        <f t="shared" ref="PA51:PA53" si="7">$OY51-$OZ51-$OX51</f>
        <v>0</v>
      </c>
    </row>
    <row r="52" spans="1:417" ht="15" customHeight="1">
      <c r="B52" s="25"/>
      <c r="C52" s="26"/>
      <c r="D52" s="32"/>
      <c r="E52" s="29"/>
      <c r="F52" s="26"/>
      <c r="G52" s="26"/>
      <c r="H52" s="6"/>
      <c r="I52" s="6"/>
      <c r="J52" s="36"/>
      <c r="K52" s="36"/>
      <c r="L52" s="36"/>
      <c r="M52" s="6"/>
      <c r="N52" s="6"/>
      <c r="O52" s="6"/>
      <c r="P52" s="6"/>
      <c r="Q52" s="113"/>
      <c r="R52" s="109"/>
      <c r="S52" s="27"/>
      <c r="T52" s="28" t="str">
        <f>IF(ISBLANK(Q52)," ",IF(IF(AND(NOT(ISBLANK(R52))),MONTH(R52)&lt;1)," ",IF(MONTH(Q52)&lt;2,SUM(Tableau2353467[[#This Row],[1/1/2025]:[1/31/2025]])," ")))</f>
        <v xml:space="preserve"> </v>
      </c>
      <c r="U52" s="28" t="str">
        <f>IF(ISBLANK(Q52)," ",IF(IF(AND(NOT(ISBLANK(R52))),MONTH(R52)&lt;2)," ",IF(MONTH(Q52)&lt;3,SUM(Tableau2353467[[#This Row],[2/1/2025]:[2/28/2025]])," ")))</f>
        <v xml:space="preserve"> </v>
      </c>
      <c r="V52" s="28" t="str">
        <f>IF(ISBLANK(Q52)," ",IF(IF(AND(NOT(ISBLANK(R52))),MONTH(R52)&lt;3)," ",IF(MONTH(Q52)&lt;4,SUM(Tableau2353467[[#This Row],[3/1/2025]:[3/31/2025]])," ")))</f>
        <v xml:space="preserve"> </v>
      </c>
      <c r="W52" s="28" t="str">
        <f>IF(ISBLANK(Q52)," ",IF(IF(AND(NOT(ISBLANK(R52))),MONTH(R52)&lt;4)," ",IF(MONTH(Q52)&lt;5,SUM(Tableau2353467[[#This Row],[4/1/2025]:[4/30/2025]])," ")))</f>
        <v xml:space="preserve"> </v>
      </c>
      <c r="X52" s="61" t="str">
        <f>IF(ISBLANK(Q52)," ",IF(IF(AND(NOT(ISBLANK(R52))),MONTH(R52)&lt;5)," ",IF(MONTH(Q52)&lt;6,SUM(Tableau2353467[[#This Row],[5/1/2025]:[5/31/2025]])," ")))</f>
        <v xml:space="preserve"> </v>
      </c>
      <c r="Y52" s="61" t="str">
        <f>IF(ISBLANK(Q52)," ",IF(IF(AND(NOT(ISBLANK(R52))),MONTH(R52)&lt;6)," ",IF(MONTH(Q52)&lt;7,SUM(Tableau2353467[[#This Row],[6/1/2025]:[6/30/2025]])," ")))</f>
        <v xml:space="preserve"> </v>
      </c>
      <c r="Z52" s="28" t="str">
        <f>IF(ISBLANK(Q52)," ",IF(IF(AND(NOT(ISBLANK(R52))),MONTH(R52)&lt;7)," ",IF(MONTH(Q52)&lt;8,SUM(Tableau2353467[[#This Row],[7/1/2025]:[7/31/2025]])," ")))</f>
        <v xml:space="preserve"> </v>
      </c>
      <c r="AA52" s="28" t="str">
        <f>IF(ISBLANK(Q52)," ",IF(IF(AND(NOT(ISBLANK(R52))),MONTH(R52)&lt;8)," ",IF(MONTH(Q52)&lt;9,SUM(Tableau2353467[[#This Row],[8/1/2025]:[8/31/2025]])," ")))</f>
        <v xml:space="preserve"> </v>
      </c>
      <c r="AB52" s="28" t="str">
        <f>IF(ISBLANK(Q52)," ",IF(IF(AND(NOT(ISBLANK(R52))),MONTH(R52)&lt;9)," ",IF(MONTH(Q52)&lt;10,SUM(Tableau2353467[[#This Row],[9/1/2025]:[9/30/2025]])," ")))</f>
        <v xml:space="preserve"> </v>
      </c>
      <c r="AC52" s="28" t="str">
        <f>IF(ISBLANK(Q52)," ",IF(IF(AND(NOT(ISBLANK(R52))),MONTH(R52)&lt;10)," ",IF(MONTH(Q52)&lt;11,SUM(Tableau2353467[[#This Row],[10/1/2025]:[10/31/2025]])," ")))</f>
        <v xml:space="preserve"> </v>
      </c>
      <c r="AD52" s="28" t="str">
        <f>IF(ISBLANK(Q52)," ",IF(IF(AND(NOT(ISBLANK(R52))),MONTH(R52)&lt;11)," ",IF(MONTH(Q52)&lt;12,SUM(Tableau2353467[[#This Row],[11/1/2025]:[11/30/2025]])," ")))</f>
        <v xml:space="preserve"> </v>
      </c>
      <c r="AE52" s="28" t="str">
        <f>IF(ISBLANK(Q52)," ",IF(IF(AND(NOT(ISBLANK(R52))),MONTH(R52)&lt;12)," ",IF(MONTH(Q52)&lt;13,SUM(Tableau2353467[[#This Row],[12/1/2025]:[12/31/2025]])," ")))</f>
        <v xml:space="preserve"> </v>
      </c>
      <c r="AF52" s="7"/>
      <c r="AG52" s="8" t="str">
        <f>IF(OR(ISBLANK(Q52),Tableau2353467[[#This Row],[Janvier]]=" ")," ",SUM(Tableau2353467[[#This Row],[1/1/2025]:[1/31/2025]])/(COUNTA(Tableau2353467[[#This Row],[1/1/2025]:[1/31/2025]])+COUNTBLANK(Tableau2353467[[#This Row],[1/1/2025]:[1/31/2025]])))</f>
        <v xml:space="preserve"> </v>
      </c>
      <c r="AH52" s="8" t="str">
        <f>IF(OR(ISBLANK(Q52),Tableau2353467[[#This Row],[Février]]=" ")," ",SUM(Tableau2353467[[#This Row],[2/1/2025]:[2/28/2025]])/(COUNTA(Tableau2353467[[#This Row],[2/1/2025]:[2/28/2025]])+COUNTBLANK(Tableau2353467[[#This Row],[2/1/2025]:[2/28/2025]])))</f>
        <v xml:space="preserve"> </v>
      </c>
      <c r="AI52" s="8" t="str">
        <f>IF(OR(ISBLANK(Q52),Tableau2353467[[#This Row],[Mars]]=" ")," ",SUM(Tableau2353467[[#This Row],[3/1/2025]:[3/31/2025]])/(COUNTA(Tableau2353467[[#This Row],[3/1/2025]:[3/31/2025]])+COUNTBLANK(Tableau2353467[[#This Row],[3/1/2025]:[3/31/2025]])))</f>
        <v xml:space="preserve"> </v>
      </c>
      <c r="AJ52" s="8" t="str">
        <f>IF(OR(ISBLANK(Q52),Tableau2353467[[#This Row],[Avril]]=" ")," ",SUM(Tableau2353467[[#This Row],[3/6/2025]:[3/27/2025]])/(COUNTA(Tableau2353467[[#This Row],[3/6/2025]:[3/27/2025]])+COUNTBLANK(Tableau2353467[[#This Row],[3/6/2025]:[3/27/2025]])))</f>
        <v xml:space="preserve"> </v>
      </c>
      <c r="AK52" s="8" t="str">
        <f>IF(OR(ISBLANK(Q52),Tableau2353467[[#This Row],[Mai]]=" ")," ",SUM(Tableau2353467[[#This Row],[5/1/2025]:[5/31/2025]])/(COUNTA(Tableau2353467[[#This Row],[5/1/2025]:[5/31/2025]])+COUNTBLANK(Tableau2353467[[#This Row],[5/1/2025]:[5/31/2025]])))</f>
        <v xml:space="preserve"> </v>
      </c>
      <c r="AL52" s="8" t="str">
        <f>IF(OR(ISBLANK(Q52),Tableau2353467[[#This Row],[Juin]]=" ")," ",SUM(Tableau2353467[[#This Row],[6/1/2025]:[6/30/2025]])/(COUNTA(Tableau2353467[[#This Row],[6/1/2025]:[6/30/2025]])+COUNTBLANK(Tableau2353467[[#This Row],[6/1/2025]:[6/30/2025]])))</f>
        <v xml:space="preserve"> </v>
      </c>
      <c r="AM52" s="8" t="str">
        <f>IF(OR(ISBLANK(Q52),Tableau2353467[[#This Row],[Juillet]]=" ")," ",SUM(Tableau2353467[[#This Row],[7/1/2025]:[7/31/2025]])/(COUNTA(Tableau2353467[[#This Row],[7/1/2025]:[7/31/2025]])+COUNTBLANK(Tableau2353467[[#This Row],[7/1/2025]:[7/31/2025]])))</f>
        <v xml:space="preserve"> </v>
      </c>
      <c r="AN52" s="8" t="str">
        <f>IF(OR(ISBLANK(Q52),Tableau2353467[[#This Row],[Août]]=" ")," ",SUM(Tableau2353467[[#This Row],[8/1/2025]:[8/31/2025]])/(COUNTA(Tableau2353467[[#This Row],[8/1/2025]:[8/31/2025]])+COUNTBLANK(Tableau2353467[[#This Row],[8/1/2025]:[8/31/2025]])))</f>
        <v xml:space="preserve"> </v>
      </c>
      <c r="AO52" s="8" t="str">
        <f>IF(OR(ISBLANK(Q52),Tableau2353467[[#This Row],[Septembre]]=" ")," ",SUM(Tableau2353467[[#This Row],[9/1/2025]:[9/30/2025]])/(COUNTA(Tableau2353467[[#This Row],[9/1/2025]:[9/30/2025]])+COUNTBLANK(Tableau2353467[[#This Row],[9/1/2025]:[9/30/2025]])))</f>
        <v xml:space="preserve"> </v>
      </c>
      <c r="AP52" s="8" t="str">
        <f>IF(OR(ISBLANK(Q52),Tableau2353467[[#This Row],[Octobre]]=" ")," ",SUM(Tableau2353467[[#This Row],[10/1/2025]:[10/31/2025]])/(COUNTA(Tableau2353467[[#This Row],[10/1/2025]:[10/31/2025]])+COUNTBLANK(Tableau2353467[[#This Row],[10/1/2025]:[10/31/2025]])))</f>
        <v xml:space="preserve"> </v>
      </c>
      <c r="AQ52" s="8" t="str">
        <f>IF(OR(ISBLANK(Q52),Tableau2353467[[#This Row],[Novembre]]=" ")," ",SUM(Tableau2353467[[#This Row],[11/1/2025]:[11/30/2025]])/(COUNTA(Tableau2353467[[#This Row],[11/1/2025]:[11/30/2025]])+COUNTBLANK(Tableau2353467[[#This Row],[11/1/2025]:[11/30/2025]])))</f>
        <v xml:space="preserve"> </v>
      </c>
      <c r="AR52" s="8" t="str">
        <f>IF(OR(ISBLANK(Q52),Tableau2353467[[#This Row],[Novembre]]=" ")," ",SUM(Tableau2353467[[#This Row],[8/27/2025]:[9/18/2025]])/(COUNTA(Tableau2353467[[#This Row],[8/27/2025]:[9/18/2025]])+COUNTBLANK(Tableau2353467[[#This Row],[8/27/2025]:[9/18/2025]])))</f>
        <v xml:space="preserve"> 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>
        <f>COUNTIF($AS52:$OS52,"F")</f>
        <v>0</v>
      </c>
      <c r="OU52" s="8"/>
      <c r="OV52" s="8"/>
      <c r="OW52" s="8">
        <f>$OU52+$OV52</f>
        <v>0</v>
      </c>
      <c r="OX52" s="8">
        <f>COUNTIF($AS52:$OS52,"CP")</f>
        <v>0</v>
      </c>
      <c r="OY52" s="8">
        <f t="shared" si="6"/>
        <v>0</v>
      </c>
      <c r="OZ52" s="8">
        <f t="shared" si="3"/>
        <v>0</v>
      </c>
      <c r="PA52" s="8">
        <f t="shared" si="7"/>
        <v>0</v>
      </c>
    </row>
    <row r="53" spans="1:417" ht="15" customHeight="1">
      <c r="B53" s="25"/>
      <c r="C53" s="26"/>
      <c r="D53" s="32"/>
      <c r="E53" s="29"/>
      <c r="F53" s="26"/>
      <c r="G53" s="26"/>
      <c r="H53" s="6"/>
      <c r="I53" s="6"/>
      <c r="J53" s="36"/>
      <c r="K53" s="36"/>
      <c r="L53" s="36"/>
      <c r="M53" s="6"/>
      <c r="N53" s="6"/>
      <c r="O53" s="6"/>
      <c r="P53" s="6"/>
      <c r="Q53" s="113"/>
      <c r="R53" s="109"/>
      <c r="S53" s="27"/>
      <c r="T53" s="28" t="str">
        <f>IF(ISBLANK(Q53)," ",IF(IF(AND(NOT(ISBLANK(R53))),MONTH(R53)&lt;1)," ",IF(MONTH(Q53)&lt;2,SUM(Tableau2353467[[#This Row],[1/1/2025]:[1/31/2025]])," ")))</f>
        <v xml:space="preserve"> </v>
      </c>
      <c r="U53" s="28" t="str">
        <f>IF(ISBLANK(Q53)," ",IF(IF(AND(NOT(ISBLANK(R53))),MONTH(R53)&lt;2)," ",IF(MONTH(Q53)&lt;3,SUM(Tableau2353467[[#This Row],[2/1/2025]:[2/28/2025]])," ")))</f>
        <v xml:space="preserve"> </v>
      </c>
      <c r="V53" s="28" t="str">
        <f>IF(ISBLANK(Q53)," ",IF(IF(AND(NOT(ISBLANK(R53))),MONTH(R53)&lt;3)," ",IF(MONTH(Q53)&lt;4,SUM(Tableau2353467[[#This Row],[3/1/2025]:[3/31/2025]])," ")))</f>
        <v xml:space="preserve"> </v>
      </c>
      <c r="W53" s="28" t="str">
        <f>IF(ISBLANK(Q53)," ",IF(IF(AND(NOT(ISBLANK(R53))),MONTH(R53)&lt;4)," ",IF(MONTH(Q53)&lt;5,SUM(Tableau2353467[[#This Row],[4/1/2025]:[4/30/2025]])," ")))</f>
        <v xml:space="preserve"> </v>
      </c>
      <c r="X53" s="61" t="str">
        <f>IF(ISBLANK(Q53)," ",IF(IF(AND(NOT(ISBLANK(R53))),MONTH(R53)&lt;5)," ",IF(MONTH(Q53)&lt;6,SUM(Tableau2353467[[#This Row],[5/1/2025]:[5/31/2025]])," ")))</f>
        <v xml:space="preserve"> </v>
      </c>
      <c r="Y53" s="61" t="str">
        <f>IF(ISBLANK(Q53)," ",IF(IF(AND(NOT(ISBLANK(R53))),MONTH(R53)&lt;6)," ",IF(MONTH(Q53)&lt;7,SUM(Tableau2353467[[#This Row],[6/1/2025]:[6/30/2025]])," ")))</f>
        <v xml:space="preserve"> </v>
      </c>
      <c r="Z53" s="28" t="str">
        <f>IF(ISBLANK(Q53)," ",IF(IF(AND(NOT(ISBLANK(R53))),MONTH(R53)&lt;7)," ",IF(MONTH(Q53)&lt;8,SUM(Tableau2353467[[#This Row],[7/1/2025]:[7/31/2025]])," ")))</f>
        <v xml:space="preserve"> </v>
      </c>
      <c r="AA53" s="28" t="str">
        <f>IF(ISBLANK(Q53)," ",IF(IF(AND(NOT(ISBLANK(R53))),MONTH(R53)&lt;8)," ",IF(MONTH(Q53)&lt;9,SUM(Tableau2353467[[#This Row],[8/1/2025]:[8/31/2025]])," ")))</f>
        <v xml:space="preserve"> </v>
      </c>
      <c r="AB53" s="28" t="str">
        <f>IF(ISBLANK(Q53)," ",IF(IF(AND(NOT(ISBLANK(R53))),MONTH(R53)&lt;9)," ",IF(MONTH(Q53)&lt;10,SUM(Tableau2353467[[#This Row],[9/1/2025]:[9/30/2025]])," ")))</f>
        <v xml:space="preserve"> </v>
      </c>
      <c r="AC53" s="28" t="str">
        <f>IF(ISBLANK(Q53)," ",IF(IF(AND(NOT(ISBLANK(R53))),MONTH(R53)&lt;10)," ",IF(MONTH(Q53)&lt;11,SUM(Tableau2353467[[#This Row],[10/1/2025]:[10/31/2025]])," ")))</f>
        <v xml:space="preserve"> </v>
      </c>
      <c r="AD53" s="28" t="str">
        <f>IF(ISBLANK(Q53)," ",IF(IF(AND(NOT(ISBLANK(R53))),MONTH(R53)&lt;11)," ",IF(MONTH(Q53)&lt;12,SUM(Tableau2353467[[#This Row],[11/1/2025]:[11/30/2025]])," ")))</f>
        <v xml:space="preserve"> </v>
      </c>
      <c r="AE53" s="28" t="str">
        <f>IF(ISBLANK(Q53)," ",IF(IF(AND(NOT(ISBLANK(R53))),MONTH(R53)&lt;12)," ",IF(MONTH(Q53)&lt;13,SUM(Tableau2353467[[#This Row],[12/1/2025]:[12/31/2025]])," ")))</f>
        <v xml:space="preserve"> </v>
      </c>
      <c r="AF53" s="7"/>
      <c r="AG53" s="8" t="str">
        <f>IF(OR(ISBLANK(Q53),Tableau2353467[[#This Row],[Janvier]]=" ")," ",SUM(Tableau2353467[[#This Row],[1/1/2025]:[1/31/2025]])/(COUNTA(Tableau2353467[[#This Row],[1/1/2025]:[1/31/2025]])+COUNTBLANK(Tableau2353467[[#This Row],[1/1/2025]:[1/31/2025]])))</f>
        <v xml:space="preserve"> </v>
      </c>
      <c r="AH53" s="8" t="str">
        <f>IF(OR(ISBLANK(Q53),Tableau2353467[[#This Row],[Février]]=" ")," ",SUM(Tableau2353467[[#This Row],[2/1/2025]:[2/28/2025]])/(COUNTA(Tableau2353467[[#This Row],[2/1/2025]:[2/28/2025]])+COUNTBLANK(Tableau2353467[[#This Row],[2/1/2025]:[2/28/2025]])))</f>
        <v xml:space="preserve"> </v>
      </c>
      <c r="AI53" s="8" t="str">
        <f>IF(OR(ISBLANK(Q53),Tableau2353467[[#This Row],[Mars]]=" ")," ",SUM(Tableau2353467[[#This Row],[3/1/2025]:[3/31/2025]])/(COUNTA(Tableau2353467[[#This Row],[3/1/2025]:[3/31/2025]])+COUNTBLANK(Tableau2353467[[#This Row],[3/1/2025]:[3/31/2025]])))</f>
        <v xml:space="preserve"> </v>
      </c>
      <c r="AJ53" s="8" t="str">
        <f>IF(OR(ISBLANK(Q53),Tableau2353467[[#This Row],[Avril]]=" ")," ",SUM(Tableau2353467[[#This Row],[3/6/2025]:[3/27/2025]])/(COUNTA(Tableau2353467[[#This Row],[3/6/2025]:[3/27/2025]])+COUNTBLANK(Tableau2353467[[#This Row],[3/6/2025]:[3/27/2025]])))</f>
        <v xml:space="preserve"> </v>
      </c>
      <c r="AK53" s="8" t="str">
        <f>IF(OR(ISBLANK(Q53),Tableau2353467[[#This Row],[Mai]]=" ")," ",SUM(Tableau2353467[[#This Row],[5/1/2025]:[5/31/2025]])/(COUNTA(Tableau2353467[[#This Row],[5/1/2025]:[5/31/2025]])+COUNTBLANK(Tableau2353467[[#This Row],[5/1/2025]:[5/31/2025]])))</f>
        <v xml:space="preserve"> </v>
      </c>
      <c r="AL53" s="8" t="str">
        <f>IF(OR(ISBLANK(Q53),Tableau2353467[[#This Row],[Juin]]=" ")," ",SUM(Tableau2353467[[#This Row],[6/1/2025]:[6/30/2025]])/(COUNTA(Tableau2353467[[#This Row],[6/1/2025]:[6/30/2025]])+COUNTBLANK(Tableau2353467[[#This Row],[6/1/2025]:[6/30/2025]])))</f>
        <v xml:space="preserve"> </v>
      </c>
      <c r="AM53" s="8" t="str">
        <f>IF(OR(ISBLANK(Q53),Tableau2353467[[#This Row],[Juillet]]=" ")," ",SUM(Tableau2353467[[#This Row],[7/1/2025]:[7/31/2025]])/(COUNTA(Tableau2353467[[#This Row],[7/1/2025]:[7/31/2025]])+COUNTBLANK(Tableau2353467[[#This Row],[7/1/2025]:[7/31/2025]])))</f>
        <v xml:space="preserve"> </v>
      </c>
      <c r="AN53" s="8" t="str">
        <f>IF(OR(ISBLANK(Q53),Tableau2353467[[#This Row],[Août]]=" ")," ",SUM(Tableau2353467[[#This Row],[8/1/2025]:[8/31/2025]])/(COUNTA(Tableau2353467[[#This Row],[8/1/2025]:[8/31/2025]])+COUNTBLANK(Tableau2353467[[#This Row],[8/1/2025]:[8/31/2025]])))</f>
        <v xml:space="preserve"> </v>
      </c>
      <c r="AO53" s="8" t="str">
        <f>IF(OR(ISBLANK(Q53),Tableau2353467[[#This Row],[Septembre]]=" ")," ",SUM(Tableau2353467[[#This Row],[9/1/2025]:[9/30/2025]])/(COUNTA(Tableau2353467[[#This Row],[9/1/2025]:[9/30/2025]])+COUNTBLANK(Tableau2353467[[#This Row],[9/1/2025]:[9/30/2025]])))</f>
        <v xml:space="preserve"> </v>
      </c>
      <c r="AP53" s="8" t="str">
        <f>IF(OR(ISBLANK(Q53),Tableau2353467[[#This Row],[Octobre]]=" ")," ",SUM(Tableau2353467[[#This Row],[10/1/2025]:[10/31/2025]])/(COUNTA(Tableau2353467[[#This Row],[10/1/2025]:[10/31/2025]])+COUNTBLANK(Tableau2353467[[#This Row],[10/1/2025]:[10/31/2025]])))</f>
        <v xml:space="preserve"> </v>
      </c>
      <c r="AQ53" s="8" t="str">
        <f>IF(OR(ISBLANK(Q53),Tableau2353467[[#This Row],[Novembre]]=" ")," ",SUM(Tableau2353467[[#This Row],[11/1/2025]:[11/30/2025]])/(COUNTA(Tableau2353467[[#This Row],[11/1/2025]:[11/30/2025]])+COUNTBLANK(Tableau2353467[[#This Row],[11/1/2025]:[11/30/2025]])))</f>
        <v xml:space="preserve"> </v>
      </c>
      <c r="AR53" s="8" t="str">
        <f>IF(OR(ISBLANK(Q53),Tableau2353467[[#This Row],[Novembre]]=" ")," ",SUM(Tableau2353467[[#This Row],[8/27/2025]:[9/18/2025]])/(COUNTA(Tableau2353467[[#This Row],[8/27/2025]:[9/18/2025]])+COUNTBLANK(Tableau2353467[[#This Row],[8/27/2025]:[9/18/2025]])))</f>
        <v xml:space="preserve"> 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>
        <f t="shared" ref="OT53:OT54" si="8">COUNTIF($AS53:$OS53,"F")</f>
        <v>0</v>
      </c>
      <c r="OU53" s="8"/>
      <c r="OV53" s="8"/>
      <c r="OW53" s="8"/>
      <c r="OX53" s="8">
        <f>COUNTIF($AS53:$OS53,"CP")</f>
        <v>0</v>
      </c>
      <c r="OY53" s="8">
        <f t="shared" si="6"/>
        <v>0</v>
      </c>
      <c r="OZ53" s="8">
        <f t="shared" si="3"/>
        <v>0</v>
      </c>
      <c r="PA53" s="8">
        <f t="shared" si="7"/>
        <v>0</v>
      </c>
    </row>
    <row r="54" spans="1:417" ht="15" customHeight="1">
      <c r="B54" s="25"/>
      <c r="C54" s="26"/>
      <c r="D54" s="32"/>
      <c r="E54" s="29"/>
      <c r="F54" s="26"/>
      <c r="G54" s="26"/>
      <c r="H54" s="6"/>
      <c r="I54" s="6"/>
      <c r="J54" s="36"/>
      <c r="K54" s="36"/>
      <c r="L54" s="36"/>
      <c r="M54" s="6"/>
      <c r="N54" s="6"/>
      <c r="O54" s="6"/>
      <c r="P54" s="6"/>
      <c r="Q54" s="113"/>
      <c r="R54" s="109"/>
      <c r="S54" s="27"/>
      <c r="T54" s="28" t="str">
        <f>IF(ISBLANK(Q54)," ",IF(IF(AND(NOT(ISBLANK(R54))),MONTH(R54)&lt;1)," ",IF(MONTH(Q54)&lt;2,SUM(Tableau2353467[[#This Row],[1/1/2025]:[1/31/2025]])," ")))</f>
        <v xml:space="preserve"> </v>
      </c>
      <c r="U54" s="28" t="str">
        <f>IF(ISBLANK(Q54)," ",IF(IF(AND(NOT(ISBLANK(R54))),MONTH(R54)&lt;2)," ",IF(MONTH(Q54)&lt;3,SUM(Tableau2353467[[#This Row],[2/1/2025]:[2/28/2025]])," ")))</f>
        <v xml:space="preserve"> </v>
      </c>
      <c r="V54" s="28" t="str">
        <f>IF(ISBLANK(Q54)," ",IF(IF(AND(NOT(ISBLANK(R54))),MONTH(R54)&lt;3)," ",IF(MONTH(Q54)&lt;4,SUM(Tableau2353467[[#This Row],[3/1/2025]:[3/31/2025]])," ")))</f>
        <v xml:space="preserve"> </v>
      </c>
      <c r="W54" s="28" t="str">
        <f>IF(ISBLANK(Q54)," ",IF(IF(AND(NOT(ISBLANK(R54))),MONTH(R54)&lt;4)," ",IF(MONTH(Q54)&lt;5,SUM(Tableau2353467[[#This Row],[4/1/2025]:[4/30/2025]])," ")))</f>
        <v xml:space="preserve"> </v>
      </c>
      <c r="X54" s="61" t="str">
        <f>IF(ISBLANK(Q54)," ",IF(IF(AND(NOT(ISBLANK(R54))),MONTH(R54)&lt;5)," ",IF(MONTH(Q54)&lt;6,SUM(Tableau2353467[[#This Row],[5/1/2025]:[5/31/2025]])," ")))</f>
        <v xml:space="preserve"> </v>
      </c>
      <c r="Y54" s="61" t="str">
        <f>IF(ISBLANK(Q54)," ",IF(IF(AND(NOT(ISBLANK(R54))),MONTH(R54)&lt;6)," ",IF(MONTH(Q54)&lt;7,SUM(Tableau2353467[[#This Row],[6/1/2025]:[6/30/2025]])," ")))</f>
        <v xml:space="preserve"> </v>
      </c>
      <c r="Z54" s="28" t="str">
        <f>IF(ISBLANK(Q54)," ",IF(IF(AND(NOT(ISBLANK(R54))),MONTH(R54)&lt;7)," ",IF(MONTH(Q54)&lt;8,SUM(Tableau2353467[[#This Row],[7/1/2025]:[7/31/2025]])," ")))</f>
        <v xml:space="preserve"> </v>
      </c>
      <c r="AA54" s="28" t="str">
        <f>IF(ISBLANK(Q54)," ",IF(IF(AND(NOT(ISBLANK(R54))),MONTH(R54)&lt;8)," ",IF(MONTH(Q54)&lt;9,SUM(Tableau2353467[[#This Row],[8/1/2025]:[8/31/2025]])," ")))</f>
        <v xml:space="preserve"> </v>
      </c>
      <c r="AB54" s="28" t="str">
        <f>IF(ISBLANK(Q54)," ",IF(IF(AND(NOT(ISBLANK(R54))),MONTH(R54)&lt;9)," ",IF(MONTH(Q54)&lt;10,SUM(Tableau2353467[[#This Row],[9/1/2025]:[9/30/2025]])," ")))</f>
        <v xml:space="preserve"> </v>
      </c>
      <c r="AC54" s="28" t="str">
        <f>IF(ISBLANK(Q54)," ",IF(IF(AND(NOT(ISBLANK(R54))),MONTH(R54)&lt;10)," ",IF(MONTH(Q54)&lt;11,SUM(Tableau2353467[[#This Row],[10/1/2025]:[10/31/2025]])," ")))</f>
        <v xml:space="preserve"> </v>
      </c>
      <c r="AD54" s="28" t="str">
        <f>IF(ISBLANK(Q54)," ",IF(IF(AND(NOT(ISBLANK(R54))),MONTH(R54)&lt;11)," ",IF(MONTH(Q54)&lt;12,SUM(Tableau2353467[[#This Row],[11/1/2025]:[11/30/2025]])," ")))</f>
        <v xml:space="preserve"> </v>
      </c>
      <c r="AE54" s="28" t="str">
        <f>IF(ISBLANK(Q54)," ",IF(IF(AND(NOT(ISBLANK(R54))),MONTH(R54)&lt;12)," ",IF(MONTH(Q54)&lt;13,SUM(Tableau2353467[[#This Row],[12/1/2025]:[12/31/2025]])," ")))</f>
        <v xml:space="preserve"> </v>
      </c>
      <c r="AF54" s="7"/>
      <c r="AG54" s="8" t="str">
        <f>IF(OR(ISBLANK(Q54),Tableau2353467[[#This Row],[Janvier]]=" ")," ",SUM(Tableau2353467[[#This Row],[1/1/2025]:[1/31/2025]])/(COUNTA(Tableau2353467[[#This Row],[1/1/2025]:[1/31/2025]])+COUNTBLANK(Tableau2353467[[#This Row],[1/1/2025]:[1/31/2025]])))</f>
        <v xml:space="preserve"> </v>
      </c>
      <c r="AH54" s="8" t="str">
        <f>IF(OR(ISBLANK(Q54),Tableau2353467[[#This Row],[Février]]=" ")," ",SUM(Tableau2353467[[#This Row],[2/1/2025]:[2/28/2025]])/(COUNTA(Tableau2353467[[#This Row],[2/1/2025]:[2/28/2025]])+COUNTBLANK(Tableau2353467[[#This Row],[2/1/2025]:[2/28/2025]])))</f>
        <v xml:space="preserve"> </v>
      </c>
      <c r="AI54" s="8" t="str">
        <f>IF(OR(ISBLANK(Q54),Tableau2353467[[#This Row],[Mars]]=" ")," ",SUM(Tableau2353467[[#This Row],[3/1/2025]:[3/31/2025]])/(COUNTA(Tableau2353467[[#This Row],[3/1/2025]:[3/31/2025]])+COUNTBLANK(Tableau2353467[[#This Row],[3/1/2025]:[3/31/2025]])))</f>
        <v xml:space="preserve"> </v>
      </c>
      <c r="AJ54" s="8" t="str">
        <f>IF(OR(ISBLANK(Q54),Tableau2353467[[#This Row],[Avril]]=" ")," ",SUM(Tableau2353467[[#This Row],[3/6/2025]:[3/27/2025]])/(COUNTA(Tableau2353467[[#This Row],[3/6/2025]:[3/27/2025]])+COUNTBLANK(Tableau2353467[[#This Row],[3/6/2025]:[3/27/2025]])))</f>
        <v xml:space="preserve"> </v>
      </c>
      <c r="AK54" s="8" t="str">
        <f>IF(OR(ISBLANK(Q54),Tableau2353467[[#This Row],[Mai]]=" ")," ",SUM(Tableau2353467[[#This Row],[5/1/2025]:[5/31/2025]])/(COUNTA(Tableau2353467[[#This Row],[5/1/2025]:[5/31/2025]])+COUNTBLANK(Tableau2353467[[#This Row],[5/1/2025]:[5/31/2025]])))</f>
        <v xml:space="preserve"> </v>
      </c>
      <c r="AL54" s="8" t="str">
        <f>IF(OR(ISBLANK(Q54),Tableau2353467[[#This Row],[Juin]]=" ")," ",SUM(Tableau2353467[[#This Row],[6/1/2025]:[6/30/2025]])/(COUNTA(Tableau2353467[[#This Row],[6/1/2025]:[6/30/2025]])+COUNTBLANK(Tableau2353467[[#This Row],[6/1/2025]:[6/30/2025]])))</f>
        <v xml:space="preserve"> </v>
      </c>
      <c r="AM54" s="8" t="str">
        <f>IF(OR(ISBLANK(Q54),Tableau2353467[[#This Row],[Juillet]]=" ")," ",SUM(Tableau2353467[[#This Row],[7/1/2025]:[7/31/2025]])/(COUNTA(Tableau2353467[[#This Row],[7/1/2025]:[7/31/2025]])+COUNTBLANK(Tableau2353467[[#This Row],[7/1/2025]:[7/31/2025]])))</f>
        <v xml:space="preserve"> </v>
      </c>
      <c r="AN54" s="8" t="str">
        <f>IF(OR(ISBLANK(Q54),Tableau2353467[[#This Row],[Août]]=" ")," ",SUM(Tableau2353467[[#This Row],[8/1/2025]:[8/31/2025]])/(COUNTA(Tableau2353467[[#This Row],[8/1/2025]:[8/31/2025]])+COUNTBLANK(Tableau2353467[[#This Row],[8/1/2025]:[8/31/2025]])))</f>
        <v xml:space="preserve"> </v>
      </c>
      <c r="AO54" s="8" t="str">
        <f>IF(OR(ISBLANK(Q54),Tableau2353467[[#This Row],[Septembre]]=" ")," ",SUM(Tableau2353467[[#This Row],[9/1/2025]:[9/30/2025]])/(COUNTA(Tableau2353467[[#This Row],[9/1/2025]:[9/30/2025]])+COUNTBLANK(Tableau2353467[[#This Row],[9/1/2025]:[9/30/2025]])))</f>
        <v xml:space="preserve"> </v>
      </c>
      <c r="AP54" s="8" t="str">
        <f>IF(OR(ISBLANK(Q54),Tableau2353467[[#This Row],[Octobre]]=" ")," ",SUM(Tableau2353467[[#This Row],[10/1/2025]:[10/31/2025]])/(COUNTA(Tableau2353467[[#This Row],[10/1/2025]:[10/31/2025]])+COUNTBLANK(Tableau2353467[[#This Row],[10/1/2025]:[10/31/2025]])))</f>
        <v xml:space="preserve"> </v>
      </c>
      <c r="AQ54" s="8" t="str">
        <f>IF(OR(ISBLANK(Q54),Tableau2353467[[#This Row],[Novembre]]=" ")," ",SUM(Tableau2353467[[#This Row],[11/1/2025]:[11/30/2025]])/(COUNTA(Tableau2353467[[#This Row],[11/1/2025]:[11/30/2025]])+COUNTBLANK(Tableau2353467[[#This Row],[11/1/2025]:[11/30/2025]])))</f>
        <v xml:space="preserve"> </v>
      </c>
      <c r="AR54" s="8" t="str">
        <f>IF(OR(ISBLANK(Q54),Tableau2353467[[#This Row],[Novembre]]=" ")," ",SUM(Tableau2353467[[#This Row],[8/27/2025]:[9/18/2025]])/(COUNTA(Tableau2353467[[#This Row],[8/27/2025]:[9/18/2025]])+COUNTBLANK(Tableau2353467[[#This Row],[8/27/2025]:[9/18/2025]])))</f>
        <v xml:space="preserve"> 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>
        <f t="shared" si="8"/>
        <v>0</v>
      </c>
      <c r="OU54" s="8"/>
      <c r="OV54" s="8"/>
      <c r="OW54" s="8">
        <f>$OU54+$OV54</f>
        <v>0</v>
      </c>
      <c r="OX54" s="8">
        <f>COUNTIF($AS54:$OS54,"CP")</f>
        <v>0</v>
      </c>
      <c r="OY54" s="8">
        <f>COUNTIF($AS54:$OS54,1)</f>
        <v>0</v>
      </c>
      <c r="OZ54" s="8">
        <f>COUNTIF($AS54:$OS54,"BH")</f>
        <v>0</v>
      </c>
      <c r="PA54" s="8">
        <f>$OY54-$OZ54-$OX54</f>
        <v>0</v>
      </c>
    </row>
  </sheetData>
  <autoFilter ref="E61" xr:uid="{8E98F47B-3B6D-49C0-AB22-DD0D97C2937C}"/>
  <conditionalFormatting sqref="A21:Q21 S21 A27:Q28 R21:R37 A30:Q37 A2:S2 A4:S20 A3:K3 M3:S3 A29:K29 M29:Q29 S27:S37 A39:S39 A38:K38 M38:S38 A40:K41 M40:S41">
    <cfRule type="expression" dxfId="3487" priority="4728">
      <formula>$S2:$S7="Management"</formula>
    </cfRule>
    <cfRule type="expression" dxfId="3486" priority="4729">
      <formula>$S2:$S7="Out"</formula>
    </cfRule>
    <cfRule type="expression" dxfId="3485" priority="4730">
      <formula>$S2:$S7="Bench"</formula>
    </cfRule>
    <cfRule type="expression" dxfId="3484" priority="4731">
      <formula>$S2:$S7="En formation"</formula>
    </cfRule>
  </conditionalFormatting>
  <conditionalFormatting sqref="A51:S51 A22:Q22 S22:S26 A25:K26 M25:Q26 A24:O24 A23:K23 M23:Q23 Q24">
    <cfRule type="expression" dxfId="3483" priority="4724">
      <formula>$S22:$S26="Management"</formula>
    </cfRule>
    <cfRule type="expression" dxfId="3482" priority="4725">
      <formula>$S22:$S26="Out"</formula>
    </cfRule>
    <cfRule type="expression" dxfId="3481" priority="4726">
      <formula>$S22:$S26="Bench"</formula>
    </cfRule>
    <cfRule type="expression" dxfId="3480" priority="4727">
      <formula>$S22:$S26="En formation"</formula>
    </cfRule>
  </conditionalFormatting>
  <conditionalFormatting sqref="B2:J21 R2:S20 S21 B27:J41 R21:R41 S27:S41 L27:P28 L2:P2 L4:P21 M3:P3 L30:P37 M29:P29 L39:P39 M38:P38 M40:P41">
    <cfRule type="expression" dxfId="3479" priority="4722">
      <formula>$S2:$S7="Out"</formula>
    </cfRule>
    <cfRule type="expression" dxfId="3478" priority="4723">
      <formula>$S2:$S7="Bench"</formula>
    </cfRule>
  </conditionalFormatting>
  <conditionalFormatting sqref="R51:S51 B22:J26 L22:P22 S22:S26 L51:P51 M25:P26 B51:J51 L24:O24 M23:P23">
    <cfRule type="expression" dxfId="3477" priority="4720">
      <formula>$S22:$S26="Out"</formula>
    </cfRule>
    <cfRule type="expression" dxfId="3476" priority="4721">
      <formula>$S22:$S26="Bench"</formula>
    </cfRule>
  </conditionalFormatting>
  <conditionalFormatting sqref="T2:T54">
    <cfRule type="expression" dxfId="3475" priority="4716">
      <formula>T2:AE2=" "</formula>
    </cfRule>
    <cfRule type="expression" dxfId="3474" priority="4717">
      <formula>T2:AE2=0</formula>
    </cfRule>
    <cfRule type="expression" dxfId="3473" priority="4718">
      <formula>AG2:AR2&lt;1</formula>
    </cfRule>
    <cfRule type="expression" dxfId="3472" priority="4719">
      <formula>AG2:AR2=1</formula>
    </cfRule>
  </conditionalFormatting>
  <conditionalFormatting sqref="U2:U54">
    <cfRule type="expression" dxfId="3471" priority="4712">
      <formula>U2:AF2=" "</formula>
    </cfRule>
    <cfRule type="expression" dxfId="3470" priority="4713">
      <formula>U2:AF2=0</formula>
    </cfRule>
    <cfRule type="expression" dxfId="3469" priority="4714">
      <formula>AH2:AR2&lt;1</formula>
    </cfRule>
    <cfRule type="expression" dxfId="3468" priority="4715">
      <formula>AH2:AR2=1</formula>
    </cfRule>
  </conditionalFormatting>
  <conditionalFormatting sqref="V2:Z54">
    <cfRule type="expression" dxfId="3467" priority="4708">
      <formula>V2:AG2=" "</formula>
    </cfRule>
    <cfRule type="expression" dxfId="3466" priority="4709">
      <formula>V2:AG2=0</formula>
    </cfRule>
    <cfRule type="expression" dxfId="3465" priority="4710">
      <formula>AI2:AS2&lt;1</formula>
    </cfRule>
    <cfRule type="expression" dxfId="3464" priority="4711">
      <formula>AI2:AS2=1</formula>
    </cfRule>
  </conditionalFormatting>
  <conditionalFormatting sqref="AA2:AB54">
    <cfRule type="expression" dxfId="3463" priority="4704">
      <formula>AA2:AL2=" "</formula>
    </cfRule>
    <cfRule type="expression" dxfId="3462" priority="4705">
      <formula>AA2:AL2=0</formula>
    </cfRule>
    <cfRule type="expression" dxfId="3461" priority="4706">
      <formula>AN2:AW2&lt;1</formula>
    </cfRule>
    <cfRule type="expression" dxfId="3460" priority="4707">
      <formula>AN2:AW2=1</formula>
    </cfRule>
  </conditionalFormatting>
  <conditionalFormatting sqref="AC2:AE54">
    <cfRule type="expression" dxfId="3459" priority="4700">
      <formula>AC2:AN2=" "</formula>
    </cfRule>
    <cfRule type="expression" dxfId="3458" priority="4701">
      <formula>AC2:AN2=0</formula>
    </cfRule>
    <cfRule type="expression" dxfId="3457" priority="4702">
      <formula>AP2:AX2&lt;1</formula>
    </cfRule>
    <cfRule type="expression" dxfId="3456" priority="4703">
      <formula>AP2:AX2=1</formula>
    </cfRule>
  </conditionalFormatting>
  <conditionalFormatting sqref="AG2:AR54">
    <cfRule type="cellIs" dxfId="3455" priority="4695" operator="equal">
      <formula>1</formula>
    </cfRule>
    <cfRule type="containsBlanks" dxfId="3454" priority="4696">
      <formula>LEN(TRIM(AG2))=0</formula>
    </cfRule>
    <cfRule type="cellIs" dxfId="3453" priority="4697" operator="equal">
      <formula>0</formula>
    </cfRule>
    <cfRule type="cellIs" dxfId="3452" priority="4698" operator="between">
      <formula>0.01</formula>
      <formula>0.99999</formula>
    </cfRule>
    <cfRule type="containsBlanks" dxfId="3451" priority="4699">
      <formula>LEN(TRIM(AG2))=0</formula>
    </cfRule>
  </conditionalFormatting>
  <conditionalFormatting sqref="AS2:BW54">
    <cfRule type="expression" dxfId="3450" priority="4684">
      <formula>AS2:KR7="R"</formula>
    </cfRule>
    <cfRule type="expression" dxfId="3449" priority="4685">
      <formula>AS2:KR7="M"</formula>
    </cfRule>
    <cfRule type="expression" dxfId="3448" priority="4686">
      <formula>AS2:KR7="BH"</formula>
    </cfRule>
    <cfRule type="expression" dxfId="3447" priority="4687">
      <formula>AS2:KR7="CD"</formula>
    </cfRule>
    <cfRule type="expression" dxfId="3446" priority="4688">
      <formula>AS2:KR7="F"</formula>
    </cfRule>
    <cfRule type="expression" dxfId="3445" priority="4689">
      <formula>AS2:KR7="CM"</formula>
    </cfRule>
    <cfRule type="containsBlanks" dxfId="3444" priority="4690">
      <formula>LEN(TRIM(AS2))=0</formula>
    </cfRule>
    <cfRule type="expression" dxfId="3443" priority="4691">
      <formula>AS2:KR7="B"</formula>
    </cfRule>
    <cfRule type="expression" dxfId="3442" priority="4692">
      <formula>AS2:KR7=1</formula>
    </cfRule>
    <cfRule type="cellIs" dxfId="3441" priority="4693" operator="between">
      <formula>0.0001</formula>
      <formula>0.9999</formula>
    </cfRule>
    <cfRule type="expression" dxfId="3440" priority="4694">
      <formula>AS2:KR7="CP"</formula>
    </cfRule>
  </conditionalFormatting>
  <conditionalFormatting sqref="B2:B54">
    <cfRule type="duplicateValues" dxfId="3439" priority="4385"/>
  </conditionalFormatting>
  <conditionalFormatting sqref="L46 S42 A42:K42 L44 R42:R46 N42:Q42">
    <cfRule type="expression" dxfId="3438" priority="894">
      <formula>$S42:$S51="Management"</formula>
    </cfRule>
    <cfRule type="expression" dxfId="3437" priority="895">
      <formula>$S42:$S51="Out"</formula>
    </cfRule>
    <cfRule type="expression" dxfId="3436" priority="896">
      <formula>$S42:$S51="Bench"</formula>
    </cfRule>
    <cfRule type="expression" dxfId="3435" priority="897">
      <formula>$S42:$S51="En formation"</formula>
    </cfRule>
  </conditionalFormatting>
  <conditionalFormatting sqref="L46 B42:J42 S42 L44 R42:R46 N42:P42">
    <cfRule type="expression" dxfId="3434" priority="892">
      <formula>$S42:$S51="Out"</formula>
    </cfRule>
    <cfRule type="expression" dxfId="3433" priority="893">
      <formula>$S42:$S51="Bench"</formula>
    </cfRule>
  </conditionalFormatting>
  <conditionalFormatting sqref="L25:L26">
    <cfRule type="expression" dxfId="3432" priority="888">
      <formula>$S25:$S30="Management"</formula>
    </cfRule>
    <cfRule type="expression" dxfId="3431" priority="889">
      <formula>$S25:$S30="Out"</formula>
    </cfRule>
    <cfRule type="expression" dxfId="3430" priority="890">
      <formula>$S25:$S30="Bench"</formula>
    </cfRule>
    <cfRule type="expression" dxfId="3429" priority="891">
      <formula>$S25:$S30="En formation"</formula>
    </cfRule>
  </conditionalFormatting>
  <conditionalFormatting sqref="L25:L26">
    <cfRule type="expression" dxfId="3428" priority="886">
      <formula>$S25:$S30="Out"</formula>
    </cfRule>
    <cfRule type="expression" dxfId="3427" priority="887">
      <formula>$S25:$S30="Bench"</formula>
    </cfRule>
  </conditionalFormatting>
  <conditionalFormatting sqref="R47:R50 L47:L48">
    <cfRule type="expression" dxfId="3426" priority="727">
      <formula>$S47:$S54="Management"</formula>
    </cfRule>
    <cfRule type="expression" dxfId="3425" priority="728">
      <formula>$S47:$S54="Out"</formula>
    </cfRule>
    <cfRule type="expression" dxfId="3424" priority="729">
      <formula>$S47:$S54="Bench"</formula>
    </cfRule>
    <cfRule type="expression" dxfId="3423" priority="730">
      <formula>$S47:$S54="En formation"</formula>
    </cfRule>
  </conditionalFormatting>
  <conditionalFormatting sqref="R47:R50 L47:L48">
    <cfRule type="expression" dxfId="3422" priority="725">
      <formula>$S47:$S54="Out"</formula>
    </cfRule>
    <cfRule type="expression" dxfId="3421" priority="726">
      <formula>$S47:$S54="Bench"</formula>
    </cfRule>
  </conditionalFormatting>
  <conditionalFormatting sqref="L23">
    <cfRule type="expression" dxfId="3420" priority="721">
      <formula>$S23:$S28="Management"</formula>
    </cfRule>
    <cfRule type="expression" dxfId="3419" priority="722">
      <formula>$S23:$S28="Out"</formula>
    </cfRule>
    <cfRule type="expression" dxfId="3418" priority="723">
      <formula>$S23:$S28="Bench"</formula>
    </cfRule>
    <cfRule type="expression" dxfId="3417" priority="724">
      <formula>$S23:$S28="En formation"</formula>
    </cfRule>
  </conditionalFormatting>
  <conditionalFormatting sqref="L23">
    <cfRule type="expression" dxfId="3416" priority="719">
      <formula>$S23:$S28="Out"</formula>
    </cfRule>
    <cfRule type="expression" dxfId="3415" priority="720">
      <formula>$S23:$S28="Bench"</formula>
    </cfRule>
  </conditionalFormatting>
  <conditionalFormatting sqref="M47:Q48 A47:K47 A48:D48 F48:K48 A49:Q50 S47:S50">
    <cfRule type="expression" dxfId="3414" priority="166">
      <formula>$S47:$S53="Management"</formula>
    </cfRule>
    <cfRule type="expression" dxfId="3413" priority="167">
      <formula>$S47:$S53="Out"</formula>
    </cfRule>
    <cfRule type="expression" dxfId="3412" priority="168">
      <formula>$S47:$S53="Bench"</formula>
    </cfRule>
    <cfRule type="expression" dxfId="3411" priority="169">
      <formula>$S47:$S53="En formation"</formula>
    </cfRule>
  </conditionalFormatting>
  <conditionalFormatting sqref="B49:J50 M47:P48 S47:S50 L49:P50 B48:D48 F48:J48">
    <cfRule type="expression" dxfId="3410" priority="164">
      <formula>$S47:$S53="Out"</formula>
    </cfRule>
    <cfRule type="expression" dxfId="3409" priority="165">
      <formula>$S47:$S53="Bench"</formula>
    </cfRule>
  </conditionalFormatting>
  <conditionalFormatting sqref="B47:J47">
    <cfRule type="expression" dxfId="3408" priority="162">
      <formula>$S47:$S53="Out"</formula>
    </cfRule>
    <cfRule type="expression" dxfId="3407" priority="163">
      <formula>$S47:$S53="Bench"</formula>
    </cfRule>
  </conditionalFormatting>
  <conditionalFormatting sqref="P24">
    <cfRule type="expression" dxfId="3406" priority="158">
      <formula>$S24:$S29="Management"</formula>
    </cfRule>
    <cfRule type="expression" dxfId="3405" priority="159">
      <formula>$S24:$S29="Out"</formula>
    </cfRule>
    <cfRule type="expression" dxfId="3404" priority="160">
      <formula>$S24:$S29="Bench"</formula>
    </cfRule>
    <cfRule type="expression" dxfId="3403" priority="161">
      <formula>$S24:$S29="En formation"</formula>
    </cfRule>
  </conditionalFormatting>
  <conditionalFormatting sqref="P24">
    <cfRule type="expression" dxfId="3402" priority="156">
      <formula>$S24:$S29="Out"</formula>
    </cfRule>
    <cfRule type="expression" dxfId="3401" priority="157">
      <formula>$S24:$S29="Bench"</formula>
    </cfRule>
  </conditionalFormatting>
  <conditionalFormatting sqref="L3">
    <cfRule type="expression" dxfId="3400" priority="108">
      <formula>$S3:$S8="Management"</formula>
    </cfRule>
    <cfRule type="expression" dxfId="3399" priority="109">
      <formula>$S3:$S8="Out"</formula>
    </cfRule>
    <cfRule type="expression" dxfId="3398" priority="110">
      <formula>$S3:$S8="Bench"</formula>
    </cfRule>
    <cfRule type="expression" dxfId="3397" priority="111">
      <formula>$S3:$S8="En formation"</formula>
    </cfRule>
  </conditionalFormatting>
  <conditionalFormatting sqref="L3">
    <cfRule type="expression" dxfId="3396" priority="106">
      <formula>$S3:$S8="Out"</formula>
    </cfRule>
    <cfRule type="expression" dxfId="3395" priority="107">
      <formula>$S3:$S8="Bench"</formula>
    </cfRule>
  </conditionalFormatting>
  <conditionalFormatting sqref="L29">
    <cfRule type="expression" dxfId="3394" priority="102">
      <formula>$S29:$S34="Management"</formula>
    </cfRule>
    <cfRule type="expression" dxfId="3393" priority="103">
      <formula>$S29:$S34="Out"</formula>
    </cfRule>
    <cfRule type="expression" dxfId="3392" priority="104">
      <formula>$S29:$S34="Bench"</formula>
    </cfRule>
    <cfRule type="expression" dxfId="3391" priority="105">
      <formula>$S29:$S34="En formation"</formula>
    </cfRule>
  </conditionalFormatting>
  <conditionalFormatting sqref="L29">
    <cfRule type="expression" dxfId="3390" priority="100">
      <formula>$S29:$S34="Out"</formula>
    </cfRule>
    <cfRule type="expression" dxfId="3389" priority="101">
      <formula>$S29:$S34="Bench"</formula>
    </cfRule>
  </conditionalFormatting>
  <conditionalFormatting sqref="L38">
    <cfRule type="expression" dxfId="3388" priority="96">
      <formula>$S38:$S43="Management"</formula>
    </cfRule>
    <cfRule type="expression" dxfId="3387" priority="97">
      <formula>$S38:$S43="Out"</formula>
    </cfRule>
    <cfRule type="expression" dxfId="3386" priority="98">
      <formula>$S38:$S43="Bench"</formula>
    </cfRule>
    <cfRule type="expression" dxfId="3385" priority="99">
      <formula>$S38:$S43="En formation"</formula>
    </cfRule>
  </conditionalFormatting>
  <conditionalFormatting sqref="L38">
    <cfRule type="expression" dxfId="3384" priority="94">
      <formula>$S38:$S43="Out"</formula>
    </cfRule>
    <cfRule type="expression" dxfId="3383" priority="95">
      <formula>$S38:$S43="Bench"</formula>
    </cfRule>
  </conditionalFormatting>
  <conditionalFormatting sqref="L40">
    <cfRule type="expression" dxfId="3382" priority="90">
      <formula>$S40:$S45="Management"</formula>
    </cfRule>
    <cfRule type="expression" dxfId="3381" priority="91">
      <formula>$S40:$S45="Out"</formula>
    </cfRule>
    <cfRule type="expression" dxfId="3380" priority="92">
      <formula>$S40:$S45="Bench"</formula>
    </cfRule>
    <cfRule type="expression" dxfId="3379" priority="93">
      <formula>$S40:$S45="En formation"</formula>
    </cfRule>
  </conditionalFormatting>
  <conditionalFormatting sqref="L40">
    <cfRule type="expression" dxfId="3378" priority="88">
      <formula>$S40:$S45="Out"</formula>
    </cfRule>
    <cfRule type="expression" dxfId="3377" priority="89">
      <formula>$S40:$S45="Bench"</formula>
    </cfRule>
  </conditionalFormatting>
  <conditionalFormatting sqref="L41">
    <cfRule type="expression" dxfId="3376" priority="84">
      <formula>$S41:$S46="Management"</formula>
    </cfRule>
    <cfRule type="expression" dxfId="3375" priority="85">
      <formula>$S41:$S46="Out"</formula>
    </cfRule>
    <cfRule type="expression" dxfId="3374" priority="86">
      <formula>$S41:$S46="Bench"</formula>
    </cfRule>
    <cfRule type="expression" dxfId="3373" priority="87">
      <formula>$S41:$S46="En formation"</formula>
    </cfRule>
  </conditionalFormatting>
  <conditionalFormatting sqref="L41">
    <cfRule type="expression" dxfId="3372" priority="82">
      <formula>$S41:$S46="Out"</formula>
    </cfRule>
    <cfRule type="expression" dxfId="3371" priority="83">
      <formula>$S41:$S46="Bench"</formula>
    </cfRule>
  </conditionalFormatting>
  <conditionalFormatting sqref="L42">
    <cfRule type="expression" dxfId="3370" priority="78">
      <formula>$S42:$S47="Management"</formula>
    </cfRule>
    <cfRule type="expression" dxfId="3369" priority="79">
      <formula>$S42:$S47="Out"</formula>
    </cfRule>
    <cfRule type="expression" dxfId="3368" priority="80">
      <formula>$S42:$S47="Bench"</formula>
    </cfRule>
    <cfRule type="expression" dxfId="3367" priority="81">
      <formula>$S42:$S47="En formation"</formula>
    </cfRule>
  </conditionalFormatting>
  <conditionalFormatting sqref="L42">
    <cfRule type="expression" dxfId="3366" priority="76">
      <formula>$S42:$S47="Out"</formula>
    </cfRule>
    <cfRule type="expression" dxfId="3365" priority="77">
      <formula>$S42:$S47="Bench"</formula>
    </cfRule>
  </conditionalFormatting>
  <conditionalFormatting sqref="L43">
    <cfRule type="expression" dxfId="3364" priority="72">
      <formula>$S43:$S49="Management"</formula>
    </cfRule>
    <cfRule type="expression" dxfId="3363" priority="73">
      <formula>$S43:$S49="Out"</formula>
    </cfRule>
    <cfRule type="expression" dxfId="3362" priority="74">
      <formula>$S43:$S49="Bench"</formula>
    </cfRule>
    <cfRule type="expression" dxfId="3361" priority="75">
      <formula>$S43:$S49="En formation"</formula>
    </cfRule>
  </conditionalFormatting>
  <conditionalFormatting sqref="L43">
    <cfRule type="expression" dxfId="3360" priority="70">
      <formula>$S43:$S49="Out"</formula>
    </cfRule>
    <cfRule type="expression" dxfId="3359" priority="71">
      <formula>$S43:$S49="Bench"</formula>
    </cfRule>
  </conditionalFormatting>
  <conditionalFormatting sqref="M42">
    <cfRule type="expression" dxfId="3358" priority="66">
      <formula>$S42:$S49="Management"</formula>
    </cfRule>
    <cfRule type="expression" dxfId="3357" priority="67">
      <formula>$S42:$S49="Out"</formula>
    </cfRule>
    <cfRule type="expression" dxfId="3356" priority="68">
      <formula>$S42:$S49="Bench"</formula>
    </cfRule>
    <cfRule type="expression" dxfId="3355" priority="69">
      <formula>$S42:$S49="En formation"</formula>
    </cfRule>
  </conditionalFormatting>
  <conditionalFormatting sqref="M42">
    <cfRule type="expression" dxfId="3354" priority="64">
      <formula>$S42:$S49="Out"</formula>
    </cfRule>
    <cfRule type="expression" dxfId="3353" priority="65">
      <formula>$S42:$S49="Bench"</formula>
    </cfRule>
  </conditionalFormatting>
  <conditionalFormatting sqref="OX2:OX52 OX54">
    <cfRule type="expression" dxfId="3352" priority="63">
      <formula>$OX2:$OX51&gt;=$OW2:$OW51</formula>
    </cfRule>
  </conditionalFormatting>
  <conditionalFormatting sqref="E48 A45:Q45 S43:S46 A43:K44 A46:K46 M43:Q44 M46:Q46">
    <cfRule type="expression" dxfId="3351" priority="59">
      <formula>$S43:$S51="Management"</formula>
    </cfRule>
    <cfRule type="expression" dxfId="3350" priority="60">
      <formula>$S43:$S51="Out"</formula>
    </cfRule>
    <cfRule type="expression" dxfId="3349" priority="61">
      <formula>$S43:$S51="Bench"</formula>
    </cfRule>
    <cfRule type="expression" dxfId="3348" priority="62">
      <formula>$S43:$S51="En formation"</formula>
    </cfRule>
  </conditionalFormatting>
  <conditionalFormatting sqref="E48 B43:J46 S43:S46 M43:P44 M46:P46 L45:P45">
    <cfRule type="expression" dxfId="3347" priority="57">
      <formula>$S43:$S51="Out"</formula>
    </cfRule>
    <cfRule type="expression" dxfId="3346" priority="58">
      <formula>$S43:$S51="Bench"</formula>
    </cfRule>
  </conditionalFormatting>
  <conditionalFormatting sqref="BX2:ED54">
    <cfRule type="expression" dxfId="3345" priority="180344">
      <formula>BX2:PK7="R"</formula>
    </cfRule>
    <cfRule type="expression" dxfId="3344" priority="180345">
      <formula>BX2:PK7="M"</formula>
    </cfRule>
    <cfRule type="expression" dxfId="3343" priority="180346">
      <formula>BX2:PK7="BH"</formula>
    </cfRule>
    <cfRule type="expression" dxfId="3342" priority="180347">
      <formula>BX2:PK7="CD"</formula>
    </cfRule>
    <cfRule type="expression" dxfId="3341" priority="180348">
      <formula>BX2:PK7="F"</formula>
    </cfRule>
    <cfRule type="expression" dxfId="3340" priority="180349">
      <formula>BX2:PK7="CM"</formula>
    </cfRule>
    <cfRule type="containsBlanks" dxfId="3339" priority="180350">
      <formula>LEN(TRIM(BX2))=0</formula>
    </cfRule>
    <cfRule type="expression" dxfId="3338" priority="180351">
      <formula>BX2:PK7="B"</formula>
    </cfRule>
    <cfRule type="expression" dxfId="3337" priority="180352">
      <formula>BX2:PK7=1</formula>
    </cfRule>
    <cfRule type="cellIs" dxfId="3336" priority="180353" operator="between">
      <formula>0.0001</formula>
      <formula>0.9999</formula>
    </cfRule>
    <cfRule type="expression" dxfId="3335" priority="180354">
      <formula>BX2:PK7="CP"</formula>
    </cfRule>
  </conditionalFormatting>
  <conditionalFormatting sqref="EE2:OS54">
    <cfRule type="expression" dxfId="3334" priority="180355">
      <formula>EE2:RM7="M"</formula>
    </cfRule>
    <cfRule type="expression" dxfId="3333" priority="180356">
      <formula>EE2:RM7="R"</formula>
    </cfRule>
    <cfRule type="expression" dxfId="3332" priority="180357">
      <formula>EE2:RM7="BH"</formula>
    </cfRule>
    <cfRule type="expression" dxfId="3331" priority="180358">
      <formula>EE2:RM7="CD"</formula>
    </cfRule>
    <cfRule type="expression" dxfId="3330" priority="180359">
      <formula>EE2:RM7="F"</formula>
    </cfRule>
    <cfRule type="expression" dxfId="3329" priority="180360">
      <formula>EE2:RM7="CM"</formula>
    </cfRule>
    <cfRule type="containsBlanks" dxfId="3328" priority="180361">
      <formula>LEN(TRIM(EE2))=0</formula>
    </cfRule>
    <cfRule type="expression" dxfId="3327" priority="180362">
      <formula>EE2:RM7="B"</formula>
    </cfRule>
    <cfRule type="expression" dxfId="3326" priority="180363">
      <formula>EE2:RM7=1</formula>
    </cfRule>
    <cfRule type="cellIs" dxfId="3325" priority="180364" operator="between">
      <formula>0.0001</formula>
      <formula>0.9999</formula>
    </cfRule>
    <cfRule type="expression" dxfId="3324" priority="180365">
      <formula>EE2:RM7="CP"</formula>
    </cfRule>
  </conditionalFormatting>
  <dataValidations count="1">
    <dataValidation showInputMessage="1" showErrorMessage="1" sqref="AS2:PA54" xr:uid="{1C97EA5A-D798-49FA-B241-637F4F753CD1}"/>
  </dataValidations>
  <pageMargins left="0.7" right="0.7" top="0.75" bottom="0.75" header="0.3" footer="0.3"/>
  <pageSetup orientation="portrait"/>
  <headerFooter>
    <oddFooter>&amp;L_x000D_&amp;1#&amp;"Calibri"&amp;10&amp;K000000 EXPLEO Internal</oddFooter>
  </headerFooter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F2FD086D-4535-4F9B-B5D4-58EEF51A300B}">
          <x14:formula1>
            <xm:f>Valeurs!$I$2:$I$13</xm:f>
          </x14:formula1>
          <xm:sqref>S2:S54</xm:sqref>
        </x14:dataValidation>
        <x14:dataValidation type="list" allowBlank="1" showInputMessage="1" showErrorMessage="1" xr:uid="{BAB0D6AD-24FA-49C8-B040-E4B2999E7BC7}">
          <x14:formula1>
            <xm:f>Valeurs!$H$2:$H$24</xm:f>
          </x14:formula1>
          <xm:sqref>P2:P54</xm:sqref>
        </x14:dataValidation>
        <x14:dataValidation type="list" allowBlank="1" showInputMessage="1" showErrorMessage="1" xr:uid="{F9E28D22-685E-473C-B3E5-2922DED5EA98}">
          <x14:formula1>
            <xm:f>Valeurs!$G$2:$G$24</xm:f>
          </x14:formula1>
          <xm:sqref>N2:O54</xm:sqref>
        </x14:dataValidation>
        <x14:dataValidation type="list" allowBlank="1" showInputMessage="1" showErrorMessage="1" xr:uid="{EAB3FFAB-E195-49A0-BED9-9067CCB3DF3B}">
          <x14:formula1>
            <xm:f>Valeurs!$L$2:$L$24</xm:f>
          </x14:formula1>
          <xm:sqref>M2:M54</xm:sqref>
        </x14:dataValidation>
        <x14:dataValidation type="list" allowBlank="1" showInputMessage="1" showErrorMessage="1" xr:uid="{AFC4F62F-EF6E-4ECC-8794-CDFF3A7CD21D}">
          <x14:formula1>
            <xm:f>Valeurs!$J$2:$J$24</xm:f>
          </x14:formula1>
          <xm:sqref>L2:L54</xm:sqref>
        </x14:dataValidation>
        <x14:dataValidation type="list" allowBlank="1" showInputMessage="1" showErrorMessage="1" xr:uid="{9CAB3A48-8CE1-4676-9935-2DEF0D3EAE12}">
          <x14:formula1>
            <xm:f>Valeurs!$D$2:$D$6</xm:f>
          </x14:formula1>
          <xm:sqref>K2:K54</xm:sqref>
        </x14:dataValidation>
        <x14:dataValidation type="list" allowBlank="1" showInputMessage="1" showErrorMessage="1" xr:uid="{4881BED6-08E0-4707-AA01-BCFEAC09D30F}">
          <x14:formula1>
            <xm:f>Valeurs!$E$2:$E$5</xm:f>
          </x14:formula1>
          <xm:sqref>J2:J54</xm:sqref>
        </x14:dataValidation>
        <x14:dataValidation type="list" allowBlank="1" showInputMessage="1" showErrorMessage="1" xr:uid="{B00A65B5-E963-44EE-AC10-11017A37F2EE}">
          <x14:formula1>
            <xm:f>Valeurs!$C$2:$C$7</xm:f>
          </x14:formula1>
          <xm:sqref>I2:I54</xm:sqref>
        </x14:dataValidation>
        <x14:dataValidation type="list" allowBlank="1" showInputMessage="1" showErrorMessage="1" xr:uid="{88A131B9-BAC9-4169-89C9-AAB3CB93495F}">
          <x14:formula1>
            <xm:f>Valeurs!$F$2:$F$6</xm:f>
          </x14:formula1>
          <xm:sqref>H2:H54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F47B-3B6D-49C0-AB22-DD0D97C2937C}">
  <dimension ref="A1:U3"/>
  <sheetViews>
    <sheetView tabSelected="1" zoomScale="98" zoomScaleNormal="98" workbookViewId="0">
      <pane xSplit="3" topLeftCell="F1" activePane="topRight" state="frozen"/>
      <selection activeCell="C20" sqref="C20"/>
      <selection pane="topRight" activeCell="L3" sqref="L3"/>
    </sheetView>
  </sheetViews>
  <sheetFormatPr defaultColWidth="11.44140625" defaultRowHeight="15" customHeight="1"/>
  <cols>
    <col min="1" max="1" width="11.33203125" style="1" customWidth="1"/>
    <col min="2" max="2" width="23.88671875" style="8" customWidth="1"/>
    <col min="3" max="3" width="36.33203125" style="9" bestFit="1" customWidth="1"/>
    <col min="4" max="4" width="27.6640625" style="33" customWidth="1"/>
    <col min="5" max="5" width="17.6640625" style="10" customWidth="1"/>
    <col min="6" max="6" width="17.44140625" style="1" customWidth="1"/>
    <col min="7" max="7" width="32.6640625" style="1" customWidth="1"/>
    <col min="8" max="8" width="15.6640625" style="1" customWidth="1"/>
    <col min="9" max="9" width="16.88671875" style="1" customWidth="1"/>
    <col min="10" max="10" width="16.109375" style="1" customWidth="1"/>
    <col min="11" max="11" width="18" style="1" customWidth="1"/>
    <col min="12" max="12" width="15.6640625" style="1" bestFit="1" customWidth="1"/>
    <col min="13" max="13" width="25.44140625" style="1" bestFit="1" customWidth="1"/>
    <col min="14" max="14" width="23" style="1" bestFit="1" customWidth="1"/>
    <col min="15" max="15" width="11.44140625" style="1" bestFit="1" customWidth="1"/>
    <col min="16" max="16" width="17.88671875" style="1" bestFit="1" customWidth="1"/>
    <col min="17" max="17" width="27.6640625" style="33" customWidth="1"/>
    <col min="18" max="18" width="14.88671875" style="110" bestFit="1" customWidth="1"/>
    <col min="19" max="19" width="12.88671875" style="1" bestFit="1" customWidth="1"/>
    <col min="20" max="20" width="9.88671875" style="1" hidden="1" customWidth="1"/>
    <col min="21" max="21" width="8.6640625" style="1" hidden="1" customWidth="1"/>
    <col min="22" max="16384" width="11.44140625" style="1"/>
  </cols>
  <sheetData>
    <row r="1" spans="1:21" ht="61.5" customHeight="1">
      <c r="A1" s="39" t="s">
        <v>0</v>
      </c>
      <c r="B1" s="4" t="s">
        <v>1</v>
      </c>
      <c r="C1" s="4" t="s">
        <v>2</v>
      </c>
      <c r="D1" s="3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4" t="s">
        <v>16</v>
      </c>
      <c r="R1" s="31" t="s">
        <v>17</v>
      </c>
      <c r="S1" s="11" t="s">
        <v>18</v>
      </c>
      <c r="T1" s="12" t="s">
        <v>19</v>
      </c>
      <c r="U1" s="12" t="s">
        <v>20</v>
      </c>
    </row>
    <row r="2" spans="1:21" ht="15" customHeight="1">
      <c r="A2" s="108">
        <v>1</v>
      </c>
      <c r="B2" s="25" t="s">
        <v>435</v>
      </c>
      <c r="C2" s="26" t="s">
        <v>436</v>
      </c>
      <c r="D2" s="32">
        <v>44839</v>
      </c>
      <c r="E2" s="26" t="s">
        <v>419</v>
      </c>
      <c r="F2" s="26" t="s">
        <v>1472</v>
      </c>
      <c r="G2" s="26" t="s">
        <v>421</v>
      </c>
      <c r="H2" s="26" t="s">
        <v>439</v>
      </c>
      <c r="I2" s="26" t="s">
        <v>423</v>
      </c>
      <c r="J2" s="26" t="s">
        <v>440</v>
      </c>
      <c r="K2" s="26" t="s">
        <v>441</v>
      </c>
      <c r="L2" s="26" t="s">
        <v>426</v>
      </c>
      <c r="M2" s="26" t="s">
        <v>442</v>
      </c>
      <c r="N2" s="26" t="s">
        <v>443</v>
      </c>
      <c r="O2" s="26"/>
      <c r="P2" s="26" t="s">
        <v>444</v>
      </c>
      <c r="Q2" s="32">
        <v>45677</v>
      </c>
      <c r="R2" s="109">
        <v>45658</v>
      </c>
      <c r="S2" s="27" t="s">
        <v>592</v>
      </c>
      <c r="T2" s="28">
        <v>0</v>
      </c>
      <c r="U2" s="28" t="s">
        <v>1449</v>
      </c>
    </row>
    <row r="3" spans="1:21" ht="15" customHeight="1">
      <c r="A3" s="108">
        <v>1</v>
      </c>
      <c r="B3" s="25" t="s">
        <v>446</v>
      </c>
      <c r="C3" s="26" t="s">
        <v>447</v>
      </c>
      <c r="D3" s="32">
        <v>43353</v>
      </c>
      <c r="E3" s="26" t="s">
        <v>419</v>
      </c>
      <c r="F3" s="26" t="s">
        <v>1473</v>
      </c>
      <c r="G3" s="26" t="s">
        <v>448</v>
      </c>
      <c r="H3" s="26" t="s">
        <v>422</v>
      </c>
      <c r="I3" s="26" t="s">
        <v>423</v>
      </c>
      <c r="J3" s="26" t="s">
        <v>424</v>
      </c>
      <c r="K3" s="26" t="s">
        <v>441</v>
      </c>
      <c r="L3" s="26" t="s">
        <v>449</v>
      </c>
      <c r="M3" s="26" t="s">
        <v>450</v>
      </c>
      <c r="N3" s="26" t="s">
        <v>443</v>
      </c>
      <c r="O3" s="26"/>
      <c r="P3" s="26" t="s">
        <v>451</v>
      </c>
      <c r="Q3" s="32">
        <v>45677</v>
      </c>
      <c r="R3" s="109">
        <v>46022</v>
      </c>
      <c r="S3" s="27" t="s">
        <v>445</v>
      </c>
      <c r="T3" s="28">
        <v>21</v>
      </c>
      <c r="U3" s="28">
        <v>0</v>
      </c>
    </row>
  </sheetData>
  <autoFilter ref="E9" xr:uid="{8E98F47B-3B6D-49C0-AB22-DD0D97C2937C}"/>
  <conditionalFormatting sqref="A2:P3 R2:S3">
    <cfRule type="expression" dxfId="47" priority="184283">
      <formula>$S2:$S2="Management"</formula>
    </cfRule>
    <cfRule type="expression" dxfId="46" priority="184284">
      <formula>$S2:$S2="Out"</formula>
    </cfRule>
    <cfRule type="expression" dxfId="45" priority="184285">
      <formula>$S2:$S2="Bench"</formula>
    </cfRule>
    <cfRule type="expression" dxfId="44" priority="184286">
      <formula>$S2:$S2="En formation"</formula>
    </cfRule>
  </conditionalFormatting>
  <conditionalFormatting sqref="B3:J3 R3:S3 L2:P3">
    <cfRule type="expression" dxfId="43" priority="184301">
      <formula>$S2:$S2="Out"</formula>
    </cfRule>
    <cfRule type="expression" dxfId="42" priority="184302">
      <formula>$S2:$S2="Bench"</formula>
    </cfRule>
  </conditionalFormatting>
  <conditionalFormatting sqref="B3">
    <cfRule type="duplicateValues" dxfId="41" priority="131"/>
  </conditionalFormatting>
  <conditionalFormatting sqref="B2:J2 R2:S2">
    <cfRule type="expression" dxfId="40" priority="184704">
      <formula>$S2:$S3="Out"</formula>
    </cfRule>
    <cfRule type="expression" dxfId="39" priority="184705">
      <formula>$S2:$S3="Bench"</formula>
    </cfRule>
  </conditionalFormatting>
  <conditionalFormatting sqref="B2">
    <cfRule type="duplicateValues" dxfId="38" priority="184731"/>
  </conditionalFormatting>
  <conditionalFormatting sqref="T2:T3">
    <cfRule type="expression" dxfId="37" priority="184764">
      <formula>T2:U2=" "</formula>
    </cfRule>
    <cfRule type="expression" dxfId="36" priority="184765">
      <formula>T2:U2=0</formula>
    </cfRule>
    <cfRule type="expression" dxfId="35" priority="184766">
      <formula>#REF!&lt;1</formula>
    </cfRule>
    <cfRule type="expression" dxfId="34" priority="184767">
      <formula>#REF!=1</formula>
    </cfRule>
  </conditionalFormatting>
  <conditionalFormatting sqref="U2:U3">
    <cfRule type="expression" dxfId="33" priority="184768">
      <formula>U2:U2=" "</formula>
    </cfRule>
    <cfRule type="expression" dxfId="32" priority="184769">
      <formula>U2:U2=0</formula>
    </cfRule>
    <cfRule type="expression" dxfId="31" priority="184770">
      <formula>#REF!&lt;1</formula>
    </cfRule>
    <cfRule type="expression" dxfId="30" priority="184771">
      <formula>#REF!=1</formula>
    </cfRule>
  </conditionalFormatting>
  <conditionalFormatting sqref="Q2:Q3">
    <cfRule type="expression" dxfId="29" priority="5">
      <formula>$S2:$S2="Management"</formula>
    </cfRule>
    <cfRule type="expression" dxfId="28" priority="6">
      <formula>$S2:$S2="Out"</formula>
    </cfRule>
    <cfRule type="expression" dxfId="27" priority="7">
      <formula>$S2:$S2="Bench"</formula>
    </cfRule>
    <cfRule type="expression" dxfId="26" priority="8">
      <formula>$S2:$S2="En formation"</formula>
    </cfRule>
  </conditionalFormatting>
  <conditionalFormatting sqref="Q3">
    <cfRule type="expression" dxfId="25" priority="3">
      <formula>$S3:$S3="Out"</formula>
    </cfRule>
    <cfRule type="expression" dxfId="24" priority="4">
      <formula>$S3:$S3="Bench"</formula>
    </cfRule>
  </conditionalFormatting>
  <conditionalFormatting sqref="Q2">
    <cfRule type="expression" dxfId="23" priority="1">
      <formula>$S2:$S3="Out"</formula>
    </cfRule>
    <cfRule type="expression" dxfId="22" priority="2">
      <formula>$S2:$S3="Bench"</formula>
    </cfRule>
  </conditionalFormatting>
  <pageMargins left="0.7" right="0.7" top="0.75" bottom="0.75" header="0.3" footer="0.3"/>
  <pageSetup orientation="portrait"/>
  <headerFooter>
    <oddFooter>&amp;L_x000D_&amp;1#&amp;"Calibri"&amp;10&amp;K000000 EXPLEO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524643E-C157-4876-A151-8C83DBEFC4D7}">
          <x14:formula1>
            <xm:f>Valeurs!$I$2:$I$13</xm:f>
          </x14:formula1>
          <xm:sqref>S2</xm:sqref>
        </x14:dataValidation>
        <x14:dataValidation type="list" allowBlank="1" showInputMessage="1" showErrorMessage="1" xr:uid="{5BEE8FD6-16A5-4D0B-9718-7FF7BEF55A0E}">
          <x14:formula1>
            <xm:f>Valeurs!$H$2:$H$24</xm:f>
          </x14:formula1>
          <xm:sqref>P2</xm:sqref>
        </x14:dataValidation>
        <x14:dataValidation type="list" allowBlank="1" showInputMessage="1" showErrorMessage="1" xr:uid="{F9C59925-79A7-424C-9537-67304DD29E75}">
          <x14:formula1>
            <xm:f>Valeurs!$G$2:$G$24</xm:f>
          </x14:formula1>
          <xm:sqref>N2:O2</xm:sqref>
        </x14:dataValidation>
        <x14:dataValidation type="list" allowBlank="1" showInputMessage="1" showErrorMessage="1" xr:uid="{13B755BD-C3A7-4701-8664-3C17416E0ED8}">
          <x14:formula1>
            <xm:f>Valeurs!$L$2:$L$24</xm:f>
          </x14:formula1>
          <xm:sqref>M2</xm:sqref>
        </x14:dataValidation>
        <x14:dataValidation type="list" allowBlank="1" showInputMessage="1" showErrorMessage="1" xr:uid="{6DC2BF29-B03C-4778-9ABB-FC2470A4FCBE}">
          <x14:formula1>
            <xm:f>Valeurs!$J$2:$J$24</xm:f>
          </x14:formula1>
          <xm:sqref>L2</xm:sqref>
        </x14:dataValidation>
        <x14:dataValidation type="list" allowBlank="1" showInputMessage="1" showErrorMessage="1" xr:uid="{21B454E7-1917-4126-ADE5-0BE244BCC70B}">
          <x14:formula1>
            <xm:f>Valeurs!$D$2:$D$6</xm:f>
          </x14:formula1>
          <xm:sqref>K2</xm:sqref>
        </x14:dataValidation>
        <x14:dataValidation type="list" allowBlank="1" showInputMessage="1" showErrorMessage="1" xr:uid="{58162E01-C7E8-471B-9DB3-C20335F7252A}">
          <x14:formula1>
            <xm:f>Valeurs!$E$2:$E$5</xm:f>
          </x14:formula1>
          <xm:sqref>J2</xm:sqref>
        </x14:dataValidation>
        <x14:dataValidation type="list" allowBlank="1" showInputMessage="1" showErrorMessage="1" xr:uid="{78E34269-8BDB-4EE9-AA73-AEA3E345ACC8}">
          <x14:formula1>
            <xm:f>Valeurs!$C$2:$C$7</xm:f>
          </x14:formula1>
          <xm:sqref>I2</xm:sqref>
        </x14:dataValidation>
        <x14:dataValidation type="list" allowBlank="1" showInputMessage="1" showErrorMessage="1" xr:uid="{0268A05F-EE64-44E9-88AB-7E0A71E98560}">
          <x14:formula1>
            <xm:f>Valeurs!$F$2:$F$6</xm:f>
          </x14:formula1>
          <xm:sqref>H2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CE83-B155-443E-B5E4-0A11ADF08549}">
  <dimension ref="A1:F17"/>
  <sheetViews>
    <sheetView workbookViewId="0">
      <selection activeCell="I11" sqref="I11"/>
    </sheetView>
  </sheetViews>
  <sheetFormatPr defaultColWidth="8.88671875" defaultRowHeight="14.4"/>
  <cols>
    <col min="2" max="2" width="24" customWidth="1"/>
    <col min="3" max="3" width="37.6640625" customWidth="1"/>
    <col min="4" max="4" width="61.6640625" bestFit="1" customWidth="1"/>
    <col min="5" max="5" width="18.5546875" customWidth="1"/>
    <col min="6" max="6" width="14" customWidth="1"/>
  </cols>
  <sheetData>
    <row r="1" spans="1:6">
      <c r="A1" s="118" t="s">
        <v>1450</v>
      </c>
      <c r="B1" s="119" t="s">
        <v>1451</v>
      </c>
      <c r="C1" s="119" t="s">
        <v>954</v>
      </c>
      <c r="D1" s="120" t="s">
        <v>1452</v>
      </c>
      <c r="E1" s="119" t="s">
        <v>1453</v>
      </c>
      <c r="F1" s="121" t="s">
        <v>1454</v>
      </c>
    </row>
    <row r="2" spans="1:6">
      <c r="A2" s="117">
        <v>1</v>
      </c>
      <c r="B2" s="116" t="s">
        <v>1455</v>
      </c>
      <c r="C2" s="116" t="s">
        <v>1456</v>
      </c>
      <c r="D2" s="116" t="s">
        <v>1457</v>
      </c>
      <c r="E2" s="116" t="s">
        <v>1403</v>
      </c>
      <c r="F2" s="116"/>
    </row>
    <row r="3" spans="1:6">
      <c r="A3" s="117">
        <v>1</v>
      </c>
      <c r="B3" s="116" t="s">
        <v>1455</v>
      </c>
      <c r="C3" s="116" t="s">
        <v>1458</v>
      </c>
      <c r="D3" s="116" t="s">
        <v>1459</v>
      </c>
      <c r="E3" s="116" t="s">
        <v>1460</v>
      </c>
      <c r="F3" s="116"/>
    </row>
    <row r="4" spans="1:6">
      <c r="A4" s="117">
        <v>1</v>
      </c>
      <c r="B4" s="116" t="s">
        <v>1455</v>
      </c>
      <c r="C4" s="116" t="s">
        <v>1461</v>
      </c>
      <c r="D4" s="116" t="s">
        <v>1462</v>
      </c>
      <c r="E4" s="116" t="s">
        <v>1460</v>
      </c>
      <c r="F4" s="116"/>
    </row>
    <row r="5" spans="1:6">
      <c r="A5" s="117">
        <v>1</v>
      </c>
      <c r="B5" s="116" t="s">
        <v>1455</v>
      </c>
      <c r="C5" s="116" t="s">
        <v>1463</v>
      </c>
      <c r="D5" s="116" t="s">
        <v>1464</v>
      </c>
      <c r="E5" s="116" t="s">
        <v>1460</v>
      </c>
      <c r="F5" s="116"/>
    </row>
    <row r="6" spans="1:6">
      <c r="A6" s="117">
        <v>1</v>
      </c>
      <c r="B6" s="116" t="s">
        <v>1455</v>
      </c>
      <c r="C6" s="116" t="s">
        <v>1465</v>
      </c>
      <c r="D6" s="116" t="s">
        <v>1466</v>
      </c>
      <c r="E6" s="116" t="s">
        <v>1467</v>
      </c>
      <c r="F6" s="116"/>
    </row>
    <row r="7" spans="1:6">
      <c r="A7" s="117">
        <v>1</v>
      </c>
      <c r="B7" s="116" t="s">
        <v>1455</v>
      </c>
      <c r="C7" s="116" t="s">
        <v>1468</v>
      </c>
      <c r="D7" s="116" t="s">
        <v>1469</v>
      </c>
      <c r="E7" s="116" t="s">
        <v>1404</v>
      </c>
      <c r="F7" s="116"/>
    </row>
    <row r="8" spans="1:6">
      <c r="A8" s="117">
        <v>1</v>
      </c>
      <c r="B8" s="116" t="s">
        <v>1455</v>
      </c>
      <c r="C8" s="116" t="s">
        <v>1470</v>
      </c>
      <c r="D8" s="116" t="s">
        <v>1471</v>
      </c>
      <c r="E8" s="116" t="s">
        <v>1404</v>
      </c>
      <c r="F8" s="116"/>
    </row>
    <row r="9" spans="1:6">
      <c r="A9" s="117">
        <v>1</v>
      </c>
      <c r="B9" s="116"/>
      <c r="C9" s="116"/>
      <c r="D9" s="116"/>
      <c r="E9" s="116"/>
      <c r="F9" s="116"/>
    </row>
    <row r="10" spans="1:6">
      <c r="A10" s="117">
        <v>1</v>
      </c>
      <c r="B10" s="116"/>
      <c r="C10" s="116"/>
      <c r="D10" s="116"/>
      <c r="E10" s="116"/>
      <c r="F10" s="116"/>
    </row>
    <row r="11" spans="1:6">
      <c r="A11" s="117">
        <v>1</v>
      </c>
      <c r="B11" s="116"/>
      <c r="C11" s="116"/>
      <c r="D11" s="116"/>
      <c r="E11" s="116"/>
      <c r="F11" s="116"/>
    </row>
    <row r="12" spans="1:6">
      <c r="A12" s="117">
        <v>1</v>
      </c>
      <c r="B12" s="116"/>
      <c r="C12" s="116"/>
      <c r="D12" s="116"/>
      <c r="E12" s="116"/>
      <c r="F12" s="116"/>
    </row>
    <row r="13" spans="1:6">
      <c r="A13" s="117">
        <v>1</v>
      </c>
      <c r="B13" s="116"/>
      <c r="C13" s="116"/>
      <c r="D13" s="116"/>
      <c r="E13" s="116"/>
      <c r="F13" s="116"/>
    </row>
    <row r="14" spans="1:6">
      <c r="A14" s="117">
        <v>1</v>
      </c>
      <c r="B14" s="116"/>
      <c r="C14" s="116"/>
      <c r="D14" s="116"/>
      <c r="E14" s="116"/>
      <c r="F14" s="116"/>
    </row>
    <row r="15" spans="1:6">
      <c r="A15" s="117">
        <v>1</v>
      </c>
      <c r="B15" s="116"/>
      <c r="C15" s="116"/>
      <c r="D15" s="116"/>
      <c r="E15" s="116"/>
      <c r="F15" s="116"/>
    </row>
    <row r="16" spans="1:6">
      <c r="A16" s="117">
        <v>1</v>
      </c>
      <c r="B16" s="116"/>
      <c r="C16" s="116"/>
      <c r="D16" s="116"/>
      <c r="E16" s="116"/>
      <c r="F16" s="116"/>
    </row>
    <row r="17" spans="1:6">
      <c r="A17" s="117">
        <v>1</v>
      </c>
      <c r="B17" s="116"/>
      <c r="C17" s="116"/>
      <c r="D17" s="116"/>
      <c r="E17" s="116"/>
      <c r="F17" s="1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D55D-9AE3-4DE9-A4D7-669FF272853D}">
  <dimension ref="A1"/>
  <sheetViews>
    <sheetView workbookViewId="0">
      <selection activeCell="H4" sqref="H4:H5"/>
    </sheetView>
  </sheetViews>
  <sheetFormatPr defaultColWidth="8.6640625" defaultRowHeight="14.4"/>
  <sheetData/>
  <pageMargins left="0.7" right="0.7" top="0.75" bottom="0.75" header="0.3" footer="0.3"/>
  <headerFooter>
    <oddFooter>&amp;L_x000D_&amp;1#&amp;"Calibri"&amp;10&amp;K000000 EXPLEO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4D90-4F33-4EF7-B9CC-C141C63563A3}">
  <dimension ref="A1:KV58"/>
  <sheetViews>
    <sheetView topLeftCell="A3" zoomScale="80" zoomScaleNormal="80" workbookViewId="0">
      <pane xSplit="3" topLeftCell="N1" activePane="topRight" state="frozen"/>
      <selection pane="topRight" activeCell="C1" sqref="C1"/>
    </sheetView>
  </sheetViews>
  <sheetFormatPr defaultColWidth="11.44140625" defaultRowHeight="15" customHeight="1"/>
  <cols>
    <col min="1" max="1" width="7.109375" style="38" customWidth="1"/>
    <col min="2" max="2" width="17.44140625" style="8" bestFit="1" customWidth="1"/>
    <col min="3" max="3" width="36.33203125" style="9" bestFit="1" customWidth="1"/>
    <col min="4" max="4" width="27.6640625" style="33" customWidth="1"/>
    <col min="5" max="5" width="20.44140625" style="10" bestFit="1" customWidth="1"/>
    <col min="6" max="6" width="33.33203125" style="1" customWidth="1"/>
    <col min="7" max="15" width="32.6640625" style="1" customWidth="1"/>
    <col min="16" max="16" width="26.44140625" style="33" customWidth="1"/>
    <col min="17" max="17" width="21.6640625" style="9" customWidth="1"/>
    <col min="18" max="18" width="22.6640625" style="1" bestFit="1" customWidth="1"/>
    <col min="19" max="19" width="9.88671875" style="1" customWidth="1"/>
    <col min="20" max="20" width="8" style="1" customWidth="1"/>
    <col min="21" max="22" width="6.6640625" style="1" customWidth="1"/>
    <col min="23" max="24" width="6.33203125" style="1" customWidth="1"/>
    <col min="25" max="25" width="5.6640625" style="1" customWidth="1"/>
    <col min="26" max="26" width="6.33203125" style="1" customWidth="1"/>
    <col min="27" max="27" width="5.6640625" style="1" customWidth="1"/>
    <col min="28" max="29" width="6.33203125" style="1" customWidth="1"/>
    <col min="30" max="30" width="7.6640625" style="1" customWidth="1"/>
    <col min="31" max="31" width="32.33203125" style="1" customWidth="1"/>
    <col min="32" max="32" width="11.88671875" style="1" customWidth="1"/>
    <col min="33" max="33" width="10.44140625" style="1" customWidth="1"/>
    <col min="34" max="34" width="8" style="1" customWidth="1"/>
    <col min="35" max="35" width="7.33203125" style="1" customWidth="1"/>
    <col min="36" max="36" width="8.44140625" style="1" customWidth="1"/>
    <col min="37" max="37" width="7.44140625" style="1" customWidth="1"/>
    <col min="38" max="38" width="9" style="1" customWidth="1"/>
    <col min="39" max="39" width="7" style="1" customWidth="1"/>
    <col min="40" max="40" width="8.5546875" style="1" customWidth="1"/>
    <col min="41" max="41" width="7.88671875" style="1" customWidth="1"/>
    <col min="42" max="42" width="7" style="1" customWidth="1"/>
    <col min="43" max="43" width="8.44140625" style="1" customWidth="1"/>
    <col min="44" max="45" width="5.44140625" style="1" customWidth="1"/>
    <col min="46" max="46" width="4.109375" style="1" customWidth="1"/>
    <col min="47" max="47" width="4.6640625" style="1" customWidth="1"/>
    <col min="48" max="49" width="3.44140625" style="1" customWidth="1"/>
    <col min="50" max="50" width="4.88671875" style="1" customWidth="1"/>
    <col min="51" max="53" width="3.44140625" style="1" customWidth="1"/>
    <col min="54" max="54" width="3.44140625" style="23" customWidth="1"/>
    <col min="55" max="57" width="3.44140625" style="1" customWidth="1"/>
    <col min="58" max="58" width="3.44140625" style="24" customWidth="1"/>
    <col min="59" max="59" width="3.44140625" style="23" customWidth="1"/>
    <col min="60" max="62" width="3.44140625" style="1" customWidth="1"/>
    <col min="63" max="63" width="3.44140625" style="24" customWidth="1"/>
    <col min="64" max="96" width="3.44140625" style="1" customWidth="1"/>
    <col min="97" max="97" width="4.109375" style="1" customWidth="1"/>
    <col min="98" max="98" width="3.44140625" style="1" customWidth="1"/>
    <col min="99" max="99" width="5" style="1" customWidth="1"/>
    <col min="100" max="232" width="3.44140625" style="1" customWidth="1"/>
    <col min="233" max="233" width="4.33203125" style="1" customWidth="1"/>
    <col min="234" max="249" width="3.44140625" style="1" customWidth="1"/>
    <col min="250" max="250" width="4.5546875" style="1" customWidth="1"/>
    <col min="251" max="298" width="3.44140625" style="1" customWidth="1"/>
    <col min="299" max="299" width="3.6640625" style="1" customWidth="1"/>
    <col min="300" max="303" width="4.6640625" style="1" customWidth="1"/>
    <col min="304" max="16384" width="11.44140625" style="1"/>
  </cols>
  <sheetData>
    <row r="1" spans="1:303" ht="75.599999999999994" customHeight="1">
      <c r="A1" s="39" t="s">
        <v>0</v>
      </c>
      <c r="B1" s="4" t="s">
        <v>1</v>
      </c>
      <c r="C1" s="4" t="s">
        <v>2</v>
      </c>
      <c r="D1" s="3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632</v>
      </c>
      <c r="M1" s="3" t="s">
        <v>12</v>
      </c>
      <c r="N1" s="3" t="s">
        <v>13</v>
      </c>
      <c r="O1" s="3" t="s">
        <v>15</v>
      </c>
      <c r="P1" s="31" t="s">
        <v>633</v>
      </c>
      <c r="Q1" s="11" t="s">
        <v>634</v>
      </c>
      <c r="R1" s="11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3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4" t="s">
        <v>43</v>
      </c>
      <c r="AR1" s="17" t="s">
        <v>635</v>
      </c>
      <c r="AS1" s="18" t="s">
        <v>636</v>
      </c>
      <c r="AT1" s="18" t="s">
        <v>637</v>
      </c>
      <c r="AU1" s="18" t="s">
        <v>638</v>
      </c>
      <c r="AV1" s="19" t="s">
        <v>639</v>
      </c>
      <c r="AW1" s="17" t="s">
        <v>640</v>
      </c>
      <c r="AX1" s="18" t="s">
        <v>641</v>
      </c>
      <c r="AY1" s="18" t="s">
        <v>642</v>
      </c>
      <c r="AZ1" s="18" t="s">
        <v>643</v>
      </c>
      <c r="BA1" s="18" t="s">
        <v>644</v>
      </c>
      <c r="BB1" s="20" t="s">
        <v>645</v>
      </c>
      <c r="BC1" s="21" t="s">
        <v>646</v>
      </c>
      <c r="BD1" s="21" t="s">
        <v>647</v>
      </c>
      <c r="BE1" s="21" t="s">
        <v>648</v>
      </c>
      <c r="BF1" s="22" t="s">
        <v>649</v>
      </c>
      <c r="BG1" s="20" t="s">
        <v>650</v>
      </c>
      <c r="BH1" s="21" t="s">
        <v>651</v>
      </c>
      <c r="BI1" s="21" t="s">
        <v>652</v>
      </c>
      <c r="BJ1" s="21" t="s">
        <v>653</v>
      </c>
      <c r="BK1" s="22" t="s">
        <v>654</v>
      </c>
      <c r="BL1" s="17" t="s">
        <v>655</v>
      </c>
      <c r="BM1" s="19" t="s">
        <v>656</v>
      </c>
      <c r="BN1" s="15" t="s">
        <v>657</v>
      </c>
      <c r="BO1" s="15" t="s">
        <v>658</v>
      </c>
      <c r="BP1" s="15" t="s">
        <v>659</v>
      </c>
      <c r="BQ1" s="15" t="s">
        <v>660</v>
      </c>
      <c r="BR1" s="15" t="s">
        <v>661</v>
      </c>
      <c r="BS1" s="15" t="s">
        <v>662</v>
      </c>
      <c r="BT1" s="15" t="s">
        <v>663</v>
      </c>
      <c r="BU1" s="15" t="s">
        <v>664</v>
      </c>
      <c r="BV1" s="15" t="s">
        <v>665</v>
      </c>
      <c r="BW1" s="15" t="s">
        <v>666</v>
      </c>
      <c r="BX1" s="15" t="s">
        <v>667</v>
      </c>
      <c r="BY1" s="15" t="s">
        <v>668</v>
      </c>
      <c r="BZ1" s="15" t="s">
        <v>669</v>
      </c>
      <c r="CA1" s="15" t="s">
        <v>670</v>
      </c>
      <c r="CB1" s="15" t="s">
        <v>671</v>
      </c>
      <c r="CC1" s="15" t="s">
        <v>672</v>
      </c>
      <c r="CD1" s="15" t="s">
        <v>673</v>
      </c>
      <c r="CE1" s="15" t="s">
        <v>674</v>
      </c>
      <c r="CF1" s="15" t="s">
        <v>675</v>
      </c>
      <c r="CG1" s="15" t="s">
        <v>676</v>
      </c>
      <c r="CH1" s="15" t="s">
        <v>677</v>
      </c>
      <c r="CI1" s="15" t="s">
        <v>678</v>
      </c>
      <c r="CJ1" s="15" t="s">
        <v>679</v>
      </c>
      <c r="CK1" s="15" t="s">
        <v>680</v>
      </c>
      <c r="CL1" s="15" t="s">
        <v>681</v>
      </c>
      <c r="CM1" s="15" t="s">
        <v>682</v>
      </c>
      <c r="CN1" s="15" t="s">
        <v>683</v>
      </c>
      <c r="CO1" s="15" t="s">
        <v>684</v>
      </c>
      <c r="CP1" s="15" t="s">
        <v>685</v>
      </c>
      <c r="CQ1" s="15" t="s">
        <v>686</v>
      </c>
      <c r="CR1" s="15" t="s">
        <v>687</v>
      </c>
      <c r="CS1" s="15" t="s">
        <v>688</v>
      </c>
      <c r="CT1" s="15" t="s">
        <v>689</v>
      </c>
      <c r="CU1" s="15" t="s">
        <v>690</v>
      </c>
      <c r="CV1" s="15" t="s">
        <v>691</v>
      </c>
      <c r="CW1" s="15" t="s">
        <v>692</v>
      </c>
      <c r="CX1" s="15" t="s">
        <v>693</v>
      </c>
      <c r="CY1" s="15" t="s">
        <v>694</v>
      </c>
      <c r="CZ1" s="15" t="s">
        <v>695</v>
      </c>
      <c r="DA1" s="15" t="s">
        <v>696</v>
      </c>
      <c r="DB1" s="15" t="s">
        <v>697</v>
      </c>
      <c r="DC1" s="15" t="s">
        <v>698</v>
      </c>
      <c r="DD1" s="15" t="s">
        <v>699</v>
      </c>
      <c r="DE1" s="15" t="s">
        <v>700</v>
      </c>
      <c r="DF1" s="15" t="s">
        <v>701</v>
      </c>
      <c r="DG1" s="15" t="s">
        <v>702</v>
      </c>
      <c r="DH1" s="15" t="s">
        <v>703</v>
      </c>
      <c r="DI1" s="15" t="s">
        <v>704</v>
      </c>
      <c r="DJ1" s="15" t="s">
        <v>705</v>
      </c>
      <c r="DK1" s="15" t="s">
        <v>706</v>
      </c>
      <c r="DL1" s="15" t="s">
        <v>707</v>
      </c>
      <c r="DM1" s="15" t="s">
        <v>708</v>
      </c>
      <c r="DN1" s="15" t="s">
        <v>709</v>
      </c>
      <c r="DO1" s="15" t="s">
        <v>710</v>
      </c>
      <c r="DP1" s="15" t="s">
        <v>711</v>
      </c>
      <c r="DQ1" s="15" t="s">
        <v>712</v>
      </c>
      <c r="DR1" s="15" t="s">
        <v>713</v>
      </c>
      <c r="DS1" s="15" t="s">
        <v>714</v>
      </c>
      <c r="DT1" s="15" t="s">
        <v>715</v>
      </c>
      <c r="DU1" s="15" t="s">
        <v>716</v>
      </c>
      <c r="DV1" s="15" t="s">
        <v>717</v>
      </c>
      <c r="DW1" s="15" t="s">
        <v>718</v>
      </c>
      <c r="DX1" s="15" t="s">
        <v>719</v>
      </c>
      <c r="DY1" s="15" t="s">
        <v>720</v>
      </c>
      <c r="DZ1" s="15" t="s">
        <v>721</v>
      </c>
      <c r="EA1" s="15" t="s">
        <v>722</v>
      </c>
      <c r="EB1" s="15" t="s">
        <v>723</v>
      </c>
      <c r="EC1" s="15" t="s">
        <v>724</v>
      </c>
      <c r="ED1" s="15" t="s">
        <v>725</v>
      </c>
      <c r="EE1" s="15" t="s">
        <v>726</v>
      </c>
      <c r="EF1" s="15" t="s">
        <v>727</v>
      </c>
      <c r="EG1" s="15" t="s">
        <v>728</v>
      </c>
      <c r="EH1" s="15" t="s">
        <v>729</v>
      </c>
      <c r="EI1" s="15" t="s">
        <v>730</v>
      </c>
      <c r="EJ1" s="15" t="s">
        <v>731</v>
      </c>
      <c r="EK1" s="15" t="s">
        <v>732</v>
      </c>
      <c r="EL1" s="15" t="s">
        <v>733</v>
      </c>
      <c r="EM1" s="15" t="s">
        <v>734</v>
      </c>
      <c r="EN1" s="15" t="s">
        <v>735</v>
      </c>
      <c r="EO1" s="15" t="s">
        <v>736</v>
      </c>
      <c r="EP1" s="15" t="s">
        <v>737</v>
      </c>
      <c r="EQ1" s="15" t="s">
        <v>738</v>
      </c>
      <c r="ER1" s="15" t="s">
        <v>739</v>
      </c>
      <c r="ES1" s="15" t="s">
        <v>740</v>
      </c>
      <c r="ET1" s="15" t="s">
        <v>741</v>
      </c>
      <c r="EU1" s="15" t="s">
        <v>742</v>
      </c>
      <c r="EV1" s="15" t="s">
        <v>743</v>
      </c>
      <c r="EW1" s="15" t="s">
        <v>744</v>
      </c>
      <c r="EX1" s="15" t="s">
        <v>745</v>
      </c>
      <c r="EY1" s="15" t="s">
        <v>746</v>
      </c>
      <c r="EZ1" s="15" t="s">
        <v>747</v>
      </c>
      <c r="FA1" s="15" t="s">
        <v>748</v>
      </c>
      <c r="FB1" s="15" t="s">
        <v>749</v>
      </c>
      <c r="FC1" s="15" t="s">
        <v>750</v>
      </c>
      <c r="FD1" s="15" t="s">
        <v>751</v>
      </c>
      <c r="FE1" s="15" t="s">
        <v>752</v>
      </c>
      <c r="FF1" s="15" t="s">
        <v>753</v>
      </c>
      <c r="FG1" s="15" t="s">
        <v>754</v>
      </c>
      <c r="FH1" s="15" t="s">
        <v>755</v>
      </c>
      <c r="FI1" s="15" t="s">
        <v>756</v>
      </c>
      <c r="FJ1" s="15" t="s">
        <v>757</v>
      </c>
      <c r="FK1" s="15" t="s">
        <v>758</v>
      </c>
      <c r="FL1" s="15" t="s">
        <v>759</v>
      </c>
      <c r="FM1" s="15" t="s">
        <v>760</v>
      </c>
      <c r="FN1" s="15" t="s">
        <v>761</v>
      </c>
      <c r="FO1" s="15" t="s">
        <v>762</v>
      </c>
      <c r="FP1" s="15" t="s">
        <v>763</v>
      </c>
      <c r="FQ1" s="15" t="s">
        <v>764</v>
      </c>
      <c r="FR1" s="15" t="s">
        <v>765</v>
      </c>
      <c r="FS1" s="15" t="s">
        <v>766</v>
      </c>
      <c r="FT1" s="15" t="s">
        <v>767</v>
      </c>
      <c r="FU1" s="15" t="s">
        <v>768</v>
      </c>
      <c r="FV1" s="15" t="s">
        <v>769</v>
      </c>
      <c r="FW1" s="15" t="s">
        <v>770</v>
      </c>
      <c r="FX1" s="15" t="s">
        <v>771</v>
      </c>
      <c r="FY1" s="15" t="s">
        <v>772</v>
      </c>
      <c r="FZ1" s="15" t="s">
        <v>773</v>
      </c>
      <c r="GA1" s="15" t="s">
        <v>774</v>
      </c>
      <c r="GB1" s="15" t="s">
        <v>775</v>
      </c>
      <c r="GC1" s="15" t="s">
        <v>776</v>
      </c>
      <c r="GD1" s="15" t="s">
        <v>777</v>
      </c>
      <c r="GE1" s="15" t="s">
        <v>778</v>
      </c>
      <c r="GF1" s="15" t="s">
        <v>779</v>
      </c>
      <c r="GG1" s="15" t="s">
        <v>780</v>
      </c>
      <c r="GH1" s="15" t="s">
        <v>781</v>
      </c>
      <c r="GI1" s="15" t="s">
        <v>782</v>
      </c>
      <c r="GJ1" s="15" t="s">
        <v>783</v>
      </c>
      <c r="GK1" s="15" t="s">
        <v>784</v>
      </c>
      <c r="GL1" s="15" t="s">
        <v>785</v>
      </c>
      <c r="GM1" s="15" t="s">
        <v>786</v>
      </c>
      <c r="GN1" s="15" t="s">
        <v>787</v>
      </c>
      <c r="GO1" s="15" t="s">
        <v>788</v>
      </c>
      <c r="GP1" s="15" t="s">
        <v>789</v>
      </c>
      <c r="GQ1" s="15" t="s">
        <v>790</v>
      </c>
      <c r="GR1" s="15" t="s">
        <v>791</v>
      </c>
      <c r="GS1" s="15" t="s">
        <v>792</v>
      </c>
      <c r="GT1" s="15" t="s">
        <v>793</v>
      </c>
      <c r="GU1" s="15" t="s">
        <v>794</v>
      </c>
      <c r="GV1" s="15" t="s">
        <v>795</v>
      </c>
      <c r="GW1" s="15" t="s">
        <v>796</v>
      </c>
      <c r="GX1" s="15" t="s">
        <v>797</v>
      </c>
      <c r="GY1" s="15" t="s">
        <v>798</v>
      </c>
      <c r="GZ1" s="15" t="s">
        <v>799</v>
      </c>
      <c r="HA1" s="15" t="s">
        <v>800</v>
      </c>
      <c r="HB1" s="15" t="s">
        <v>801</v>
      </c>
      <c r="HC1" s="15" t="s">
        <v>802</v>
      </c>
      <c r="HD1" s="15" t="s">
        <v>803</v>
      </c>
      <c r="HE1" s="15" t="s">
        <v>804</v>
      </c>
      <c r="HF1" s="15" t="s">
        <v>805</v>
      </c>
      <c r="HG1" s="15" t="s">
        <v>806</v>
      </c>
      <c r="HH1" s="15" t="s">
        <v>807</v>
      </c>
      <c r="HI1" s="15" t="s">
        <v>808</v>
      </c>
      <c r="HJ1" s="15" t="s">
        <v>809</v>
      </c>
      <c r="HK1" s="15" t="s">
        <v>810</v>
      </c>
      <c r="HL1" s="15" t="s">
        <v>811</v>
      </c>
      <c r="HM1" s="15" t="s">
        <v>812</v>
      </c>
      <c r="HN1" s="15" t="s">
        <v>813</v>
      </c>
      <c r="HO1" s="15" t="s">
        <v>814</v>
      </c>
      <c r="HP1" s="15" t="s">
        <v>815</v>
      </c>
      <c r="HQ1" s="15" t="s">
        <v>816</v>
      </c>
      <c r="HR1" s="15" t="s">
        <v>817</v>
      </c>
      <c r="HS1" s="15" t="s">
        <v>818</v>
      </c>
      <c r="HT1" s="15" t="s">
        <v>819</v>
      </c>
      <c r="HU1" s="15" t="s">
        <v>820</v>
      </c>
      <c r="HV1" s="15" t="s">
        <v>821</v>
      </c>
      <c r="HW1" s="15" t="s">
        <v>822</v>
      </c>
      <c r="HX1" s="15" t="s">
        <v>823</v>
      </c>
      <c r="HY1" s="15" t="s">
        <v>824</v>
      </c>
      <c r="HZ1" s="15" t="s">
        <v>825</v>
      </c>
      <c r="IA1" s="15" t="s">
        <v>826</v>
      </c>
      <c r="IB1" s="15" t="s">
        <v>827</v>
      </c>
      <c r="IC1" s="15" t="s">
        <v>828</v>
      </c>
      <c r="ID1" s="15" t="s">
        <v>829</v>
      </c>
      <c r="IE1" s="15" t="s">
        <v>830</v>
      </c>
      <c r="IF1" s="15" t="s">
        <v>831</v>
      </c>
      <c r="IG1" s="15" t="s">
        <v>832</v>
      </c>
      <c r="IH1" s="15" t="s">
        <v>833</v>
      </c>
      <c r="II1" s="15" t="s">
        <v>834</v>
      </c>
      <c r="IJ1" s="15" t="s">
        <v>835</v>
      </c>
      <c r="IK1" s="15" t="s">
        <v>836</v>
      </c>
      <c r="IL1" s="15" t="s">
        <v>837</v>
      </c>
      <c r="IM1" s="15" t="s">
        <v>838</v>
      </c>
      <c r="IN1" s="15" t="s">
        <v>839</v>
      </c>
      <c r="IO1" s="15" t="s">
        <v>840</v>
      </c>
      <c r="IP1" s="15" t="s">
        <v>841</v>
      </c>
      <c r="IQ1" s="15" t="s">
        <v>842</v>
      </c>
      <c r="IR1" s="15" t="s">
        <v>843</v>
      </c>
      <c r="IS1" s="15" t="s">
        <v>844</v>
      </c>
      <c r="IT1" s="15" t="s">
        <v>845</v>
      </c>
      <c r="IU1" s="15" t="s">
        <v>846</v>
      </c>
      <c r="IV1" s="15" t="s">
        <v>847</v>
      </c>
      <c r="IW1" s="15" t="s">
        <v>848</v>
      </c>
      <c r="IX1" s="15" t="s">
        <v>849</v>
      </c>
      <c r="IY1" s="15" t="s">
        <v>850</v>
      </c>
      <c r="IZ1" s="15" t="s">
        <v>851</v>
      </c>
      <c r="JA1" s="54" t="s">
        <v>852</v>
      </c>
      <c r="JB1" s="54" t="s">
        <v>853</v>
      </c>
      <c r="JC1" s="54" t="s">
        <v>854</v>
      </c>
      <c r="JD1" s="54" t="s">
        <v>855</v>
      </c>
      <c r="JE1" s="54" t="s">
        <v>856</v>
      </c>
      <c r="JF1" s="54" t="s">
        <v>857</v>
      </c>
      <c r="JG1" s="54" t="s">
        <v>858</v>
      </c>
      <c r="JH1" s="54" t="s">
        <v>859</v>
      </c>
      <c r="JI1" s="54" t="s">
        <v>860</v>
      </c>
      <c r="JJ1" s="54" t="s">
        <v>861</v>
      </c>
      <c r="JK1" s="54" t="s">
        <v>862</v>
      </c>
      <c r="JL1" s="54" t="s">
        <v>863</v>
      </c>
      <c r="JM1" s="54" t="s">
        <v>864</v>
      </c>
      <c r="JN1" s="54" t="s">
        <v>865</v>
      </c>
      <c r="JO1" s="54" t="s">
        <v>866</v>
      </c>
      <c r="JP1" s="54" t="s">
        <v>867</v>
      </c>
      <c r="JQ1" s="54" t="s">
        <v>868</v>
      </c>
      <c r="JR1" s="54" t="s">
        <v>869</v>
      </c>
      <c r="JS1" s="54" t="s">
        <v>870</v>
      </c>
      <c r="JT1" s="54" t="s">
        <v>871</v>
      </c>
      <c r="JU1" s="54" t="s">
        <v>872</v>
      </c>
      <c r="JV1" s="54" t="s">
        <v>873</v>
      </c>
      <c r="JW1" s="15" t="s">
        <v>874</v>
      </c>
      <c r="JX1" s="15" t="s">
        <v>875</v>
      </c>
      <c r="JY1" s="15" t="s">
        <v>876</v>
      </c>
      <c r="JZ1" s="15" t="s">
        <v>877</v>
      </c>
      <c r="KA1" s="15" t="s">
        <v>878</v>
      </c>
      <c r="KB1" s="15" t="s">
        <v>879</v>
      </c>
      <c r="KC1" s="15" t="s">
        <v>880</v>
      </c>
      <c r="KD1" s="15" t="s">
        <v>881</v>
      </c>
      <c r="KE1" s="15" t="s">
        <v>882</v>
      </c>
      <c r="KF1" s="15" t="s">
        <v>883</v>
      </c>
      <c r="KG1" s="15" t="s">
        <v>884</v>
      </c>
      <c r="KH1" s="15" t="s">
        <v>885</v>
      </c>
      <c r="KI1" s="15" t="s">
        <v>886</v>
      </c>
      <c r="KJ1" s="15" t="s">
        <v>887</v>
      </c>
      <c r="KK1" s="15" t="s">
        <v>888</v>
      </c>
      <c r="KL1" s="15" t="s">
        <v>889</v>
      </c>
      <c r="KM1" s="15" t="s">
        <v>890</v>
      </c>
      <c r="KN1" s="16" t="s">
        <v>891</v>
      </c>
      <c r="KO1" s="16" t="s">
        <v>892</v>
      </c>
      <c r="KP1" s="16" t="s">
        <v>893</v>
      </c>
      <c r="KQ1" s="16" t="s">
        <v>894</v>
      </c>
    </row>
    <row r="2" spans="1:303" ht="14.4" hidden="1">
      <c r="A2" s="56">
        <v>1</v>
      </c>
      <c r="B2" s="2" t="s">
        <v>895</v>
      </c>
      <c r="C2" s="6" t="s">
        <v>896</v>
      </c>
      <c r="D2" s="35">
        <v>45082</v>
      </c>
      <c r="E2" s="26" t="s">
        <v>419</v>
      </c>
      <c r="F2" s="26" t="s">
        <v>465</v>
      </c>
      <c r="G2" s="26" t="s">
        <v>617</v>
      </c>
      <c r="H2" s="26" t="s">
        <v>439</v>
      </c>
      <c r="I2" s="26" t="s">
        <v>423</v>
      </c>
      <c r="J2" s="26" t="s">
        <v>440</v>
      </c>
      <c r="K2" s="26" t="s">
        <v>441</v>
      </c>
      <c r="L2" s="26" t="s">
        <v>481</v>
      </c>
      <c r="M2" s="26" t="s">
        <v>508</v>
      </c>
      <c r="N2" s="26" t="s">
        <v>443</v>
      </c>
      <c r="O2" s="33" t="s">
        <v>897</v>
      </c>
      <c r="P2" s="32">
        <v>45078</v>
      </c>
      <c r="Q2" s="29"/>
      <c r="R2" s="7" t="s">
        <v>445</v>
      </c>
      <c r="S2" s="8" t="str">
        <f>IF(ISBLANK(P2)," ",IF(IF(AND(NOT(ISBLANK(Q2))),MONTH(Q2)&lt;1)," ",IF(MONTH(P2)&lt;2,SUM(Tableau235[[#This Row],[02/01/2023]:[31/01/2023]])," ")))</f>
        <v xml:space="preserve"> </v>
      </c>
      <c r="T2" s="8" t="str">
        <f>IF(ISBLANK(P2)," ",IF(IF(AND(NOT(ISBLANK(Q2))),MONTH(Q2)&lt;2)," ",IF(MONTH(P2)&lt;3,SUM(Tableau235[[#This Row],[01/02/2023]:[28/02/2023]])," ")))</f>
        <v xml:space="preserve"> </v>
      </c>
      <c r="U2" s="8" t="str">
        <f>IF(ISBLANK(P2)," ",IF(IF(AND(NOT(ISBLANK(Q2))),MONTH(Q2)&lt;3)," ",IF(MONTH(P2)&lt;4,SUM(Tableau235[[#This Row],[01/03/2023]:[31/03/2023]])," ")))</f>
        <v xml:space="preserve"> </v>
      </c>
      <c r="V2" s="8" t="str">
        <f>IF(ISBLANK(P2)," ",IF(IF(AND(NOT(ISBLANK(Q2))),MONTH(Q2)&lt;4)," ",IF(MONTH(P2)&lt;5,SUM(Tableau235[[#This Row],[03/04/2023]:[28/04/2023]])," ")))</f>
        <v xml:space="preserve"> </v>
      </c>
      <c r="W2" s="8" t="str">
        <f>IF(ISBLANK(P2)," ",IF(IF(AND(NOT(ISBLANK(Q2))),MONTH(Q2)&lt;5)," ",IF(MONTH(P2)&lt;6,SUM(Tableau235[[#This Row],[01/05/2023]:[31/05/2023]])," ")))</f>
        <v xml:space="preserve"> </v>
      </c>
      <c r="X2" s="8">
        <f>IF(ISBLANK(P2)," ",IF(IF(AND(NOT(ISBLANK(Q2))),MONTH(Q2)&lt;6)," ",IF(MONTH(P2)&lt;7,SUM(Tableau235[[#This Row],[01/06/2023]:[30/06/2023]])," ")))</f>
        <v>0</v>
      </c>
      <c r="Y2" s="8">
        <f>IF(ISBLANK(P2)," ",IF(IF(AND(NOT(ISBLANK(Q2))),MONTH(Q2)&lt;6)," ",IF(MONTH(P2)&lt;8,SUM(Tableau235[[#This Row],[03/07/2023]:[31/07/2023]])," ")))</f>
        <v>0</v>
      </c>
      <c r="Z2" s="8">
        <f>IF(ISBLANK(P2)," ",IF(IF(AND(NOT(ISBLANK(Q2))),MONTH(Q2)&lt;8)," ",IF(MONTH(P2)&lt;9,SUM(Tableau235[[#This Row],[01/08/2023]:[31/08/2023]])," ")))</f>
        <v>0</v>
      </c>
      <c r="AA2" s="8">
        <f>IF(ISBLANK(P2)," ",IF(IF(AND(NOT(ISBLANK(Q2))),MONTH(Q2)&lt;9)," ",IF(MONTH(P2)&lt;10,SUM(Tableau235[[#This Row],[01/09/2023]:[29/09/2023]])," ")))</f>
        <v>0</v>
      </c>
      <c r="AB2" s="8">
        <f>IF(ISBLANK(P2)," ",IF(IF(AND(NOT(ISBLANK(Q2))),MONTH(Q2)&lt;10)," ",IF(MONTH(P2)&lt;11,SUM(Tableau235[[#This Row],[02/10/2023]:[31/10/2023]])," ")))</f>
        <v>0</v>
      </c>
      <c r="AC2" s="8">
        <f>IF(ISBLANK(P2)," ",IF(IF(AND(NOT(ISBLANK(Q2))),MONTH(Q2)&lt;11)," ",IF(MONTH(P2)&lt;12,SUM(Tableau235[[#This Row],[01/11/2023]:[30/11/2023]])," ")))</f>
        <v>21</v>
      </c>
      <c r="AD2" s="8">
        <f>IF(ISBLANK(P2)," ",IF(IF(AND(NOT(ISBLANK(Q2))),MONTH(Q2)&lt;12)," ",IF(MONTH(P2)&lt;13,SUM(Tableau235[[#This Row],[01/12/2023]:[29/12/2023]])," ")))</f>
        <v>21</v>
      </c>
      <c r="AE2" s="7"/>
      <c r="AF2" s="8" t="str">
        <f>IF(OR(ISBLANK(P2),Tableau235[[#This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2" s="8" t="str">
        <f>IF(OR(ISBLANK(P2),Tableau235[[#This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2" s="8" t="str">
        <f>IF(OR(ISBLANK(P2),Tableau235[[#This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2" s="8" t="str">
        <f>IF(OR(ISBLANK(P2),Tableau235[[#This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2" s="8" t="str">
        <f>IF(OR(ISBLANK(P2),Tableau235[[#This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2" s="8">
        <f>IF(OR(ISBLANK(P2),Tableau235[[#This Row],[Juin]]=" ")," ",SUM(Tableau235[[#This Row],[01/06/2023]:[30/06/2023]])/(COUNTA(Tableau235[[#This Row],[01/06/2023]:[30/06/2023]])+COUNTBLANK(Tableau235[[#This Row],[01/06/2023]:[30/06/2023]])))</f>
        <v>0</v>
      </c>
      <c r="AL2" s="8">
        <f>IF(OR(ISBLANK(P2),Tableau235[[#This Row],[Juillet]]=" ")," ",SUM(Tableau235[[#This Row],[03/07/2023]:[31/07/2023]])/(COUNTA(Tableau235[[#This Row],[03/07/2023]:[31/07/2023]])+COUNTBLANK(Tableau235[[#This Row],[03/07/2023]:[31/07/2023]])))</f>
        <v>0</v>
      </c>
      <c r="AM2" s="8">
        <f>IF(OR(ISBLANK(P2),Tableau235[[#This Row],[Août]]=" ")," ",SUM(Tableau235[[#This Row],[01/08/2023]:[31/08/2023]])/(COUNTA(Tableau235[[#This Row],[01/08/2023]:[31/08/2023]])+COUNTBLANK(Tableau235[[#This Row],[01/08/2023]:[31/08/2023]])))</f>
        <v>0</v>
      </c>
      <c r="AN2" s="8">
        <f>IF(OR(ISBLANK(P2),Tableau235[[#This Row],[Septembre]]=" ")," ",SUM(Tableau235[[#This Row],[01/09/2023]:[29/09/2023]])/(COUNTA(Tableau235[[#This Row],[01/09/2023]:[29/09/2023]])+COUNTBLANK(Tableau235[[#This Row],[01/09/2023]:[29/09/2023]])))</f>
        <v>0</v>
      </c>
      <c r="AO2" s="8">
        <f>IF(OR(ISBLANK(P2),Tableau235[[#This Row],[Octobre]]=" ")," ",SUM(Tableau235[[#This Row],[02/10/2023]:[31/10/2023]])/(COUNTA(Tableau235[[#This Row],[02/10/2023]:[31/10/2023]])+COUNTBLANK(Tableau235[[#This Row],[02/10/2023]:[31/10/2023]])))</f>
        <v>0</v>
      </c>
      <c r="AP2" s="8">
        <f>IF(OR(ISBLANK(P2),Tableau235[[#This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2" s="8">
        <f>IF(OR(ISBLANK(P2),Tableau235[[#This Row],[Décembre]]=" ")," ",SUM(Tableau235[[#This Row],[01/12/2023]:[29/12/2023]])/(COUNTA(Tableau235[[#This Row],[01/12/2023]:[29/12/2023]])+COUNTBLANK(Tableau235[[#This Row],[01/12/2023]:[29/12/2023]])))</f>
        <v>1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 t="s">
        <v>898</v>
      </c>
      <c r="EW2" s="8" t="s">
        <v>898</v>
      </c>
      <c r="EX2" s="8" t="s">
        <v>898</v>
      </c>
      <c r="EY2" s="8" t="s">
        <v>898</v>
      </c>
      <c r="EZ2" s="8" t="s">
        <v>898</v>
      </c>
      <c r="FA2" s="8" t="s">
        <v>898</v>
      </c>
      <c r="FB2" s="8" t="s">
        <v>898</v>
      </c>
      <c r="FC2" s="8" t="s">
        <v>898</v>
      </c>
      <c r="FD2" s="8" t="s">
        <v>898</v>
      </c>
      <c r="FE2" s="8" t="s">
        <v>898</v>
      </c>
      <c r="FF2" s="8" t="s">
        <v>898</v>
      </c>
      <c r="FG2" s="8" t="s">
        <v>898</v>
      </c>
      <c r="FH2" s="8" t="s">
        <v>898</v>
      </c>
      <c r="FI2" s="8" t="s">
        <v>898</v>
      </c>
      <c r="FJ2" s="8" t="s">
        <v>898</v>
      </c>
      <c r="FK2" s="8" t="s">
        <v>898</v>
      </c>
      <c r="FL2" s="8" t="s">
        <v>898</v>
      </c>
      <c r="FM2" s="8" t="s">
        <v>898</v>
      </c>
      <c r="FN2" s="8" t="s">
        <v>898</v>
      </c>
      <c r="FO2" s="8" t="s">
        <v>898</v>
      </c>
      <c r="FP2" s="8" t="s">
        <v>898</v>
      </c>
      <c r="FQ2" s="8" t="s">
        <v>898</v>
      </c>
      <c r="FR2" s="8" t="s">
        <v>898</v>
      </c>
      <c r="FS2" s="8" t="s">
        <v>898</v>
      </c>
      <c r="FT2" s="8" t="s">
        <v>898</v>
      </c>
      <c r="FU2" s="8" t="s">
        <v>898</v>
      </c>
      <c r="FV2" s="8" t="s">
        <v>898</v>
      </c>
      <c r="FW2" s="8" t="s">
        <v>898</v>
      </c>
      <c r="FX2" s="8" t="s">
        <v>898</v>
      </c>
      <c r="FY2" s="8" t="s">
        <v>898</v>
      </c>
      <c r="FZ2" s="8" t="s">
        <v>898</v>
      </c>
      <c r="GA2" s="8" t="s">
        <v>898</v>
      </c>
      <c r="GB2" s="8" t="s">
        <v>898</v>
      </c>
      <c r="GC2" s="8" t="s">
        <v>898</v>
      </c>
      <c r="GD2" s="8" t="s">
        <v>898</v>
      </c>
      <c r="GE2" s="8" t="s">
        <v>898</v>
      </c>
      <c r="GF2" s="8" t="s">
        <v>898</v>
      </c>
      <c r="GG2" s="8" t="s">
        <v>898</v>
      </c>
      <c r="GH2" s="8" t="s">
        <v>898</v>
      </c>
      <c r="GI2" s="8" t="s">
        <v>898</v>
      </c>
      <c r="GJ2" s="8" t="s">
        <v>898</v>
      </c>
      <c r="GK2" s="8" t="s">
        <v>898</v>
      </c>
      <c r="GL2" s="8" t="s">
        <v>898</v>
      </c>
      <c r="GM2" s="8" t="s">
        <v>898</v>
      </c>
      <c r="GN2" s="8" t="s">
        <v>898</v>
      </c>
      <c r="GO2" s="8" t="s">
        <v>898</v>
      </c>
      <c r="GP2" s="8" t="s">
        <v>898</v>
      </c>
      <c r="GQ2" s="8" t="s">
        <v>898</v>
      </c>
      <c r="GR2" s="8" t="s">
        <v>898</v>
      </c>
      <c r="GS2" s="8" t="s">
        <v>898</v>
      </c>
      <c r="GT2" s="8" t="s">
        <v>898</v>
      </c>
      <c r="GU2" s="8" t="s">
        <v>898</v>
      </c>
      <c r="GV2" s="8" t="s">
        <v>898</v>
      </c>
      <c r="GW2" s="8" t="s">
        <v>898</v>
      </c>
      <c r="GX2" s="8" t="s">
        <v>898</v>
      </c>
      <c r="GY2" s="8" t="s">
        <v>898</v>
      </c>
      <c r="GZ2" s="8" t="s">
        <v>898</v>
      </c>
      <c r="HA2" s="8" t="s">
        <v>898</v>
      </c>
      <c r="HB2" s="8" t="s">
        <v>898</v>
      </c>
      <c r="HC2" s="8" t="s">
        <v>898</v>
      </c>
      <c r="HD2" s="8" t="s">
        <v>898</v>
      </c>
      <c r="HE2" s="8" t="s">
        <v>898</v>
      </c>
      <c r="HF2" s="8" t="s">
        <v>898</v>
      </c>
      <c r="HG2" s="8" t="s">
        <v>898</v>
      </c>
      <c r="HH2" s="8" t="s">
        <v>898</v>
      </c>
      <c r="HI2" s="8" t="s">
        <v>898</v>
      </c>
      <c r="HJ2" s="8" t="s">
        <v>898</v>
      </c>
      <c r="HK2" s="8" t="s">
        <v>898</v>
      </c>
      <c r="HL2" s="8" t="s">
        <v>898</v>
      </c>
      <c r="HM2" s="8" t="s">
        <v>898</v>
      </c>
      <c r="HN2" s="8" t="s">
        <v>898</v>
      </c>
      <c r="HO2" s="8" t="s">
        <v>898</v>
      </c>
      <c r="HP2" s="8" t="s">
        <v>898</v>
      </c>
      <c r="HQ2" s="8" t="s">
        <v>898</v>
      </c>
      <c r="HR2" s="8" t="s">
        <v>898</v>
      </c>
      <c r="HS2" s="8" t="s">
        <v>898</v>
      </c>
      <c r="HT2" s="8" t="s">
        <v>898</v>
      </c>
      <c r="HU2" s="8" t="s">
        <v>898</v>
      </c>
      <c r="HV2" s="8" t="s">
        <v>898</v>
      </c>
      <c r="HW2" s="8" t="s">
        <v>898</v>
      </c>
      <c r="HX2" s="8" t="s">
        <v>898</v>
      </c>
      <c r="HY2" s="8" t="s">
        <v>898</v>
      </c>
      <c r="HZ2" s="8" t="s">
        <v>898</v>
      </c>
      <c r="IA2" s="8" t="s">
        <v>898</v>
      </c>
      <c r="IB2" s="8" t="s">
        <v>898</v>
      </c>
      <c r="IC2" s="8" t="s">
        <v>898</v>
      </c>
      <c r="ID2" s="8" t="s">
        <v>898</v>
      </c>
      <c r="IE2" s="8" t="s">
        <v>898</v>
      </c>
      <c r="IF2" s="8" t="s">
        <v>898</v>
      </c>
      <c r="IG2" s="8" t="s">
        <v>898</v>
      </c>
      <c r="IH2" s="8" t="s">
        <v>898</v>
      </c>
      <c r="II2" s="8" t="s">
        <v>898</v>
      </c>
      <c r="IJ2" s="8" t="s">
        <v>898</v>
      </c>
      <c r="IK2" s="8" t="s">
        <v>898</v>
      </c>
      <c r="IL2" s="8" t="s">
        <v>898</v>
      </c>
      <c r="IM2" s="8" t="s">
        <v>898</v>
      </c>
      <c r="IN2" s="8" t="s">
        <v>898</v>
      </c>
      <c r="IO2" s="8" t="s">
        <v>898</v>
      </c>
      <c r="IP2" s="8" t="s">
        <v>898</v>
      </c>
      <c r="IQ2" s="8" t="s">
        <v>898</v>
      </c>
      <c r="IR2" s="8" t="s">
        <v>898</v>
      </c>
      <c r="IS2" s="8" t="s">
        <v>898</v>
      </c>
      <c r="IT2" s="8" t="s">
        <v>898</v>
      </c>
      <c r="IU2" s="8" t="s">
        <v>898</v>
      </c>
      <c r="IV2" s="8" t="s">
        <v>898</v>
      </c>
      <c r="IW2" s="8" t="s">
        <v>898</v>
      </c>
      <c r="IX2" s="8" t="s">
        <v>898</v>
      </c>
      <c r="IY2" s="8" t="s">
        <v>898</v>
      </c>
      <c r="IZ2" s="8" t="s">
        <v>898</v>
      </c>
      <c r="JA2" s="8">
        <v>1</v>
      </c>
      <c r="JB2" s="8">
        <v>1</v>
      </c>
      <c r="JC2" s="8">
        <v>1</v>
      </c>
      <c r="JD2" s="8" t="s">
        <v>415</v>
      </c>
      <c r="JE2" s="8">
        <v>1</v>
      </c>
      <c r="JF2" s="8">
        <v>1</v>
      </c>
      <c r="JG2" s="8">
        <v>1</v>
      </c>
      <c r="JH2" s="8">
        <v>1</v>
      </c>
      <c r="JI2" s="8">
        <v>1</v>
      </c>
      <c r="JJ2" s="8">
        <v>1</v>
      </c>
      <c r="JK2" s="8">
        <v>1</v>
      </c>
      <c r="JL2" s="8">
        <v>1</v>
      </c>
      <c r="JM2" s="8">
        <v>1</v>
      </c>
      <c r="JN2" s="8">
        <v>1</v>
      </c>
      <c r="JO2" s="8">
        <v>1</v>
      </c>
      <c r="JP2" s="8">
        <v>1</v>
      </c>
      <c r="JQ2" s="8">
        <v>1</v>
      </c>
      <c r="JR2" s="8">
        <v>1</v>
      </c>
      <c r="JS2" s="8">
        <v>1</v>
      </c>
      <c r="JT2" s="8">
        <v>1</v>
      </c>
      <c r="JU2" s="8">
        <v>1</v>
      </c>
      <c r="JV2" s="8">
        <v>1</v>
      </c>
      <c r="JW2" s="8">
        <v>1</v>
      </c>
      <c r="JX2" s="8">
        <v>1</v>
      </c>
      <c r="JY2" s="8">
        <v>1</v>
      </c>
      <c r="JZ2" s="8">
        <v>1</v>
      </c>
      <c r="KA2" s="8">
        <v>1</v>
      </c>
      <c r="KB2" s="8">
        <v>1</v>
      </c>
      <c r="KC2" s="8">
        <v>1</v>
      </c>
      <c r="KD2" s="8">
        <v>1</v>
      </c>
      <c r="KE2" s="8">
        <v>1</v>
      </c>
      <c r="KF2" s="8">
        <v>1</v>
      </c>
      <c r="KG2" s="8">
        <v>1</v>
      </c>
      <c r="KH2" s="8">
        <v>1</v>
      </c>
      <c r="KI2" s="8">
        <v>1</v>
      </c>
      <c r="KJ2" s="8">
        <v>1</v>
      </c>
      <c r="KK2" s="8">
        <v>1</v>
      </c>
      <c r="KL2" s="8">
        <v>1</v>
      </c>
      <c r="KM2" s="8">
        <v>1</v>
      </c>
      <c r="KN2" s="8">
        <v>1</v>
      </c>
      <c r="KO2" s="8">
        <v>1</v>
      </c>
      <c r="KP2" s="8">
        <v>1</v>
      </c>
      <c r="KQ2" s="8">
        <v>1</v>
      </c>
    </row>
    <row r="3" spans="1:303" ht="15" hidden="1" customHeight="1">
      <c r="A3" s="40">
        <v>1</v>
      </c>
      <c r="B3" s="25" t="s">
        <v>417</v>
      </c>
      <c r="C3" s="26" t="s">
        <v>418</v>
      </c>
      <c r="D3" s="32">
        <v>44567</v>
      </c>
      <c r="E3" s="26" t="s">
        <v>419</v>
      </c>
      <c r="F3" s="26" t="s">
        <v>420</v>
      </c>
      <c r="G3" s="26" t="s">
        <v>421</v>
      </c>
      <c r="H3" s="26" t="s">
        <v>422</v>
      </c>
      <c r="I3" s="26" t="s">
        <v>423</v>
      </c>
      <c r="J3" s="26" t="s">
        <v>424</v>
      </c>
      <c r="K3" s="26" t="s">
        <v>425</v>
      </c>
      <c r="L3" s="26" t="s">
        <v>504</v>
      </c>
      <c r="M3" s="26" t="s">
        <v>433</v>
      </c>
      <c r="N3" s="26" t="s">
        <v>427</v>
      </c>
      <c r="O3" s="26" t="s">
        <v>434</v>
      </c>
      <c r="P3" s="32">
        <v>44927</v>
      </c>
      <c r="Q3" s="29"/>
      <c r="R3" s="27" t="s">
        <v>445</v>
      </c>
      <c r="S3" s="28">
        <f>IF(ISBLANK(P3)," ",IF(IF(AND(NOT(ISBLANK(Q3))),MONTH(Q3)&lt;1)," ",IF(MONTH(P3)&lt;2,SUM(Tableau235[[#This Row],[02/01/2023]:[31/01/2023]])," ")))</f>
        <v>22</v>
      </c>
      <c r="T3" s="28">
        <f>IF(ISBLANK(P3)," ",IF(IF(AND(NOT(ISBLANK(Q3))),MONTH(Q3)&lt;2)," ",IF(MONTH(P3)&lt;3,SUM(Tableau235[[#This Row],[01/02/2023]:[28/02/2023]])," ")))</f>
        <v>20</v>
      </c>
      <c r="U3" s="28">
        <f>IF(ISBLANK(P3)," ",IF(IF(AND(NOT(ISBLANK(Q3))),MONTH(Q3)&lt;3)," ",IF(MONTH(P3)&lt;4,SUM(Tableau235[[#This Row],[01/03/2023]:[31/03/2023]])," ")))</f>
        <v>23</v>
      </c>
      <c r="V3" s="28">
        <f>IF(ISBLANK(P3)," ",IF(IF(AND(NOT(ISBLANK(Q3))),MONTH(Q3)&lt;4)," ",IF(MONTH(P3)&lt;5,SUM(Tableau235[[#This Row],[03/04/2023]:[28/04/2023]])," ")))</f>
        <v>20</v>
      </c>
      <c r="W3" s="28">
        <f>IF(ISBLANK(P3)," ",IF(IF(AND(NOT(ISBLANK(Q3))),MONTH(Q3)&lt;5)," ",IF(MONTH(P3)&lt;6,SUM(Tableau235[[#This Row],[01/05/2023]:[31/05/2023]])," ")))</f>
        <v>23</v>
      </c>
      <c r="X3" s="28">
        <f>IF(ISBLANK(P3)," ",IF(IF(AND(NOT(ISBLANK(Q3))),MONTH(Q3)&lt;6)," ",IF(MONTH(P3)&lt;7,SUM(Tableau235[[#This Row],[01/06/2023]:[30/06/2023]])," ")))</f>
        <v>22</v>
      </c>
      <c r="Y3" s="28">
        <f>IF(ISBLANK(P3)," ",IF(IF(AND(NOT(ISBLANK(Q3))),MONTH(Q3)&lt;6)," ",IF(MONTH(P3)&lt;8,SUM(Tableau235[[#This Row],[03/07/2023]:[31/07/2023]])," ")))</f>
        <v>21</v>
      </c>
      <c r="Z3" s="28">
        <f>IF(ISBLANK(P3)," ",IF(IF(AND(NOT(ISBLANK(Q3))),MONTH(Q3)&lt;8)," ",IF(MONTH(P3)&lt;9,SUM(Tableau235[[#This Row],[01/08/2023]:[31/08/2023]])," ")))</f>
        <v>23</v>
      </c>
      <c r="AA3" s="28">
        <f>IF(ISBLANK(P3)," ",IF(IF(AND(NOT(ISBLANK(Q3))),MONTH(Q3)&lt;9)," ",IF(MONTH(P3)&lt;10,SUM(Tableau235[[#This Row],[01/09/2023]:[29/09/2023]])," ")))</f>
        <v>21</v>
      </c>
      <c r="AB3" s="28">
        <f>IF(ISBLANK(P3)," ",IF(IF(AND(NOT(ISBLANK(Q3))),MONTH(Q3)&lt;10)," ",IF(MONTH(P3)&lt;11,SUM(Tableau235[[#This Row],[02/10/2023]:[31/10/2023]])," ")))</f>
        <v>22</v>
      </c>
      <c r="AC3" s="28">
        <f>IF(ISBLANK(P3)," ",IF(IF(AND(NOT(ISBLANK(Q3))),MONTH(Q3)&lt;11)," ",IF(MONTH(P3)&lt;12,SUM(Tableau235[[#This Row],[01/11/2023]:[30/11/2023]])," ")))</f>
        <v>16</v>
      </c>
      <c r="AD3" s="28">
        <f>IF(ISBLANK(P3)," ",IF(IF(AND(NOT(ISBLANK(Q3))),MONTH(Q3)&lt;12)," ",IF(MONTH(P3)&lt;13,SUM(Tableau235[[#This Row],[01/12/2023]:[29/12/2023]])," ")))</f>
        <v>21</v>
      </c>
      <c r="AE3" s="7"/>
      <c r="AF3" s="8">
        <f>IF(OR(ISBLANK(P3),Tableau235[[#This Row],[Janvier]]=" ")," ",SUM(Tableau235[[#This Row],[02/01/2023]:[31/01/2023]])/(COUNTA(Tableau235[[#This Row],[02/01/2023]:[31/01/2023]])+COUNTBLANK(Tableau235[[#This Row],[02/01/2023]:[31/01/2023]])))</f>
        <v>1</v>
      </c>
      <c r="AG3" s="8">
        <f>IF(OR(ISBLANK(P3),Tableau235[[#This Row],[Février]]=" ")," ",SUM(Tableau235[[#This Row],[01/02/2023]:[28/02/2023]])/(COUNTA(Tableau235[[#This Row],[01/02/2023]:[28/02/2023]])+COUNTBLANK(Tableau235[[#This Row],[01/02/2023]:[28/02/2023]])))</f>
        <v>1</v>
      </c>
      <c r="AH3" s="8">
        <f>IF(OR(ISBLANK(P3),Tableau235[[#This Row],[Mars]]=" ")," ",SUM(Tableau235[[#This Row],[01/03/2023]:[31/03/2023]])/(COUNTA(Tableau235[[#This Row],[01/03/2023]:[31/03/2023]])+COUNTBLANK(Tableau235[[#This Row],[01/03/2023]:[31/03/2023]])))</f>
        <v>1</v>
      </c>
      <c r="AI3" s="8">
        <f>IF(OR(ISBLANK(P3),Tableau235[[#This Row],[Avril]]=" ")," ",SUM(Tableau235[[#This Row],[03/04/2023]:[28/04/2023]])/(COUNTA(Tableau235[[#This Row],[03/04/2023]:[28/04/2023]])+COUNTBLANK(Tableau235[[#This Row],[01/03/2023]:[31/03/2023]])))</f>
        <v>1</v>
      </c>
      <c r="AJ3" s="8">
        <f>IF(OR(ISBLANK(P3),Tableau235[[#This Row],[Mai]]=" ")," ",SUM(Tableau235[[#This Row],[01/05/2023]:[31/05/2023]])/(COUNTA(Tableau235[[#This Row],[01/05/2023]:[31/05/2023]])+COUNTBLANK(Tableau235[[#This Row],[01/05/2023]:[31/05/2023]])))</f>
        <v>1</v>
      </c>
      <c r="AK3" s="8">
        <f>IF(OR(ISBLANK(P3),Tableau235[[#This Row],[Juin]]=" ")," ",SUM(Tableau235[[#This Row],[01/06/2023]:[30/06/2023]])/(COUNTA(Tableau235[[#This Row],[01/06/2023]:[30/06/2023]])+COUNTBLANK(Tableau235[[#This Row],[01/06/2023]:[30/06/2023]])))</f>
        <v>1</v>
      </c>
      <c r="AL3" s="8">
        <f>IF(OR(ISBLANK(P3),Tableau235[[#This Row],[Juillet]]=" ")," ",SUM(Tableau235[[#This Row],[03/07/2023]:[31/07/2023]])/(COUNTA(Tableau235[[#This Row],[03/07/2023]:[31/07/2023]])+COUNTBLANK(Tableau235[[#This Row],[03/07/2023]:[31/07/2023]])))</f>
        <v>1</v>
      </c>
      <c r="AM3" s="8">
        <f>IF(OR(ISBLANK(P3),Tableau235[[#This Row],[Août]]=" ")," ",SUM(Tableau235[[#This Row],[01/08/2023]:[31/08/2023]])/(COUNTA(Tableau235[[#This Row],[01/08/2023]:[31/08/2023]])+COUNTBLANK(Tableau235[[#This Row],[01/08/2023]:[31/08/2023]])))</f>
        <v>1</v>
      </c>
      <c r="AN3" s="8">
        <f>IF(OR(ISBLANK(P3),Tableau235[[#This Row],[Septembre]]=" ")," ",SUM(Tableau235[[#This Row],[01/09/2023]:[29/09/2023]])/(COUNTA(Tableau235[[#This Row],[01/09/2023]:[29/09/2023]])+COUNTBLANK(Tableau235[[#This Row],[01/09/2023]:[29/09/2023]])))</f>
        <v>1</v>
      </c>
      <c r="AO3" s="8">
        <f>IF(OR(ISBLANK(P3),Tableau235[[#This Row],[Octobre]]=" ")," ",SUM(Tableau235[[#This Row],[02/10/2023]:[31/10/2023]])/(COUNTA(Tableau235[[#This Row],[02/10/2023]:[31/10/2023]])+COUNTBLANK(Tableau235[[#This Row],[02/10/2023]:[31/10/2023]])))</f>
        <v>1</v>
      </c>
      <c r="AP3" s="8">
        <f>IF(OR(ISBLANK(P3),Tableau235[[#This Row],[Novembre]]=" ")," ",SUM(Tableau235[[#This Row],[01/11/2023]:[30/11/2023]])/(COUNTA(Tableau235[[#This Row],[01/11/2023]:[30/11/2023]])+COUNTBLANK(Tableau235[[#This Row],[01/11/2023]:[30/11/2023]])))</f>
        <v>0.72727272727272729</v>
      </c>
      <c r="AQ3" s="8">
        <f>IF(OR(ISBLANK(P3),Tableau235[[#This Row],[Décembre]]=" ")," ",SUM(Tableau235[[#This Row],[01/12/2023]:[29/12/2023]])/(COUNTA(Tableau235[[#This Row],[01/12/2023]:[29/12/2023]])+COUNTBLANK(Tableau235[[#This Row],[01/12/2023]:[29/12/2023]])))</f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>
        <v>1</v>
      </c>
      <c r="BA3" s="8">
        <v>1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8">
        <v>1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8">
        <v>1</v>
      </c>
      <c r="BP3" s="8">
        <v>1</v>
      </c>
      <c r="BQ3" s="8">
        <v>1</v>
      </c>
      <c r="BR3" s="8">
        <v>1</v>
      </c>
      <c r="BS3" s="8">
        <v>1</v>
      </c>
      <c r="BT3" s="8">
        <v>1</v>
      </c>
      <c r="BU3" s="8">
        <v>1</v>
      </c>
      <c r="BV3" s="8">
        <v>1</v>
      </c>
      <c r="BW3" s="8">
        <v>1</v>
      </c>
      <c r="BX3" s="8">
        <v>1</v>
      </c>
      <c r="BY3" s="8">
        <v>1</v>
      </c>
      <c r="BZ3" s="8">
        <v>1</v>
      </c>
      <c r="CA3" s="8">
        <v>1</v>
      </c>
      <c r="CB3" s="8">
        <v>1</v>
      </c>
      <c r="CC3" s="8">
        <v>1</v>
      </c>
      <c r="CD3" s="8">
        <v>1</v>
      </c>
      <c r="CE3" s="8">
        <v>1</v>
      </c>
      <c r="CF3" s="8">
        <v>1</v>
      </c>
      <c r="CG3" s="8">
        <v>1</v>
      </c>
      <c r="CH3" s="8">
        <v>1</v>
      </c>
      <c r="CI3" s="8">
        <v>1</v>
      </c>
      <c r="CJ3" s="8">
        <v>1</v>
      </c>
      <c r="CK3" s="8">
        <v>1</v>
      </c>
      <c r="CL3" s="8">
        <v>1</v>
      </c>
      <c r="CM3" s="8">
        <v>1</v>
      </c>
      <c r="CN3" s="8">
        <v>1</v>
      </c>
      <c r="CO3" s="8">
        <v>1</v>
      </c>
      <c r="CP3" s="8">
        <v>1</v>
      </c>
      <c r="CQ3" s="8">
        <v>1</v>
      </c>
      <c r="CR3" s="8">
        <v>1</v>
      </c>
      <c r="CS3" s="8">
        <v>1</v>
      </c>
      <c r="CT3" s="8">
        <v>1</v>
      </c>
      <c r="CU3" s="8">
        <v>1</v>
      </c>
      <c r="CV3" s="8">
        <v>1</v>
      </c>
      <c r="CW3" s="8">
        <v>1</v>
      </c>
      <c r="CX3" s="8">
        <v>1</v>
      </c>
      <c r="CY3" s="8">
        <v>1</v>
      </c>
      <c r="CZ3" s="8">
        <v>1</v>
      </c>
      <c r="DA3" s="8">
        <v>1</v>
      </c>
      <c r="DB3" s="8">
        <v>1</v>
      </c>
      <c r="DC3" s="8">
        <v>1</v>
      </c>
      <c r="DD3" s="8">
        <v>1</v>
      </c>
      <c r="DE3" s="8">
        <v>1</v>
      </c>
      <c r="DF3" s="8">
        <v>1</v>
      </c>
      <c r="DG3" s="8">
        <v>1</v>
      </c>
      <c r="DH3" s="8">
        <v>1</v>
      </c>
      <c r="DI3" s="8">
        <v>1</v>
      </c>
      <c r="DJ3" s="8">
        <v>1</v>
      </c>
      <c r="DK3" s="8">
        <v>1</v>
      </c>
      <c r="DL3" s="8">
        <v>1</v>
      </c>
      <c r="DM3" s="8">
        <v>1</v>
      </c>
      <c r="DN3" s="8">
        <v>1</v>
      </c>
      <c r="DO3" s="8">
        <v>1</v>
      </c>
      <c r="DP3" s="8">
        <v>1</v>
      </c>
      <c r="DQ3" s="8">
        <v>1</v>
      </c>
      <c r="DR3" s="8">
        <v>1</v>
      </c>
      <c r="DS3" s="8">
        <v>1</v>
      </c>
      <c r="DT3" s="8">
        <v>1</v>
      </c>
      <c r="DU3" s="8">
        <v>1</v>
      </c>
      <c r="DV3" s="8">
        <v>1</v>
      </c>
      <c r="DW3" s="8">
        <v>1</v>
      </c>
      <c r="DX3" s="8">
        <v>1</v>
      </c>
      <c r="DY3" s="8">
        <v>1</v>
      </c>
      <c r="DZ3" s="8">
        <v>1</v>
      </c>
      <c r="EA3" s="8">
        <v>1</v>
      </c>
      <c r="EB3" s="8">
        <v>1</v>
      </c>
      <c r="EC3" s="8">
        <v>1</v>
      </c>
      <c r="ED3" s="8">
        <v>1</v>
      </c>
      <c r="EE3" s="8">
        <v>1</v>
      </c>
      <c r="EF3" s="8">
        <v>1</v>
      </c>
      <c r="EG3" s="8">
        <v>1</v>
      </c>
      <c r="EH3" s="8">
        <v>1</v>
      </c>
      <c r="EI3" s="8">
        <v>1</v>
      </c>
      <c r="EJ3" s="8">
        <v>1</v>
      </c>
      <c r="EK3" s="8">
        <v>1</v>
      </c>
      <c r="EL3" s="8">
        <v>1</v>
      </c>
      <c r="EM3" s="8">
        <v>1</v>
      </c>
      <c r="EN3" s="8">
        <v>1</v>
      </c>
      <c r="EO3" s="8">
        <v>1</v>
      </c>
      <c r="EP3" s="8">
        <v>1</v>
      </c>
      <c r="EQ3" s="8">
        <v>1</v>
      </c>
      <c r="ER3" s="8">
        <v>1</v>
      </c>
      <c r="ES3" s="8">
        <v>1</v>
      </c>
      <c r="ET3" s="8">
        <v>1</v>
      </c>
      <c r="EU3" s="8">
        <v>1</v>
      </c>
      <c r="EV3" s="8">
        <v>1</v>
      </c>
      <c r="EW3" s="8">
        <v>1</v>
      </c>
      <c r="EX3" s="8">
        <v>1</v>
      </c>
      <c r="EY3" s="8">
        <v>1</v>
      </c>
      <c r="EZ3" s="8">
        <v>1</v>
      </c>
      <c r="FA3" s="8">
        <v>1</v>
      </c>
      <c r="FB3" s="8">
        <v>1</v>
      </c>
      <c r="FC3" s="8">
        <v>1</v>
      </c>
      <c r="FD3" s="8">
        <v>1</v>
      </c>
      <c r="FE3" s="8">
        <v>1</v>
      </c>
      <c r="FF3" s="8">
        <v>1</v>
      </c>
      <c r="FG3" s="8">
        <v>1</v>
      </c>
      <c r="FH3" s="8">
        <v>1</v>
      </c>
      <c r="FI3" s="8">
        <v>1</v>
      </c>
      <c r="FJ3" s="8">
        <v>1</v>
      </c>
      <c r="FK3" s="8">
        <v>1</v>
      </c>
      <c r="FL3" s="8">
        <v>1</v>
      </c>
      <c r="FM3" s="8">
        <v>1</v>
      </c>
      <c r="FN3" s="8">
        <v>1</v>
      </c>
      <c r="FO3" s="8">
        <v>1</v>
      </c>
      <c r="FP3" s="8">
        <v>1</v>
      </c>
      <c r="FQ3" s="8">
        <v>1</v>
      </c>
      <c r="FR3" s="8">
        <v>1</v>
      </c>
      <c r="FS3" s="8">
        <v>1</v>
      </c>
      <c r="FT3" s="8">
        <v>1</v>
      </c>
      <c r="FU3" s="8">
        <v>1</v>
      </c>
      <c r="FV3" s="8">
        <v>1</v>
      </c>
      <c r="FW3" s="8">
        <v>1</v>
      </c>
      <c r="FX3" s="8">
        <v>1</v>
      </c>
      <c r="FY3" s="8">
        <v>1</v>
      </c>
      <c r="FZ3" s="8">
        <v>1</v>
      </c>
      <c r="GA3" s="8">
        <v>1</v>
      </c>
      <c r="GB3" s="8">
        <v>1</v>
      </c>
      <c r="GC3" s="8">
        <v>1</v>
      </c>
      <c r="GD3" s="8">
        <v>1</v>
      </c>
      <c r="GE3" s="8">
        <v>1</v>
      </c>
      <c r="GF3" s="8">
        <v>1</v>
      </c>
      <c r="GG3" s="8">
        <v>1</v>
      </c>
      <c r="GH3" s="8">
        <v>1</v>
      </c>
      <c r="GI3" s="8">
        <v>1</v>
      </c>
      <c r="GJ3" s="8">
        <v>1</v>
      </c>
      <c r="GK3" s="8">
        <v>1</v>
      </c>
      <c r="GL3" s="8">
        <v>1</v>
      </c>
      <c r="GM3" s="8">
        <v>1</v>
      </c>
      <c r="GN3" s="8">
        <v>1</v>
      </c>
      <c r="GO3" s="8">
        <v>1</v>
      </c>
      <c r="GP3" s="8">
        <v>1</v>
      </c>
      <c r="GQ3" s="8">
        <v>1</v>
      </c>
      <c r="GR3" s="8">
        <v>1</v>
      </c>
      <c r="GS3" s="8">
        <v>1</v>
      </c>
      <c r="GT3" s="8">
        <v>1</v>
      </c>
      <c r="GU3" s="8">
        <v>1</v>
      </c>
      <c r="GV3" s="8">
        <v>1</v>
      </c>
      <c r="GW3" s="8">
        <v>1</v>
      </c>
      <c r="GX3" s="8">
        <v>1</v>
      </c>
      <c r="GY3" s="8">
        <v>1</v>
      </c>
      <c r="GZ3" s="8">
        <v>1</v>
      </c>
      <c r="HA3" s="8">
        <v>1</v>
      </c>
      <c r="HB3" s="8">
        <v>1</v>
      </c>
      <c r="HC3" s="8">
        <v>1</v>
      </c>
      <c r="HD3" s="8">
        <v>1</v>
      </c>
      <c r="HE3" s="8">
        <v>1</v>
      </c>
      <c r="HF3" s="8">
        <v>1</v>
      </c>
      <c r="HG3" s="8">
        <v>1</v>
      </c>
      <c r="HH3" s="8">
        <v>1</v>
      </c>
      <c r="HI3" s="8">
        <v>1</v>
      </c>
      <c r="HJ3" s="8">
        <v>1</v>
      </c>
      <c r="HK3" s="8">
        <v>1</v>
      </c>
      <c r="HL3" s="8">
        <v>1</v>
      </c>
      <c r="HM3" s="8">
        <v>1</v>
      </c>
      <c r="HN3" s="8">
        <v>1</v>
      </c>
      <c r="HO3" s="8">
        <v>1</v>
      </c>
      <c r="HP3" s="8">
        <v>1</v>
      </c>
      <c r="HQ3" s="8">
        <v>1</v>
      </c>
      <c r="HR3" s="8">
        <v>1</v>
      </c>
      <c r="HS3" s="8">
        <v>1</v>
      </c>
      <c r="HT3" s="8">
        <v>1</v>
      </c>
      <c r="HU3" s="8">
        <v>1</v>
      </c>
      <c r="HV3" s="8">
        <v>1</v>
      </c>
      <c r="HW3" s="8">
        <v>1</v>
      </c>
      <c r="HX3" s="8">
        <v>1</v>
      </c>
      <c r="HY3" s="8">
        <v>1</v>
      </c>
      <c r="HZ3" s="8">
        <v>1</v>
      </c>
      <c r="IA3" s="8">
        <v>1</v>
      </c>
      <c r="IB3" s="8">
        <v>1</v>
      </c>
      <c r="IC3" s="8">
        <v>1</v>
      </c>
      <c r="ID3" s="8">
        <v>1</v>
      </c>
      <c r="IE3" s="8">
        <v>1</v>
      </c>
      <c r="IF3" s="8">
        <v>1</v>
      </c>
      <c r="IG3" s="8">
        <v>1</v>
      </c>
      <c r="IH3" s="8">
        <v>1</v>
      </c>
      <c r="II3" s="8">
        <v>1</v>
      </c>
      <c r="IJ3" s="8">
        <v>1</v>
      </c>
      <c r="IK3" s="8">
        <v>1</v>
      </c>
      <c r="IL3" s="8">
        <v>1</v>
      </c>
      <c r="IM3" s="8">
        <v>1</v>
      </c>
      <c r="IN3" s="8">
        <v>1</v>
      </c>
      <c r="IO3" s="8">
        <v>1</v>
      </c>
      <c r="IP3" s="8">
        <v>1</v>
      </c>
      <c r="IQ3" s="8">
        <v>1</v>
      </c>
      <c r="IR3" s="8">
        <v>1</v>
      </c>
      <c r="IS3" s="8">
        <v>1</v>
      </c>
      <c r="IT3" s="8">
        <v>1</v>
      </c>
      <c r="IU3" s="8">
        <v>1</v>
      </c>
      <c r="IV3" s="8">
        <v>1</v>
      </c>
      <c r="IW3" s="8">
        <v>1</v>
      </c>
      <c r="IX3" s="8">
        <v>1</v>
      </c>
      <c r="IY3" s="8">
        <v>1</v>
      </c>
      <c r="IZ3" s="8">
        <v>1</v>
      </c>
      <c r="JA3" s="8">
        <v>1</v>
      </c>
      <c r="JB3" s="8">
        <v>1</v>
      </c>
      <c r="JC3" s="8">
        <v>1</v>
      </c>
      <c r="JD3" s="8" t="s">
        <v>415</v>
      </c>
      <c r="JE3" s="8" t="s">
        <v>413</v>
      </c>
      <c r="JF3" s="8" t="s">
        <v>413</v>
      </c>
      <c r="JG3" s="8" t="s">
        <v>413</v>
      </c>
      <c r="JH3" s="8" t="s">
        <v>413</v>
      </c>
      <c r="JI3" s="8">
        <v>1</v>
      </c>
      <c r="JJ3" s="8">
        <v>1</v>
      </c>
      <c r="JK3" s="8">
        <v>1</v>
      </c>
      <c r="JL3" s="8">
        <v>1</v>
      </c>
      <c r="JM3" s="8">
        <v>1</v>
      </c>
      <c r="JN3" s="8">
        <v>1</v>
      </c>
      <c r="JO3" s="8">
        <v>1</v>
      </c>
      <c r="JP3" s="8">
        <v>1</v>
      </c>
      <c r="JQ3" s="8">
        <v>1</v>
      </c>
      <c r="JR3" s="8">
        <v>1</v>
      </c>
      <c r="JS3" s="8">
        <v>1</v>
      </c>
      <c r="JT3" s="8">
        <v>1</v>
      </c>
      <c r="JU3" s="8">
        <v>1</v>
      </c>
      <c r="JV3" s="8" t="s">
        <v>413</v>
      </c>
      <c r="JW3" s="8">
        <v>1</v>
      </c>
      <c r="JX3" s="8">
        <v>1</v>
      </c>
      <c r="JY3" s="8">
        <v>1</v>
      </c>
      <c r="JZ3" s="8">
        <v>1</v>
      </c>
      <c r="KA3" s="8">
        <v>1</v>
      </c>
      <c r="KB3" s="8">
        <v>1</v>
      </c>
      <c r="KC3" s="8">
        <v>1</v>
      </c>
      <c r="KD3" s="8">
        <v>1</v>
      </c>
      <c r="KE3" s="8">
        <v>1</v>
      </c>
      <c r="KF3" s="8">
        <v>1</v>
      </c>
      <c r="KG3" s="8">
        <v>1</v>
      </c>
      <c r="KH3" s="8">
        <v>1</v>
      </c>
      <c r="KI3" s="8">
        <v>1</v>
      </c>
      <c r="KJ3" s="8">
        <v>1</v>
      </c>
      <c r="KK3" s="8">
        <v>1</v>
      </c>
      <c r="KL3" s="8">
        <v>1</v>
      </c>
      <c r="KM3" s="8">
        <v>1</v>
      </c>
      <c r="KN3" s="8">
        <v>1</v>
      </c>
      <c r="KO3" s="8">
        <v>1</v>
      </c>
      <c r="KP3" s="8">
        <v>1</v>
      </c>
      <c r="KQ3" s="8">
        <v>1</v>
      </c>
    </row>
    <row r="4" spans="1:303" ht="15" hidden="1" customHeight="1">
      <c r="A4" s="40">
        <v>1</v>
      </c>
      <c r="B4" s="25" t="s">
        <v>429</v>
      </c>
      <c r="C4" s="26" t="s">
        <v>430</v>
      </c>
      <c r="D4" s="32">
        <v>44795</v>
      </c>
      <c r="E4" s="26" t="s">
        <v>419</v>
      </c>
      <c r="F4" s="26" t="s">
        <v>431</v>
      </c>
      <c r="G4" s="26" t="s">
        <v>421</v>
      </c>
      <c r="H4" s="26" t="s">
        <v>422</v>
      </c>
      <c r="I4" s="26" t="s">
        <v>423</v>
      </c>
      <c r="J4" s="26" t="s">
        <v>424</v>
      </c>
      <c r="K4" s="26" t="s">
        <v>425</v>
      </c>
      <c r="L4" s="26" t="s">
        <v>504</v>
      </c>
      <c r="M4" s="26" t="s">
        <v>433</v>
      </c>
      <c r="N4" s="26" t="s">
        <v>427</v>
      </c>
      <c r="O4" s="26" t="s">
        <v>434</v>
      </c>
      <c r="P4" s="32">
        <v>44927</v>
      </c>
      <c r="Q4" s="29"/>
      <c r="R4" s="27" t="s">
        <v>445</v>
      </c>
      <c r="S4" s="28">
        <f>IF(ISBLANK(P4)," ",IF(IF(AND(NOT(ISBLANK(Q4))),MONTH(Q4)&lt;1)," ",IF(MONTH(P4)&lt;2,SUM(Tableau235[[#This Row],[02/01/2023]:[31/01/2023]])," ")))</f>
        <v>22</v>
      </c>
      <c r="T4" s="28">
        <f>IF(ISBLANK(P4)," ",IF(IF(AND(NOT(ISBLANK(Q4))),MONTH(Q4)&lt;2)," ",IF(MONTH(P4)&lt;3,SUM(Tableau235[[#This Row],[01/02/2023]:[28/02/2023]])," ")))</f>
        <v>20</v>
      </c>
      <c r="U4" s="28">
        <f>IF(ISBLANK(P4)," ",IF(IF(AND(NOT(ISBLANK(Q4))),MONTH(Q4)&lt;3)," ",IF(MONTH(P4)&lt;4,SUM(Tableau235[[#This Row],[01/03/2023]:[31/03/2023]])," ")))</f>
        <v>23</v>
      </c>
      <c r="V4" s="28">
        <f>IF(ISBLANK(P4)," ",IF(IF(AND(NOT(ISBLANK(Q4))),MONTH(Q4)&lt;4)," ",IF(MONTH(P4)&lt;5,SUM(Tableau235[[#This Row],[03/04/2023]:[28/04/2023]])," ")))</f>
        <v>20</v>
      </c>
      <c r="W4" s="28">
        <f>IF(ISBLANK(P4)," ",IF(IF(AND(NOT(ISBLANK(Q4))),MONTH(Q4)&lt;5)," ",IF(MONTH(P4)&lt;6,SUM(Tableau235[[#This Row],[01/05/2023]:[31/05/2023]])," ")))</f>
        <v>23</v>
      </c>
      <c r="X4" s="28">
        <f>IF(ISBLANK(P4)," ",IF(IF(AND(NOT(ISBLANK(Q4))),MONTH(Q4)&lt;6)," ",IF(MONTH(P4)&lt;7,SUM(Tableau235[[#This Row],[01/06/2023]:[30/06/2023]])," ")))</f>
        <v>22</v>
      </c>
      <c r="Y4" s="28">
        <f>IF(ISBLANK(P4)," ",IF(IF(AND(NOT(ISBLANK(Q4))),MONTH(Q4)&lt;6)," ",IF(MONTH(P4)&lt;8,SUM(Tableau235[[#This Row],[03/07/2023]:[31/07/2023]])," ")))</f>
        <v>21</v>
      </c>
      <c r="Z4" s="28">
        <f>IF(ISBLANK(P4)," ",IF(IF(AND(NOT(ISBLANK(Q4))),MONTH(Q4)&lt;8)," ",IF(MONTH(P4)&lt;9,SUM(Tableau235[[#This Row],[01/08/2023]:[31/08/2023]])," ")))</f>
        <v>23</v>
      </c>
      <c r="AA4" s="28">
        <f>IF(ISBLANK(P4)," ",IF(IF(AND(NOT(ISBLANK(Q4))),MONTH(Q4)&lt;9)," ",IF(MONTH(P4)&lt;10,SUM(Tableau235[[#This Row],[01/09/2023]:[29/09/2023]])," ")))</f>
        <v>21</v>
      </c>
      <c r="AB4" s="28">
        <f>IF(ISBLANK(P4)," ",IF(IF(AND(NOT(ISBLANK(Q4))),MONTH(Q4)&lt;10)," ",IF(MONTH(P4)&lt;11,SUM(Tableau235[[#This Row],[02/10/2023]:[31/10/2023]])," ")))</f>
        <v>22</v>
      </c>
      <c r="AC4" s="28">
        <f>IF(ISBLANK(P4)," ",IF(IF(AND(NOT(ISBLANK(Q4))),MONTH(Q4)&lt;11)," ",IF(MONTH(P4)&lt;12,SUM(Tableau235[[#This Row],[01/11/2023]:[30/11/2023]])," ")))</f>
        <v>21</v>
      </c>
      <c r="AD4" s="28">
        <f>IF(ISBLANK(P4)," ",IF(IF(AND(NOT(ISBLANK(Q4))),MONTH(Q4)&lt;12)," ",IF(MONTH(P4)&lt;13,SUM(Tableau235[[#This Row],[01/12/2023]:[29/12/2023]])," ")))</f>
        <v>15</v>
      </c>
      <c r="AE4" s="7"/>
      <c r="AF4" s="8">
        <f>IF(OR(ISBLANK(P4),Tableau235[[#This Row],[Janvier]]=" ")," ",SUM(Tableau235[[#This Row],[02/01/2023]:[31/01/2023]])/(COUNTA(Tableau235[[#This Row],[02/01/2023]:[31/01/2023]])+COUNTBLANK(Tableau235[[#This Row],[02/01/2023]:[31/01/2023]])))</f>
        <v>1</v>
      </c>
      <c r="AG4" s="8">
        <f>IF(OR(ISBLANK(P4),Tableau235[[#This Row],[Février]]=" ")," ",SUM(Tableau235[[#This Row],[01/02/2023]:[28/02/2023]])/(COUNTA(Tableau235[[#This Row],[01/02/2023]:[28/02/2023]])+COUNTBLANK(Tableau235[[#This Row],[01/02/2023]:[28/02/2023]])))</f>
        <v>1</v>
      </c>
      <c r="AH4" s="8">
        <f>IF(OR(ISBLANK(P4),Tableau235[[#This Row],[Mars]]=" ")," ",SUM(Tableau235[[#This Row],[01/03/2023]:[31/03/2023]])/(COUNTA(Tableau235[[#This Row],[01/03/2023]:[31/03/2023]])+COUNTBLANK(Tableau235[[#This Row],[01/03/2023]:[31/03/2023]])))</f>
        <v>1</v>
      </c>
      <c r="AI4" s="8">
        <f>IF(OR(ISBLANK(P4),Tableau235[[#This Row],[Avril]]=" ")," ",SUM(Tableau235[[#This Row],[03/04/2023]:[28/04/2023]])/(COUNTA(Tableau235[[#This Row],[03/04/2023]:[28/04/2023]])+COUNTBLANK(Tableau235[[#This Row],[01/03/2023]:[31/03/2023]])))</f>
        <v>1</v>
      </c>
      <c r="AJ4" s="8">
        <f>IF(OR(ISBLANK(P4),Tableau235[[#This Row],[Mai]]=" ")," ",SUM(Tableau235[[#This Row],[01/05/2023]:[31/05/2023]])/(COUNTA(Tableau235[[#This Row],[01/05/2023]:[31/05/2023]])+COUNTBLANK(Tableau235[[#This Row],[01/05/2023]:[31/05/2023]])))</f>
        <v>1</v>
      </c>
      <c r="AK4" s="8">
        <f>IF(OR(ISBLANK(P4),Tableau235[[#This Row],[Juin]]=" ")," ",SUM(Tableau235[[#This Row],[01/06/2023]:[30/06/2023]])/(COUNTA(Tableau235[[#This Row],[01/06/2023]:[30/06/2023]])+COUNTBLANK(Tableau235[[#This Row],[01/06/2023]:[30/06/2023]])))</f>
        <v>1</v>
      </c>
      <c r="AL4" s="8">
        <f>IF(OR(ISBLANK(P4),Tableau235[[#This Row],[Juillet]]=" ")," ",SUM(Tableau235[[#This Row],[03/07/2023]:[31/07/2023]])/(COUNTA(Tableau235[[#This Row],[03/07/2023]:[31/07/2023]])+COUNTBLANK(Tableau235[[#This Row],[03/07/2023]:[31/07/2023]])))</f>
        <v>1</v>
      </c>
      <c r="AM4" s="8">
        <f>IF(OR(ISBLANK(P4),Tableau235[[#This Row],[Août]]=" ")," ",SUM(Tableau235[[#This Row],[01/08/2023]:[31/08/2023]])/(COUNTA(Tableau235[[#This Row],[01/08/2023]:[31/08/2023]])+COUNTBLANK(Tableau235[[#This Row],[01/08/2023]:[31/08/2023]])))</f>
        <v>1</v>
      </c>
      <c r="AN4" s="8">
        <f>IF(OR(ISBLANK(P4),Tableau235[[#This Row],[Septembre]]=" ")," ",SUM(Tableau235[[#This Row],[01/09/2023]:[29/09/2023]])/(COUNTA(Tableau235[[#This Row],[01/09/2023]:[29/09/2023]])+COUNTBLANK(Tableau235[[#This Row],[01/09/2023]:[29/09/2023]])))</f>
        <v>1</v>
      </c>
      <c r="AO4" s="8">
        <f>IF(OR(ISBLANK(P4),Tableau235[[#This Row],[Octobre]]=" ")," ",SUM(Tableau235[[#This Row],[02/10/2023]:[31/10/2023]])/(COUNTA(Tableau235[[#This Row],[02/10/2023]:[31/10/2023]])+COUNTBLANK(Tableau235[[#This Row],[02/10/2023]:[31/10/2023]])))</f>
        <v>1</v>
      </c>
      <c r="AP4" s="8">
        <f>IF(OR(ISBLANK(P4),Tableau235[[#This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4" s="8">
        <f>IF(OR(ISBLANK(P4),Tableau235[[#This Row],[Décembre]]=" ")," ",SUM(Tableau235[[#This Row],[01/12/2023]:[29/12/2023]])/(COUNTA(Tableau235[[#This Row],[01/12/2023]:[29/12/2023]])+COUNTBLANK(Tableau235[[#This Row],[01/12/2023]:[29/12/2023]])))</f>
        <v>0.7142857142857143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</v>
      </c>
      <c r="CE4" s="8">
        <v>1</v>
      </c>
      <c r="CF4" s="8">
        <v>1</v>
      </c>
      <c r="CG4" s="8">
        <v>1</v>
      </c>
      <c r="CH4" s="8">
        <v>1</v>
      </c>
      <c r="CI4" s="8">
        <v>1</v>
      </c>
      <c r="CJ4" s="8">
        <v>1</v>
      </c>
      <c r="CK4" s="8">
        <v>1</v>
      </c>
      <c r="CL4" s="8">
        <v>1</v>
      </c>
      <c r="CM4" s="8">
        <v>1</v>
      </c>
      <c r="CN4" s="8">
        <v>1</v>
      </c>
      <c r="CO4" s="8">
        <v>1</v>
      </c>
      <c r="CP4" s="8">
        <v>1</v>
      </c>
      <c r="CQ4" s="8">
        <v>1</v>
      </c>
      <c r="CR4" s="8">
        <v>1</v>
      </c>
      <c r="CS4" s="8">
        <v>1</v>
      </c>
      <c r="CT4" s="8">
        <v>1</v>
      </c>
      <c r="CU4" s="8">
        <v>1</v>
      </c>
      <c r="CV4" s="8">
        <v>1</v>
      </c>
      <c r="CW4" s="8">
        <v>1</v>
      </c>
      <c r="CX4" s="8">
        <v>1</v>
      </c>
      <c r="CY4" s="8">
        <v>1</v>
      </c>
      <c r="CZ4" s="8">
        <v>1</v>
      </c>
      <c r="DA4" s="8">
        <v>1</v>
      </c>
      <c r="DB4" s="8">
        <v>1</v>
      </c>
      <c r="DC4" s="8">
        <v>1</v>
      </c>
      <c r="DD4" s="8">
        <v>1</v>
      </c>
      <c r="DE4" s="8">
        <v>1</v>
      </c>
      <c r="DF4" s="8">
        <v>1</v>
      </c>
      <c r="DG4" s="8">
        <v>1</v>
      </c>
      <c r="DH4" s="8">
        <v>1</v>
      </c>
      <c r="DI4" s="8">
        <v>1</v>
      </c>
      <c r="DJ4" s="8">
        <v>1</v>
      </c>
      <c r="DK4" s="8">
        <v>1</v>
      </c>
      <c r="DL4" s="8">
        <v>1</v>
      </c>
      <c r="DM4" s="8">
        <v>1</v>
      </c>
      <c r="DN4" s="8">
        <v>1</v>
      </c>
      <c r="DO4" s="8">
        <v>1</v>
      </c>
      <c r="DP4" s="8">
        <v>1</v>
      </c>
      <c r="DQ4" s="8">
        <v>1</v>
      </c>
      <c r="DR4" s="8">
        <v>1</v>
      </c>
      <c r="DS4" s="8">
        <v>1</v>
      </c>
      <c r="DT4" s="8">
        <v>1</v>
      </c>
      <c r="DU4" s="8">
        <v>1</v>
      </c>
      <c r="DV4" s="8">
        <v>1</v>
      </c>
      <c r="DW4" s="8">
        <v>1</v>
      </c>
      <c r="DX4" s="8">
        <v>1</v>
      </c>
      <c r="DY4" s="8">
        <v>1</v>
      </c>
      <c r="DZ4" s="8">
        <v>1</v>
      </c>
      <c r="EA4" s="8">
        <v>1</v>
      </c>
      <c r="EB4" s="8">
        <v>1</v>
      </c>
      <c r="EC4" s="8">
        <v>1</v>
      </c>
      <c r="ED4" s="8">
        <v>1</v>
      </c>
      <c r="EE4" s="8">
        <v>1</v>
      </c>
      <c r="EF4" s="8">
        <v>1</v>
      </c>
      <c r="EG4" s="8">
        <v>1</v>
      </c>
      <c r="EH4" s="8">
        <v>1</v>
      </c>
      <c r="EI4" s="8">
        <v>1</v>
      </c>
      <c r="EJ4" s="8">
        <v>1</v>
      </c>
      <c r="EK4" s="8">
        <v>1</v>
      </c>
      <c r="EL4" s="8">
        <v>1</v>
      </c>
      <c r="EM4" s="8">
        <v>1</v>
      </c>
      <c r="EN4" s="8">
        <v>1</v>
      </c>
      <c r="EO4" s="8">
        <v>1</v>
      </c>
      <c r="EP4" s="8">
        <v>1</v>
      </c>
      <c r="EQ4" s="8">
        <v>1</v>
      </c>
      <c r="ER4" s="8">
        <v>1</v>
      </c>
      <c r="ES4" s="8">
        <v>1</v>
      </c>
      <c r="ET4" s="8">
        <v>1</v>
      </c>
      <c r="EU4" s="8">
        <v>1</v>
      </c>
      <c r="EV4" s="8">
        <v>1</v>
      </c>
      <c r="EW4" s="8">
        <v>1</v>
      </c>
      <c r="EX4" s="8">
        <v>1</v>
      </c>
      <c r="EY4" s="8">
        <v>1</v>
      </c>
      <c r="EZ4" s="8">
        <v>1</v>
      </c>
      <c r="FA4" s="8">
        <v>1</v>
      </c>
      <c r="FB4" s="8">
        <v>1</v>
      </c>
      <c r="FC4" s="8">
        <v>1</v>
      </c>
      <c r="FD4" s="8">
        <v>1</v>
      </c>
      <c r="FE4" s="8">
        <v>1</v>
      </c>
      <c r="FF4" s="8">
        <v>1</v>
      </c>
      <c r="FG4" s="8">
        <v>1</v>
      </c>
      <c r="FH4" s="8">
        <v>1</v>
      </c>
      <c r="FI4" s="8">
        <v>1</v>
      </c>
      <c r="FJ4" s="8">
        <v>1</v>
      </c>
      <c r="FK4" s="8">
        <v>1</v>
      </c>
      <c r="FL4" s="8">
        <v>1</v>
      </c>
      <c r="FM4" s="8">
        <v>1</v>
      </c>
      <c r="FN4" s="8">
        <v>1</v>
      </c>
      <c r="FO4" s="8">
        <v>1</v>
      </c>
      <c r="FP4" s="8">
        <v>1</v>
      </c>
      <c r="FQ4" s="8">
        <v>1</v>
      </c>
      <c r="FR4" s="8">
        <v>1</v>
      </c>
      <c r="FS4" s="8">
        <v>1</v>
      </c>
      <c r="FT4" s="8">
        <v>1</v>
      </c>
      <c r="FU4" s="8">
        <v>1</v>
      </c>
      <c r="FV4" s="8">
        <v>1</v>
      </c>
      <c r="FW4" s="8">
        <v>1</v>
      </c>
      <c r="FX4" s="8">
        <v>1</v>
      </c>
      <c r="FY4" s="8">
        <v>1</v>
      </c>
      <c r="FZ4" s="8">
        <v>1</v>
      </c>
      <c r="GA4" s="8">
        <v>1</v>
      </c>
      <c r="GB4" s="8">
        <v>1</v>
      </c>
      <c r="GC4" s="8">
        <v>1</v>
      </c>
      <c r="GD4" s="8">
        <v>1</v>
      </c>
      <c r="GE4" s="8">
        <v>1</v>
      </c>
      <c r="GF4" s="8">
        <v>1</v>
      </c>
      <c r="GG4" s="8">
        <v>1</v>
      </c>
      <c r="GH4" s="8">
        <v>1</v>
      </c>
      <c r="GI4" s="8">
        <v>1</v>
      </c>
      <c r="GJ4" s="8">
        <v>1</v>
      </c>
      <c r="GK4" s="8">
        <v>1</v>
      </c>
      <c r="GL4" s="8">
        <v>1</v>
      </c>
      <c r="GM4" s="8">
        <v>1</v>
      </c>
      <c r="GN4" s="8">
        <v>1</v>
      </c>
      <c r="GO4" s="8">
        <v>1</v>
      </c>
      <c r="GP4" s="8">
        <v>1</v>
      </c>
      <c r="GQ4" s="8">
        <v>1</v>
      </c>
      <c r="GR4" s="8">
        <v>1</v>
      </c>
      <c r="GS4" s="8">
        <v>1</v>
      </c>
      <c r="GT4" s="8">
        <v>1</v>
      </c>
      <c r="GU4" s="8">
        <v>1</v>
      </c>
      <c r="GV4" s="8">
        <v>1</v>
      </c>
      <c r="GW4" s="8">
        <v>1</v>
      </c>
      <c r="GX4" s="8">
        <v>1</v>
      </c>
      <c r="GY4" s="8">
        <v>1</v>
      </c>
      <c r="GZ4" s="8">
        <v>1</v>
      </c>
      <c r="HA4" s="8">
        <v>1</v>
      </c>
      <c r="HB4" s="8">
        <v>1</v>
      </c>
      <c r="HC4" s="8">
        <v>1</v>
      </c>
      <c r="HD4" s="8">
        <v>1</v>
      </c>
      <c r="HE4" s="8">
        <v>1</v>
      </c>
      <c r="HF4" s="8">
        <v>1</v>
      </c>
      <c r="HG4" s="8">
        <v>1</v>
      </c>
      <c r="HH4" s="8">
        <v>1</v>
      </c>
      <c r="HI4" s="8">
        <v>1</v>
      </c>
      <c r="HJ4" s="8">
        <v>1</v>
      </c>
      <c r="HK4" s="8">
        <v>1</v>
      </c>
      <c r="HL4" s="8">
        <v>1</v>
      </c>
      <c r="HM4" s="8">
        <v>1</v>
      </c>
      <c r="HN4" s="8">
        <v>1</v>
      </c>
      <c r="HO4" s="8">
        <v>1</v>
      </c>
      <c r="HP4" s="8">
        <v>1</v>
      </c>
      <c r="HQ4" s="8">
        <v>1</v>
      </c>
      <c r="HR4" s="8">
        <v>1</v>
      </c>
      <c r="HS4" s="8">
        <v>1</v>
      </c>
      <c r="HT4" s="8">
        <v>1</v>
      </c>
      <c r="HU4" s="8">
        <v>1</v>
      </c>
      <c r="HV4" s="8">
        <v>1</v>
      </c>
      <c r="HW4" s="8">
        <v>1</v>
      </c>
      <c r="HX4" s="8">
        <v>1</v>
      </c>
      <c r="HY4" s="8">
        <v>1</v>
      </c>
      <c r="HZ4" s="8">
        <v>1</v>
      </c>
      <c r="IA4" s="8">
        <v>1</v>
      </c>
      <c r="IB4" s="8">
        <v>1</v>
      </c>
      <c r="IC4" s="8">
        <v>1</v>
      </c>
      <c r="ID4" s="8">
        <v>1</v>
      </c>
      <c r="IE4" s="8">
        <v>1</v>
      </c>
      <c r="IF4" s="8">
        <v>1</v>
      </c>
      <c r="IG4" s="8">
        <v>1</v>
      </c>
      <c r="IH4" s="8">
        <v>1</v>
      </c>
      <c r="II4" s="8">
        <v>1</v>
      </c>
      <c r="IJ4" s="8">
        <v>1</v>
      </c>
      <c r="IK4" s="8">
        <v>1</v>
      </c>
      <c r="IL4" s="8">
        <v>1</v>
      </c>
      <c r="IM4" s="8">
        <v>1</v>
      </c>
      <c r="IN4" s="8">
        <v>1</v>
      </c>
      <c r="IO4" s="8">
        <v>1</v>
      </c>
      <c r="IP4" s="8">
        <v>1</v>
      </c>
      <c r="IQ4" s="8">
        <v>1</v>
      </c>
      <c r="IR4" s="8">
        <v>1</v>
      </c>
      <c r="IS4" s="8">
        <v>1</v>
      </c>
      <c r="IT4" s="8">
        <v>1</v>
      </c>
      <c r="IU4" s="8">
        <v>1</v>
      </c>
      <c r="IV4" s="8">
        <v>1</v>
      </c>
      <c r="IW4" s="8">
        <v>1</v>
      </c>
      <c r="IX4" s="8">
        <v>1</v>
      </c>
      <c r="IY4" s="8">
        <v>1</v>
      </c>
      <c r="IZ4" s="8">
        <v>1</v>
      </c>
      <c r="JA4" s="8">
        <v>1</v>
      </c>
      <c r="JB4" s="8">
        <v>1</v>
      </c>
      <c r="JC4" s="8">
        <v>1</v>
      </c>
      <c r="JD4" s="8" t="s">
        <v>415</v>
      </c>
      <c r="JE4" s="8">
        <v>1</v>
      </c>
      <c r="JF4" s="8">
        <v>1</v>
      </c>
      <c r="JG4" s="8">
        <v>1</v>
      </c>
      <c r="JH4" s="8">
        <v>1</v>
      </c>
      <c r="JI4" s="8">
        <v>1</v>
      </c>
      <c r="JJ4" s="8">
        <v>1</v>
      </c>
      <c r="JK4" s="8">
        <v>1</v>
      </c>
      <c r="JL4" s="8">
        <v>1</v>
      </c>
      <c r="JM4" s="8">
        <v>1</v>
      </c>
      <c r="JN4" s="8">
        <v>1</v>
      </c>
      <c r="JO4" s="8">
        <v>1</v>
      </c>
      <c r="JP4" s="8">
        <v>1</v>
      </c>
      <c r="JQ4" s="8">
        <v>1</v>
      </c>
      <c r="JR4" s="8">
        <v>1</v>
      </c>
      <c r="JS4" s="8">
        <v>1</v>
      </c>
      <c r="JT4" s="8">
        <v>1</v>
      </c>
      <c r="JU4" s="8">
        <v>1</v>
      </c>
      <c r="JV4" s="8">
        <v>1</v>
      </c>
      <c r="JW4" s="8">
        <v>1</v>
      </c>
      <c r="JX4" s="8">
        <v>1</v>
      </c>
      <c r="JY4" s="8">
        <v>1</v>
      </c>
      <c r="JZ4" s="8">
        <v>1</v>
      </c>
      <c r="KA4" s="8">
        <v>1</v>
      </c>
      <c r="KB4" s="8">
        <v>1</v>
      </c>
      <c r="KC4" s="8">
        <v>1</v>
      </c>
      <c r="KD4" s="8">
        <v>1</v>
      </c>
      <c r="KE4" s="8">
        <v>1</v>
      </c>
      <c r="KF4" s="8">
        <v>1</v>
      </c>
      <c r="KG4" s="8">
        <v>1</v>
      </c>
      <c r="KH4" s="8">
        <v>1</v>
      </c>
      <c r="KI4" s="8">
        <v>1</v>
      </c>
      <c r="KJ4" s="8">
        <v>1</v>
      </c>
      <c r="KK4" s="8" t="s">
        <v>413</v>
      </c>
      <c r="KL4" s="8">
        <v>1</v>
      </c>
      <c r="KM4" s="8" t="s">
        <v>413</v>
      </c>
      <c r="KN4" s="8" t="s">
        <v>413</v>
      </c>
      <c r="KO4" s="8" t="s">
        <v>413</v>
      </c>
      <c r="KP4" s="8" t="s">
        <v>413</v>
      </c>
      <c r="KQ4" s="8" t="s">
        <v>413</v>
      </c>
    </row>
    <row r="5" spans="1:303" ht="15" customHeight="1">
      <c r="A5" s="40">
        <v>1</v>
      </c>
      <c r="B5" s="25" t="s">
        <v>435</v>
      </c>
      <c r="C5" s="26" t="s">
        <v>436</v>
      </c>
      <c r="D5" s="32">
        <v>44839</v>
      </c>
      <c r="E5" s="26" t="s">
        <v>470</v>
      </c>
      <c r="F5" s="26" t="s">
        <v>437</v>
      </c>
      <c r="G5" s="26" t="s">
        <v>438</v>
      </c>
      <c r="H5" s="26" t="s">
        <v>439</v>
      </c>
      <c r="I5" s="26" t="s">
        <v>423</v>
      </c>
      <c r="J5" s="26" t="s">
        <v>424</v>
      </c>
      <c r="K5" s="26" t="s">
        <v>425</v>
      </c>
      <c r="L5" s="26" t="s">
        <v>899</v>
      </c>
      <c r="M5" s="26" t="s">
        <v>900</v>
      </c>
      <c r="N5" s="26" t="s">
        <v>474</v>
      </c>
      <c r="O5" s="26" t="s">
        <v>615</v>
      </c>
      <c r="P5" s="32">
        <v>45078</v>
      </c>
      <c r="Q5" s="29"/>
      <c r="R5" s="27" t="s">
        <v>445</v>
      </c>
      <c r="S5" s="28" t="str">
        <f>IF(ISBLANK(P5)," ",IF(IF(AND(NOT(ISBLANK(Q5))),MONTH(Q5)&lt;1)," ",IF(MONTH(P5)&lt;2,SUM(Tableau235[[#This Row],[02/01/2023]:[31/01/2023]])," ")))</f>
        <v xml:space="preserve"> </v>
      </c>
      <c r="T5" s="28" t="str">
        <f>IF(ISBLANK(P5)," ",IF(IF(AND(NOT(ISBLANK(Q5))),MONTH(Q5)&lt;2)," ",IF(MONTH(P5)&lt;3,SUM(Tableau235[[#This Row],[01/02/2023]:[28/02/2023]])," ")))</f>
        <v xml:space="preserve"> </v>
      </c>
      <c r="U5" s="28" t="str">
        <f>IF(ISBLANK(P5)," ",IF(IF(AND(NOT(ISBLANK(Q5))),MONTH(Q5)&lt;3)," ",IF(MONTH(P5)&lt;4,SUM(Tableau235[[#This Row],[01/03/2023]:[31/03/2023]])," ")))</f>
        <v xml:space="preserve"> </v>
      </c>
      <c r="V5" s="28" t="str">
        <f>IF(ISBLANK(P5)," ",IF(IF(AND(NOT(ISBLANK(Q5))),MONTH(Q5)&lt;4)," ",IF(MONTH(P5)&lt;5,SUM(Tableau235[[#This Row],[03/04/2023]:[28/04/2023]])," ")))</f>
        <v xml:space="preserve"> </v>
      </c>
      <c r="W5" s="28" t="str">
        <f>IF(ISBLANK(P5)," ",IF(IF(AND(NOT(ISBLANK(Q5))),MONTH(Q5)&lt;5)," ",IF(MONTH(P5)&lt;6,SUM(Tableau235[[#This Row],[01/05/2023]:[31/05/2023]])," ")))</f>
        <v xml:space="preserve"> </v>
      </c>
      <c r="X5" s="28">
        <f>IF(ISBLANK(P5)," ",IF(IF(AND(NOT(ISBLANK(Q5))),MONTH(Q5)&lt;6)," ",IF(MONTH(P5)&lt;7,SUM(Tableau235[[#This Row],[01/06/2023]:[30/06/2023]])," ")))</f>
        <v>22</v>
      </c>
      <c r="Y5" s="28">
        <f>IF(ISBLANK(P5)," ",IF(IF(AND(NOT(ISBLANK(Q5))),MONTH(Q5)&lt;6)," ",IF(MONTH(P5)&lt;8,SUM(Tableau235[[#This Row],[03/07/2023]:[31/07/2023]])," ")))</f>
        <v>21</v>
      </c>
      <c r="Z5" s="28">
        <f>IF(ISBLANK(P5)," ",IF(IF(AND(NOT(ISBLANK(Q5))),MONTH(Q5)&lt;8)," ",IF(MONTH(P5)&lt;9,SUM(Tableau235[[#This Row],[01/08/2023]:[31/08/2023]])," ")))</f>
        <v>23</v>
      </c>
      <c r="AA5" s="28">
        <f>IF(ISBLANK(P5)," ",IF(IF(AND(NOT(ISBLANK(Q5))),MONTH(Q5)&lt;9)," ",IF(MONTH(P5)&lt;10,SUM(Tableau235[[#This Row],[01/09/2023]:[29/09/2023]])," ")))</f>
        <v>21</v>
      </c>
      <c r="AB5" s="28">
        <f>IF(ISBLANK(P5)," ",IF(IF(AND(NOT(ISBLANK(Q5))),MONTH(Q5)&lt;10)," ",IF(MONTH(P5)&lt;11,SUM(Tableau235[[#This Row],[02/10/2023]:[31/10/2023]])," ")))</f>
        <v>22</v>
      </c>
      <c r="AC5" s="28">
        <f>IF(ISBLANK(P5)," ",IF(IF(AND(NOT(ISBLANK(Q5))),MONTH(Q5)&lt;11)," ",IF(MONTH(P5)&lt;12,SUM(Tableau235[[#This Row],[01/11/2023]:[30/11/2023]])," ")))</f>
        <v>16</v>
      </c>
      <c r="AD5" s="28">
        <f>IF(ISBLANK(P5)," ",IF(IF(AND(NOT(ISBLANK(Q5))),MONTH(Q5)&lt;12)," ",IF(MONTH(P5)&lt;13,SUM(Tableau235[[#This Row],[01/12/2023]:[29/12/2023]])," ")))</f>
        <v>21</v>
      </c>
      <c r="AE5" s="7"/>
      <c r="AF5" s="8" t="str">
        <f>IF(OR(ISBLANK(P5),Tableau235[[#This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5" s="8" t="str">
        <f>IF(OR(ISBLANK(P5),Tableau235[[#This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5" s="8" t="str">
        <f>IF(OR(ISBLANK(P5),Tableau235[[#This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5" s="8" t="str">
        <f>IF(OR(ISBLANK(P5),Tableau235[[#This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5" s="8" t="str">
        <f>IF(OR(ISBLANK(P5),Tableau235[[#This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5" s="8">
        <f>IF(OR(ISBLANK(P5),Tableau235[[#This Row],[Juin]]=" ")," ",SUM(Tableau235[[#This Row],[01/06/2023]:[30/06/2023]])/(COUNTA(Tableau235[[#This Row],[01/06/2023]:[30/06/2023]])+COUNTBLANK(Tableau235[[#This Row],[01/06/2023]:[30/06/2023]])))</f>
        <v>1</v>
      </c>
      <c r="AL5" s="8">
        <f>IF(OR(ISBLANK(P5),Tableau235[[#This Row],[Juillet]]=" ")," ",SUM(Tableau235[[#This Row],[03/07/2023]:[31/07/2023]])/(COUNTA(Tableau235[[#This Row],[03/07/2023]:[31/07/2023]])+COUNTBLANK(Tableau235[[#This Row],[03/07/2023]:[31/07/2023]])))</f>
        <v>1</v>
      </c>
      <c r="AM5" s="8">
        <f>IF(OR(ISBLANK(P5),Tableau235[[#This Row],[Août]]=" ")," ",SUM(Tableau235[[#This Row],[01/08/2023]:[31/08/2023]])/(COUNTA(Tableau235[[#This Row],[01/08/2023]:[31/08/2023]])+COUNTBLANK(Tableau235[[#This Row],[01/08/2023]:[31/08/2023]])))</f>
        <v>1</v>
      </c>
      <c r="AN5" s="8">
        <f>IF(OR(ISBLANK(P5),Tableau235[[#This Row],[Septembre]]=" ")," ",SUM(Tableau235[[#This Row],[01/09/2023]:[29/09/2023]])/(COUNTA(Tableau235[[#This Row],[01/09/2023]:[29/09/2023]])+COUNTBLANK(Tableau235[[#This Row],[01/09/2023]:[29/09/2023]])))</f>
        <v>1</v>
      </c>
      <c r="AO5" s="8">
        <f>IF(OR(ISBLANK(P5),Tableau235[[#This Row],[Octobre]]=" ")," ",SUM(Tableau235[[#This Row],[02/10/2023]:[31/10/2023]])/(COUNTA(Tableau235[[#This Row],[02/10/2023]:[31/10/2023]])+COUNTBLANK(Tableau235[[#This Row],[02/10/2023]:[31/10/2023]])))</f>
        <v>1</v>
      </c>
      <c r="AP5" s="8">
        <f>IF(OR(ISBLANK(P5),Tableau235[[#This Row],[Novembre]]=" ")," ",SUM(Tableau235[[#This Row],[01/11/2023]:[30/11/2023]])/(COUNTA(Tableau235[[#This Row],[01/11/2023]:[30/11/2023]])+COUNTBLANK(Tableau235[[#This Row],[01/11/2023]:[30/11/2023]])))</f>
        <v>0.72727272727272729</v>
      </c>
      <c r="AQ5" s="8">
        <f>IF(OR(ISBLANK(P5),Tableau235[[#This Row],[Décembre]]=" ")," ",SUM(Tableau235[[#This Row],[01/12/2023]:[29/12/2023]])/(COUNTA(Tableau235[[#This Row],[01/12/2023]:[29/12/2023]])+COUNTBLANK(Tableau235[[#This Row],[01/12/2023]:[29/12/2023]])))</f>
        <v>1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>
        <v>1</v>
      </c>
      <c r="EW5" s="8">
        <v>1</v>
      </c>
      <c r="EX5" s="8">
        <v>1</v>
      </c>
      <c r="EY5" s="8">
        <v>1</v>
      </c>
      <c r="EZ5" s="8">
        <v>1</v>
      </c>
      <c r="FA5" s="8">
        <v>1</v>
      </c>
      <c r="FB5" s="8">
        <v>1</v>
      </c>
      <c r="FC5" s="8">
        <v>1</v>
      </c>
      <c r="FD5" s="8">
        <v>1</v>
      </c>
      <c r="FE5" s="8">
        <v>1</v>
      </c>
      <c r="FF5" s="8">
        <v>1</v>
      </c>
      <c r="FG5" s="8">
        <v>1</v>
      </c>
      <c r="FH5" s="8">
        <v>1</v>
      </c>
      <c r="FI5" s="8">
        <v>1</v>
      </c>
      <c r="FJ5" s="8">
        <v>1</v>
      </c>
      <c r="FK5" s="8">
        <v>1</v>
      </c>
      <c r="FL5" s="8">
        <v>1</v>
      </c>
      <c r="FM5" s="8">
        <v>1</v>
      </c>
      <c r="FN5" s="8">
        <v>1</v>
      </c>
      <c r="FO5" s="8">
        <v>1</v>
      </c>
      <c r="FP5" s="8">
        <v>1</v>
      </c>
      <c r="FQ5" s="8">
        <v>1</v>
      </c>
      <c r="FR5" s="8">
        <v>1</v>
      </c>
      <c r="FS5" s="8">
        <v>1</v>
      </c>
      <c r="FT5" s="8">
        <v>1</v>
      </c>
      <c r="FU5" s="8">
        <v>1</v>
      </c>
      <c r="FV5" s="8">
        <v>1</v>
      </c>
      <c r="FW5" s="8">
        <v>1</v>
      </c>
      <c r="FX5" s="8">
        <v>1</v>
      </c>
      <c r="FY5" s="8">
        <v>1</v>
      </c>
      <c r="FZ5" s="8">
        <v>1</v>
      </c>
      <c r="GA5" s="8">
        <v>1</v>
      </c>
      <c r="GB5" s="8">
        <v>1</v>
      </c>
      <c r="GC5" s="8">
        <v>1</v>
      </c>
      <c r="GD5" s="8">
        <v>1</v>
      </c>
      <c r="GE5" s="8">
        <v>1</v>
      </c>
      <c r="GF5" s="8">
        <v>1</v>
      </c>
      <c r="GG5" s="8">
        <v>1</v>
      </c>
      <c r="GH5" s="8">
        <v>1</v>
      </c>
      <c r="GI5" s="8">
        <v>1</v>
      </c>
      <c r="GJ5" s="8">
        <v>1</v>
      </c>
      <c r="GK5" s="8">
        <v>1</v>
      </c>
      <c r="GL5" s="8">
        <v>1</v>
      </c>
      <c r="GM5" s="8">
        <v>1</v>
      </c>
      <c r="GN5" s="8">
        <v>1</v>
      </c>
      <c r="GO5" s="8">
        <v>1</v>
      </c>
      <c r="GP5" s="8">
        <v>1</v>
      </c>
      <c r="GQ5" s="8">
        <v>1</v>
      </c>
      <c r="GR5" s="8">
        <v>1</v>
      </c>
      <c r="GS5" s="8">
        <v>1</v>
      </c>
      <c r="GT5" s="8">
        <v>1</v>
      </c>
      <c r="GU5" s="8">
        <v>1</v>
      </c>
      <c r="GV5" s="8">
        <v>1</v>
      </c>
      <c r="GW5" s="8">
        <v>1</v>
      </c>
      <c r="GX5" s="8">
        <v>1</v>
      </c>
      <c r="GY5" s="8">
        <v>1</v>
      </c>
      <c r="GZ5" s="8">
        <v>1</v>
      </c>
      <c r="HA5" s="8">
        <v>1</v>
      </c>
      <c r="HB5" s="8">
        <v>1</v>
      </c>
      <c r="HC5" s="8">
        <v>1</v>
      </c>
      <c r="HD5" s="8">
        <v>1</v>
      </c>
      <c r="HE5" s="8">
        <v>1</v>
      </c>
      <c r="HF5" s="8">
        <v>1</v>
      </c>
      <c r="HG5" s="8">
        <v>1</v>
      </c>
      <c r="HH5" s="8">
        <v>1</v>
      </c>
      <c r="HI5" s="8">
        <v>1</v>
      </c>
      <c r="HJ5" s="8">
        <v>1</v>
      </c>
      <c r="HK5" s="8">
        <v>1</v>
      </c>
      <c r="HL5" s="8">
        <v>1</v>
      </c>
      <c r="HM5" s="8">
        <v>1</v>
      </c>
      <c r="HN5" s="8">
        <v>1</v>
      </c>
      <c r="HO5" s="8">
        <v>1</v>
      </c>
      <c r="HP5" s="8">
        <v>1</v>
      </c>
      <c r="HQ5" s="8">
        <v>1</v>
      </c>
      <c r="HR5" s="8">
        <v>1</v>
      </c>
      <c r="HS5" s="8">
        <v>1</v>
      </c>
      <c r="HT5" s="8">
        <v>1</v>
      </c>
      <c r="HU5" s="8">
        <v>1</v>
      </c>
      <c r="HV5" s="8">
        <v>1</v>
      </c>
      <c r="HW5" s="8">
        <v>1</v>
      </c>
      <c r="HX5" s="8">
        <v>1</v>
      </c>
      <c r="HY5" s="8">
        <v>1</v>
      </c>
      <c r="HZ5" s="8">
        <v>1</v>
      </c>
      <c r="IA5" s="8">
        <v>1</v>
      </c>
      <c r="IB5" s="8">
        <v>1</v>
      </c>
      <c r="IC5" s="8">
        <v>1</v>
      </c>
      <c r="ID5" s="8">
        <v>1</v>
      </c>
      <c r="IE5" s="8">
        <v>1</v>
      </c>
      <c r="IF5" s="8">
        <v>1</v>
      </c>
      <c r="IG5" s="8">
        <v>1</v>
      </c>
      <c r="IH5" s="8">
        <v>1</v>
      </c>
      <c r="II5" s="8">
        <v>1</v>
      </c>
      <c r="IJ5" s="8">
        <v>1</v>
      </c>
      <c r="IK5" s="8">
        <v>1</v>
      </c>
      <c r="IL5" s="8">
        <v>1</v>
      </c>
      <c r="IM5" s="8">
        <v>1</v>
      </c>
      <c r="IN5" s="8">
        <v>1</v>
      </c>
      <c r="IO5" s="8">
        <v>1</v>
      </c>
      <c r="IP5" s="8">
        <v>1</v>
      </c>
      <c r="IQ5" s="8">
        <v>1</v>
      </c>
      <c r="IR5" s="8">
        <v>1</v>
      </c>
      <c r="IS5" s="8">
        <v>1</v>
      </c>
      <c r="IT5" s="8">
        <v>1</v>
      </c>
      <c r="IU5" s="8">
        <v>1</v>
      </c>
      <c r="IV5" s="8">
        <v>1</v>
      </c>
      <c r="IW5" s="8">
        <v>1</v>
      </c>
      <c r="IX5" s="8">
        <v>1</v>
      </c>
      <c r="IY5" s="8">
        <v>1</v>
      </c>
      <c r="IZ5" s="8">
        <v>1</v>
      </c>
      <c r="JA5" s="8">
        <v>1</v>
      </c>
      <c r="JB5" s="8">
        <v>1</v>
      </c>
      <c r="JC5" s="8">
        <v>1</v>
      </c>
      <c r="JD5" s="8" t="s">
        <v>415</v>
      </c>
      <c r="JE5" s="8">
        <v>1</v>
      </c>
      <c r="JF5" s="8">
        <v>1</v>
      </c>
      <c r="JG5" s="8">
        <v>1</v>
      </c>
      <c r="JH5" s="8">
        <v>1</v>
      </c>
      <c r="JI5" s="8">
        <v>1</v>
      </c>
      <c r="JJ5" s="8">
        <v>1</v>
      </c>
      <c r="JK5" s="8">
        <v>1</v>
      </c>
      <c r="JL5" s="8">
        <v>1</v>
      </c>
      <c r="JM5" s="8">
        <v>1</v>
      </c>
      <c r="JN5" s="8" t="s">
        <v>413</v>
      </c>
      <c r="JO5" s="8" t="s">
        <v>413</v>
      </c>
      <c r="JP5" s="8" t="s">
        <v>413</v>
      </c>
      <c r="JQ5" s="8" t="s">
        <v>413</v>
      </c>
      <c r="JR5" s="8" t="s">
        <v>413</v>
      </c>
      <c r="JS5" s="8">
        <v>1</v>
      </c>
      <c r="JT5" s="8">
        <v>1</v>
      </c>
      <c r="JU5" s="8">
        <v>1</v>
      </c>
      <c r="JV5" s="8">
        <v>1</v>
      </c>
      <c r="JW5" s="8">
        <v>1</v>
      </c>
      <c r="JX5" s="8">
        <v>1</v>
      </c>
      <c r="JY5" s="8">
        <v>1</v>
      </c>
      <c r="JZ5" s="8">
        <v>1</v>
      </c>
      <c r="KA5" s="8">
        <v>1</v>
      </c>
      <c r="KB5" s="8">
        <v>1</v>
      </c>
      <c r="KC5" s="8">
        <v>1</v>
      </c>
      <c r="KD5" s="8">
        <v>1</v>
      </c>
      <c r="KE5" s="8">
        <v>1</v>
      </c>
      <c r="KF5" s="8">
        <v>1</v>
      </c>
      <c r="KG5" s="8">
        <v>1</v>
      </c>
      <c r="KH5" s="8">
        <v>1</v>
      </c>
      <c r="KI5" s="8">
        <v>1</v>
      </c>
      <c r="KJ5" s="8">
        <v>1</v>
      </c>
      <c r="KK5" s="8">
        <v>1</v>
      </c>
      <c r="KL5" s="8">
        <v>1</v>
      </c>
      <c r="KM5" s="8">
        <v>1</v>
      </c>
      <c r="KN5" s="8">
        <v>1</v>
      </c>
      <c r="KO5" s="8">
        <v>1</v>
      </c>
      <c r="KP5" s="8">
        <v>1</v>
      </c>
      <c r="KQ5" s="8">
        <v>1</v>
      </c>
    </row>
    <row r="6" spans="1:303" ht="15" hidden="1" customHeight="1">
      <c r="A6" s="40">
        <v>1</v>
      </c>
      <c r="B6" s="25" t="s">
        <v>446</v>
      </c>
      <c r="C6" s="26" t="s">
        <v>447</v>
      </c>
      <c r="D6" s="32">
        <v>43353</v>
      </c>
      <c r="E6" s="26" t="s">
        <v>419</v>
      </c>
      <c r="F6" s="26" t="s">
        <v>420</v>
      </c>
      <c r="G6" s="26" t="s">
        <v>448</v>
      </c>
      <c r="H6" s="26" t="s">
        <v>422</v>
      </c>
      <c r="I6" s="26" t="s">
        <v>423</v>
      </c>
      <c r="J6" s="26" t="s">
        <v>424</v>
      </c>
      <c r="K6" s="26" t="s">
        <v>425</v>
      </c>
      <c r="L6" s="26" t="s">
        <v>901</v>
      </c>
      <c r="M6" s="26" t="s">
        <v>473</v>
      </c>
      <c r="N6" s="26" t="s">
        <v>443</v>
      </c>
      <c r="O6" s="26" t="s">
        <v>434</v>
      </c>
      <c r="P6" s="32">
        <v>44927</v>
      </c>
      <c r="Q6" s="29"/>
      <c r="R6" s="27" t="s">
        <v>445</v>
      </c>
      <c r="S6" s="28">
        <f>IF(ISBLANK(P6)," ",IF(IF(AND(NOT(ISBLANK(Q6))),MONTH(Q6)&lt;1)," ",IF(MONTH(P6)&lt;2,SUM(Tableau235[[#This Row],[02/01/2023]:[31/01/2023]])," ")))</f>
        <v>22</v>
      </c>
      <c r="T6" s="28">
        <f>IF(ISBLANK(P6)," ",IF(IF(AND(NOT(ISBLANK(Q6))),MONTH(Q6)&lt;2)," ",IF(MONTH(P6)&lt;3,SUM(Tableau235[[#This Row],[01/02/2023]:[28/02/2023]])," ")))</f>
        <v>20</v>
      </c>
      <c r="U6" s="28">
        <f>IF(ISBLANK(P6)," ",IF(IF(AND(NOT(ISBLANK(Q6))),MONTH(Q6)&lt;3)," ",IF(MONTH(P6)&lt;4,SUM(Tableau235[[#This Row],[01/03/2023]:[31/03/2023]])," ")))</f>
        <v>23</v>
      </c>
      <c r="V6" s="28">
        <f>IF(ISBLANK(P6)," ",IF(IF(AND(NOT(ISBLANK(Q6))),MONTH(Q6)&lt;4)," ",IF(MONTH(P6)&lt;5,SUM(Tableau235[[#This Row],[03/04/2023]:[28/04/2023]])," ")))</f>
        <v>20</v>
      </c>
      <c r="W6" s="28">
        <f>IF(ISBLANK(P6)," ",IF(IF(AND(NOT(ISBLANK(Q6))),MONTH(Q6)&lt;5)," ",IF(MONTH(P6)&lt;6,SUM(Tableau235[[#This Row],[01/05/2023]:[31/05/2023]])," ")))</f>
        <v>23</v>
      </c>
      <c r="X6" s="28">
        <f>IF(ISBLANK(P6)," ",IF(IF(AND(NOT(ISBLANK(Q6))),MONTH(Q6)&lt;6)," ",IF(MONTH(P6)&lt;7,SUM(Tableau235[[#This Row],[01/06/2023]:[30/06/2023]])," ")))</f>
        <v>22</v>
      </c>
      <c r="Y6" s="28">
        <f>IF(ISBLANK(P6)," ",IF(IF(AND(NOT(ISBLANK(Q6))),MONTH(Q6)&lt;6)," ",IF(MONTH(P6)&lt;8,SUM(Tableau235[[#This Row],[03/07/2023]:[31/07/2023]])," ")))</f>
        <v>21</v>
      </c>
      <c r="Z6" s="28">
        <f>IF(ISBLANK(P6)," ",IF(IF(AND(NOT(ISBLANK(Q6))),MONTH(Q6)&lt;8)," ",IF(MONTH(P6)&lt;9,SUM(Tableau235[[#This Row],[01/08/2023]:[31/08/2023]])," ")))</f>
        <v>23</v>
      </c>
      <c r="AA6" s="28">
        <f>IF(ISBLANK(P6)," ",IF(IF(AND(NOT(ISBLANK(Q6))),MONTH(Q6)&lt;9)," ",IF(MONTH(P6)&lt;10,SUM(Tableau235[[#This Row],[01/09/2023]:[29/09/2023]])," ")))</f>
        <v>21</v>
      </c>
      <c r="AB6" s="28">
        <f>IF(ISBLANK(P6)," ",IF(IF(AND(NOT(ISBLANK(Q6))),MONTH(Q6)&lt;10)," ",IF(MONTH(P6)&lt;11,SUM(Tableau235[[#This Row],[02/10/2023]:[31/10/2023]])," ")))</f>
        <v>22</v>
      </c>
      <c r="AC6" s="28">
        <f>IF(ISBLANK(P6)," ",IF(IF(AND(NOT(ISBLANK(Q6))),MONTH(Q6)&lt;11)," ",IF(MONTH(P6)&lt;12,SUM(Tableau235[[#This Row],[01/11/2023]:[30/11/2023]])," ")))</f>
        <v>23.5</v>
      </c>
      <c r="AD6" s="28">
        <f>IF(ISBLANK(P6)," ",IF(IF(AND(NOT(ISBLANK(Q6))),MONTH(Q6)&lt;12)," ",IF(MONTH(P6)&lt;13,SUM(Tableau235[[#This Row],[01/12/2023]:[29/12/2023]])," ")))</f>
        <v>16</v>
      </c>
      <c r="AE6" s="7"/>
      <c r="AF6" s="8">
        <f>IF(OR(ISBLANK(P6),Tableau235[[#This Row],[Janvier]]=" ")," ",SUM(Tableau235[[#This Row],[02/01/2023]:[31/01/2023]])/(COUNTA(Tableau235[[#This Row],[02/01/2023]:[31/01/2023]])+COUNTBLANK(Tableau235[[#This Row],[02/01/2023]:[31/01/2023]])))</f>
        <v>1</v>
      </c>
      <c r="AG6" s="8">
        <f>IF(OR(ISBLANK(P6),Tableau235[[#This Row],[Février]]=" ")," ",SUM(Tableau235[[#This Row],[01/02/2023]:[28/02/2023]])/(COUNTA(Tableau235[[#This Row],[01/02/2023]:[28/02/2023]])+COUNTBLANK(Tableau235[[#This Row],[01/02/2023]:[28/02/2023]])))</f>
        <v>1</v>
      </c>
      <c r="AH6" s="8">
        <f>IF(OR(ISBLANK(P6),Tableau235[[#This Row],[Mars]]=" ")," ",SUM(Tableau235[[#This Row],[01/03/2023]:[31/03/2023]])/(COUNTA(Tableau235[[#This Row],[01/03/2023]:[31/03/2023]])+COUNTBLANK(Tableau235[[#This Row],[01/03/2023]:[31/03/2023]])))</f>
        <v>1</v>
      </c>
      <c r="AI6" s="8">
        <f>IF(OR(ISBLANK(P6),Tableau235[[#This Row],[Avril]]=" ")," ",SUM(Tableau235[[#This Row],[03/04/2023]:[28/04/2023]])/(COUNTA(Tableau235[[#This Row],[03/04/2023]:[28/04/2023]])+COUNTBLANK(Tableau235[[#This Row],[01/03/2023]:[31/03/2023]])))</f>
        <v>1</v>
      </c>
      <c r="AJ6" s="8">
        <f>IF(OR(ISBLANK(P6),Tableau235[[#This Row],[Mai]]=" ")," ",SUM(Tableau235[[#This Row],[01/05/2023]:[31/05/2023]])/(COUNTA(Tableau235[[#This Row],[01/05/2023]:[31/05/2023]])+COUNTBLANK(Tableau235[[#This Row],[01/05/2023]:[31/05/2023]])))</f>
        <v>1</v>
      </c>
      <c r="AK6" s="8">
        <f>IF(OR(ISBLANK(P6),Tableau235[[#This Row],[Juin]]=" ")," ",SUM(Tableau235[[#This Row],[01/06/2023]:[30/06/2023]])/(COUNTA(Tableau235[[#This Row],[01/06/2023]:[30/06/2023]])+COUNTBLANK(Tableau235[[#This Row],[01/06/2023]:[30/06/2023]])))</f>
        <v>1</v>
      </c>
      <c r="AL6" s="8">
        <f>IF(OR(ISBLANK(P6),Tableau235[[#This Row],[Juillet]]=" ")," ",SUM(Tableau235[[#This Row],[03/07/2023]:[31/07/2023]])/(COUNTA(Tableau235[[#This Row],[03/07/2023]:[31/07/2023]])+COUNTBLANK(Tableau235[[#This Row],[03/07/2023]:[31/07/2023]])))</f>
        <v>1</v>
      </c>
      <c r="AM6" s="8">
        <f>IF(OR(ISBLANK(P6),Tableau235[[#This Row],[Août]]=" ")," ",SUM(Tableau235[[#This Row],[01/08/2023]:[31/08/2023]])/(COUNTA(Tableau235[[#This Row],[01/08/2023]:[31/08/2023]])+COUNTBLANK(Tableau235[[#This Row],[01/08/2023]:[31/08/2023]])))</f>
        <v>1</v>
      </c>
      <c r="AN6" s="8">
        <f>IF(OR(ISBLANK(P6),Tableau235[[#This Row],[Septembre]]=" ")," ",SUM(Tableau235[[#This Row],[01/09/2023]:[29/09/2023]])/(COUNTA(Tableau235[[#This Row],[01/09/2023]:[29/09/2023]])+COUNTBLANK(Tableau235[[#This Row],[01/09/2023]:[29/09/2023]])))</f>
        <v>1</v>
      </c>
      <c r="AO6" s="8">
        <f>IF(OR(ISBLANK(P6),Tableau235[[#This Row],[Octobre]]=" ")," ",SUM(Tableau235[[#This Row],[02/10/2023]:[31/10/2023]])/(COUNTA(Tableau235[[#This Row],[02/10/2023]:[31/10/2023]])+COUNTBLANK(Tableau235[[#This Row],[02/10/2023]:[31/10/2023]])))</f>
        <v>1</v>
      </c>
      <c r="AP6" s="8">
        <f>IF(OR(ISBLANK(P6),Tableau235[[#This Row],[Novembre]]=" ")," ",SUM(Tableau235[[#This Row],[01/11/2023]:[30/11/2023]])/(COUNTA(Tableau235[[#This Row],[01/11/2023]:[30/11/2023]])+COUNTBLANK(Tableau235[[#This Row],[01/11/2023]:[30/11/2023]])))</f>
        <v>1.0681818181818181</v>
      </c>
      <c r="AQ6" s="8">
        <f>IF(OR(ISBLANK(P6),Tableau235[[#This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  <c r="AY6" s="8">
        <v>1</v>
      </c>
      <c r="AZ6" s="8">
        <v>1</v>
      </c>
      <c r="BA6" s="8">
        <v>1</v>
      </c>
      <c r="BB6" s="8">
        <v>1</v>
      </c>
      <c r="BC6" s="8">
        <v>1</v>
      </c>
      <c r="BD6" s="8">
        <v>1</v>
      </c>
      <c r="BE6" s="8">
        <v>1</v>
      </c>
      <c r="BF6" s="8">
        <v>1</v>
      </c>
      <c r="BG6" s="8">
        <v>1</v>
      </c>
      <c r="BH6" s="8">
        <v>1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8">
        <v>1</v>
      </c>
      <c r="BQ6" s="8">
        <v>1</v>
      </c>
      <c r="BR6" s="8">
        <v>1</v>
      </c>
      <c r="BS6" s="8">
        <v>1</v>
      </c>
      <c r="BT6" s="8">
        <v>1</v>
      </c>
      <c r="BU6" s="8">
        <v>1</v>
      </c>
      <c r="BV6" s="8">
        <v>1</v>
      </c>
      <c r="BW6" s="8">
        <v>1</v>
      </c>
      <c r="BX6" s="8">
        <v>1</v>
      </c>
      <c r="BY6" s="8">
        <v>1</v>
      </c>
      <c r="BZ6" s="8">
        <v>1</v>
      </c>
      <c r="CA6" s="8">
        <v>1</v>
      </c>
      <c r="CB6" s="8">
        <v>1</v>
      </c>
      <c r="CC6" s="8">
        <v>1</v>
      </c>
      <c r="CD6" s="8">
        <v>1</v>
      </c>
      <c r="CE6" s="8">
        <v>1</v>
      </c>
      <c r="CF6" s="8">
        <v>1</v>
      </c>
      <c r="CG6" s="8">
        <v>1</v>
      </c>
      <c r="CH6" s="8">
        <v>1</v>
      </c>
      <c r="CI6" s="8">
        <v>1</v>
      </c>
      <c r="CJ6" s="8">
        <v>1</v>
      </c>
      <c r="CK6" s="8">
        <v>1</v>
      </c>
      <c r="CL6" s="8">
        <v>1</v>
      </c>
      <c r="CM6" s="8">
        <v>1</v>
      </c>
      <c r="CN6" s="8">
        <v>1</v>
      </c>
      <c r="CO6" s="8">
        <v>1</v>
      </c>
      <c r="CP6" s="8">
        <v>1</v>
      </c>
      <c r="CQ6" s="8">
        <v>1</v>
      </c>
      <c r="CR6" s="8">
        <v>1</v>
      </c>
      <c r="CS6" s="8">
        <v>1</v>
      </c>
      <c r="CT6" s="8">
        <v>1</v>
      </c>
      <c r="CU6" s="8">
        <v>1</v>
      </c>
      <c r="CV6" s="8">
        <v>1</v>
      </c>
      <c r="CW6" s="8">
        <v>1</v>
      </c>
      <c r="CX6" s="8">
        <v>1</v>
      </c>
      <c r="CY6" s="8">
        <v>1</v>
      </c>
      <c r="CZ6" s="8">
        <v>1</v>
      </c>
      <c r="DA6" s="8">
        <v>1</v>
      </c>
      <c r="DB6" s="8">
        <v>1</v>
      </c>
      <c r="DC6" s="8">
        <v>1</v>
      </c>
      <c r="DD6" s="8">
        <v>1</v>
      </c>
      <c r="DE6" s="8">
        <v>1</v>
      </c>
      <c r="DF6" s="8">
        <v>1</v>
      </c>
      <c r="DG6" s="8">
        <v>1</v>
      </c>
      <c r="DH6" s="8">
        <v>1</v>
      </c>
      <c r="DI6" s="8">
        <v>1</v>
      </c>
      <c r="DJ6" s="8">
        <v>1</v>
      </c>
      <c r="DK6" s="8">
        <v>1</v>
      </c>
      <c r="DL6" s="8">
        <v>1</v>
      </c>
      <c r="DM6" s="8">
        <v>1</v>
      </c>
      <c r="DN6" s="8">
        <v>1</v>
      </c>
      <c r="DO6" s="8">
        <v>1</v>
      </c>
      <c r="DP6" s="8">
        <v>1</v>
      </c>
      <c r="DQ6" s="8">
        <v>1</v>
      </c>
      <c r="DR6" s="8">
        <v>1</v>
      </c>
      <c r="DS6" s="8">
        <v>1</v>
      </c>
      <c r="DT6" s="8">
        <v>1</v>
      </c>
      <c r="DU6" s="8">
        <v>1</v>
      </c>
      <c r="DV6" s="8">
        <v>1</v>
      </c>
      <c r="DW6" s="8">
        <v>1</v>
      </c>
      <c r="DX6" s="8">
        <v>1</v>
      </c>
      <c r="DY6" s="8">
        <v>1</v>
      </c>
      <c r="DZ6" s="8">
        <v>1</v>
      </c>
      <c r="EA6" s="8">
        <v>1</v>
      </c>
      <c r="EB6" s="8">
        <v>1</v>
      </c>
      <c r="EC6" s="8">
        <v>1</v>
      </c>
      <c r="ED6" s="8">
        <v>1</v>
      </c>
      <c r="EE6" s="8">
        <v>1</v>
      </c>
      <c r="EF6" s="8">
        <v>1</v>
      </c>
      <c r="EG6" s="8">
        <v>1</v>
      </c>
      <c r="EH6" s="8">
        <v>1</v>
      </c>
      <c r="EI6" s="8">
        <v>1</v>
      </c>
      <c r="EJ6" s="8">
        <v>1</v>
      </c>
      <c r="EK6" s="8">
        <v>1</v>
      </c>
      <c r="EL6" s="8">
        <v>1</v>
      </c>
      <c r="EM6" s="8">
        <v>1</v>
      </c>
      <c r="EN6" s="8">
        <v>1</v>
      </c>
      <c r="EO6" s="8">
        <v>1</v>
      </c>
      <c r="EP6" s="8">
        <v>1</v>
      </c>
      <c r="EQ6" s="8">
        <v>1</v>
      </c>
      <c r="ER6" s="8">
        <v>1</v>
      </c>
      <c r="ES6" s="8">
        <v>1</v>
      </c>
      <c r="ET6" s="8">
        <v>1</v>
      </c>
      <c r="EU6" s="8">
        <v>1</v>
      </c>
      <c r="EV6" s="8">
        <v>1</v>
      </c>
      <c r="EW6" s="8">
        <v>1</v>
      </c>
      <c r="EX6" s="8">
        <v>1</v>
      </c>
      <c r="EY6" s="8">
        <v>1</v>
      </c>
      <c r="EZ6" s="8">
        <v>1</v>
      </c>
      <c r="FA6" s="8">
        <v>1</v>
      </c>
      <c r="FB6" s="8">
        <v>1</v>
      </c>
      <c r="FC6" s="8">
        <v>1</v>
      </c>
      <c r="FD6" s="8">
        <v>1</v>
      </c>
      <c r="FE6" s="8">
        <v>1</v>
      </c>
      <c r="FF6" s="8">
        <v>1</v>
      </c>
      <c r="FG6" s="8">
        <v>1</v>
      </c>
      <c r="FH6" s="8">
        <v>1</v>
      </c>
      <c r="FI6" s="8">
        <v>1</v>
      </c>
      <c r="FJ6" s="8">
        <v>1</v>
      </c>
      <c r="FK6" s="8">
        <v>1</v>
      </c>
      <c r="FL6" s="8">
        <v>1</v>
      </c>
      <c r="FM6" s="8">
        <v>1</v>
      </c>
      <c r="FN6" s="8">
        <v>1</v>
      </c>
      <c r="FO6" s="8">
        <v>1</v>
      </c>
      <c r="FP6" s="8">
        <v>1</v>
      </c>
      <c r="FQ6" s="8">
        <v>1</v>
      </c>
      <c r="FR6" s="8">
        <v>1</v>
      </c>
      <c r="FS6" s="8">
        <v>1</v>
      </c>
      <c r="FT6" s="8">
        <v>1</v>
      </c>
      <c r="FU6" s="8">
        <v>1</v>
      </c>
      <c r="FV6" s="8">
        <v>1</v>
      </c>
      <c r="FW6" s="8">
        <v>1</v>
      </c>
      <c r="FX6" s="8">
        <v>1</v>
      </c>
      <c r="FY6" s="8">
        <v>1</v>
      </c>
      <c r="FZ6" s="8">
        <v>1</v>
      </c>
      <c r="GA6" s="8">
        <v>1</v>
      </c>
      <c r="GB6" s="8">
        <v>1</v>
      </c>
      <c r="GC6" s="8">
        <v>1</v>
      </c>
      <c r="GD6" s="8">
        <v>1</v>
      </c>
      <c r="GE6" s="8">
        <v>1</v>
      </c>
      <c r="GF6" s="8">
        <v>1</v>
      </c>
      <c r="GG6" s="8">
        <v>1</v>
      </c>
      <c r="GH6" s="8">
        <v>1</v>
      </c>
      <c r="GI6" s="8">
        <v>1</v>
      </c>
      <c r="GJ6" s="8">
        <v>1</v>
      </c>
      <c r="GK6" s="8">
        <v>1</v>
      </c>
      <c r="GL6" s="8">
        <v>1</v>
      </c>
      <c r="GM6" s="8">
        <v>1</v>
      </c>
      <c r="GN6" s="8">
        <v>1</v>
      </c>
      <c r="GO6" s="8">
        <v>1</v>
      </c>
      <c r="GP6" s="8">
        <v>1</v>
      </c>
      <c r="GQ6" s="8">
        <v>1</v>
      </c>
      <c r="GR6" s="8">
        <v>1</v>
      </c>
      <c r="GS6" s="8">
        <v>1</v>
      </c>
      <c r="GT6" s="8">
        <v>1</v>
      </c>
      <c r="GU6" s="8">
        <v>1</v>
      </c>
      <c r="GV6" s="8">
        <v>1</v>
      </c>
      <c r="GW6" s="8">
        <v>1</v>
      </c>
      <c r="GX6" s="8">
        <v>1</v>
      </c>
      <c r="GY6" s="8">
        <v>1</v>
      </c>
      <c r="GZ6" s="8">
        <v>1</v>
      </c>
      <c r="HA6" s="8">
        <v>1</v>
      </c>
      <c r="HB6" s="8">
        <v>1</v>
      </c>
      <c r="HC6" s="8">
        <v>1</v>
      </c>
      <c r="HD6" s="8">
        <v>1</v>
      </c>
      <c r="HE6" s="8">
        <v>1</v>
      </c>
      <c r="HF6" s="8">
        <v>1</v>
      </c>
      <c r="HG6" s="8">
        <v>1</v>
      </c>
      <c r="HH6" s="8">
        <v>1</v>
      </c>
      <c r="HI6" s="8">
        <v>1</v>
      </c>
      <c r="HJ6" s="8">
        <v>1</v>
      </c>
      <c r="HK6" s="8">
        <v>1</v>
      </c>
      <c r="HL6" s="8">
        <v>1</v>
      </c>
      <c r="HM6" s="8">
        <v>1</v>
      </c>
      <c r="HN6" s="8">
        <v>1</v>
      </c>
      <c r="HO6" s="8">
        <v>1</v>
      </c>
      <c r="HP6" s="8">
        <v>1</v>
      </c>
      <c r="HQ6" s="8">
        <v>1</v>
      </c>
      <c r="HR6" s="8">
        <v>1</v>
      </c>
      <c r="HS6" s="8">
        <v>1</v>
      </c>
      <c r="HT6" s="8">
        <v>1</v>
      </c>
      <c r="HU6" s="8">
        <v>1</v>
      </c>
      <c r="HV6" s="8">
        <v>1</v>
      </c>
      <c r="HW6" s="8">
        <v>1</v>
      </c>
      <c r="HX6" s="8">
        <v>1</v>
      </c>
      <c r="HY6" s="8">
        <v>1</v>
      </c>
      <c r="HZ6" s="8">
        <v>1</v>
      </c>
      <c r="IA6" s="8">
        <v>1</v>
      </c>
      <c r="IB6" s="8">
        <v>1</v>
      </c>
      <c r="IC6" s="8">
        <v>1</v>
      </c>
      <c r="ID6" s="8">
        <v>1</v>
      </c>
      <c r="IE6" s="8">
        <v>1</v>
      </c>
      <c r="IF6" s="8">
        <v>1</v>
      </c>
      <c r="IG6" s="8">
        <v>1</v>
      </c>
      <c r="IH6" s="8">
        <v>1</v>
      </c>
      <c r="II6" s="8">
        <v>1</v>
      </c>
      <c r="IJ6" s="8">
        <v>1</v>
      </c>
      <c r="IK6" s="8">
        <v>1</v>
      </c>
      <c r="IL6" s="8">
        <v>1</v>
      </c>
      <c r="IM6" s="8">
        <v>1</v>
      </c>
      <c r="IN6" s="8">
        <v>1</v>
      </c>
      <c r="IO6" s="8">
        <v>1</v>
      </c>
      <c r="IP6" s="8">
        <v>1</v>
      </c>
      <c r="IQ6" s="8">
        <v>1</v>
      </c>
      <c r="IR6" s="8">
        <v>1</v>
      </c>
      <c r="IS6" s="8">
        <v>1</v>
      </c>
      <c r="IT6" s="8">
        <v>1</v>
      </c>
      <c r="IU6" s="8">
        <v>1</v>
      </c>
      <c r="IV6" s="8">
        <v>1</v>
      </c>
      <c r="IW6" s="8">
        <v>1</v>
      </c>
      <c r="IX6" s="8">
        <v>1</v>
      </c>
      <c r="IY6" s="8">
        <v>1</v>
      </c>
      <c r="IZ6" s="8">
        <v>1</v>
      </c>
      <c r="JA6" s="8">
        <v>1</v>
      </c>
      <c r="JB6" s="8">
        <v>1</v>
      </c>
      <c r="JC6" s="8">
        <v>1</v>
      </c>
      <c r="JD6" s="8" t="s">
        <v>415</v>
      </c>
      <c r="JE6" s="8">
        <v>1</v>
      </c>
      <c r="JF6" s="8">
        <v>1</v>
      </c>
      <c r="JG6" s="8">
        <v>1</v>
      </c>
      <c r="JH6" s="8">
        <v>1</v>
      </c>
      <c r="JI6" s="8">
        <v>1</v>
      </c>
      <c r="JJ6" s="8">
        <v>1</v>
      </c>
      <c r="JK6" s="8">
        <v>1</v>
      </c>
      <c r="JL6" s="8">
        <v>1</v>
      </c>
      <c r="JM6" s="8">
        <v>1</v>
      </c>
      <c r="JN6" s="8">
        <v>1</v>
      </c>
      <c r="JO6" s="8">
        <v>1</v>
      </c>
      <c r="JP6" s="8">
        <v>1</v>
      </c>
      <c r="JQ6" s="8">
        <v>1</v>
      </c>
      <c r="JR6" s="8">
        <v>1</v>
      </c>
      <c r="JS6" s="8">
        <v>1</v>
      </c>
      <c r="JT6" s="8">
        <v>1</v>
      </c>
      <c r="JU6" s="8">
        <v>1</v>
      </c>
      <c r="JV6" s="8">
        <v>3.5</v>
      </c>
      <c r="JW6" s="8">
        <v>1</v>
      </c>
      <c r="JX6" s="8">
        <v>1</v>
      </c>
      <c r="JY6" s="8">
        <v>1</v>
      </c>
      <c r="JZ6" s="8">
        <v>1</v>
      </c>
      <c r="KA6" s="8">
        <v>1</v>
      </c>
      <c r="KB6" s="8">
        <v>1</v>
      </c>
      <c r="KC6" s="8">
        <v>1</v>
      </c>
      <c r="KD6" s="8">
        <v>1</v>
      </c>
      <c r="KE6" s="8">
        <v>1</v>
      </c>
      <c r="KF6" s="8">
        <v>1</v>
      </c>
      <c r="KG6" s="8">
        <v>1</v>
      </c>
      <c r="KH6" s="8">
        <v>1</v>
      </c>
      <c r="KI6" s="8">
        <v>1</v>
      </c>
      <c r="KJ6" s="8">
        <v>1</v>
      </c>
      <c r="KK6" s="8">
        <v>1</v>
      </c>
      <c r="KL6" s="8">
        <v>1</v>
      </c>
      <c r="KM6" s="8" t="s">
        <v>902</v>
      </c>
      <c r="KN6" s="8" t="s">
        <v>902</v>
      </c>
      <c r="KO6" s="8" t="s">
        <v>902</v>
      </c>
      <c r="KP6" s="8" t="s">
        <v>902</v>
      </c>
      <c r="KQ6" s="8" t="s">
        <v>902</v>
      </c>
    </row>
    <row r="7" spans="1:303" ht="15" customHeight="1">
      <c r="A7" s="40">
        <v>1</v>
      </c>
      <c r="B7" s="25" t="s">
        <v>452</v>
      </c>
      <c r="C7" s="26" t="s">
        <v>453</v>
      </c>
      <c r="D7" s="32">
        <v>44839</v>
      </c>
      <c r="E7" s="26" t="s">
        <v>419</v>
      </c>
      <c r="F7" s="26" t="s">
        <v>437</v>
      </c>
      <c r="G7" s="26" t="s">
        <v>438</v>
      </c>
      <c r="H7" s="26" t="s">
        <v>439</v>
      </c>
      <c r="I7" s="26" t="s">
        <v>423</v>
      </c>
      <c r="J7" s="26" t="s">
        <v>424</v>
      </c>
      <c r="K7" s="26" t="s">
        <v>425</v>
      </c>
      <c r="L7" s="26" t="s">
        <v>899</v>
      </c>
      <c r="M7" s="26" t="s">
        <v>900</v>
      </c>
      <c r="N7" s="26" t="s">
        <v>474</v>
      </c>
      <c r="O7" s="26" t="s">
        <v>615</v>
      </c>
      <c r="P7" s="32">
        <v>45078</v>
      </c>
      <c r="Q7" s="29"/>
      <c r="R7" s="27" t="s">
        <v>445</v>
      </c>
      <c r="S7" s="28" t="str">
        <f>IF(ISBLANK(P7)," ",IF(IF(AND(NOT(ISBLANK(Q7))),MONTH(Q7)&lt;1)," ",IF(MONTH(P7)&lt;2,SUM(Tableau235[[#This Row],[02/01/2023]:[31/01/2023]])," ")))</f>
        <v xml:space="preserve"> </v>
      </c>
      <c r="T7" s="28" t="str">
        <f>IF(ISBLANK(P7)," ",IF(IF(AND(NOT(ISBLANK(Q7))),MONTH(Q7)&lt;2)," ",IF(MONTH(P7)&lt;3,SUM(Tableau235[[#This Row],[01/02/2023]:[28/02/2023]])," ")))</f>
        <v xml:space="preserve"> </v>
      </c>
      <c r="U7" s="28" t="str">
        <f>IF(ISBLANK(P7)," ",IF(IF(AND(NOT(ISBLANK(Q7))),MONTH(Q7)&lt;3)," ",IF(MONTH(P7)&lt;4,SUM(Tableau235[[#This Row],[01/03/2023]:[31/03/2023]])," ")))</f>
        <v xml:space="preserve"> </v>
      </c>
      <c r="V7" s="28" t="str">
        <f>IF(ISBLANK(P7)," ",IF(IF(AND(NOT(ISBLANK(Q7))),MONTH(Q7)&lt;4)," ",IF(MONTH(P7)&lt;5,SUM(Tableau235[[#This Row],[03/04/2023]:[28/04/2023]])," ")))</f>
        <v xml:space="preserve"> </v>
      </c>
      <c r="W7" s="28" t="str">
        <f>IF(ISBLANK(P7)," ",IF(IF(AND(NOT(ISBLANK(Q7))),MONTH(Q7)&lt;5)," ",IF(MONTH(P7)&lt;6,SUM(Tableau235[[#This Row],[01/05/2023]:[31/05/2023]])," ")))</f>
        <v xml:space="preserve"> </v>
      </c>
      <c r="X7" s="28">
        <f>IF(ISBLANK(P7)," ",IF(IF(AND(NOT(ISBLANK(Q7))),MONTH(Q7)&lt;6)," ",IF(MONTH(P7)&lt;7,SUM(Tableau235[[#This Row],[01/06/2023]:[30/06/2023]])," ")))</f>
        <v>22</v>
      </c>
      <c r="Y7" s="28">
        <f>IF(ISBLANK(P7)," ",IF(IF(AND(NOT(ISBLANK(Q7))),MONTH(Q7)&lt;6)," ",IF(MONTH(P7)&lt;8,SUM(Tableau235[[#This Row],[03/07/2023]:[31/07/2023]])," ")))</f>
        <v>21</v>
      </c>
      <c r="Z7" s="28">
        <f>IF(ISBLANK(P7)," ",IF(IF(AND(NOT(ISBLANK(Q7))),MONTH(Q7)&lt;8)," ",IF(MONTH(P7)&lt;9,SUM(Tableau235[[#This Row],[01/08/2023]:[31/08/2023]])," ")))</f>
        <v>23</v>
      </c>
      <c r="AA7" s="28">
        <f>IF(ISBLANK(P7)," ",IF(IF(AND(NOT(ISBLANK(Q7))),MONTH(Q7)&lt;9)," ",IF(MONTH(P7)&lt;10,SUM(Tableau235[[#This Row],[01/09/2023]:[29/09/2023]])," ")))</f>
        <v>21</v>
      </c>
      <c r="AB7" s="28">
        <f>IF(ISBLANK(P7)," ",IF(IF(AND(NOT(ISBLANK(Q7))),MONTH(Q7)&lt;10)," ",IF(MONTH(P7)&lt;11,SUM(Tableau235[[#This Row],[02/10/2023]:[31/10/2023]])," ")))</f>
        <v>22</v>
      </c>
      <c r="AC7" s="28">
        <f>IF(ISBLANK(P7)," ",IF(IF(AND(NOT(ISBLANK(Q7))),MONTH(Q7)&lt;11)," ",IF(MONTH(P7)&lt;12,SUM(Tableau235[[#This Row],[01/11/2023]:[30/11/2023]])," ")))</f>
        <v>21</v>
      </c>
      <c r="AD7" s="28">
        <f>IF(ISBLANK(P7)," ",IF(IF(AND(NOT(ISBLANK(Q7))),MONTH(Q7)&lt;12)," ",IF(MONTH(P7)&lt;13,SUM(Tableau235[[#This Row],[01/12/2023]:[29/12/2023]])," ")))</f>
        <v>21</v>
      </c>
      <c r="AE7" s="7"/>
      <c r="AF7" s="8" t="str">
        <f>IF(OR(ISBLANK(P7),Tableau235[[#This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7" s="8" t="str">
        <f>IF(OR(ISBLANK(P7),Tableau235[[#This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7" s="8" t="str">
        <f>IF(OR(ISBLANK(P7),Tableau235[[#This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7" s="8" t="str">
        <f>IF(OR(ISBLANK(P7),Tableau235[[#This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7" s="8" t="str">
        <f>IF(OR(ISBLANK(P7),Tableau235[[#This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7" s="8">
        <f>IF(OR(ISBLANK(P7),Tableau235[[#This Row],[Juin]]=" ")," ",SUM(Tableau235[[#This Row],[01/06/2023]:[30/06/2023]])/(COUNTA(Tableau235[[#This Row],[01/06/2023]:[30/06/2023]])+COUNTBLANK(Tableau235[[#This Row],[01/06/2023]:[30/06/2023]])))</f>
        <v>1</v>
      </c>
      <c r="AL7" s="8">
        <f>IF(OR(ISBLANK(P7),Tableau235[[#This Row],[Juillet]]=" ")," ",SUM(Tableau235[[#This Row],[03/07/2023]:[31/07/2023]])/(COUNTA(Tableau235[[#This Row],[03/07/2023]:[31/07/2023]])+COUNTBLANK(Tableau235[[#This Row],[03/07/2023]:[31/07/2023]])))</f>
        <v>1</v>
      </c>
      <c r="AM7" s="8">
        <f>IF(OR(ISBLANK(P7),Tableau235[[#This Row],[Août]]=" ")," ",SUM(Tableau235[[#This Row],[01/08/2023]:[31/08/2023]])/(COUNTA(Tableau235[[#This Row],[01/08/2023]:[31/08/2023]])+COUNTBLANK(Tableau235[[#This Row],[01/08/2023]:[31/08/2023]])))</f>
        <v>1</v>
      </c>
      <c r="AN7" s="8">
        <f>IF(OR(ISBLANK(P7),Tableau235[[#This Row],[Septembre]]=" ")," ",SUM(Tableau235[[#This Row],[01/09/2023]:[29/09/2023]])/(COUNTA(Tableau235[[#This Row],[01/09/2023]:[29/09/2023]])+COUNTBLANK(Tableau235[[#This Row],[01/09/2023]:[29/09/2023]])))</f>
        <v>1</v>
      </c>
      <c r="AO7" s="8">
        <f>IF(OR(ISBLANK(P7),Tableau235[[#This Row],[Octobre]]=" ")," ",SUM(Tableau235[[#This Row],[02/10/2023]:[31/10/2023]])/(COUNTA(Tableau235[[#This Row],[02/10/2023]:[31/10/2023]])+COUNTBLANK(Tableau235[[#This Row],[02/10/2023]:[31/10/2023]])))</f>
        <v>1</v>
      </c>
      <c r="AP7" s="8">
        <f>IF(OR(ISBLANK(P7),Tableau235[[#This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7" s="8">
        <f>IF(OR(ISBLANK(P7),Tableau235[[#This Row],[Décembre]]=" ")," ",SUM(Tableau235[[#This Row],[01/12/2023]:[29/12/2023]])/(COUNTA(Tableau235[[#This Row],[01/12/2023]:[29/12/2023]])+COUNTBLANK(Tableau235[[#This Row],[01/12/2023]:[29/12/2023]])))</f>
        <v>1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>
        <v>1</v>
      </c>
      <c r="EW7" s="8">
        <v>1</v>
      </c>
      <c r="EX7" s="8">
        <v>1</v>
      </c>
      <c r="EY7" s="8">
        <v>1</v>
      </c>
      <c r="EZ7" s="8">
        <v>1</v>
      </c>
      <c r="FA7" s="8">
        <v>1</v>
      </c>
      <c r="FB7" s="8">
        <v>1</v>
      </c>
      <c r="FC7" s="8">
        <v>1</v>
      </c>
      <c r="FD7" s="8">
        <v>1</v>
      </c>
      <c r="FE7" s="8">
        <v>1</v>
      </c>
      <c r="FF7" s="8">
        <v>1</v>
      </c>
      <c r="FG7" s="8">
        <v>1</v>
      </c>
      <c r="FH7" s="8">
        <v>1</v>
      </c>
      <c r="FI7" s="8">
        <v>1</v>
      </c>
      <c r="FJ7" s="8">
        <v>1</v>
      </c>
      <c r="FK7" s="8">
        <v>1</v>
      </c>
      <c r="FL7" s="8">
        <v>1</v>
      </c>
      <c r="FM7" s="8">
        <v>1</v>
      </c>
      <c r="FN7" s="8">
        <v>1</v>
      </c>
      <c r="FO7" s="8">
        <v>1</v>
      </c>
      <c r="FP7" s="8">
        <v>1</v>
      </c>
      <c r="FQ7" s="8">
        <v>1</v>
      </c>
      <c r="FR7" s="8">
        <v>1</v>
      </c>
      <c r="FS7" s="8">
        <v>1</v>
      </c>
      <c r="FT7" s="8">
        <v>1</v>
      </c>
      <c r="FU7" s="8">
        <v>1</v>
      </c>
      <c r="FV7" s="8">
        <v>1</v>
      </c>
      <c r="FW7" s="8">
        <v>1</v>
      </c>
      <c r="FX7" s="8">
        <v>1</v>
      </c>
      <c r="FY7" s="8">
        <v>1</v>
      </c>
      <c r="FZ7" s="8">
        <v>1</v>
      </c>
      <c r="GA7" s="8">
        <v>1</v>
      </c>
      <c r="GB7" s="8">
        <v>1</v>
      </c>
      <c r="GC7" s="8">
        <v>1</v>
      </c>
      <c r="GD7" s="8">
        <v>1</v>
      </c>
      <c r="GE7" s="8">
        <v>1</v>
      </c>
      <c r="GF7" s="8">
        <v>1</v>
      </c>
      <c r="GG7" s="8">
        <v>1</v>
      </c>
      <c r="GH7" s="8">
        <v>1</v>
      </c>
      <c r="GI7" s="8">
        <v>1</v>
      </c>
      <c r="GJ7" s="8">
        <v>1</v>
      </c>
      <c r="GK7" s="8">
        <v>1</v>
      </c>
      <c r="GL7" s="8">
        <v>1</v>
      </c>
      <c r="GM7" s="8">
        <v>1</v>
      </c>
      <c r="GN7" s="8">
        <v>1</v>
      </c>
      <c r="GO7" s="8">
        <v>1</v>
      </c>
      <c r="GP7" s="8">
        <v>1</v>
      </c>
      <c r="GQ7" s="8">
        <v>1</v>
      </c>
      <c r="GR7" s="8">
        <v>1</v>
      </c>
      <c r="GS7" s="8">
        <v>1</v>
      </c>
      <c r="GT7" s="8">
        <v>1</v>
      </c>
      <c r="GU7" s="8">
        <v>1</v>
      </c>
      <c r="GV7" s="8">
        <v>1</v>
      </c>
      <c r="GW7" s="8">
        <v>1</v>
      </c>
      <c r="GX7" s="8">
        <v>1</v>
      </c>
      <c r="GY7" s="8">
        <v>1</v>
      </c>
      <c r="GZ7" s="8">
        <v>1</v>
      </c>
      <c r="HA7" s="8">
        <v>1</v>
      </c>
      <c r="HB7" s="8">
        <v>1</v>
      </c>
      <c r="HC7" s="8">
        <v>1</v>
      </c>
      <c r="HD7" s="8">
        <v>1</v>
      </c>
      <c r="HE7" s="8">
        <v>1</v>
      </c>
      <c r="HF7" s="8">
        <v>1</v>
      </c>
      <c r="HG7" s="8">
        <v>1</v>
      </c>
      <c r="HH7" s="8">
        <v>1</v>
      </c>
      <c r="HI7" s="8">
        <v>1</v>
      </c>
      <c r="HJ7" s="8">
        <v>1</v>
      </c>
      <c r="HK7" s="8">
        <v>1</v>
      </c>
      <c r="HL7" s="8">
        <v>1</v>
      </c>
      <c r="HM7" s="8">
        <v>1</v>
      </c>
      <c r="HN7" s="8">
        <v>1</v>
      </c>
      <c r="HO7" s="8">
        <v>1</v>
      </c>
      <c r="HP7" s="8">
        <v>1</v>
      </c>
      <c r="HQ7" s="8">
        <v>1</v>
      </c>
      <c r="HR7" s="8">
        <v>1</v>
      </c>
      <c r="HS7" s="8">
        <v>1</v>
      </c>
      <c r="HT7" s="8">
        <v>1</v>
      </c>
      <c r="HU7" s="8">
        <v>1</v>
      </c>
      <c r="HV7" s="8">
        <v>1</v>
      </c>
      <c r="HW7" s="8">
        <v>1</v>
      </c>
      <c r="HX7" s="8">
        <v>1</v>
      </c>
      <c r="HY7" s="8">
        <v>1</v>
      </c>
      <c r="HZ7" s="8">
        <v>1</v>
      </c>
      <c r="IA7" s="8">
        <v>1</v>
      </c>
      <c r="IB7" s="8">
        <v>1</v>
      </c>
      <c r="IC7" s="8">
        <v>1</v>
      </c>
      <c r="ID7" s="8">
        <v>1</v>
      </c>
      <c r="IE7" s="8">
        <v>1</v>
      </c>
      <c r="IF7" s="8">
        <v>1</v>
      </c>
      <c r="IG7" s="8">
        <v>1</v>
      </c>
      <c r="IH7" s="8">
        <v>1</v>
      </c>
      <c r="II7" s="8">
        <v>1</v>
      </c>
      <c r="IJ7" s="8">
        <v>1</v>
      </c>
      <c r="IK7" s="8">
        <v>1</v>
      </c>
      <c r="IL7" s="8">
        <v>1</v>
      </c>
      <c r="IM7" s="8">
        <v>1</v>
      </c>
      <c r="IN7" s="8">
        <v>1</v>
      </c>
      <c r="IO7" s="8">
        <v>1</v>
      </c>
      <c r="IP7" s="8">
        <v>1</v>
      </c>
      <c r="IQ7" s="8">
        <v>1</v>
      </c>
      <c r="IR7" s="8">
        <v>1</v>
      </c>
      <c r="IS7" s="8">
        <v>1</v>
      </c>
      <c r="IT7" s="8">
        <v>1</v>
      </c>
      <c r="IU7" s="8">
        <v>1</v>
      </c>
      <c r="IV7" s="8">
        <v>1</v>
      </c>
      <c r="IW7" s="8">
        <v>1</v>
      </c>
      <c r="IX7" s="8">
        <v>1</v>
      </c>
      <c r="IY7" s="8">
        <v>1</v>
      </c>
      <c r="IZ7" s="8">
        <v>1</v>
      </c>
      <c r="JA7" s="8">
        <v>1</v>
      </c>
      <c r="JB7" s="8">
        <v>1</v>
      </c>
      <c r="JC7" s="8">
        <v>1</v>
      </c>
      <c r="JD7" s="8" t="s">
        <v>415</v>
      </c>
      <c r="JE7" s="8">
        <v>1</v>
      </c>
      <c r="JF7" s="8">
        <v>1</v>
      </c>
      <c r="JG7" s="8">
        <v>1</v>
      </c>
      <c r="JH7" s="8">
        <v>1</v>
      </c>
      <c r="JI7" s="8">
        <v>1</v>
      </c>
      <c r="JJ7" s="8">
        <v>1</v>
      </c>
      <c r="JK7" s="8">
        <v>1</v>
      </c>
      <c r="JL7" s="8">
        <v>1</v>
      </c>
      <c r="JM7" s="8">
        <v>1</v>
      </c>
      <c r="JN7" s="8">
        <v>1</v>
      </c>
      <c r="JO7" s="8">
        <v>1</v>
      </c>
      <c r="JP7" s="8">
        <v>1</v>
      </c>
      <c r="JQ7" s="8">
        <v>1</v>
      </c>
      <c r="JR7" s="8">
        <v>1</v>
      </c>
      <c r="JS7" s="8">
        <v>1</v>
      </c>
      <c r="JT7" s="8">
        <v>1</v>
      </c>
      <c r="JU7" s="8">
        <v>1</v>
      </c>
      <c r="JV7" s="8">
        <v>1</v>
      </c>
      <c r="JW7" s="8">
        <v>1</v>
      </c>
      <c r="JX7" s="8">
        <v>1</v>
      </c>
      <c r="JY7" s="8">
        <v>1</v>
      </c>
      <c r="JZ7" s="8">
        <v>1</v>
      </c>
      <c r="KA7" s="8">
        <v>1</v>
      </c>
      <c r="KB7" s="8">
        <v>1</v>
      </c>
      <c r="KC7" s="8">
        <v>1</v>
      </c>
      <c r="KD7" s="8">
        <v>1</v>
      </c>
      <c r="KE7" s="8">
        <v>1</v>
      </c>
      <c r="KF7" s="8">
        <v>1</v>
      </c>
      <c r="KG7" s="8">
        <v>1</v>
      </c>
      <c r="KH7" s="8">
        <v>1</v>
      </c>
      <c r="KI7" s="8">
        <v>1</v>
      </c>
      <c r="KJ7" s="8">
        <v>1</v>
      </c>
      <c r="KK7" s="8">
        <v>1</v>
      </c>
      <c r="KL7" s="8">
        <v>1</v>
      </c>
      <c r="KM7" s="8">
        <v>1</v>
      </c>
      <c r="KN7" s="8">
        <v>1</v>
      </c>
      <c r="KO7" s="8">
        <v>1</v>
      </c>
      <c r="KP7" s="8">
        <v>1</v>
      </c>
      <c r="KQ7" s="8">
        <v>1</v>
      </c>
    </row>
    <row r="8" spans="1:303" ht="15" hidden="1" customHeight="1">
      <c r="A8" s="40">
        <v>1</v>
      </c>
      <c r="B8" s="25" t="s">
        <v>903</v>
      </c>
      <c r="C8" s="26" t="s">
        <v>904</v>
      </c>
      <c r="D8" s="32">
        <v>44368</v>
      </c>
      <c r="E8" s="26" t="s">
        <v>419</v>
      </c>
      <c r="F8" s="26" t="s">
        <v>437</v>
      </c>
      <c r="G8" s="26" t="s">
        <v>448</v>
      </c>
      <c r="H8" s="26" t="s">
        <v>422</v>
      </c>
      <c r="I8" s="26" t="s">
        <v>423</v>
      </c>
      <c r="J8" s="26" t="s">
        <v>424</v>
      </c>
      <c r="K8" s="26" t="s">
        <v>425</v>
      </c>
      <c r="L8" s="26" t="s">
        <v>905</v>
      </c>
      <c r="M8" s="26"/>
      <c r="N8" s="26" t="s">
        <v>474</v>
      </c>
      <c r="O8" s="26" t="s">
        <v>434</v>
      </c>
      <c r="P8" s="32">
        <v>44927</v>
      </c>
      <c r="Q8" s="29"/>
      <c r="R8" s="27" t="s">
        <v>428</v>
      </c>
      <c r="S8" s="28">
        <f>IF(ISBLANK(P8)," ",IF(IF(AND(NOT(ISBLANK(Q8))),MONTH(Q8)&lt;1)," ",IF(MONTH(P8)&lt;2,SUM(Tableau235[[#This Row],[02/01/2023]:[31/01/2023]])," ")))</f>
        <v>22</v>
      </c>
      <c r="T8" s="28">
        <f>IF(ISBLANK(P8)," ",IF(IF(AND(NOT(ISBLANK(Q8))),MONTH(Q8)&lt;2)," ",IF(MONTH(P8)&lt;3,SUM(Tableau235[[#This Row],[01/02/2023]:[28/02/2023]])," ")))</f>
        <v>20</v>
      </c>
      <c r="U8" s="28">
        <f>IF(ISBLANK(P8)," ",IF(IF(AND(NOT(ISBLANK(Q8))),MONTH(Q8)&lt;3)," ",IF(MONTH(P8)&lt;4,SUM(Tableau235[[#This Row],[01/03/2023]:[31/03/2023]])," ")))</f>
        <v>23</v>
      </c>
      <c r="V8" s="28">
        <f>IF(ISBLANK(P8)," ",IF(IF(AND(NOT(ISBLANK(Q8))),MONTH(Q8)&lt;4)," ",IF(MONTH(P8)&lt;5,SUM(Tableau235[[#This Row],[03/04/2023]:[28/04/2023]])," ")))</f>
        <v>20</v>
      </c>
      <c r="W8" s="28">
        <f>IF(ISBLANK(P8)," ",IF(IF(AND(NOT(ISBLANK(Q8))),MONTH(Q8)&lt;5)," ",IF(MONTH(P8)&lt;6,SUM(Tableau235[[#This Row],[01/05/2023]:[31/05/2023]])," ")))</f>
        <v>23</v>
      </c>
      <c r="X8" s="28">
        <f>IF(ISBLANK(P8)," ",IF(IF(AND(NOT(ISBLANK(Q8))),MONTH(Q8)&lt;6)," ",IF(MONTH(P8)&lt;7,SUM(Tableau235[[#This Row],[01/06/2023]:[30/06/2023]])," ")))</f>
        <v>22</v>
      </c>
      <c r="Y8" s="28">
        <f>IF(ISBLANK(P8)," ",IF(IF(AND(NOT(ISBLANK(Q8))),MONTH(Q8)&lt;6)," ",IF(MONTH(P8)&lt;8,SUM(Tableau235[[#This Row],[03/07/2023]:[31/07/2023]])," ")))</f>
        <v>21</v>
      </c>
      <c r="Z8" s="28">
        <f>IF(ISBLANK(P8)," ",IF(IF(AND(NOT(ISBLANK(Q8))),MONTH(Q8)&lt;8)," ",IF(MONTH(P8)&lt;9,SUM(Tableau235[[#This Row],[01/08/2023]:[31/08/2023]])," ")))</f>
        <v>5</v>
      </c>
      <c r="AA8" s="28">
        <f>IF(ISBLANK(P8)," ",IF(IF(AND(NOT(ISBLANK(Q8))),MONTH(Q8)&lt;9)," ",IF(MONTH(P8)&lt;10,SUM(Tableau235[[#This Row],[01/09/2023]:[29/09/2023]])," ")))</f>
        <v>21</v>
      </c>
      <c r="AB8" s="28">
        <f>IF(ISBLANK(P8)," ",IF(IF(AND(NOT(ISBLANK(Q8))),MONTH(Q8)&lt;10)," ",IF(MONTH(P8)&lt;11,SUM(Tableau235[[#This Row],[02/10/2023]:[31/10/2023]])," ")))</f>
        <v>0</v>
      </c>
      <c r="AC8" s="28">
        <f>IF(ISBLANK(P8)," ",IF(IF(AND(NOT(ISBLANK(Q8))),MONTH(Q8)&lt;11)," ",IF(MONTH(P8)&lt;12,SUM(Tableau235[[#This Row],[01/11/2023]:[30/11/2023]])," ")))</f>
        <v>0</v>
      </c>
      <c r="AD8" s="28">
        <f>IF(ISBLANK(P8)," ",IF(IF(AND(NOT(ISBLANK(Q8))),MONTH(Q8)&lt;12)," ",IF(MONTH(P8)&lt;13,SUM(Tableau235[[#This Row],[01/12/2023]:[29/12/2023]])," ")))</f>
        <v>0</v>
      </c>
      <c r="AE8" s="7"/>
      <c r="AF8" s="8">
        <f>IF(OR(ISBLANK(P8),Tableau235[[#This Row],[Janvier]]=" ")," ",SUM(Tableau235[[#This Row],[02/01/2023]:[31/01/2023]])/(COUNTA(Tableau235[[#This Row],[02/01/2023]:[31/01/2023]])+COUNTBLANK(Tableau235[[#This Row],[02/01/2023]:[31/01/2023]])))</f>
        <v>1</v>
      </c>
      <c r="AG8" s="8">
        <f>IF(OR(ISBLANK(P8),Tableau235[[#This Row],[Février]]=" ")," ",SUM(Tableau235[[#This Row],[01/02/2023]:[28/02/2023]])/(COUNTA(Tableau235[[#This Row],[01/02/2023]:[28/02/2023]])+COUNTBLANK(Tableau235[[#This Row],[01/02/2023]:[28/02/2023]])))</f>
        <v>1</v>
      </c>
      <c r="AH8" s="8">
        <f>IF(OR(ISBLANK(P8),Tableau235[[#This Row],[Mars]]=" ")," ",SUM(Tableau235[[#This Row],[01/03/2023]:[31/03/2023]])/(COUNTA(Tableau235[[#This Row],[01/03/2023]:[31/03/2023]])+COUNTBLANK(Tableau235[[#This Row],[01/03/2023]:[31/03/2023]])))</f>
        <v>1</v>
      </c>
      <c r="AI8" s="8">
        <f>IF(OR(ISBLANK(P8),Tableau235[[#This Row],[Avril]]=" ")," ",SUM(Tableau235[[#This Row],[03/04/2023]:[28/04/2023]])/(COUNTA(Tableau235[[#This Row],[03/04/2023]:[28/04/2023]])+COUNTBLANK(Tableau235[[#This Row],[01/03/2023]:[31/03/2023]])))</f>
        <v>1</v>
      </c>
      <c r="AJ8" s="8">
        <f>IF(OR(ISBLANK(P8),Tableau235[[#This Row],[Mai]]=" ")," ",SUM(Tableau235[[#This Row],[01/05/2023]:[31/05/2023]])/(COUNTA(Tableau235[[#This Row],[01/05/2023]:[31/05/2023]])+COUNTBLANK(Tableau235[[#This Row],[01/05/2023]:[31/05/2023]])))</f>
        <v>1</v>
      </c>
      <c r="AK8" s="8">
        <f>IF(OR(ISBLANK(P8),Tableau235[[#This Row],[Juin]]=" ")," ",SUM(Tableau235[[#This Row],[01/06/2023]:[30/06/2023]])/(COUNTA(Tableau235[[#This Row],[01/06/2023]:[30/06/2023]])+COUNTBLANK(Tableau235[[#This Row],[01/06/2023]:[30/06/2023]])))</f>
        <v>1</v>
      </c>
      <c r="AL8" s="8">
        <f>IF(OR(ISBLANK(P8),Tableau235[[#This Row],[Juillet]]=" ")," ",SUM(Tableau235[[#This Row],[03/07/2023]:[31/07/2023]])/(COUNTA(Tableau235[[#This Row],[03/07/2023]:[31/07/2023]])+COUNTBLANK(Tableau235[[#This Row],[03/07/2023]:[31/07/2023]])))</f>
        <v>1</v>
      </c>
      <c r="AM8" s="8">
        <f>IF(OR(ISBLANK(P8),Tableau235[[#This Row],[Août]]=" ")," ",SUM(Tableau235[[#This Row],[01/08/2023]:[31/08/2023]])/(COUNTA(Tableau235[[#This Row],[01/08/2023]:[31/08/2023]])+COUNTBLANK(Tableau235[[#This Row],[01/08/2023]:[31/08/2023]])))</f>
        <v>0.21739130434782608</v>
      </c>
      <c r="AN8" s="8">
        <f>IF(OR(ISBLANK(P8),Tableau235[[#This Row],[Septembre]]=" ")," ",SUM(Tableau235[[#This Row],[01/09/2023]:[29/09/2023]])/(COUNTA(Tableau235[[#This Row],[01/09/2023]:[29/09/2023]])+COUNTBLANK(Tableau235[[#This Row],[01/09/2023]:[29/09/2023]])))</f>
        <v>1</v>
      </c>
      <c r="AO8" s="8">
        <f>IF(OR(ISBLANK(P8),Tableau235[[#This Row],[Octobre]]=" ")," ",SUM(Tableau235[[#This Row],[02/10/2023]:[31/10/2023]])/(COUNTA(Tableau235[[#This Row],[02/10/2023]:[31/10/2023]])+COUNTBLANK(Tableau235[[#This Row],[02/10/2023]:[31/10/2023]])))</f>
        <v>0</v>
      </c>
      <c r="AP8" s="8">
        <f>IF(OR(ISBLANK(P8),Tableau235[[#This Row],[Novembre]]=" ")," ",SUM(Tableau235[[#This Row],[01/11/2023]:[30/11/2023]])/(COUNTA(Tableau235[[#This Row],[01/11/2023]:[30/11/2023]])+COUNTBLANK(Tableau235[[#This Row],[01/11/2023]:[30/11/2023]])))</f>
        <v>0</v>
      </c>
      <c r="AQ8" s="8">
        <f>IF(OR(ISBLANK(P8),Tableau235[[#This Row],[Décembre]]=" ")," ",SUM(Tableau235[[#This Row],[01/12/2023]:[29/12/2023]])/(COUNTA(Tableau235[[#This Row],[01/12/2023]:[29/12/2023]])+COUNTBLANK(Tableau235[[#This Row],[01/12/2023]:[29/12/2023]])))</f>
        <v>0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</v>
      </c>
      <c r="BT8" s="8">
        <v>1</v>
      </c>
      <c r="BU8" s="8">
        <v>1</v>
      </c>
      <c r="BV8" s="8">
        <v>1</v>
      </c>
      <c r="BW8" s="8">
        <v>1</v>
      </c>
      <c r="BX8" s="8">
        <v>1</v>
      </c>
      <c r="BY8" s="8">
        <v>1</v>
      </c>
      <c r="BZ8" s="8">
        <v>1</v>
      </c>
      <c r="CA8" s="8">
        <v>1</v>
      </c>
      <c r="CB8" s="8">
        <v>1</v>
      </c>
      <c r="CC8" s="8">
        <v>1</v>
      </c>
      <c r="CD8" s="8">
        <v>1</v>
      </c>
      <c r="CE8" s="8">
        <v>1</v>
      </c>
      <c r="CF8" s="8">
        <v>1</v>
      </c>
      <c r="CG8" s="8">
        <v>1</v>
      </c>
      <c r="CH8" s="8">
        <v>1</v>
      </c>
      <c r="CI8" s="8">
        <v>1</v>
      </c>
      <c r="CJ8" s="8">
        <v>1</v>
      </c>
      <c r="CK8" s="8">
        <v>1</v>
      </c>
      <c r="CL8" s="8">
        <v>1</v>
      </c>
      <c r="CM8" s="8">
        <v>1</v>
      </c>
      <c r="CN8" s="8">
        <v>1</v>
      </c>
      <c r="CO8" s="8">
        <v>1</v>
      </c>
      <c r="CP8" s="8">
        <v>1</v>
      </c>
      <c r="CQ8" s="8">
        <v>1</v>
      </c>
      <c r="CR8" s="8">
        <v>1</v>
      </c>
      <c r="CS8" s="8">
        <v>1</v>
      </c>
      <c r="CT8" s="8">
        <v>1</v>
      </c>
      <c r="CU8" s="8">
        <v>1</v>
      </c>
      <c r="CV8" s="8">
        <v>1</v>
      </c>
      <c r="CW8" s="8">
        <v>1</v>
      </c>
      <c r="CX8" s="8">
        <v>1</v>
      </c>
      <c r="CY8" s="8">
        <v>1</v>
      </c>
      <c r="CZ8" s="8">
        <v>1</v>
      </c>
      <c r="DA8" s="8">
        <v>1</v>
      </c>
      <c r="DB8" s="8">
        <v>1</v>
      </c>
      <c r="DC8" s="8">
        <v>1</v>
      </c>
      <c r="DD8" s="8">
        <v>1</v>
      </c>
      <c r="DE8" s="8">
        <v>1</v>
      </c>
      <c r="DF8" s="8">
        <v>1</v>
      </c>
      <c r="DG8" s="8">
        <v>1</v>
      </c>
      <c r="DH8" s="8">
        <v>1</v>
      </c>
      <c r="DI8" s="8">
        <v>1</v>
      </c>
      <c r="DJ8" s="8">
        <v>1</v>
      </c>
      <c r="DK8" s="8">
        <v>1</v>
      </c>
      <c r="DL8" s="8">
        <v>1</v>
      </c>
      <c r="DM8" s="8">
        <v>1</v>
      </c>
      <c r="DN8" s="8">
        <v>1</v>
      </c>
      <c r="DO8" s="8">
        <v>1</v>
      </c>
      <c r="DP8" s="8">
        <v>1</v>
      </c>
      <c r="DQ8" s="8">
        <v>1</v>
      </c>
      <c r="DR8" s="8">
        <v>1</v>
      </c>
      <c r="DS8" s="8">
        <v>1</v>
      </c>
      <c r="DT8" s="8">
        <v>1</v>
      </c>
      <c r="DU8" s="8">
        <v>1</v>
      </c>
      <c r="DV8" s="8">
        <v>1</v>
      </c>
      <c r="DW8" s="8">
        <v>1</v>
      </c>
      <c r="DX8" s="8">
        <v>1</v>
      </c>
      <c r="DY8" s="8">
        <v>1</v>
      </c>
      <c r="DZ8" s="8">
        <v>1</v>
      </c>
      <c r="EA8" s="8">
        <v>1</v>
      </c>
      <c r="EB8" s="8">
        <v>1</v>
      </c>
      <c r="EC8" s="8">
        <v>1</v>
      </c>
      <c r="ED8" s="8">
        <v>1</v>
      </c>
      <c r="EE8" s="8">
        <v>1</v>
      </c>
      <c r="EF8" s="8">
        <v>1</v>
      </c>
      <c r="EG8" s="8">
        <v>1</v>
      </c>
      <c r="EH8" s="8">
        <v>1</v>
      </c>
      <c r="EI8" s="8">
        <v>1</v>
      </c>
      <c r="EJ8" s="8">
        <v>1</v>
      </c>
      <c r="EK8" s="8">
        <v>1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1</v>
      </c>
      <c r="FA8" s="8">
        <v>1</v>
      </c>
      <c r="FB8" s="8">
        <v>1</v>
      </c>
      <c r="FC8" s="8">
        <v>1</v>
      </c>
      <c r="FD8" s="8">
        <v>1</v>
      </c>
      <c r="FE8" s="8">
        <v>1</v>
      </c>
      <c r="FF8" s="8">
        <v>1</v>
      </c>
      <c r="FG8" s="8">
        <v>1</v>
      </c>
      <c r="FH8" s="8">
        <v>1</v>
      </c>
      <c r="FI8" s="8">
        <v>1</v>
      </c>
      <c r="FJ8" s="8">
        <v>1</v>
      </c>
      <c r="FK8" s="8">
        <v>1</v>
      </c>
      <c r="FL8" s="8">
        <v>1</v>
      </c>
      <c r="FM8" s="8">
        <v>1</v>
      </c>
      <c r="FN8" s="8">
        <v>1</v>
      </c>
      <c r="FO8" s="8">
        <v>1</v>
      </c>
      <c r="FP8" s="8">
        <v>1</v>
      </c>
      <c r="FQ8" s="8">
        <v>1</v>
      </c>
      <c r="FR8" s="8">
        <v>1</v>
      </c>
      <c r="FS8" s="8">
        <v>1</v>
      </c>
      <c r="FT8" s="8">
        <v>1</v>
      </c>
      <c r="FU8" s="8">
        <v>1</v>
      </c>
      <c r="FV8" s="8">
        <v>1</v>
      </c>
      <c r="FW8" s="8">
        <v>1</v>
      </c>
      <c r="FX8" s="8">
        <v>1</v>
      </c>
      <c r="FY8" s="8">
        <v>1</v>
      </c>
      <c r="FZ8" s="8">
        <v>1</v>
      </c>
      <c r="GA8" s="8">
        <v>1</v>
      </c>
      <c r="GB8" s="8">
        <v>1</v>
      </c>
      <c r="GC8" s="8">
        <v>1</v>
      </c>
      <c r="GD8" s="8">
        <v>1</v>
      </c>
      <c r="GE8" s="8">
        <v>1</v>
      </c>
      <c r="GF8" s="8">
        <v>1</v>
      </c>
      <c r="GG8" s="8">
        <v>1</v>
      </c>
      <c r="GH8" s="8">
        <v>1</v>
      </c>
      <c r="GI8" s="8">
        <v>1</v>
      </c>
      <c r="GJ8" s="8">
        <v>1</v>
      </c>
      <c r="GK8" s="8">
        <v>1</v>
      </c>
      <c r="GL8" s="8">
        <v>1</v>
      </c>
      <c r="GM8" s="8">
        <v>1</v>
      </c>
      <c r="GN8" s="8">
        <v>1</v>
      </c>
      <c r="GO8" s="8">
        <v>1</v>
      </c>
      <c r="GP8" s="8">
        <v>1</v>
      </c>
      <c r="GQ8" s="8" t="s">
        <v>898</v>
      </c>
      <c r="GR8" s="8" t="s">
        <v>898</v>
      </c>
      <c r="GS8" s="8" t="s">
        <v>898</v>
      </c>
      <c r="GT8" s="8" t="s">
        <v>898</v>
      </c>
      <c r="GU8" s="8" t="s">
        <v>898</v>
      </c>
      <c r="GV8" s="8" t="s">
        <v>898</v>
      </c>
      <c r="GW8" s="8" t="s">
        <v>898</v>
      </c>
      <c r="GX8" s="8" t="s">
        <v>898</v>
      </c>
      <c r="GY8" s="8" t="s">
        <v>898</v>
      </c>
      <c r="GZ8" s="8" t="s">
        <v>898</v>
      </c>
      <c r="HA8" s="8" t="s">
        <v>898</v>
      </c>
      <c r="HB8" s="8" t="s">
        <v>898</v>
      </c>
      <c r="HC8" s="8" t="s">
        <v>898</v>
      </c>
      <c r="HD8" s="8" t="s">
        <v>898</v>
      </c>
      <c r="HE8" s="8" t="s">
        <v>898</v>
      </c>
      <c r="HF8" s="8" t="s">
        <v>898</v>
      </c>
      <c r="HG8" s="8" t="s">
        <v>898</v>
      </c>
      <c r="HH8" s="8" t="s">
        <v>898</v>
      </c>
      <c r="HI8" s="8">
        <v>1</v>
      </c>
      <c r="HJ8" s="8">
        <v>1</v>
      </c>
      <c r="HK8" s="8">
        <v>1</v>
      </c>
      <c r="HL8" s="8">
        <v>1</v>
      </c>
      <c r="HM8" s="8">
        <v>1</v>
      </c>
      <c r="HN8" s="8">
        <v>1</v>
      </c>
      <c r="HO8" s="8">
        <v>1</v>
      </c>
      <c r="HP8" s="8">
        <v>1</v>
      </c>
      <c r="HQ8" s="8">
        <v>1</v>
      </c>
      <c r="HR8" s="8">
        <v>1</v>
      </c>
      <c r="HS8" s="8">
        <v>1</v>
      </c>
      <c r="HT8" s="8">
        <v>1</v>
      </c>
      <c r="HU8" s="8">
        <v>1</v>
      </c>
      <c r="HV8" s="8">
        <v>1</v>
      </c>
      <c r="HW8" s="8">
        <v>1</v>
      </c>
      <c r="HX8" s="8">
        <v>1</v>
      </c>
      <c r="HY8" s="8">
        <v>1</v>
      </c>
      <c r="HZ8" s="8">
        <v>1</v>
      </c>
      <c r="IA8" s="8">
        <v>1</v>
      </c>
      <c r="IB8" s="8">
        <v>1</v>
      </c>
      <c r="IC8" s="8">
        <v>1</v>
      </c>
      <c r="ID8" s="8">
        <v>1</v>
      </c>
      <c r="IE8" s="8" t="s">
        <v>898</v>
      </c>
      <c r="IF8" s="8" t="s">
        <v>898</v>
      </c>
      <c r="IG8" s="8" t="s">
        <v>898</v>
      </c>
      <c r="IH8" s="8" t="s">
        <v>898</v>
      </c>
      <c r="II8" s="8" t="s">
        <v>898</v>
      </c>
      <c r="IJ8" s="8" t="s">
        <v>898</v>
      </c>
      <c r="IK8" s="8" t="s">
        <v>898</v>
      </c>
      <c r="IL8" s="8" t="s">
        <v>898</v>
      </c>
      <c r="IM8" s="8" t="s">
        <v>898</v>
      </c>
      <c r="IN8" s="8" t="s">
        <v>898</v>
      </c>
      <c r="IO8" s="8" t="s">
        <v>898</v>
      </c>
      <c r="IP8" s="8" t="s">
        <v>898</v>
      </c>
      <c r="IQ8" s="8" t="s">
        <v>898</v>
      </c>
      <c r="IR8" s="8" t="s">
        <v>898</v>
      </c>
      <c r="IS8" s="8" t="s">
        <v>898</v>
      </c>
      <c r="IT8" s="8" t="s">
        <v>898</v>
      </c>
      <c r="IU8" s="8" t="s">
        <v>898</v>
      </c>
      <c r="IV8" s="8" t="s">
        <v>898</v>
      </c>
      <c r="IW8" s="8" t="s">
        <v>898</v>
      </c>
      <c r="IX8" s="8" t="s">
        <v>898</v>
      </c>
      <c r="IY8" s="8" t="s">
        <v>898</v>
      </c>
      <c r="IZ8" s="8" t="s">
        <v>898</v>
      </c>
      <c r="JA8" s="8" t="s">
        <v>898</v>
      </c>
      <c r="JB8" s="8" t="s">
        <v>898</v>
      </c>
      <c r="JC8" s="8" t="s">
        <v>898</v>
      </c>
      <c r="JD8" s="8" t="s">
        <v>415</v>
      </c>
      <c r="JE8" s="8" t="s">
        <v>898</v>
      </c>
      <c r="JF8" s="8" t="s">
        <v>898</v>
      </c>
      <c r="JG8" s="8" t="s">
        <v>898</v>
      </c>
      <c r="JH8" s="8" t="s">
        <v>898</v>
      </c>
      <c r="JI8" s="8" t="s">
        <v>898</v>
      </c>
      <c r="JJ8" s="8" t="s">
        <v>898</v>
      </c>
      <c r="JK8" s="8" t="s">
        <v>898</v>
      </c>
      <c r="JL8" s="8" t="s">
        <v>898</v>
      </c>
      <c r="JM8" s="8" t="s">
        <v>898</v>
      </c>
      <c r="JN8" s="8" t="s">
        <v>898</v>
      </c>
      <c r="JO8" s="8" t="s">
        <v>898</v>
      </c>
      <c r="JP8" s="8" t="s">
        <v>898</v>
      </c>
      <c r="JQ8" s="8" t="s">
        <v>898</v>
      </c>
      <c r="JR8" s="8" t="s">
        <v>898</v>
      </c>
      <c r="JS8" s="8" t="s">
        <v>898</v>
      </c>
      <c r="JT8" s="8" t="s">
        <v>898</v>
      </c>
      <c r="JU8" s="8" t="s">
        <v>898</v>
      </c>
      <c r="JV8" s="8" t="s">
        <v>898</v>
      </c>
      <c r="JW8" s="8" t="s">
        <v>898</v>
      </c>
      <c r="JX8" s="8" t="s">
        <v>898</v>
      </c>
      <c r="JY8" s="8" t="s">
        <v>898</v>
      </c>
      <c r="JZ8" s="8" t="s">
        <v>898</v>
      </c>
      <c r="KA8" s="8" t="s">
        <v>898</v>
      </c>
      <c r="KB8" s="8" t="s">
        <v>898</v>
      </c>
      <c r="KC8" s="8" t="s">
        <v>898</v>
      </c>
      <c r="KD8" s="8" t="s">
        <v>898</v>
      </c>
      <c r="KE8" s="8" t="s">
        <v>413</v>
      </c>
      <c r="KF8" s="8" t="s">
        <v>413</v>
      </c>
      <c r="KG8" s="8" t="s">
        <v>413</v>
      </c>
      <c r="KH8" s="8" t="s">
        <v>898</v>
      </c>
      <c r="KI8" s="8" t="s">
        <v>898</v>
      </c>
      <c r="KJ8" s="8" t="s">
        <v>898</v>
      </c>
      <c r="KK8" s="8" t="s">
        <v>898</v>
      </c>
      <c r="KL8" s="8" t="s">
        <v>898</v>
      </c>
      <c r="KM8" s="8" t="s">
        <v>898</v>
      </c>
      <c r="KN8" s="8" t="s">
        <v>898</v>
      </c>
      <c r="KO8" s="8" t="s">
        <v>898</v>
      </c>
      <c r="KP8" s="8" t="s">
        <v>898</v>
      </c>
      <c r="KQ8" s="8" t="s">
        <v>898</v>
      </c>
    </row>
    <row r="9" spans="1:303" ht="15" hidden="1" customHeight="1">
      <c r="A9" s="56">
        <v>1</v>
      </c>
      <c r="B9" s="25" t="s">
        <v>906</v>
      </c>
      <c r="C9" s="26" t="s">
        <v>907</v>
      </c>
      <c r="D9" s="32">
        <v>45082</v>
      </c>
      <c r="E9" s="26" t="s">
        <v>419</v>
      </c>
      <c r="F9" s="26" t="s">
        <v>465</v>
      </c>
      <c r="G9" s="26" t="s">
        <v>617</v>
      </c>
      <c r="H9" s="26" t="s">
        <v>439</v>
      </c>
      <c r="I9" s="26" t="s">
        <v>423</v>
      </c>
      <c r="J9" s="26" t="s">
        <v>440</v>
      </c>
      <c r="K9" s="26" t="s">
        <v>441</v>
      </c>
      <c r="L9" s="26" t="s">
        <v>481</v>
      </c>
      <c r="M9" s="26"/>
      <c r="N9" s="26" t="s">
        <v>443</v>
      </c>
      <c r="O9" s="9" t="s">
        <v>897</v>
      </c>
      <c r="P9" s="32">
        <v>45078</v>
      </c>
      <c r="Q9" s="29"/>
      <c r="R9" s="27" t="s">
        <v>445</v>
      </c>
      <c r="S9" s="28" t="str">
        <f>IF(ISBLANK(P9)," ",IF(IF(AND(NOT(ISBLANK(Q9))),MONTH(Q9)&lt;1)," ",IF(MONTH(P9)&lt;2,SUM(Tableau235[[#This Row],[02/01/2023]:[31/01/2023]])," ")))</f>
        <v xml:space="preserve"> </v>
      </c>
      <c r="T9" s="28" t="str">
        <f>IF(ISBLANK(P9)," ",IF(IF(AND(NOT(ISBLANK(Q9))),MONTH(Q9)&lt;2)," ",IF(MONTH(P9)&lt;3,SUM(Tableau235[[#This Row],[01/02/2023]:[28/02/2023]])," ")))</f>
        <v xml:space="preserve"> </v>
      </c>
      <c r="U9" s="28" t="str">
        <f>IF(ISBLANK(P9)," ",IF(IF(AND(NOT(ISBLANK(Q9))),MONTH(Q9)&lt;3)," ",IF(MONTH(P9)&lt;4,SUM(Tableau235[[#This Row],[01/03/2023]:[31/03/2023]])," ")))</f>
        <v xml:space="preserve"> </v>
      </c>
      <c r="V9" s="28" t="str">
        <f>IF(ISBLANK(P9)," ",IF(IF(AND(NOT(ISBLANK(Q9))),MONTH(Q9)&lt;4)," ",IF(MONTH(P9)&lt;5,SUM(Tableau235[[#This Row],[03/04/2023]:[28/04/2023]])," ")))</f>
        <v xml:space="preserve"> </v>
      </c>
      <c r="W9" s="28" t="str">
        <f>IF(ISBLANK(P9)," ",IF(IF(AND(NOT(ISBLANK(Q9))),MONTH(Q9)&lt;5)," ",IF(MONTH(P9)&lt;6,SUM(Tableau235[[#This Row],[01/05/2023]:[31/05/2023]])," ")))</f>
        <v xml:space="preserve"> </v>
      </c>
      <c r="X9" s="28">
        <f>IF(ISBLANK(P9)," ",IF(IF(AND(NOT(ISBLANK(Q9))),MONTH(Q9)&lt;6)," ",IF(MONTH(P9)&lt;7,SUM(Tableau235[[#This Row],[01/06/2023]:[30/06/2023]])," ")))</f>
        <v>0</v>
      </c>
      <c r="Y9" s="28">
        <f>IF(ISBLANK(P9)," ",IF(IF(AND(NOT(ISBLANK(Q9))),MONTH(Q9)&lt;6)," ",IF(MONTH(P9)&lt;8,SUM(Tableau235[[#This Row],[03/07/2023]:[31/07/2023]])," ")))</f>
        <v>21</v>
      </c>
      <c r="Z9" s="28">
        <f>IF(ISBLANK(P9)," ",IF(IF(AND(NOT(ISBLANK(Q9))),MONTH(Q9)&lt;8)," ",IF(MONTH(P9)&lt;9,SUM(Tableau235[[#This Row],[01/08/2023]:[31/08/2023]])," ")))</f>
        <v>23</v>
      </c>
      <c r="AA9" s="28">
        <f>IF(ISBLANK(P9)," ",IF(IF(AND(NOT(ISBLANK(Q9))),MONTH(Q9)&lt;9)," ",IF(MONTH(P9)&lt;10,SUM(Tableau235[[#This Row],[01/09/2023]:[29/09/2023]])," ")))</f>
        <v>21</v>
      </c>
      <c r="AB9" s="28">
        <f>IF(ISBLANK(P9)," ",IF(IF(AND(NOT(ISBLANK(Q9))),MONTH(Q9)&lt;10)," ",IF(MONTH(P9)&lt;11,SUM(Tableau235[[#This Row],[02/10/2023]:[31/10/2023]])," ")))</f>
        <v>22</v>
      </c>
      <c r="AC9" s="28">
        <f>IF(ISBLANK(P9)," ",IF(IF(AND(NOT(ISBLANK(Q9))),MONTH(Q9)&lt;11)," ",IF(MONTH(P9)&lt;12,SUM(Tableau235[[#This Row],[01/11/2023]:[30/11/2023]])," ")))</f>
        <v>21</v>
      </c>
      <c r="AD9" s="28">
        <f>IF(ISBLANK(P9)," ",IF(IF(AND(NOT(ISBLANK(Q9))),MONTH(Q9)&lt;12)," ",IF(MONTH(P9)&lt;13,SUM(Tableau235[[#This Row],[01/12/2023]:[29/12/2023]])," ")))</f>
        <v>21</v>
      </c>
      <c r="AE9" s="7"/>
      <c r="AF9" s="8" t="str">
        <f>IF(OR(ISBLANK(P9),Tableau235[[#This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9" s="8" t="str">
        <f>IF(OR(ISBLANK(P9),Tableau235[[#This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9" s="8" t="str">
        <f>IF(OR(ISBLANK(P9),Tableau235[[#This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9" s="8" t="str">
        <f>IF(OR(ISBLANK(P9),Tableau235[[#This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9" s="8" t="str">
        <f>IF(OR(ISBLANK(P9),Tableau235[[#This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9" s="8">
        <f>IF(OR(ISBLANK(P9),Tableau235[[#This Row],[Juin]]=" ")," ",SUM(Tableau235[[#This Row],[01/06/2023]:[30/06/2023]])/(COUNTA(Tableau235[[#This Row],[01/06/2023]:[30/06/2023]])+COUNTBLANK(Tableau235[[#This Row],[01/06/2023]:[30/06/2023]])))</f>
        <v>0</v>
      </c>
      <c r="AL9" s="8">
        <f>IF(OR(ISBLANK(P9),Tableau235[[#This Row],[Juillet]]=" ")," ",SUM(Tableau235[[#This Row],[03/07/2023]:[31/07/2023]])/(COUNTA(Tableau235[[#This Row],[03/07/2023]:[31/07/2023]])+COUNTBLANK(Tableau235[[#This Row],[03/07/2023]:[31/07/2023]])))</f>
        <v>1</v>
      </c>
      <c r="AM9" s="8">
        <f>IF(OR(ISBLANK(P9),Tableau235[[#This Row],[Août]]=" ")," ",SUM(Tableau235[[#This Row],[01/08/2023]:[31/08/2023]])/(COUNTA(Tableau235[[#This Row],[01/08/2023]:[31/08/2023]])+COUNTBLANK(Tableau235[[#This Row],[01/08/2023]:[31/08/2023]])))</f>
        <v>1</v>
      </c>
      <c r="AN9" s="8">
        <f>IF(OR(ISBLANK(P9),Tableau235[[#This Row],[Septembre]]=" ")," ",SUM(Tableau235[[#This Row],[01/09/2023]:[29/09/2023]])/(COUNTA(Tableau235[[#This Row],[01/09/2023]:[29/09/2023]])+COUNTBLANK(Tableau235[[#This Row],[01/09/2023]:[29/09/2023]])))</f>
        <v>1</v>
      </c>
      <c r="AO9" s="8">
        <f>IF(OR(ISBLANK(P9),Tableau235[[#This Row],[Octobre]]=" ")," ",SUM(Tableau235[[#This Row],[02/10/2023]:[31/10/2023]])/(COUNTA(Tableau235[[#This Row],[02/10/2023]:[31/10/2023]])+COUNTBLANK(Tableau235[[#This Row],[02/10/2023]:[31/10/2023]])))</f>
        <v>1</v>
      </c>
      <c r="AP9" s="8">
        <f>IF(OR(ISBLANK(P9),Tableau235[[#This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9" s="8">
        <f>IF(OR(ISBLANK(P9),Tableau235[[#This Row],[Décembre]]=" ")," ",SUM(Tableau235[[#This Row],[01/12/2023]:[29/12/2023]])/(COUNTA(Tableau235[[#This Row],[01/12/2023]:[29/12/2023]])+COUNTBLANK(Tableau235[[#This Row],[01/12/2023]:[29/12/2023]])))</f>
        <v>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 t="s">
        <v>898</v>
      </c>
      <c r="EW9" s="8" t="s">
        <v>898</v>
      </c>
      <c r="EX9" s="8" t="s">
        <v>898</v>
      </c>
      <c r="EY9" s="8" t="s">
        <v>898</v>
      </c>
      <c r="EZ9" s="8" t="s">
        <v>898</v>
      </c>
      <c r="FA9" s="8" t="s">
        <v>898</v>
      </c>
      <c r="FB9" s="8" t="s">
        <v>898</v>
      </c>
      <c r="FC9" s="8" t="s">
        <v>898</v>
      </c>
      <c r="FD9" s="8" t="s">
        <v>898</v>
      </c>
      <c r="FE9" s="8" t="s">
        <v>898</v>
      </c>
      <c r="FF9" s="8" t="s">
        <v>898</v>
      </c>
      <c r="FG9" s="8" t="s">
        <v>898</v>
      </c>
      <c r="FH9" s="8" t="s">
        <v>898</v>
      </c>
      <c r="FI9" s="8" t="s">
        <v>898</v>
      </c>
      <c r="FJ9" s="8" t="s">
        <v>898</v>
      </c>
      <c r="FK9" s="8" t="s">
        <v>898</v>
      </c>
      <c r="FL9" s="8" t="s">
        <v>898</v>
      </c>
      <c r="FM9" s="8" t="s">
        <v>898</v>
      </c>
      <c r="FN9" s="8" t="s">
        <v>898</v>
      </c>
      <c r="FO9" s="8" t="s">
        <v>898</v>
      </c>
      <c r="FP9" s="8" t="s">
        <v>898</v>
      </c>
      <c r="FQ9" s="8" t="s">
        <v>898</v>
      </c>
      <c r="FR9" s="8">
        <v>1</v>
      </c>
      <c r="FS9" s="8">
        <v>1</v>
      </c>
      <c r="FT9" s="8">
        <v>1</v>
      </c>
      <c r="FU9" s="8">
        <v>1</v>
      </c>
      <c r="FV9" s="8">
        <v>1</v>
      </c>
      <c r="FW9" s="8">
        <v>1</v>
      </c>
      <c r="FX9" s="8">
        <v>1</v>
      </c>
      <c r="FY9" s="8">
        <v>1</v>
      </c>
      <c r="FZ9" s="8">
        <v>1</v>
      </c>
      <c r="GA9" s="8">
        <v>1</v>
      </c>
      <c r="GB9" s="8">
        <v>1</v>
      </c>
      <c r="GC9" s="8">
        <v>1</v>
      </c>
      <c r="GD9" s="8">
        <v>1</v>
      </c>
      <c r="GE9" s="8">
        <v>1</v>
      </c>
      <c r="GF9" s="8">
        <v>1</v>
      </c>
      <c r="GG9" s="8">
        <v>1</v>
      </c>
      <c r="GH9" s="8">
        <v>1</v>
      </c>
      <c r="GI9" s="8">
        <v>1</v>
      </c>
      <c r="GJ9" s="8">
        <v>1</v>
      </c>
      <c r="GK9" s="8">
        <v>1</v>
      </c>
      <c r="GL9" s="8">
        <v>1</v>
      </c>
      <c r="GM9" s="8">
        <v>1</v>
      </c>
      <c r="GN9" s="8">
        <v>1</v>
      </c>
      <c r="GO9" s="8">
        <v>1</v>
      </c>
      <c r="GP9" s="8">
        <v>1</v>
      </c>
      <c r="GQ9" s="8">
        <v>1</v>
      </c>
      <c r="GR9" s="8">
        <v>1</v>
      </c>
      <c r="GS9" s="8">
        <v>1</v>
      </c>
      <c r="GT9" s="8">
        <v>1</v>
      </c>
      <c r="GU9" s="8">
        <v>1</v>
      </c>
      <c r="GV9" s="8">
        <v>1</v>
      </c>
      <c r="GW9" s="8">
        <v>1</v>
      </c>
      <c r="GX9" s="8">
        <v>1</v>
      </c>
      <c r="GY9" s="8">
        <v>1</v>
      </c>
      <c r="GZ9" s="8">
        <v>1</v>
      </c>
      <c r="HA9" s="8">
        <v>1</v>
      </c>
      <c r="HB9" s="8">
        <v>1</v>
      </c>
      <c r="HC9" s="8">
        <v>1</v>
      </c>
      <c r="HD9" s="8">
        <v>1</v>
      </c>
      <c r="HE9" s="8">
        <v>1</v>
      </c>
      <c r="HF9" s="8">
        <v>1</v>
      </c>
      <c r="HG9" s="8">
        <v>1</v>
      </c>
      <c r="HH9" s="8">
        <v>1</v>
      </c>
      <c r="HI9" s="8">
        <v>1</v>
      </c>
      <c r="HJ9" s="8">
        <v>1</v>
      </c>
      <c r="HK9" s="8">
        <v>1</v>
      </c>
      <c r="HL9" s="8">
        <v>1</v>
      </c>
      <c r="HM9" s="8">
        <v>1</v>
      </c>
      <c r="HN9" s="8">
        <v>1</v>
      </c>
      <c r="HO9" s="8">
        <v>1</v>
      </c>
      <c r="HP9" s="8">
        <v>1</v>
      </c>
      <c r="HQ9" s="8">
        <v>1</v>
      </c>
      <c r="HR9" s="8">
        <v>1</v>
      </c>
      <c r="HS9" s="8">
        <v>1</v>
      </c>
      <c r="HT9" s="8">
        <v>1</v>
      </c>
      <c r="HU9" s="8">
        <v>1</v>
      </c>
      <c r="HV9" s="8">
        <v>1</v>
      </c>
      <c r="HW9" s="8">
        <v>1</v>
      </c>
      <c r="HX9" s="8">
        <v>1</v>
      </c>
      <c r="HY9" s="8">
        <v>1</v>
      </c>
      <c r="HZ9" s="8">
        <v>1</v>
      </c>
      <c r="IA9" s="8">
        <v>1</v>
      </c>
      <c r="IB9" s="8">
        <v>1</v>
      </c>
      <c r="IC9" s="8">
        <v>1</v>
      </c>
      <c r="ID9" s="8">
        <v>1</v>
      </c>
      <c r="IE9" s="8">
        <v>1</v>
      </c>
      <c r="IF9" s="8">
        <v>1</v>
      </c>
      <c r="IG9" s="8">
        <v>1</v>
      </c>
      <c r="IH9" s="8">
        <v>1</v>
      </c>
      <c r="II9" s="8">
        <v>1</v>
      </c>
      <c r="IJ9" s="8">
        <v>1</v>
      </c>
      <c r="IK9" s="8">
        <v>1</v>
      </c>
      <c r="IL9" s="8">
        <v>1</v>
      </c>
      <c r="IM9" s="8">
        <v>1</v>
      </c>
      <c r="IN9" s="8">
        <v>1</v>
      </c>
      <c r="IO9" s="8">
        <v>1</v>
      </c>
      <c r="IP9" s="8">
        <v>1</v>
      </c>
      <c r="IQ9" s="8">
        <v>1</v>
      </c>
      <c r="IR9" s="8">
        <v>1</v>
      </c>
      <c r="IS9" s="8">
        <v>1</v>
      </c>
      <c r="IT9" s="8">
        <v>1</v>
      </c>
      <c r="IU9" s="8">
        <v>1</v>
      </c>
      <c r="IV9" s="8">
        <v>1</v>
      </c>
      <c r="IW9" s="8">
        <v>1</v>
      </c>
      <c r="IX9" s="8">
        <v>1</v>
      </c>
      <c r="IY9" s="8">
        <v>1</v>
      </c>
      <c r="IZ9" s="8">
        <v>1</v>
      </c>
      <c r="JA9" s="8">
        <v>1</v>
      </c>
      <c r="JB9" s="8">
        <v>1</v>
      </c>
      <c r="JC9" s="8">
        <v>1</v>
      </c>
      <c r="JD9" s="8" t="s">
        <v>415</v>
      </c>
      <c r="JE9" s="8">
        <v>1</v>
      </c>
      <c r="JF9" s="8">
        <v>1</v>
      </c>
      <c r="JG9" s="8">
        <v>1</v>
      </c>
      <c r="JH9" s="8">
        <v>1</v>
      </c>
      <c r="JI9" s="8">
        <v>1</v>
      </c>
      <c r="JJ9" s="8">
        <v>1</v>
      </c>
      <c r="JK9" s="8">
        <v>1</v>
      </c>
      <c r="JL9" s="8">
        <v>1</v>
      </c>
      <c r="JM9" s="8">
        <v>1</v>
      </c>
      <c r="JN9" s="8">
        <v>1</v>
      </c>
      <c r="JO9" s="8">
        <v>1</v>
      </c>
      <c r="JP9" s="8">
        <v>1</v>
      </c>
      <c r="JQ9" s="8">
        <v>1</v>
      </c>
      <c r="JR9" s="8">
        <v>1</v>
      </c>
      <c r="JS9" s="8">
        <v>1</v>
      </c>
      <c r="JT9" s="8">
        <v>1</v>
      </c>
      <c r="JU9" s="8">
        <v>1</v>
      </c>
      <c r="JV9" s="8">
        <v>1</v>
      </c>
      <c r="JW9" s="8">
        <v>1</v>
      </c>
      <c r="JX9" s="8">
        <v>1</v>
      </c>
      <c r="JY9" s="8">
        <v>1</v>
      </c>
      <c r="JZ9" s="8">
        <v>1</v>
      </c>
      <c r="KA9" s="8">
        <v>1</v>
      </c>
      <c r="KB9" s="8">
        <v>1</v>
      </c>
      <c r="KC9" s="8">
        <v>1</v>
      </c>
      <c r="KD9" s="8">
        <v>1</v>
      </c>
      <c r="KE9" s="8">
        <v>1</v>
      </c>
      <c r="KF9" s="8">
        <v>1</v>
      </c>
      <c r="KG9" s="8">
        <v>1</v>
      </c>
      <c r="KH9" s="8">
        <v>1</v>
      </c>
      <c r="KI9" s="8">
        <v>1</v>
      </c>
      <c r="KJ9" s="8">
        <v>1</v>
      </c>
      <c r="KK9" s="8">
        <v>1</v>
      </c>
      <c r="KL9" s="8">
        <v>1</v>
      </c>
      <c r="KM9" s="8">
        <v>1</v>
      </c>
      <c r="KN9" s="8">
        <v>1</v>
      </c>
      <c r="KO9" s="8">
        <v>1</v>
      </c>
      <c r="KP9" s="8">
        <v>1</v>
      </c>
      <c r="KQ9" s="8">
        <v>1</v>
      </c>
    </row>
    <row r="10" spans="1:303" ht="15" hidden="1" customHeight="1">
      <c r="A10" s="40">
        <v>1</v>
      </c>
      <c r="B10" s="25" t="s">
        <v>457</v>
      </c>
      <c r="C10" s="26" t="s">
        <v>458</v>
      </c>
      <c r="D10" s="32">
        <v>44872</v>
      </c>
      <c r="E10" s="26" t="s">
        <v>419</v>
      </c>
      <c r="F10" s="26" t="s">
        <v>431</v>
      </c>
      <c r="G10" s="26" t="s">
        <v>448</v>
      </c>
      <c r="H10" s="26" t="s">
        <v>422</v>
      </c>
      <c r="I10" s="26" t="s">
        <v>423</v>
      </c>
      <c r="J10" s="26" t="s">
        <v>424</v>
      </c>
      <c r="K10" s="26" t="s">
        <v>425</v>
      </c>
      <c r="L10" s="26" t="s">
        <v>901</v>
      </c>
      <c r="M10" s="26" t="s">
        <v>473</v>
      </c>
      <c r="N10" s="26" t="s">
        <v>561</v>
      </c>
      <c r="O10" s="26" t="s">
        <v>434</v>
      </c>
      <c r="P10" s="32">
        <v>44927</v>
      </c>
      <c r="Q10" s="29"/>
      <c r="R10" s="27" t="s">
        <v>445</v>
      </c>
      <c r="S10" s="28">
        <f>IF(ISBLANK(P10)," ",IF(IF(AND(NOT(ISBLANK(Q10))),MONTH(Q10)&lt;1)," ",IF(MONTH(P10)&lt;2,SUM(Tableau235[[#This Row],[02/01/2023]:[31/01/2023]])," ")))</f>
        <v>22</v>
      </c>
      <c r="T10" s="28">
        <f>IF(ISBLANK(P10)," ",IF(IF(AND(NOT(ISBLANK(Q10))),MONTH(Q10)&lt;2)," ",IF(MONTH(P10)&lt;3,SUM(Tableau235[[#This Row],[01/02/2023]:[28/02/2023]])," ")))</f>
        <v>16</v>
      </c>
      <c r="U10" s="28">
        <f>IF(ISBLANK(P10)," ",IF(IF(AND(NOT(ISBLANK(Q10))),MONTH(Q10)&lt;3)," ",IF(MONTH(P10)&lt;4,SUM(Tableau235[[#This Row],[01/03/2023]:[31/03/2023]])," ")))</f>
        <v>9</v>
      </c>
      <c r="V10" s="28">
        <f>IF(ISBLANK(P10)," ",IF(IF(AND(NOT(ISBLANK(Q10))),MONTH(Q10)&lt;4)," ",IF(MONTH(P10)&lt;5,SUM(Tableau235[[#This Row],[03/04/2023]:[28/04/2023]])," ")))</f>
        <v>20</v>
      </c>
      <c r="W10" s="28">
        <f>IF(ISBLANK(P10)," ",IF(IF(AND(NOT(ISBLANK(Q10))),MONTH(Q10)&lt;5)," ",IF(MONTH(P10)&lt;6,SUM(Tableau235[[#This Row],[01/05/2023]:[31/05/2023]])," ")))</f>
        <v>23</v>
      </c>
      <c r="X10" s="28">
        <f>IF(ISBLANK(P10)," ",IF(IF(AND(NOT(ISBLANK(Q10))),MONTH(Q10)&lt;6)," ",IF(MONTH(P10)&lt;7,SUM(Tableau235[[#This Row],[01/06/2023]:[30/06/2023]])," ")))</f>
        <v>22</v>
      </c>
      <c r="Y10" s="28">
        <f>IF(ISBLANK(P10)," ",IF(IF(AND(NOT(ISBLANK(Q10))),MONTH(Q10)&lt;6)," ",IF(MONTH(P10)&lt;8,SUM(Tableau235[[#This Row],[03/07/2023]:[31/07/2023]])," ")))</f>
        <v>21</v>
      </c>
      <c r="Z10" s="28">
        <f>IF(ISBLANK(P10)," ",IF(IF(AND(NOT(ISBLANK(Q10))),MONTH(Q10)&lt;8)," ",IF(MONTH(P10)&lt;9,SUM(Tableau235[[#This Row],[01/08/2023]:[31/08/2023]])," ")))</f>
        <v>23</v>
      </c>
      <c r="AA10" s="28">
        <f>IF(ISBLANK(P10)," ",IF(IF(AND(NOT(ISBLANK(Q10))),MONTH(Q10)&lt;9)," ",IF(MONTH(P10)&lt;10,SUM(Tableau235[[#This Row],[01/09/2023]:[29/09/2023]])," ")))</f>
        <v>21</v>
      </c>
      <c r="AB10" s="28">
        <f>IF(ISBLANK(P10)," ",IF(IF(AND(NOT(ISBLANK(Q10))),MONTH(Q10)&lt;10)," ",IF(MONTH(P10)&lt;11,SUM(Tableau235[[#This Row],[02/10/2023]:[31/10/2023]])," ")))</f>
        <v>22</v>
      </c>
      <c r="AC10" s="28">
        <f>IF(ISBLANK(P10)," ",IF(IF(AND(NOT(ISBLANK(Q10))),MONTH(Q10)&lt;11)," ",IF(MONTH(P10)&lt;12,SUM(Tableau235[[#This Row],[01/11/2023]:[30/11/2023]])," ")))</f>
        <v>21</v>
      </c>
      <c r="AD10" s="28">
        <f>IF(ISBLANK(P10)," ",IF(IF(AND(NOT(ISBLANK(Q10))),MONTH(Q10)&lt;12)," ",IF(MONTH(P10)&lt;13,SUM(Tableau235[[#This Row],[01/12/2023]:[29/12/2023]])," ")))</f>
        <v>16</v>
      </c>
      <c r="AE10" s="7"/>
      <c r="AF10" s="8">
        <f>IF(OR(ISBLANK(P10),Tableau235[[#This Row],[Janvier]]=" ")," ",SUM(Tableau235[[#This Row],[02/01/2023]:[31/01/2023]])/(COUNTA(Tableau235[[#This Row],[02/01/2023]:[31/01/2023]])+COUNTBLANK(Tableau235[[#This Row],[02/01/2023]:[31/01/2023]])))</f>
        <v>1</v>
      </c>
      <c r="AG10" s="8">
        <f>IF(OR(ISBLANK(P10),Tableau235[[#This Row],[Février]]=" ")," ",SUM(Tableau235[[#This Row],[01/02/2023]:[28/02/2023]])/(COUNTA(Tableau235[[#This Row],[01/02/2023]:[28/02/2023]])+COUNTBLANK(Tableau235[[#This Row],[01/02/2023]:[28/02/2023]])))</f>
        <v>0.8</v>
      </c>
      <c r="AH10" s="8">
        <f>IF(OR(ISBLANK(P10),Tableau235[[#This Row],[Mars]]=" ")," ",SUM(Tableau235[[#This Row],[01/03/2023]:[31/03/2023]])/(COUNTA(Tableau235[[#This Row],[01/03/2023]:[31/03/2023]])+COUNTBLANK(Tableau235[[#This Row],[01/03/2023]:[31/03/2023]])))</f>
        <v>0.39130434782608697</v>
      </c>
      <c r="AI10" s="8">
        <f>IF(OR(ISBLANK(P10),Tableau235[[#This Row],[Avril]]=" ")," ",SUM(Tableau235[[#This Row],[03/04/2023]:[28/04/2023]])/(COUNTA(Tableau235[[#This Row],[03/04/2023]:[28/04/2023]])+COUNTBLANK(Tableau235[[#This Row],[01/03/2023]:[31/03/2023]])))</f>
        <v>1</v>
      </c>
      <c r="AJ10" s="8">
        <f>IF(OR(ISBLANK(P10),Tableau235[[#This Row],[Mai]]=" ")," ",SUM(Tableau235[[#This Row],[01/05/2023]:[31/05/2023]])/(COUNTA(Tableau235[[#This Row],[01/05/2023]:[31/05/2023]])+COUNTBLANK(Tableau235[[#This Row],[01/05/2023]:[31/05/2023]])))</f>
        <v>1</v>
      </c>
      <c r="AK10" s="8">
        <f>IF(OR(ISBLANK(P10),Tableau235[[#This Row],[Juin]]=" ")," ",SUM(Tableau235[[#This Row],[01/06/2023]:[30/06/2023]])/(COUNTA(Tableau235[[#This Row],[01/06/2023]:[30/06/2023]])+COUNTBLANK(Tableau235[[#This Row],[01/06/2023]:[30/06/2023]])))</f>
        <v>1</v>
      </c>
      <c r="AL10" s="8">
        <f>IF(OR(ISBLANK(P10),Tableau235[[#This Row],[Juillet]]=" ")," ",SUM(Tableau235[[#This Row],[03/07/2023]:[31/07/2023]])/(COUNTA(Tableau235[[#This Row],[03/07/2023]:[31/07/2023]])+COUNTBLANK(Tableau235[[#This Row],[03/07/2023]:[31/07/2023]])))</f>
        <v>1</v>
      </c>
      <c r="AM10" s="8">
        <f>IF(OR(ISBLANK(P10),Tableau235[[#This Row],[Août]]=" ")," ",SUM(Tableau235[[#This Row],[01/08/2023]:[31/08/2023]])/(COUNTA(Tableau235[[#This Row],[01/08/2023]:[31/08/2023]])+COUNTBLANK(Tableau235[[#This Row],[01/08/2023]:[31/08/2023]])))</f>
        <v>1</v>
      </c>
      <c r="AN10" s="8">
        <f>IF(OR(ISBLANK(P10),Tableau235[[#This Row],[Septembre]]=" ")," ",SUM(Tableau235[[#This Row],[01/09/2023]:[29/09/2023]])/(COUNTA(Tableau235[[#This Row],[01/09/2023]:[29/09/2023]])+COUNTBLANK(Tableau235[[#This Row],[01/09/2023]:[29/09/2023]])))</f>
        <v>1</v>
      </c>
      <c r="AO10" s="8">
        <f>IF(OR(ISBLANK(P10),Tableau235[[#This Row],[Octobre]]=" ")," ",SUM(Tableau235[[#This Row],[02/10/2023]:[31/10/2023]])/(COUNTA(Tableau235[[#This Row],[02/10/2023]:[31/10/2023]])+COUNTBLANK(Tableau235[[#This Row],[02/10/2023]:[31/10/2023]])))</f>
        <v>1</v>
      </c>
      <c r="AP10" s="8">
        <f>IF(OR(ISBLANK(P10),Tableau235[[#This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10" s="8">
        <f>IF(OR(ISBLANK(P10),Tableau235[[#This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8">
        <v>1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1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8" t="s">
        <v>898</v>
      </c>
      <c r="BO10" s="8" t="s">
        <v>898</v>
      </c>
      <c r="BP10" s="8" t="s">
        <v>898</v>
      </c>
      <c r="BQ10" s="8" t="s">
        <v>898</v>
      </c>
      <c r="BR10" s="8">
        <v>1</v>
      </c>
      <c r="BS10" s="8">
        <v>1</v>
      </c>
      <c r="BT10" s="8">
        <v>1</v>
      </c>
      <c r="BU10" s="8">
        <v>1</v>
      </c>
      <c r="BV10" s="8">
        <v>1</v>
      </c>
      <c r="BW10" s="8">
        <v>1</v>
      </c>
      <c r="BX10" s="8">
        <v>1</v>
      </c>
      <c r="BY10" s="8">
        <v>1</v>
      </c>
      <c r="BZ10" s="8">
        <v>1</v>
      </c>
      <c r="CA10" s="8">
        <v>1</v>
      </c>
      <c r="CB10" s="8">
        <v>1</v>
      </c>
      <c r="CC10" s="8">
        <v>1</v>
      </c>
      <c r="CD10" s="8">
        <v>1</v>
      </c>
      <c r="CE10" s="8">
        <v>1</v>
      </c>
      <c r="CF10" s="8">
        <v>1</v>
      </c>
      <c r="CG10" s="8">
        <v>1</v>
      </c>
      <c r="CH10" s="8" t="s">
        <v>898</v>
      </c>
      <c r="CI10" s="8" t="s">
        <v>898</v>
      </c>
      <c r="CJ10" s="8" t="s">
        <v>898</v>
      </c>
      <c r="CK10" s="8" t="s">
        <v>898</v>
      </c>
      <c r="CL10" s="8" t="s">
        <v>898</v>
      </c>
      <c r="CM10" s="8" t="s">
        <v>898</v>
      </c>
      <c r="CN10" s="8" t="s">
        <v>898</v>
      </c>
      <c r="CO10" s="8" t="s">
        <v>898</v>
      </c>
      <c r="CP10" s="8" t="s">
        <v>898</v>
      </c>
      <c r="CQ10" s="8" t="s">
        <v>898</v>
      </c>
      <c r="CR10" s="8" t="s">
        <v>898</v>
      </c>
      <c r="CS10" s="8" t="s">
        <v>898</v>
      </c>
      <c r="CT10" s="8" t="s">
        <v>898</v>
      </c>
      <c r="CU10" s="8" t="s">
        <v>898</v>
      </c>
      <c r="CV10" s="8">
        <v>1</v>
      </c>
      <c r="CW10" s="8">
        <v>1</v>
      </c>
      <c r="CX10" s="8">
        <v>1</v>
      </c>
      <c r="CY10" s="8">
        <v>1</v>
      </c>
      <c r="CZ10" s="8">
        <v>1</v>
      </c>
      <c r="DA10" s="8">
        <v>1</v>
      </c>
      <c r="DB10" s="8">
        <v>1</v>
      </c>
      <c r="DC10" s="8">
        <v>1</v>
      </c>
      <c r="DD10" s="8">
        <v>1</v>
      </c>
      <c r="DE10" s="8">
        <v>1</v>
      </c>
      <c r="DF10" s="8">
        <v>1</v>
      </c>
      <c r="DG10" s="8">
        <v>1</v>
      </c>
      <c r="DH10" s="8">
        <v>1</v>
      </c>
      <c r="DI10" s="8">
        <v>1</v>
      </c>
      <c r="DJ10" s="8">
        <v>1</v>
      </c>
      <c r="DK10" s="8">
        <v>1</v>
      </c>
      <c r="DL10" s="8">
        <v>1</v>
      </c>
      <c r="DM10" s="8">
        <v>1</v>
      </c>
      <c r="DN10" s="8">
        <v>1</v>
      </c>
      <c r="DO10" s="8">
        <v>1</v>
      </c>
      <c r="DP10" s="8">
        <v>1</v>
      </c>
      <c r="DQ10" s="8">
        <v>1</v>
      </c>
      <c r="DR10" s="8">
        <v>1</v>
      </c>
      <c r="DS10" s="8">
        <v>1</v>
      </c>
      <c r="DT10" s="8">
        <v>1</v>
      </c>
      <c r="DU10" s="8">
        <v>1</v>
      </c>
      <c r="DV10" s="8">
        <v>1</v>
      </c>
      <c r="DW10" s="8">
        <v>1</v>
      </c>
      <c r="DX10" s="8">
        <v>1</v>
      </c>
      <c r="DY10" s="8">
        <v>1</v>
      </c>
      <c r="DZ10" s="8">
        <v>1</v>
      </c>
      <c r="EA10" s="8">
        <v>1</v>
      </c>
      <c r="EB10" s="8">
        <v>1</v>
      </c>
      <c r="EC10" s="8">
        <v>1</v>
      </c>
      <c r="ED10" s="8">
        <v>1</v>
      </c>
      <c r="EE10" s="8">
        <v>1</v>
      </c>
      <c r="EF10" s="8">
        <v>1</v>
      </c>
      <c r="EG10" s="8">
        <v>1</v>
      </c>
      <c r="EH10" s="8">
        <v>1</v>
      </c>
      <c r="EI10" s="8">
        <v>1</v>
      </c>
      <c r="EJ10" s="8">
        <v>1</v>
      </c>
      <c r="EK10" s="8">
        <v>1</v>
      </c>
      <c r="EL10" s="8">
        <v>1</v>
      </c>
      <c r="EM10" s="8">
        <v>1</v>
      </c>
      <c r="EN10" s="8">
        <v>1</v>
      </c>
      <c r="EO10" s="8">
        <v>1</v>
      </c>
      <c r="EP10" s="8">
        <v>1</v>
      </c>
      <c r="EQ10" s="8">
        <v>1</v>
      </c>
      <c r="ER10" s="8">
        <v>1</v>
      </c>
      <c r="ES10" s="8">
        <v>1</v>
      </c>
      <c r="ET10" s="8">
        <v>1</v>
      </c>
      <c r="EU10" s="8">
        <v>1</v>
      </c>
      <c r="EV10" s="8">
        <v>1</v>
      </c>
      <c r="EW10" s="8">
        <v>1</v>
      </c>
      <c r="EX10" s="8">
        <v>1</v>
      </c>
      <c r="EY10" s="8">
        <v>1</v>
      </c>
      <c r="EZ10" s="8">
        <v>1</v>
      </c>
      <c r="FA10" s="8">
        <v>1</v>
      </c>
      <c r="FB10" s="8">
        <v>1</v>
      </c>
      <c r="FC10" s="8">
        <v>1</v>
      </c>
      <c r="FD10" s="8">
        <v>1</v>
      </c>
      <c r="FE10" s="8">
        <v>1</v>
      </c>
      <c r="FF10" s="8">
        <v>1</v>
      </c>
      <c r="FG10" s="8">
        <v>1</v>
      </c>
      <c r="FH10" s="8">
        <v>1</v>
      </c>
      <c r="FI10" s="8">
        <v>1</v>
      </c>
      <c r="FJ10" s="8">
        <v>1</v>
      </c>
      <c r="FK10" s="8">
        <v>1</v>
      </c>
      <c r="FL10" s="8">
        <v>1</v>
      </c>
      <c r="FM10" s="8">
        <v>1</v>
      </c>
      <c r="FN10" s="8">
        <v>1</v>
      </c>
      <c r="FO10" s="8">
        <v>1</v>
      </c>
      <c r="FP10" s="8">
        <v>1</v>
      </c>
      <c r="FQ10" s="8">
        <v>1</v>
      </c>
      <c r="FR10" s="8">
        <v>1</v>
      </c>
      <c r="FS10" s="8">
        <v>1</v>
      </c>
      <c r="FT10" s="8">
        <v>1</v>
      </c>
      <c r="FU10" s="8">
        <v>1</v>
      </c>
      <c r="FV10" s="8">
        <v>1</v>
      </c>
      <c r="FW10" s="8">
        <v>1</v>
      </c>
      <c r="FX10" s="8">
        <v>1</v>
      </c>
      <c r="FY10" s="8">
        <v>1</v>
      </c>
      <c r="FZ10" s="8">
        <v>1</v>
      </c>
      <c r="GA10" s="8">
        <v>1</v>
      </c>
      <c r="GB10" s="8">
        <v>1</v>
      </c>
      <c r="GC10" s="8">
        <v>1</v>
      </c>
      <c r="GD10" s="8">
        <v>1</v>
      </c>
      <c r="GE10" s="8">
        <v>1</v>
      </c>
      <c r="GF10" s="8">
        <v>1</v>
      </c>
      <c r="GG10" s="8">
        <v>1</v>
      </c>
      <c r="GH10" s="8">
        <v>1</v>
      </c>
      <c r="GI10" s="8">
        <v>1</v>
      </c>
      <c r="GJ10" s="8">
        <v>1</v>
      </c>
      <c r="GK10" s="8">
        <v>1</v>
      </c>
      <c r="GL10" s="8">
        <v>1</v>
      </c>
      <c r="GM10" s="8">
        <v>1</v>
      </c>
      <c r="GN10" s="8">
        <v>1</v>
      </c>
      <c r="GO10" s="8">
        <v>1</v>
      </c>
      <c r="GP10" s="8">
        <v>1</v>
      </c>
      <c r="GQ10" s="8">
        <v>1</v>
      </c>
      <c r="GR10" s="8">
        <v>1</v>
      </c>
      <c r="GS10" s="8">
        <v>1</v>
      </c>
      <c r="GT10" s="8">
        <v>1</v>
      </c>
      <c r="GU10" s="8">
        <v>1</v>
      </c>
      <c r="GV10" s="8">
        <v>1</v>
      </c>
      <c r="GW10" s="8">
        <v>1</v>
      </c>
      <c r="GX10" s="8">
        <v>1</v>
      </c>
      <c r="GY10" s="8">
        <v>1</v>
      </c>
      <c r="GZ10" s="8">
        <v>1</v>
      </c>
      <c r="HA10" s="8">
        <v>1</v>
      </c>
      <c r="HB10" s="8">
        <v>1</v>
      </c>
      <c r="HC10" s="8">
        <v>1</v>
      </c>
      <c r="HD10" s="8">
        <v>1</v>
      </c>
      <c r="HE10" s="8">
        <v>1</v>
      </c>
      <c r="HF10" s="8">
        <v>1</v>
      </c>
      <c r="HG10" s="8">
        <v>1</v>
      </c>
      <c r="HH10" s="8">
        <v>1</v>
      </c>
      <c r="HI10" s="8">
        <v>1</v>
      </c>
      <c r="HJ10" s="8">
        <v>1</v>
      </c>
      <c r="HK10" s="8">
        <v>1</v>
      </c>
      <c r="HL10" s="8">
        <v>1</v>
      </c>
      <c r="HM10" s="8">
        <v>1</v>
      </c>
      <c r="HN10" s="8">
        <v>1</v>
      </c>
      <c r="HO10" s="8">
        <v>1</v>
      </c>
      <c r="HP10" s="8">
        <v>1</v>
      </c>
      <c r="HQ10" s="8">
        <v>1</v>
      </c>
      <c r="HR10" s="8">
        <v>1</v>
      </c>
      <c r="HS10" s="8">
        <v>1</v>
      </c>
      <c r="HT10" s="8">
        <v>1</v>
      </c>
      <c r="HU10" s="8">
        <v>1</v>
      </c>
      <c r="HV10" s="8">
        <v>1</v>
      </c>
      <c r="HW10" s="8">
        <v>1</v>
      </c>
      <c r="HX10" s="8">
        <v>1</v>
      </c>
      <c r="HY10" s="8">
        <v>1</v>
      </c>
      <c r="HZ10" s="8">
        <v>1</v>
      </c>
      <c r="IA10" s="8">
        <v>1</v>
      </c>
      <c r="IB10" s="8">
        <v>1</v>
      </c>
      <c r="IC10" s="8">
        <v>1</v>
      </c>
      <c r="ID10" s="8">
        <v>1</v>
      </c>
      <c r="IE10" s="8">
        <v>1</v>
      </c>
      <c r="IF10" s="8">
        <v>1</v>
      </c>
      <c r="IG10" s="8">
        <v>1</v>
      </c>
      <c r="IH10" s="8">
        <v>1</v>
      </c>
      <c r="II10" s="8">
        <v>1</v>
      </c>
      <c r="IJ10" s="8">
        <v>1</v>
      </c>
      <c r="IK10" s="8">
        <v>1</v>
      </c>
      <c r="IL10" s="8">
        <v>1</v>
      </c>
      <c r="IM10" s="8">
        <v>1</v>
      </c>
      <c r="IN10" s="8">
        <v>1</v>
      </c>
      <c r="IO10" s="8">
        <v>1</v>
      </c>
      <c r="IP10" s="8">
        <v>1</v>
      </c>
      <c r="IQ10" s="8">
        <v>1</v>
      </c>
      <c r="IR10" s="8">
        <v>1</v>
      </c>
      <c r="IS10" s="8">
        <v>1</v>
      </c>
      <c r="IT10" s="8">
        <v>1</v>
      </c>
      <c r="IU10" s="8">
        <v>1</v>
      </c>
      <c r="IV10" s="8">
        <v>1</v>
      </c>
      <c r="IW10" s="8">
        <v>1</v>
      </c>
      <c r="IX10" s="8">
        <v>1</v>
      </c>
      <c r="IY10" s="8">
        <v>1</v>
      </c>
      <c r="IZ10" s="8">
        <v>1</v>
      </c>
      <c r="JA10" s="8">
        <v>1</v>
      </c>
      <c r="JB10" s="8">
        <v>1</v>
      </c>
      <c r="JC10" s="8">
        <v>1</v>
      </c>
      <c r="JD10" s="8" t="s">
        <v>415</v>
      </c>
      <c r="JE10" s="8">
        <v>1</v>
      </c>
      <c r="JF10" s="8">
        <v>1</v>
      </c>
      <c r="JG10" s="8">
        <v>1</v>
      </c>
      <c r="JH10" s="8">
        <v>1</v>
      </c>
      <c r="JI10" s="8">
        <v>1</v>
      </c>
      <c r="JJ10" s="8">
        <v>1</v>
      </c>
      <c r="JK10" s="8">
        <v>1</v>
      </c>
      <c r="JL10" s="8">
        <v>1</v>
      </c>
      <c r="JM10" s="8">
        <v>1</v>
      </c>
      <c r="JN10" s="8">
        <v>1</v>
      </c>
      <c r="JO10" s="8">
        <v>1</v>
      </c>
      <c r="JP10" s="8">
        <v>1</v>
      </c>
      <c r="JQ10" s="8">
        <v>1</v>
      </c>
      <c r="JR10" s="8">
        <v>1</v>
      </c>
      <c r="JS10" s="8">
        <v>1</v>
      </c>
      <c r="JT10" s="8">
        <v>1</v>
      </c>
      <c r="JU10" s="8">
        <v>1</v>
      </c>
      <c r="JV10" s="8">
        <v>1</v>
      </c>
      <c r="JW10" s="8">
        <v>1</v>
      </c>
      <c r="JX10" s="8">
        <v>1</v>
      </c>
      <c r="JY10" s="8">
        <v>1</v>
      </c>
      <c r="JZ10" s="8">
        <v>1</v>
      </c>
      <c r="KA10" s="8">
        <v>1</v>
      </c>
      <c r="KB10" s="8">
        <v>1</v>
      </c>
      <c r="KC10" s="8">
        <v>1</v>
      </c>
      <c r="KD10" s="8">
        <v>1</v>
      </c>
      <c r="KE10" s="8">
        <v>1</v>
      </c>
      <c r="KF10" s="8">
        <v>1</v>
      </c>
      <c r="KG10" s="8">
        <v>1</v>
      </c>
      <c r="KH10" s="8">
        <v>1</v>
      </c>
      <c r="KI10" s="8">
        <v>1</v>
      </c>
      <c r="KJ10" s="8">
        <v>1</v>
      </c>
      <c r="KK10" s="8">
        <v>1</v>
      </c>
      <c r="KL10" s="8">
        <v>1</v>
      </c>
      <c r="KM10" s="8" t="s">
        <v>413</v>
      </c>
      <c r="KN10" s="8" t="s">
        <v>413</v>
      </c>
      <c r="KO10" s="8" t="s">
        <v>413</v>
      </c>
      <c r="KP10" s="8" t="s">
        <v>413</v>
      </c>
      <c r="KQ10" s="8" t="s">
        <v>413</v>
      </c>
    </row>
    <row r="11" spans="1:303" ht="15" hidden="1" customHeight="1">
      <c r="A11" s="56">
        <v>1</v>
      </c>
      <c r="B11" s="25" t="s">
        <v>463</v>
      </c>
      <c r="C11" s="26" t="s">
        <v>464</v>
      </c>
      <c r="D11" s="32">
        <v>45097</v>
      </c>
      <c r="E11" s="26" t="s">
        <v>419</v>
      </c>
      <c r="F11" s="26" t="s">
        <v>465</v>
      </c>
      <c r="G11" s="26" t="s">
        <v>617</v>
      </c>
      <c r="H11" s="26" t="s">
        <v>439</v>
      </c>
      <c r="I11" s="26" t="s">
        <v>423</v>
      </c>
      <c r="J11" s="26" t="s">
        <v>440</v>
      </c>
      <c r="K11" s="26" t="s">
        <v>441</v>
      </c>
      <c r="L11" s="26" t="s">
        <v>466</v>
      </c>
      <c r="M11" s="26"/>
      <c r="N11" s="26" t="s">
        <v>467</v>
      </c>
      <c r="O11" s="9" t="s">
        <v>897</v>
      </c>
      <c r="P11" s="32">
        <v>45078</v>
      </c>
      <c r="Q11" s="29"/>
      <c r="R11" s="27" t="s">
        <v>445</v>
      </c>
      <c r="S11" s="28" t="str">
        <f>IF(ISBLANK(P11)," ",IF(IF(AND(NOT(ISBLANK(Q11))),MONTH(Q11)&lt;1)," ",IF(MONTH(P11)&lt;2,SUM(Tableau235[[#This Row],[02/01/2023]:[31/01/2023]])," ")))</f>
        <v xml:space="preserve"> </v>
      </c>
      <c r="T11" s="28" t="str">
        <f>IF(ISBLANK(P11)," ",IF(IF(AND(NOT(ISBLANK(Q11))),MONTH(Q11)&lt;2)," ",IF(MONTH(P11)&lt;3,SUM(Tableau235[[#This Row],[01/02/2023]:[28/02/2023]])," ")))</f>
        <v xml:space="preserve"> </v>
      </c>
      <c r="U11" s="28" t="str">
        <f>IF(ISBLANK(P11)," ",IF(IF(AND(NOT(ISBLANK(Q11))),MONTH(Q11)&lt;3)," ",IF(MONTH(P11)&lt;4,SUM(Tableau235[[#This Row],[01/03/2023]:[31/03/2023]])," ")))</f>
        <v xml:space="preserve"> </v>
      </c>
      <c r="V11" s="28" t="str">
        <f>IF(ISBLANK(P11)," ",IF(IF(AND(NOT(ISBLANK(Q11))),MONTH(Q11)&lt;4)," ",IF(MONTH(P11)&lt;5,SUM(Tableau235[[#This Row],[03/04/2023]:[28/04/2023]])," ")))</f>
        <v xml:space="preserve"> </v>
      </c>
      <c r="W11" s="28" t="str">
        <f>IF(ISBLANK(P11)," ",IF(IF(AND(NOT(ISBLANK(Q11))),MONTH(Q11)&lt;5)," ",IF(MONTH(P11)&lt;6,SUM(Tableau235[[#This Row],[01/05/2023]:[31/05/2023]])," ")))</f>
        <v xml:space="preserve"> </v>
      </c>
      <c r="X11" s="28">
        <f>IF(ISBLANK(P11)," ",IF(IF(AND(NOT(ISBLANK(Q11))),MONTH(Q11)&lt;6)," ",IF(MONTH(P11)&lt;7,SUM(Tableau235[[#This Row],[01/06/2023]:[30/06/2023]])," ")))</f>
        <v>6</v>
      </c>
      <c r="Y11" s="28">
        <f>IF(ISBLANK(P11)," ",IF(IF(AND(NOT(ISBLANK(Q11))),MONTH(Q11)&lt;6)," ",IF(MONTH(P11)&lt;8,SUM(Tableau235[[#This Row],[03/07/2023]:[31/07/2023]])," ")))</f>
        <v>21</v>
      </c>
      <c r="Z11" s="28">
        <f>IF(ISBLANK(P11)," ",IF(IF(AND(NOT(ISBLANK(Q11))),MONTH(Q11)&lt;8)," ",IF(MONTH(P11)&lt;9,SUM(Tableau235[[#This Row],[01/08/2023]:[31/08/2023]])," ")))</f>
        <v>23</v>
      </c>
      <c r="AA11" s="28">
        <f>IF(ISBLANK(P11)," ",IF(IF(AND(NOT(ISBLANK(Q11))),MONTH(Q11)&lt;9)," ",IF(MONTH(P11)&lt;10,SUM(Tableau235[[#This Row],[01/09/2023]:[29/09/2023]])," ")))</f>
        <v>21</v>
      </c>
      <c r="AB11" s="28">
        <f>IF(ISBLANK(P11)," ",IF(IF(AND(NOT(ISBLANK(Q11))),MONTH(Q11)&lt;10)," ",IF(MONTH(P11)&lt;11,SUM(Tableau235[[#This Row],[02/10/2023]:[31/10/2023]])," ")))</f>
        <v>22</v>
      </c>
      <c r="AC11" s="28">
        <f>IF(ISBLANK(P11)," ",IF(IF(AND(NOT(ISBLANK(Q11))),MONTH(Q11)&lt;11)," ",IF(MONTH(P11)&lt;12,SUM(Tableau235[[#This Row],[01/11/2023]:[30/11/2023]])," ")))</f>
        <v>21</v>
      </c>
      <c r="AD11" s="28">
        <f>IF(ISBLANK(P11)," ",IF(IF(AND(NOT(ISBLANK(Q11))),MONTH(Q11)&lt;12)," ",IF(MONTH(P11)&lt;13,SUM(Tableau235[[#This Row],[01/12/2023]:[29/12/2023]])," ")))</f>
        <v>21</v>
      </c>
      <c r="AE11" s="7"/>
      <c r="AF11" s="8" t="str">
        <f>IF(OR(ISBLANK(P11),Tableau235[[#This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11" s="8" t="str">
        <f>IF(OR(ISBLANK(P11),Tableau235[[#This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11" s="8" t="str">
        <f>IF(OR(ISBLANK(P11),Tableau235[[#This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11" s="8" t="str">
        <f>IF(OR(ISBLANK(P11),Tableau235[[#This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11" s="8" t="str">
        <f>IF(OR(ISBLANK(P11),Tableau235[[#This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11" s="8">
        <f>IF(OR(ISBLANK(P11),Tableau235[[#This Row],[Juin]]=" ")," ",SUM(Tableau235[[#This Row],[01/06/2023]:[30/06/2023]])/(COUNTA(Tableau235[[#This Row],[01/06/2023]:[30/06/2023]])+COUNTBLANK(Tableau235[[#This Row],[01/06/2023]:[30/06/2023]])))</f>
        <v>0.27272727272727271</v>
      </c>
      <c r="AL11" s="8">
        <f>IF(OR(ISBLANK(P11),Tableau235[[#This Row],[Juillet]]=" ")," ",SUM(Tableau235[[#This Row],[03/07/2023]:[31/07/2023]])/(COUNTA(Tableau235[[#This Row],[03/07/2023]:[31/07/2023]])+COUNTBLANK(Tableau235[[#This Row],[03/07/2023]:[31/07/2023]])))</f>
        <v>1</v>
      </c>
      <c r="AM11" s="8">
        <f>IF(OR(ISBLANK(P11),Tableau235[[#This Row],[Août]]=" ")," ",SUM(Tableau235[[#This Row],[01/08/2023]:[31/08/2023]])/(COUNTA(Tableau235[[#This Row],[01/08/2023]:[31/08/2023]])+COUNTBLANK(Tableau235[[#This Row],[01/08/2023]:[31/08/2023]])))</f>
        <v>1</v>
      </c>
      <c r="AN11" s="8">
        <f>IF(OR(ISBLANK(P11),Tableau235[[#This Row],[Septembre]]=" ")," ",SUM(Tableau235[[#This Row],[01/09/2023]:[29/09/2023]])/(COUNTA(Tableau235[[#This Row],[01/09/2023]:[29/09/2023]])+COUNTBLANK(Tableau235[[#This Row],[01/09/2023]:[29/09/2023]])))</f>
        <v>1</v>
      </c>
      <c r="AO11" s="8">
        <f>IF(OR(ISBLANK(P11),Tableau235[[#This Row],[Octobre]]=" ")," ",SUM(Tableau235[[#This Row],[02/10/2023]:[31/10/2023]])/(COUNTA(Tableau235[[#This Row],[02/10/2023]:[31/10/2023]])+COUNTBLANK(Tableau235[[#This Row],[02/10/2023]:[31/10/2023]])))</f>
        <v>1</v>
      </c>
      <c r="AP11" s="8">
        <f>IF(OR(ISBLANK(P11),Tableau235[[#This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11" s="8">
        <f>IF(OR(ISBLANK(P11),Tableau235[[#This Row],[Décembre]]=" ")," ",SUM(Tableau235[[#This Row],[01/12/2023]:[29/12/2023]])/(COUNTA(Tableau235[[#This Row],[01/12/2023]:[29/12/2023]])+COUNTBLANK(Tableau235[[#This Row],[01/12/2023]:[29/12/2023]])))</f>
        <v>1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 t="s">
        <v>898</v>
      </c>
      <c r="EW11" s="8" t="s">
        <v>898</v>
      </c>
      <c r="EX11" s="8" t="s">
        <v>898</v>
      </c>
      <c r="EY11" s="8" t="s">
        <v>898</v>
      </c>
      <c r="EZ11" s="8" t="s">
        <v>898</v>
      </c>
      <c r="FA11" s="8" t="s">
        <v>898</v>
      </c>
      <c r="FB11" s="8" t="s">
        <v>898</v>
      </c>
      <c r="FC11" s="8" t="s">
        <v>898</v>
      </c>
      <c r="FD11" s="8" t="s">
        <v>898</v>
      </c>
      <c r="FE11" s="8" t="s">
        <v>898</v>
      </c>
      <c r="FF11" s="8" t="s">
        <v>898</v>
      </c>
      <c r="FG11" s="8" t="s">
        <v>898</v>
      </c>
      <c r="FH11" s="8" t="s">
        <v>898</v>
      </c>
      <c r="FI11" s="8" t="s">
        <v>898</v>
      </c>
      <c r="FJ11" s="8" t="s">
        <v>898</v>
      </c>
      <c r="FK11" s="8" t="s">
        <v>898</v>
      </c>
      <c r="FL11" s="8">
        <v>1</v>
      </c>
      <c r="FM11" s="8">
        <v>1</v>
      </c>
      <c r="FN11" s="8">
        <v>1</v>
      </c>
      <c r="FO11" s="8">
        <v>1</v>
      </c>
      <c r="FP11" s="8">
        <v>1</v>
      </c>
      <c r="FQ11" s="8">
        <v>1</v>
      </c>
      <c r="FR11" s="8">
        <v>1</v>
      </c>
      <c r="FS11" s="8">
        <v>1</v>
      </c>
      <c r="FT11" s="8">
        <v>1</v>
      </c>
      <c r="FU11" s="8">
        <v>1</v>
      </c>
      <c r="FV11" s="8">
        <v>1</v>
      </c>
      <c r="FW11" s="8">
        <v>1</v>
      </c>
      <c r="FX11" s="8">
        <v>1</v>
      </c>
      <c r="FY11" s="8">
        <v>1</v>
      </c>
      <c r="FZ11" s="8">
        <v>1</v>
      </c>
      <c r="GA11" s="8">
        <v>1</v>
      </c>
      <c r="GB11" s="8">
        <v>1</v>
      </c>
      <c r="GC11" s="8">
        <v>1</v>
      </c>
      <c r="GD11" s="8">
        <v>1</v>
      </c>
      <c r="GE11" s="8">
        <v>1</v>
      </c>
      <c r="GF11" s="8">
        <v>1</v>
      </c>
      <c r="GG11" s="8">
        <v>1</v>
      </c>
      <c r="GH11" s="8">
        <v>1</v>
      </c>
      <c r="GI11" s="8">
        <v>1</v>
      </c>
      <c r="GJ11" s="8">
        <v>1</v>
      </c>
      <c r="GK11" s="8">
        <v>1</v>
      </c>
      <c r="GL11" s="8">
        <v>1</v>
      </c>
      <c r="GM11" s="8">
        <v>1</v>
      </c>
      <c r="GN11" s="8">
        <v>1</v>
      </c>
      <c r="GO11" s="8">
        <v>1</v>
      </c>
      <c r="GP11" s="8">
        <v>1</v>
      </c>
      <c r="GQ11" s="8">
        <v>1</v>
      </c>
      <c r="GR11" s="8">
        <v>1</v>
      </c>
      <c r="GS11" s="8">
        <v>1</v>
      </c>
      <c r="GT11" s="8">
        <v>1</v>
      </c>
      <c r="GU11" s="8">
        <v>1</v>
      </c>
      <c r="GV11" s="8">
        <v>1</v>
      </c>
      <c r="GW11" s="8">
        <v>1</v>
      </c>
      <c r="GX11" s="8">
        <v>1</v>
      </c>
      <c r="GY11" s="8">
        <v>1</v>
      </c>
      <c r="GZ11" s="8">
        <v>1</v>
      </c>
      <c r="HA11" s="8">
        <v>1</v>
      </c>
      <c r="HB11" s="8">
        <v>1</v>
      </c>
      <c r="HC11" s="8">
        <v>1</v>
      </c>
      <c r="HD11" s="8">
        <v>1</v>
      </c>
      <c r="HE11" s="8">
        <v>1</v>
      </c>
      <c r="HF11" s="8">
        <v>1</v>
      </c>
      <c r="HG11" s="8">
        <v>1</v>
      </c>
      <c r="HH11" s="8">
        <v>1</v>
      </c>
      <c r="HI11" s="8">
        <v>1</v>
      </c>
      <c r="HJ11" s="8">
        <v>1</v>
      </c>
      <c r="HK11" s="8">
        <v>1</v>
      </c>
      <c r="HL11" s="8">
        <v>1</v>
      </c>
      <c r="HM11" s="8">
        <v>1</v>
      </c>
      <c r="HN11" s="8">
        <v>1</v>
      </c>
      <c r="HO11" s="8">
        <v>1</v>
      </c>
      <c r="HP11" s="8">
        <v>1</v>
      </c>
      <c r="HQ11" s="8">
        <v>1</v>
      </c>
      <c r="HR11" s="8">
        <v>1</v>
      </c>
      <c r="HS11" s="8">
        <v>1</v>
      </c>
      <c r="HT11" s="8">
        <v>1</v>
      </c>
      <c r="HU11" s="8">
        <v>1</v>
      </c>
      <c r="HV11" s="8">
        <v>1</v>
      </c>
      <c r="HW11" s="8">
        <v>1</v>
      </c>
      <c r="HX11" s="8">
        <v>1</v>
      </c>
      <c r="HY11" s="8">
        <v>1</v>
      </c>
      <c r="HZ11" s="8">
        <v>1</v>
      </c>
      <c r="IA11" s="8">
        <v>1</v>
      </c>
      <c r="IB11" s="8">
        <v>1</v>
      </c>
      <c r="IC11" s="8">
        <v>1</v>
      </c>
      <c r="ID11" s="8">
        <v>1</v>
      </c>
      <c r="IE11" s="8">
        <v>1</v>
      </c>
      <c r="IF11" s="8">
        <v>1</v>
      </c>
      <c r="IG11" s="8">
        <v>1</v>
      </c>
      <c r="IH11" s="8">
        <v>1</v>
      </c>
      <c r="II11" s="8">
        <v>1</v>
      </c>
      <c r="IJ11" s="8">
        <v>1</v>
      </c>
      <c r="IK11" s="8">
        <v>1</v>
      </c>
      <c r="IL11" s="8">
        <v>1</v>
      </c>
      <c r="IM11" s="8">
        <v>1</v>
      </c>
      <c r="IN11" s="8">
        <v>1</v>
      </c>
      <c r="IO11" s="8">
        <v>1</v>
      </c>
      <c r="IP11" s="8">
        <v>1</v>
      </c>
      <c r="IQ11" s="8">
        <v>1</v>
      </c>
      <c r="IR11" s="8">
        <v>1</v>
      </c>
      <c r="IS11" s="8">
        <v>1</v>
      </c>
      <c r="IT11" s="8">
        <v>1</v>
      </c>
      <c r="IU11" s="8">
        <v>1</v>
      </c>
      <c r="IV11" s="8">
        <v>1</v>
      </c>
      <c r="IW11" s="8">
        <v>1</v>
      </c>
      <c r="IX11" s="8">
        <v>1</v>
      </c>
      <c r="IY11" s="8">
        <v>1</v>
      </c>
      <c r="IZ11" s="8">
        <v>1</v>
      </c>
      <c r="JA11" s="8">
        <v>1</v>
      </c>
      <c r="JB11" s="8">
        <v>1</v>
      </c>
      <c r="JC11" s="8">
        <v>1</v>
      </c>
      <c r="JD11" s="8" t="s">
        <v>415</v>
      </c>
      <c r="JE11" s="8">
        <v>1</v>
      </c>
      <c r="JF11" s="8">
        <v>1</v>
      </c>
      <c r="JG11" s="8">
        <v>1</v>
      </c>
      <c r="JH11" s="8">
        <v>1</v>
      </c>
      <c r="JI11" s="8">
        <v>1</v>
      </c>
      <c r="JJ11" s="8">
        <v>1</v>
      </c>
      <c r="JK11" s="8">
        <v>1</v>
      </c>
      <c r="JL11" s="8">
        <v>1</v>
      </c>
      <c r="JM11" s="8">
        <v>1</v>
      </c>
      <c r="JN11" s="8">
        <v>1</v>
      </c>
      <c r="JO11" s="8">
        <v>1</v>
      </c>
      <c r="JP11" s="8">
        <v>1</v>
      </c>
      <c r="JQ11" s="8">
        <v>1</v>
      </c>
      <c r="JR11" s="8">
        <v>1</v>
      </c>
      <c r="JS11" s="8">
        <v>1</v>
      </c>
      <c r="JT11" s="8">
        <v>1</v>
      </c>
      <c r="JU11" s="8">
        <v>1</v>
      </c>
      <c r="JV11" s="8">
        <v>1</v>
      </c>
      <c r="JW11" s="8">
        <v>1</v>
      </c>
      <c r="JX11" s="8">
        <v>1</v>
      </c>
      <c r="JY11" s="8">
        <v>1</v>
      </c>
      <c r="JZ11" s="8">
        <v>1</v>
      </c>
      <c r="KA11" s="8">
        <v>1</v>
      </c>
      <c r="KB11" s="8">
        <v>1</v>
      </c>
      <c r="KC11" s="8">
        <v>1</v>
      </c>
      <c r="KD11" s="8">
        <v>1</v>
      </c>
      <c r="KE11" s="8">
        <v>1</v>
      </c>
      <c r="KF11" s="8">
        <v>1</v>
      </c>
      <c r="KG11" s="8">
        <v>1</v>
      </c>
      <c r="KH11" s="8">
        <v>1</v>
      </c>
      <c r="KI11" s="8">
        <v>1</v>
      </c>
      <c r="KJ11" s="8">
        <v>1</v>
      </c>
      <c r="KK11" s="8">
        <v>1</v>
      </c>
      <c r="KL11" s="8">
        <v>1</v>
      </c>
      <c r="KM11" s="8">
        <v>1</v>
      </c>
      <c r="KN11" s="8">
        <v>1</v>
      </c>
      <c r="KO11" s="8">
        <v>1</v>
      </c>
      <c r="KP11" s="8">
        <v>1</v>
      </c>
      <c r="KQ11" s="8">
        <v>1</v>
      </c>
    </row>
    <row r="12" spans="1:303" ht="15" hidden="1" customHeight="1">
      <c r="A12" s="40">
        <v>1</v>
      </c>
      <c r="B12" s="25" t="s">
        <v>468</v>
      </c>
      <c r="C12" s="26" t="s">
        <v>469</v>
      </c>
      <c r="D12" s="32">
        <v>44291</v>
      </c>
      <c r="E12" s="26" t="s">
        <v>470</v>
      </c>
      <c r="F12" s="26" t="s">
        <v>437</v>
      </c>
      <c r="G12" s="26" t="s">
        <v>471</v>
      </c>
      <c r="H12" s="26" t="s">
        <v>422</v>
      </c>
      <c r="I12" s="26" t="s">
        <v>423</v>
      </c>
      <c r="J12" s="26" t="s">
        <v>424</v>
      </c>
      <c r="K12" s="26" t="s">
        <v>425</v>
      </c>
      <c r="L12" s="26" t="s">
        <v>908</v>
      </c>
      <c r="M12" s="26" t="s">
        <v>477</v>
      </c>
      <c r="N12" s="26" t="s">
        <v>478</v>
      </c>
      <c r="O12" s="26" t="s">
        <v>434</v>
      </c>
      <c r="P12" s="32">
        <v>44927</v>
      </c>
      <c r="Q12" s="29"/>
      <c r="R12" s="27" t="s">
        <v>445</v>
      </c>
      <c r="S12" s="28">
        <f>IF(ISBLANK(P12)," ",IF(IF(AND(NOT(ISBLANK(Q12))),MONTH(Q12)&lt;1)," ",IF(MONTH(P12)&lt;2,SUM(Tableau235[[#This Row],[02/01/2023]:[31/01/2023]])," ")))</f>
        <v>22</v>
      </c>
      <c r="T12" s="28">
        <f>IF(ISBLANK(P12)," ",IF(IF(AND(NOT(ISBLANK(Q12))),MONTH(Q12)&lt;2)," ",IF(MONTH(P12)&lt;3,SUM(Tableau235[[#This Row],[01/02/2023]:[28/02/2023]])," ")))</f>
        <v>20</v>
      </c>
      <c r="U12" s="28">
        <f>IF(ISBLANK(P12)," ",IF(IF(AND(NOT(ISBLANK(Q12))),MONTH(Q12)&lt;3)," ",IF(MONTH(P12)&lt;4,SUM(Tableau235[[#This Row],[01/03/2023]:[31/03/2023]])," ")))</f>
        <v>23</v>
      </c>
      <c r="V12" s="28">
        <f>IF(ISBLANK(P12)," ",IF(IF(AND(NOT(ISBLANK(Q12))),MONTH(Q12)&lt;4)," ",IF(MONTH(P12)&lt;5,SUM(Tableau235[[#This Row],[03/04/2023]:[28/04/2023]])," ")))</f>
        <v>20</v>
      </c>
      <c r="W12" s="28">
        <f>IF(ISBLANK(P12)," ",IF(IF(AND(NOT(ISBLANK(Q12))),MONTH(Q12)&lt;5)," ",IF(MONTH(P12)&lt;6,SUM(Tableau235[[#This Row],[01/05/2023]:[31/05/2023]])," ")))</f>
        <v>23</v>
      </c>
      <c r="X12" s="28">
        <f>IF(ISBLANK(P12)," ",IF(IF(AND(NOT(ISBLANK(Q12))),MONTH(Q12)&lt;6)," ",IF(MONTH(P12)&lt;7,SUM(Tableau235[[#This Row],[01/06/2023]:[30/06/2023]])," ")))</f>
        <v>22</v>
      </c>
      <c r="Y12" s="28">
        <f>IF(ISBLANK(P12)," ",IF(IF(AND(NOT(ISBLANK(Q12))),MONTH(Q12)&lt;6)," ",IF(MONTH(P12)&lt;8,SUM(Tableau235[[#This Row],[03/07/2023]:[31/07/2023]])," ")))</f>
        <v>21</v>
      </c>
      <c r="Z12" s="28">
        <f>IF(ISBLANK(P12)," ",IF(IF(AND(NOT(ISBLANK(Q12))),MONTH(Q12)&lt;8)," ",IF(MONTH(P12)&lt;9,SUM(Tableau235[[#This Row],[01/08/2023]:[31/08/2023]])," ")))</f>
        <v>23</v>
      </c>
      <c r="AA12" s="28">
        <f>IF(ISBLANK(P12)," ",IF(IF(AND(NOT(ISBLANK(Q12))),MONTH(Q12)&lt;9)," ",IF(MONTH(P12)&lt;10,SUM(Tableau235[[#This Row],[01/09/2023]:[29/09/2023]])," ")))</f>
        <v>21</v>
      </c>
      <c r="AB12" s="28">
        <f>IF(ISBLANK(P12)," ",IF(IF(AND(NOT(ISBLANK(Q12))),MONTH(Q12)&lt;10)," ",IF(MONTH(P12)&lt;11,SUM(Tableau235[[#This Row],[02/10/2023]:[31/10/2023]])," ")))</f>
        <v>22</v>
      </c>
      <c r="AC12" s="28">
        <f>IF(ISBLANK(P12)," ",IF(IF(AND(NOT(ISBLANK(Q12))),MONTH(Q12)&lt;11)," ",IF(MONTH(P12)&lt;12,SUM(Tableau235[[#This Row],[01/11/2023]:[30/11/2023]])," ")))</f>
        <v>21</v>
      </c>
      <c r="AD12" s="28">
        <f>IF(ISBLANK(P12)," ",IF(IF(AND(NOT(ISBLANK(Q12))),MONTH(Q12)&lt;12)," ",IF(MONTH(P12)&lt;13,SUM(Tableau235[[#This Row],[01/12/2023]:[29/12/2023]])," ")))</f>
        <v>21</v>
      </c>
      <c r="AE12" s="7"/>
      <c r="AF12" s="8">
        <f>IF(OR(ISBLANK(P12),Tableau235[[#This Row],[Janvier]]=" ")," ",SUM(Tableau235[[#This Row],[02/01/2023]:[31/01/2023]])/(COUNTA(Tableau235[[#This Row],[02/01/2023]:[31/01/2023]])+COUNTBLANK(Tableau235[[#This Row],[02/01/2023]:[31/01/2023]])))</f>
        <v>1</v>
      </c>
      <c r="AG12" s="8">
        <f>IF(OR(ISBLANK(P12),Tableau235[[#This Row],[Février]]=" ")," ",SUM(Tableau235[[#This Row],[01/02/2023]:[28/02/2023]])/(COUNTA(Tableau235[[#This Row],[01/02/2023]:[28/02/2023]])+COUNTBLANK(Tableau235[[#This Row],[01/02/2023]:[28/02/2023]])))</f>
        <v>1</v>
      </c>
      <c r="AH12" s="8">
        <f>IF(OR(ISBLANK(P12),Tableau235[[#This Row],[Mars]]=" ")," ",SUM(Tableau235[[#This Row],[01/03/2023]:[31/03/2023]])/(COUNTA(Tableau235[[#This Row],[01/03/2023]:[31/03/2023]])+COUNTBLANK(Tableau235[[#This Row],[01/03/2023]:[31/03/2023]])))</f>
        <v>1</v>
      </c>
      <c r="AI12" s="8">
        <f>IF(OR(ISBLANK(P12),Tableau235[[#This Row],[Avril]]=" ")," ",SUM(Tableau235[[#This Row],[03/04/2023]:[28/04/2023]])/(COUNTA(Tableau235[[#This Row],[03/04/2023]:[28/04/2023]])+COUNTBLANK(Tableau235[[#This Row],[01/03/2023]:[31/03/2023]])))</f>
        <v>1</v>
      </c>
      <c r="AJ12" s="8">
        <f>IF(OR(ISBLANK(P12),Tableau235[[#This Row],[Mai]]=" ")," ",SUM(Tableau235[[#This Row],[01/05/2023]:[31/05/2023]])/(COUNTA(Tableau235[[#This Row],[01/05/2023]:[31/05/2023]])+COUNTBLANK(Tableau235[[#This Row],[01/05/2023]:[31/05/2023]])))</f>
        <v>1</v>
      </c>
      <c r="AK12" s="8">
        <f>IF(OR(ISBLANK(P12),Tableau235[[#This Row],[Juin]]=" ")," ",SUM(Tableau235[[#This Row],[01/06/2023]:[30/06/2023]])/(COUNTA(Tableau235[[#This Row],[01/06/2023]:[30/06/2023]])+COUNTBLANK(Tableau235[[#This Row],[01/06/2023]:[30/06/2023]])))</f>
        <v>1</v>
      </c>
      <c r="AL12" s="8">
        <f>IF(OR(ISBLANK(P12),Tableau235[[#This Row],[Juillet]]=" ")," ",SUM(Tableau235[[#This Row],[03/07/2023]:[31/07/2023]])/(COUNTA(Tableau235[[#This Row],[03/07/2023]:[31/07/2023]])+COUNTBLANK(Tableau235[[#This Row],[03/07/2023]:[31/07/2023]])))</f>
        <v>1</v>
      </c>
      <c r="AM12" s="8">
        <f>IF(OR(ISBLANK(P12),Tableau235[[#This Row],[Août]]=" ")," ",SUM(Tableau235[[#This Row],[01/08/2023]:[31/08/2023]])/(COUNTA(Tableau235[[#This Row],[01/08/2023]:[31/08/2023]])+COUNTBLANK(Tableau235[[#This Row],[01/08/2023]:[31/08/2023]])))</f>
        <v>1</v>
      </c>
      <c r="AN12" s="8">
        <f>IF(OR(ISBLANK(P12),Tableau235[[#This Row],[Septembre]]=" ")," ",SUM(Tableau235[[#This Row],[01/09/2023]:[29/09/2023]])/(COUNTA(Tableau235[[#This Row],[01/09/2023]:[29/09/2023]])+COUNTBLANK(Tableau235[[#This Row],[01/09/2023]:[29/09/2023]])))</f>
        <v>1</v>
      </c>
      <c r="AO12" s="8">
        <f>IF(OR(ISBLANK(P12),Tableau235[[#This Row],[Octobre]]=" ")," ",SUM(Tableau235[[#This Row],[02/10/2023]:[31/10/2023]])/(COUNTA(Tableau235[[#This Row],[02/10/2023]:[31/10/2023]])+COUNTBLANK(Tableau235[[#This Row],[02/10/2023]:[31/10/2023]])))</f>
        <v>1</v>
      </c>
      <c r="AP12" s="8">
        <f>IF(OR(ISBLANK(P12),Tableau235[[#This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12" s="8">
        <f>IF(OR(ISBLANK(P12),Tableau235[[#This Row],[Décembre]]=" ")," ",SUM(Tableau235[[#This Row],[01/12/2023]:[29/12/2023]])/(COUNTA(Tableau235[[#This Row],[01/12/2023]:[29/12/2023]])+COUNTBLANK(Tableau235[[#This Row],[01/12/2023]:[29/12/2023]])))</f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  <c r="AY12" s="8">
        <v>1</v>
      </c>
      <c r="AZ12" s="8">
        <v>1</v>
      </c>
      <c r="BA12" s="8">
        <v>1</v>
      </c>
      <c r="BB12" s="8">
        <v>1</v>
      </c>
      <c r="BC12" s="8">
        <v>1</v>
      </c>
      <c r="BD12" s="8">
        <v>1</v>
      </c>
      <c r="BE12" s="8">
        <v>1</v>
      </c>
      <c r="BF12" s="8">
        <v>1</v>
      </c>
      <c r="BG12" s="8">
        <v>1</v>
      </c>
      <c r="BH12" s="8">
        <v>1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8">
        <v>1</v>
      </c>
      <c r="BP12" s="8">
        <v>1</v>
      </c>
      <c r="BQ12" s="8">
        <v>1</v>
      </c>
      <c r="BR12" s="8">
        <v>1</v>
      </c>
      <c r="BS12" s="8">
        <v>1</v>
      </c>
      <c r="BT12" s="8">
        <v>1</v>
      </c>
      <c r="BU12" s="8">
        <v>1</v>
      </c>
      <c r="BV12" s="8">
        <v>1</v>
      </c>
      <c r="BW12" s="8">
        <v>1</v>
      </c>
      <c r="BX12" s="8">
        <v>1</v>
      </c>
      <c r="BY12" s="8">
        <v>1</v>
      </c>
      <c r="BZ12" s="8">
        <v>1</v>
      </c>
      <c r="CA12" s="8">
        <v>1</v>
      </c>
      <c r="CB12" s="8">
        <v>1</v>
      </c>
      <c r="CC12" s="8">
        <v>1</v>
      </c>
      <c r="CD12" s="8">
        <v>1</v>
      </c>
      <c r="CE12" s="8">
        <v>1</v>
      </c>
      <c r="CF12" s="8">
        <v>1</v>
      </c>
      <c r="CG12" s="8">
        <v>1</v>
      </c>
      <c r="CH12" s="8">
        <v>1</v>
      </c>
      <c r="CI12" s="8">
        <v>1</v>
      </c>
      <c r="CJ12" s="8">
        <v>1</v>
      </c>
      <c r="CK12" s="8">
        <v>1</v>
      </c>
      <c r="CL12" s="8">
        <v>1</v>
      </c>
      <c r="CM12" s="8">
        <v>1</v>
      </c>
      <c r="CN12" s="8">
        <v>1</v>
      </c>
      <c r="CO12" s="8">
        <v>1</v>
      </c>
      <c r="CP12" s="8">
        <v>1</v>
      </c>
      <c r="CQ12" s="8">
        <v>1</v>
      </c>
      <c r="CR12" s="8">
        <v>1</v>
      </c>
      <c r="CS12" s="8">
        <v>1</v>
      </c>
      <c r="CT12" s="8">
        <v>1</v>
      </c>
      <c r="CU12" s="8">
        <v>1</v>
      </c>
      <c r="CV12" s="8">
        <v>1</v>
      </c>
      <c r="CW12" s="8">
        <v>1</v>
      </c>
      <c r="CX12" s="8">
        <v>1</v>
      </c>
      <c r="CY12" s="8">
        <v>1</v>
      </c>
      <c r="CZ12" s="8">
        <v>1</v>
      </c>
      <c r="DA12" s="8">
        <v>1</v>
      </c>
      <c r="DB12" s="8">
        <v>1</v>
      </c>
      <c r="DC12" s="8">
        <v>1</v>
      </c>
      <c r="DD12" s="8">
        <v>1</v>
      </c>
      <c r="DE12" s="8">
        <v>1</v>
      </c>
      <c r="DF12" s="8">
        <v>1</v>
      </c>
      <c r="DG12" s="8">
        <v>1</v>
      </c>
      <c r="DH12" s="8">
        <v>1</v>
      </c>
      <c r="DI12" s="8">
        <v>1</v>
      </c>
      <c r="DJ12" s="8">
        <v>1</v>
      </c>
      <c r="DK12" s="8">
        <v>1</v>
      </c>
      <c r="DL12" s="8">
        <v>1</v>
      </c>
      <c r="DM12" s="8">
        <v>1</v>
      </c>
      <c r="DN12" s="8">
        <v>1</v>
      </c>
      <c r="DO12" s="8">
        <v>1</v>
      </c>
      <c r="DP12" s="8">
        <v>1</v>
      </c>
      <c r="DQ12" s="8">
        <v>1</v>
      </c>
      <c r="DR12" s="8">
        <v>1</v>
      </c>
      <c r="DS12" s="8">
        <v>1</v>
      </c>
      <c r="DT12" s="8">
        <v>1</v>
      </c>
      <c r="DU12" s="8">
        <v>1</v>
      </c>
      <c r="DV12" s="8">
        <v>1</v>
      </c>
      <c r="DW12" s="8">
        <v>1</v>
      </c>
      <c r="DX12" s="8">
        <v>1</v>
      </c>
      <c r="DY12" s="8">
        <v>1</v>
      </c>
      <c r="DZ12" s="8">
        <v>1</v>
      </c>
      <c r="EA12" s="8">
        <v>1</v>
      </c>
      <c r="EB12" s="8">
        <v>1</v>
      </c>
      <c r="EC12" s="8">
        <v>1</v>
      </c>
      <c r="ED12" s="8">
        <v>1</v>
      </c>
      <c r="EE12" s="8">
        <v>1</v>
      </c>
      <c r="EF12" s="8">
        <v>1</v>
      </c>
      <c r="EG12" s="8">
        <v>1</v>
      </c>
      <c r="EH12" s="8">
        <v>1</v>
      </c>
      <c r="EI12" s="8">
        <v>1</v>
      </c>
      <c r="EJ12" s="8">
        <v>1</v>
      </c>
      <c r="EK12" s="8">
        <v>1</v>
      </c>
      <c r="EL12" s="8">
        <v>1</v>
      </c>
      <c r="EM12" s="8">
        <v>1</v>
      </c>
      <c r="EN12" s="8">
        <v>1</v>
      </c>
      <c r="EO12" s="8">
        <v>1</v>
      </c>
      <c r="EP12" s="8">
        <v>1</v>
      </c>
      <c r="EQ12" s="8">
        <v>1</v>
      </c>
      <c r="ER12" s="8">
        <v>1</v>
      </c>
      <c r="ES12" s="8">
        <v>1</v>
      </c>
      <c r="ET12" s="8">
        <v>1</v>
      </c>
      <c r="EU12" s="8">
        <v>1</v>
      </c>
      <c r="EV12" s="8">
        <v>1</v>
      </c>
      <c r="EW12" s="8">
        <v>1</v>
      </c>
      <c r="EX12" s="8">
        <v>1</v>
      </c>
      <c r="EY12" s="8">
        <v>1</v>
      </c>
      <c r="EZ12" s="8">
        <v>1</v>
      </c>
      <c r="FA12" s="8">
        <v>1</v>
      </c>
      <c r="FB12" s="8">
        <v>1</v>
      </c>
      <c r="FC12" s="8">
        <v>1</v>
      </c>
      <c r="FD12" s="8">
        <v>1</v>
      </c>
      <c r="FE12" s="8">
        <v>1</v>
      </c>
      <c r="FF12" s="8">
        <v>1</v>
      </c>
      <c r="FG12" s="8">
        <v>1</v>
      </c>
      <c r="FH12" s="8">
        <v>1</v>
      </c>
      <c r="FI12" s="8">
        <v>1</v>
      </c>
      <c r="FJ12" s="8">
        <v>1</v>
      </c>
      <c r="FK12" s="8">
        <v>1</v>
      </c>
      <c r="FL12" s="8">
        <v>1</v>
      </c>
      <c r="FM12" s="8">
        <v>1</v>
      </c>
      <c r="FN12" s="8">
        <v>1</v>
      </c>
      <c r="FO12" s="8">
        <v>1</v>
      </c>
      <c r="FP12" s="8">
        <v>1</v>
      </c>
      <c r="FQ12" s="8">
        <v>1</v>
      </c>
      <c r="FR12" s="8">
        <v>1</v>
      </c>
      <c r="FS12" s="8">
        <v>1</v>
      </c>
      <c r="FT12" s="8">
        <v>1</v>
      </c>
      <c r="FU12" s="8">
        <v>1</v>
      </c>
      <c r="FV12" s="8">
        <v>1</v>
      </c>
      <c r="FW12" s="8">
        <v>1</v>
      </c>
      <c r="FX12" s="8">
        <v>1</v>
      </c>
      <c r="FY12" s="8">
        <v>1</v>
      </c>
      <c r="FZ12" s="8">
        <v>1</v>
      </c>
      <c r="GA12" s="8">
        <v>1</v>
      </c>
      <c r="GB12" s="8">
        <v>1</v>
      </c>
      <c r="GC12" s="8">
        <v>1</v>
      </c>
      <c r="GD12" s="8">
        <v>1</v>
      </c>
      <c r="GE12" s="8">
        <v>1</v>
      </c>
      <c r="GF12" s="8">
        <v>1</v>
      </c>
      <c r="GG12" s="8">
        <v>1</v>
      </c>
      <c r="GH12" s="8">
        <v>1</v>
      </c>
      <c r="GI12" s="8">
        <v>1</v>
      </c>
      <c r="GJ12" s="8">
        <v>1</v>
      </c>
      <c r="GK12" s="8">
        <v>1</v>
      </c>
      <c r="GL12" s="8">
        <v>1</v>
      </c>
      <c r="GM12" s="8">
        <v>1</v>
      </c>
      <c r="GN12" s="8">
        <v>1</v>
      </c>
      <c r="GO12" s="8">
        <v>1</v>
      </c>
      <c r="GP12" s="8">
        <v>1</v>
      </c>
      <c r="GQ12" s="8">
        <v>1</v>
      </c>
      <c r="GR12" s="8">
        <v>1</v>
      </c>
      <c r="GS12" s="8">
        <v>1</v>
      </c>
      <c r="GT12" s="8">
        <v>1</v>
      </c>
      <c r="GU12" s="8">
        <v>1</v>
      </c>
      <c r="GV12" s="8">
        <v>1</v>
      </c>
      <c r="GW12" s="8">
        <v>1</v>
      </c>
      <c r="GX12" s="8">
        <v>1</v>
      </c>
      <c r="GY12" s="8">
        <v>1</v>
      </c>
      <c r="GZ12" s="8">
        <v>1</v>
      </c>
      <c r="HA12" s="8">
        <v>1</v>
      </c>
      <c r="HB12" s="8">
        <v>1</v>
      </c>
      <c r="HC12" s="8">
        <v>1</v>
      </c>
      <c r="HD12" s="8">
        <v>1</v>
      </c>
      <c r="HE12" s="8">
        <v>1</v>
      </c>
      <c r="HF12" s="8">
        <v>1</v>
      </c>
      <c r="HG12" s="8">
        <v>1</v>
      </c>
      <c r="HH12" s="8">
        <v>1</v>
      </c>
      <c r="HI12" s="8">
        <v>1</v>
      </c>
      <c r="HJ12" s="8">
        <v>1</v>
      </c>
      <c r="HK12" s="8">
        <v>1</v>
      </c>
      <c r="HL12" s="8">
        <v>1</v>
      </c>
      <c r="HM12" s="8">
        <v>1</v>
      </c>
      <c r="HN12" s="8">
        <v>1</v>
      </c>
      <c r="HO12" s="8">
        <v>1</v>
      </c>
      <c r="HP12" s="8">
        <v>1</v>
      </c>
      <c r="HQ12" s="8">
        <v>1</v>
      </c>
      <c r="HR12" s="8">
        <v>1</v>
      </c>
      <c r="HS12" s="8">
        <v>1</v>
      </c>
      <c r="HT12" s="8">
        <v>1</v>
      </c>
      <c r="HU12" s="8">
        <v>1</v>
      </c>
      <c r="HV12" s="8">
        <v>1</v>
      </c>
      <c r="HW12" s="8">
        <v>1</v>
      </c>
      <c r="HX12" s="8">
        <v>1</v>
      </c>
      <c r="HY12" s="8">
        <v>1</v>
      </c>
      <c r="HZ12" s="8">
        <v>1</v>
      </c>
      <c r="IA12" s="8">
        <v>1</v>
      </c>
      <c r="IB12" s="8">
        <v>1</v>
      </c>
      <c r="IC12" s="8">
        <v>1</v>
      </c>
      <c r="ID12" s="8">
        <v>1</v>
      </c>
      <c r="IE12" s="8">
        <v>1</v>
      </c>
      <c r="IF12" s="8">
        <v>1</v>
      </c>
      <c r="IG12" s="8">
        <v>1</v>
      </c>
      <c r="IH12" s="8">
        <v>1</v>
      </c>
      <c r="II12" s="8">
        <v>1</v>
      </c>
      <c r="IJ12" s="8">
        <v>1</v>
      </c>
      <c r="IK12" s="8">
        <v>1</v>
      </c>
      <c r="IL12" s="8">
        <v>1</v>
      </c>
      <c r="IM12" s="8">
        <v>1</v>
      </c>
      <c r="IN12" s="8">
        <v>1</v>
      </c>
      <c r="IO12" s="8">
        <v>1</v>
      </c>
      <c r="IP12" s="8">
        <v>1</v>
      </c>
      <c r="IQ12" s="8">
        <v>1</v>
      </c>
      <c r="IR12" s="8">
        <v>1</v>
      </c>
      <c r="IS12" s="8">
        <v>1</v>
      </c>
      <c r="IT12" s="8">
        <v>1</v>
      </c>
      <c r="IU12" s="8">
        <v>1</v>
      </c>
      <c r="IV12" s="8">
        <v>1</v>
      </c>
      <c r="IW12" s="8">
        <v>1</v>
      </c>
      <c r="IX12" s="8">
        <v>1</v>
      </c>
      <c r="IY12" s="8">
        <v>1</v>
      </c>
      <c r="IZ12" s="8">
        <v>1</v>
      </c>
      <c r="JA12" s="8">
        <v>1</v>
      </c>
      <c r="JB12" s="8">
        <v>1</v>
      </c>
      <c r="JC12" s="8">
        <v>1</v>
      </c>
      <c r="JD12" s="8" t="s">
        <v>415</v>
      </c>
      <c r="JE12" s="8">
        <v>1</v>
      </c>
      <c r="JF12" s="8">
        <v>1</v>
      </c>
      <c r="JG12" s="8">
        <v>1</v>
      </c>
      <c r="JH12" s="8">
        <v>1</v>
      </c>
      <c r="JI12" s="8">
        <v>1</v>
      </c>
      <c r="JJ12" s="8">
        <v>1</v>
      </c>
      <c r="JK12" s="8">
        <v>1</v>
      </c>
      <c r="JL12" s="8">
        <v>1</v>
      </c>
      <c r="JM12" s="8">
        <v>1</v>
      </c>
      <c r="JN12" s="8">
        <v>1</v>
      </c>
      <c r="JO12" s="8">
        <v>1</v>
      </c>
      <c r="JP12" s="8">
        <v>1</v>
      </c>
      <c r="JQ12" s="8">
        <v>1</v>
      </c>
      <c r="JR12" s="8">
        <v>1</v>
      </c>
      <c r="JS12" s="8">
        <v>1</v>
      </c>
      <c r="JT12" s="8">
        <v>1</v>
      </c>
      <c r="JU12" s="8">
        <v>1</v>
      </c>
      <c r="JV12" s="8">
        <v>1</v>
      </c>
      <c r="JW12" s="8">
        <v>1</v>
      </c>
      <c r="JX12" s="8">
        <v>1</v>
      </c>
      <c r="JY12" s="8">
        <v>1</v>
      </c>
      <c r="JZ12" s="8">
        <v>1</v>
      </c>
      <c r="KA12" s="8">
        <v>1</v>
      </c>
      <c r="KB12" s="8">
        <v>1</v>
      </c>
      <c r="KC12" s="8">
        <v>1</v>
      </c>
      <c r="KD12" s="8">
        <v>1</v>
      </c>
      <c r="KE12" s="8">
        <v>1</v>
      </c>
      <c r="KF12" s="8">
        <v>1</v>
      </c>
      <c r="KG12" s="8">
        <v>1</v>
      </c>
      <c r="KH12" s="8">
        <v>1</v>
      </c>
      <c r="KI12" s="8">
        <v>1</v>
      </c>
      <c r="KJ12" s="8">
        <v>1</v>
      </c>
      <c r="KK12" s="8">
        <v>1</v>
      </c>
      <c r="KL12" s="8">
        <v>1</v>
      </c>
      <c r="KM12" s="8">
        <v>1</v>
      </c>
      <c r="KN12" s="8">
        <v>1</v>
      </c>
      <c r="KO12" s="8">
        <v>1</v>
      </c>
      <c r="KP12" s="8">
        <v>1</v>
      </c>
      <c r="KQ12" s="8">
        <v>1</v>
      </c>
    </row>
    <row r="13" spans="1:303" ht="15" hidden="1" customHeight="1">
      <c r="A13" s="40">
        <v>1</v>
      </c>
      <c r="B13" s="25" t="s">
        <v>475</v>
      </c>
      <c r="C13" s="26" t="s">
        <v>476</v>
      </c>
      <c r="D13" s="32">
        <v>42887</v>
      </c>
      <c r="E13" s="26" t="s">
        <v>419</v>
      </c>
      <c r="F13" s="26" t="s">
        <v>431</v>
      </c>
      <c r="G13" s="26" t="s">
        <v>421</v>
      </c>
      <c r="H13" s="26" t="s">
        <v>422</v>
      </c>
      <c r="I13" s="26" t="s">
        <v>423</v>
      </c>
      <c r="J13" s="26" t="s">
        <v>424</v>
      </c>
      <c r="K13" s="26" t="s">
        <v>425</v>
      </c>
      <c r="L13" s="26" t="s">
        <v>908</v>
      </c>
      <c r="M13" s="26" t="s">
        <v>477</v>
      </c>
      <c r="N13" s="26" t="s">
        <v>478</v>
      </c>
      <c r="O13" s="26" t="s">
        <v>434</v>
      </c>
      <c r="P13" s="32">
        <v>44927</v>
      </c>
      <c r="Q13" s="29"/>
      <c r="R13" s="27" t="s">
        <v>445</v>
      </c>
      <c r="S13" s="28">
        <f>IF(ISBLANK(P13)," ",IF(IF(AND(NOT(ISBLANK(Q13))),MONTH(Q13)&lt;1)," ",IF(MONTH(P13)&lt;2,SUM(Tableau235[[#This Row],[02/01/2023]:[31/01/2023]])," ")))</f>
        <v>22</v>
      </c>
      <c r="T13" s="28">
        <f>IF(ISBLANK(P13)," ",IF(IF(AND(NOT(ISBLANK(Q13))),MONTH(Q13)&lt;2)," ",IF(MONTH(P13)&lt;3,SUM(Tableau235[[#This Row],[01/02/2023]:[28/02/2023]])," ")))</f>
        <v>20</v>
      </c>
      <c r="U13" s="28">
        <f>IF(ISBLANK(P13)," ",IF(IF(AND(NOT(ISBLANK(Q13))),MONTH(Q13)&lt;3)," ",IF(MONTH(P13)&lt;4,SUM(Tableau235[[#This Row],[01/03/2023]:[31/03/2023]])," ")))</f>
        <v>23</v>
      </c>
      <c r="V13" s="28">
        <f>IF(ISBLANK(P13)," ",IF(IF(AND(NOT(ISBLANK(Q13))),MONTH(Q13)&lt;4)," ",IF(MONTH(P13)&lt;5,SUM(Tableau235[[#This Row],[03/04/2023]:[28/04/2023]])," ")))</f>
        <v>20</v>
      </c>
      <c r="W13" s="28">
        <f>IF(ISBLANK(P13)," ",IF(IF(AND(NOT(ISBLANK(Q13))),MONTH(Q13)&lt;5)," ",IF(MONTH(P13)&lt;6,SUM(Tableau235[[#This Row],[01/05/2023]:[31/05/2023]])," ")))</f>
        <v>23</v>
      </c>
      <c r="X13" s="28">
        <f>IF(ISBLANK(P13)," ",IF(IF(AND(NOT(ISBLANK(Q13))),MONTH(Q13)&lt;6)," ",IF(MONTH(P13)&lt;7,SUM(Tableau235[[#This Row],[01/06/2023]:[30/06/2023]])," ")))</f>
        <v>22</v>
      </c>
      <c r="Y13" s="28">
        <f>IF(ISBLANK(P13)," ",IF(IF(AND(NOT(ISBLANK(Q13))),MONTH(Q13)&lt;6)," ",IF(MONTH(P13)&lt;8,SUM(Tableau235[[#This Row],[03/07/2023]:[31/07/2023]])," ")))</f>
        <v>21</v>
      </c>
      <c r="Z13" s="28">
        <f>IF(ISBLANK(P13)," ",IF(IF(AND(NOT(ISBLANK(Q13))),MONTH(Q13)&lt;8)," ",IF(MONTH(P13)&lt;9,SUM(Tableau235[[#This Row],[01/08/2023]:[31/08/2023]])," ")))</f>
        <v>23</v>
      </c>
      <c r="AA13" s="28">
        <f>IF(ISBLANK(P13)," ",IF(IF(AND(NOT(ISBLANK(Q13))),MONTH(Q13)&lt;9)," ",IF(MONTH(P13)&lt;10,SUM(Tableau235[[#This Row],[01/09/2023]:[29/09/2023]])," ")))</f>
        <v>21</v>
      </c>
      <c r="AB13" s="28">
        <f>IF(ISBLANK(P13)," ",IF(IF(AND(NOT(ISBLANK(Q13))),MONTH(Q13)&lt;10)," ",IF(MONTH(P13)&lt;11,SUM(Tableau235[[#This Row],[02/10/2023]:[31/10/2023]])," ")))</f>
        <v>22</v>
      </c>
      <c r="AC13" s="28">
        <f>IF(ISBLANK(P13)," ",IF(IF(AND(NOT(ISBLANK(Q13))),MONTH(Q13)&lt;11)," ",IF(MONTH(P13)&lt;12,SUM(Tableau235[[#This Row],[01/11/2023]:[30/11/2023]])," ")))</f>
        <v>19</v>
      </c>
      <c r="AD13" s="28">
        <f>IF(ISBLANK(P13)," ",IF(IF(AND(NOT(ISBLANK(Q13))),MONTH(Q13)&lt;12)," ",IF(MONTH(P13)&lt;13,SUM(Tableau235[[#This Row],[01/12/2023]:[29/12/2023]])," ")))</f>
        <v>16</v>
      </c>
      <c r="AE13" s="7"/>
      <c r="AF13" s="8">
        <f>IF(OR(ISBLANK(P13),Tableau235[[#This Row],[Janvier]]=" ")," ",SUM(Tableau235[[#This Row],[02/01/2023]:[31/01/2023]])/(COUNTA(Tableau235[[#This Row],[02/01/2023]:[31/01/2023]])+COUNTBLANK(Tableau235[[#This Row],[02/01/2023]:[31/01/2023]])))</f>
        <v>1</v>
      </c>
      <c r="AG13" s="8">
        <f>IF(OR(ISBLANK(P13),Tableau235[[#This Row],[Février]]=" ")," ",SUM(Tableau235[[#This Row],[01/02/2023]:[28/02/2023]])/(COUNTA(Tableau235[[#This Row],[01/02/2023]:[28/02/2023]])+COUNTBLANK(Tableau235[[#This Row],[01/02/2023]:[28/02/2023]])))</f>
        <v>1</v>
      </c>
      <c r="AH13" s="8">
        <f>IF(OR(ISBLANK(P13),Tableau235[[#This Row],[Mars]]=" ")," ",SUM(Tableau235[[#This Row],[01/03/2023]:[31/03/2023]])/(COUNTA(Tableau235[[#This Row],[01/03/2023]:[31/03/2023]])+COUNTBLANK(Tableau235[[#This Row],[01/03/2023]:[31/03/2023]])))</f>
        <v>1</v>
      </c>
      <c r="AI13" s="8">
        <f>IF(OR(ISBLANK(P13),Tableau235[[#This Row],[Avril]]=" ")," ",SUM(Tableau235[[#This Row],[03/04/2023]:[28/04/2023]])/(COUNTA(Tableau235[[#This Row],[03/04/2023]:[28/04/2023]])+COUNTBLANK(Tableau235[[#This Row],[01/03/2023]:[31/03/2023]])))</f>
        <v>1</v>
      </c>
      <c r="AJ13" s="8">
        <f>IF(OR(ISBLANK(P13),Tableau235[[#This Row],[Mai]]=" ")," ",SUM(Tableau235[[#This Row],[01/05/2023]:[31/05/2023]])/(COUNTA(Tableau235[[#This Row],[01/05/2023]:[31/05/2023]])+COUNTBLANK(Tableau235[[#This Row],[01/05/2023]:[31/05/2023]])))</f>
        <v>1</v>
      </c>
      <c r="AK13" s="8">
        <f>IF(OR(ISBLANK(P13),Tableau235[[#This Row],[Juin]]=" ")," ",SUM(Tableau235[[#This Row],[01/06/2023]:[30/06/2023]])/(COUNTA(Tableau235[[#This Row],[01/06/2023]:[30/06/2023]])+COUNTBLANK(Tableau235[[#This Row],[01/06/2023]:[30/06/2023]])))</f>
        <v>1</v>
      </c>
      <c r="AL13" s="8">
        <f>IF(OR(ISBLANK(P13),Tableau235[[#This Row],[Juillet]]=" ")," ",SUM(Tableau235[[#This Row],[03/07/2023]:[31/07/2023]])/(COUNTA(Tableau235[[#This Row],[03/07/2023]:[31/07/2023]])+COUNTBLANK(Tableau235[[#This Row],[03/07/2023]:[31/07/2023]])))</f>
        <v>1</v>
      </c>
      <c r="AM13" s="8">
        <f>IF(OR(ISBLANK(P13),Tableau235[[#This Row],[Août]]=" ")," ",SUM(Tableau235[[#This Row],[01/08/2023]:[31/08/2023]])/(COUNTA(Tableau235[[#This Row],[01/08/2023]:[31/08/2023]])+COUNTBLANK(Tableau235[[#This Row],[01/08/2023]:[31/08/2023]])))</f>
        <v>1</v>
      </c>
      <c r="AN13" s="8">
        <f>IF(OR(ISBLANK(P13),Tableau235[[#This Row],[Septembre]]=" ")," ",SUM(Tableau235[[#This Row],[01/09/2023]:[29/09/2023]])/(COUNTA(Tableau235[[#This Row],[01/09/2023]:[29/09/2023]])+COUNTBLANK(Tableau235[[#This Row],[01/09/2023]:[29/09/2023]])))</f>
        <v>1</v>
      </c>
      <c r="AO13" s="8">
        <f>IF(OR(ISBLANK(P13),Tableau235[[#This Row],[Octobre]]=" ")," ",SUM(Tableau235[[#This Row],[02/10/2023]:[31/10/2023]])/(COUNTA(Tableau235[[#This Row],[02/10/2023]:[31/10/2023]])+COUNTBLANK(Tableau235[[#This Row],[02/10/2023]:[31/10/2023]])))</f>
        <v>1</v>
      </c>
      <c r="AP13" s="8">
        <f>IF(OR(ISBLANK(P13),Tableau235[[#This Row],[Novembre]]=" ")," ",SUM(Tableau235[[#This Row],[01/11/2023]:[30/11/2023]])/(COUNTA(Tableau235[[#This Row],[01/11/2023]:[30/11/2023]])+COUNTBLANK(Tableau235[[#This Row],[01/11/2023]:[30/11/2023]])))</f>
        <v>0.86363636363636365</v>
      </c>
      <c r="AQ13" s="8">
        <f>IF(OR(ISBLANK(P13),Tableau235[[#This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1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8">
        <v>1</v>
      </c>
      <c r="BQ13" s="8">
        <v>1</v>
      </c>
      <c r="BR13" s="8">
        <v>1</v>
      </c>
      <c r="BS13" s="8">
        <v>1</v>
      </c>
      <c r="BT13" s="8">
        <v>1</v>
      </c>
      <c r="BU13" s="8">
        <v>1</v>
      </c>
      <c r="BV13" s="8">
        <v>1</v>
      </c>
      <c r="BW13" s="8">
        <v>1</v>
      </c>
      <c r="BX13" s="8">
        <v>1</v>
      </c>
      <c r="BY13" s="8">
        <v>1</v>
      </c>
      <c r="BZ13" s="8">
        <v>1</v>
      </c>
      <c r="CA13" s="8">
        <v>1</v>
      </c>
      <c r="CB13" s="8">
        <v>1</v>
      </c>
      <c r="CC13" s="8">
        <v>1</v>
      </c>
      <c r="CD13" s="8">
        <v>1</v>
      </c>
      <c r="CE13" s="8">
        <v>1</v>
      </c>
      <c r="CF13" s="8">
        <v>1</v>
      </c>
      <c r="CG13" s="8">
        <v>1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1</v>
      </c>
      <c r="CP13" s="8">
        <v>1</v>
      </c>
      <c r="CQ13" s="8">
        <v>1</v>
      </c>
      <c r="CR13" s="8">
        <v>1</v>
      </c>
      <c r="CS13" s="8">
        <v>1</v>
      </c>
      <c r="CT13" s="8">
        <v>1</v>
      </c>
      <c r="CU13" s="8">
        <v>1</v>
      </c>
      <c r="CV13" s="8">
        <v>1</v>
      </c>
      <c r="CW13" s="8">
        <v>1</v>
      </c>
      <c r="CX13" s="8">
        <v>1</v>
      </c>
      <c r="CY13" s="8">
        <v>1</v>
      </c>
      <c r="CZ13" s="8">
        <v>1</v>
      </c>
      <c r="DA13" s="8">
        <v>1</v>
      </c>
      <c r="DB13" s="8">
        <v>1</v>
      </c>
      <c r="DC13" s="8">
        <v>1</v>
      </c>
      <c r="DD13" s="8">
        <v>1</v>
      </c>
      <c r="DE13" s="8">
        <v>1</v>
      </c>
      <c r="DF13" s="8">
        <v>1</v>
      </c>
      <c r="DG13" s="8">
        <v>1</v>
      </c>
      <c r="DH13" s="8">
        <v>1</v>
      </c>
      <c r="DI13" s="8">
        <v>1</v>
      </c>
      <c r="DJ13" s="8">
        <v>1</v>
      </c>
      <c r="DK13" s="8">
        <v>1</v>
      </c>
      <c r="DL13" s="8">
        <v>1</v>
      </c>
      <c r="DM13" s="8">
        <v>1</v>
      </c>
      <c r="DN13" s="8">
        <v>1</v>
      </c>
      <c r="DO13" s="8">
        <v>1</v>
      </c>
      <c r="DP13" s="8">
        <v>1</v>
      </c>
      <c r="DQ13" s="8">
        <v>1</v>
      </c>
      <c r="DR13" s="8">
        <v>1</v>
      </c>
      <c r="DS13" s="8">
        <v>1</v>
      </c>
      <c r="DT13" s="8">
        <v>1</v>
      </c>
      <c r="DU13" s="8">
        <v>1</v>
      </c>
      <c r="DV13" s="8">
        <v>1</v>
      </c>
      <c r="DW13" s="8">
        <v>1</v>
      </c>
      <c r="DX13" s="8">
        <v>1</v>
      </c>
      <c r="DY13" s="8">
        <v>1</v>
      </c>
      <c r="DZ13" s="8">
        <v>1</v>
      </c>
      <c r="EA13" s="8">
        <v>1</v>
      </c>
      <c r="EB13" s="8">
        <v>1</v>
      </c>
      <c r="EC13" s="8">
        <v>1</v>
      </c>
      <c r="ED13" s="8">
        <v>1</v>
      </c>
      <c r="EE13" s="8">
        <v>1</v>
      </c>
      <c r="EF13" s="8">
        <v>1</v>
      </c>
      <c r="EG13" s="8">
        <v>1</v>
      </c>
      <c r="EH13" s="8">
        <v>1</v>
      </c>
      <c r="EI13" s="8">
        <v>1</v>
      </c>
      <c r="EJ13" s="8">
        <v>1</v>
      </c>
      <c r="EK13" s="8">
        <v>1</v>
      </c>
      <c r="EL13" s="8">
        <v>1</v>
      </c>
      <c r="EM13" s="8">
        <v>1</v>
      </c>
      <c r="EN13" s="8">
        <v>1</v>
      </c>
      <c r="EO13" s="8">
        <v>1</v>
      </c>
      <c r="EP13" s="8">
        <v>1</v>
      </c>
      <c r="EQ13" s="8">
        <v>1</v>
      </c>
      <c r="ER13" s="8">
        <v>1</v>
      </c>
      <c r="ES13" s="8">
        <v>1</v>
      </c>
      <c r="ET13" s="8">
        <v>1</v>
      </c>
      <c r="EU13" s="8">
        <v>1</v>
      </c>
      <c r="EV13" s="8">
        <v>1</v>
      </c>
      <c r="EW13" s="8">
        <v>1</v>
      </c>
      <c r="EX13" s="8">
        <v>1</v>
      </c>
      <c r="EY13" s="8">
        <v>1</v>
      </c>
      <c r="EZ13" s="8">
        <v>1</v>
      </c>
      <c r="FA13" s="8">
        <v>1</v>
      </c>
      <c r="FB13" s="8">
        <v>1</v>
      </c>
      <c r="FC13" s="8">
        <v>1</v>
      </c>
      <c r="FD13" s="8">
        <v>1</v>
      </c>
      <c r="FE13" s="8">
        <v>1</v>
      </c>
      <c r="FF13" s="8">
        <v>1</v>
      </c>
      <c r="FG13" s="8">
        <v>1</v>
      </c>
      <c r="FH13" s="8">
        <v>1</v>
      </c>
      <c r="FI13" s="8">
        <v>1</v>
      </c>
      <c r="FJ13" s="8">
        <v>1</v>
      </c>
      <c r="FK13" s="8">
        <v>1</v>
      </c>
      <c r="FL13" s="8">
        <v>1</v>
      </c>
      <c r="FM13" s="8">
        <v>1</v>
      </c>
      <c r="FN13" s="8">
        <v>1</v>
      </c>
      <c r="FO13" s="8">
        <v>1</v>
      </c>
      <c r="FP13" s="8">
        <v>1</v>
      </c>
      <c r="FQ13" s="8">
        <v>1</v>
      </c>
      <c r="FR13" s="8">
        <v>1</v>
      </c>
      <c r="FS13" s="8">
        <v>1</v>
      </c>
      <c r="FT13" s="8">
        <v>1</v>
      </c>
      <c r="FU13" s="8">
        <v>1</v>
      </c>
      <c r="FV13" s="8">
        <v>1</v>
      </c>
      <c r="FW13" s="8">
        <v>1</v>
      </c>
      <c r="FX13" s="8">
        <v>1</v>
      </c>
      <c r="FY13" s="8">
        <v>1</v>
      </c>
      <c r="FZ13" s="8">
        <v>1</v>
      </c>
      <c r="GA13" s="8">
        <v>1</v>
      </c>
      <c r="GB13" s="8">
        <v>1</v>
      </c>
      <c r="GC13" s="8">
        <v>1</v>
      </c>
      <c r="GD13" s="8">
        <v>1</v>
      </c>
      <c r="GE13" s="8">
        <v>1</v>
      </c>
      <c r="GF13" s="8">
        <v>1</v>
      </c>
      <c r="GG13" s="8">
        <v>1</v>
      </c>
      <c r="GH13" s="8">
        <v>1</v>
      </c>
      <c r="GI13" s="8">
        <v>1</v>
      </c>
      <c r="GJ13" s="8">
        <v>1</v>
      </c>
      <c r="GK13" s="8">
        <v>1</v>
      </c>
      <c r="GL13" s="8">
        <v>1</v>
      </c>
      <c r="GM13" s="8">
        <v>1</v>
      </c>
      <c r="GN13" s="8">
        <v>1</v>
      </c>
      <c r="GO13" s="8">
        <v>1</v>
      </c>
      <c r="GP13" s="8">
        <v>1</v>
      </c>
      <c r="GQ13" s="8">
        <v>1</v>
      </c>
      <c r="GR13" s="8">
        <v>1</v>
      </c>
      <c r="GS13" s="8">
        <v>1</v>
      </c>
      <c r="GT13" s="8">
        <v>1</v>
      </c>
      <c r="GU13" s="8">
        <v>1</v>
      </c>
      <c r="GV13" s="8">
        <v>1</v>
      </c>
      <c r="GW13" s="8">
        <v>1</v>
      </c>
      <c r="GX13" s="8">
        <v>1</v>
      </c>
      <c r="GY13" s="8">
        <v>1</v>
      </c>
      <c r="GZ13" s="8">
        <v>1</v>
      </c>
      <c r="HA13" s="8">
        <v>1</v>
      </c>
      <c r="HB13" s="8">
        <v>1</v>
      </c>
      <c r="HC13" s="8">
        <v>1</v>
      </c>
      <c r="HD13" s="8">
        <v>1</v>
      </c>
      <c r="HE13" s="8">
        <v>1</v>
      </c>
      <c r="HF13" s="8">
        <v>1</v>
      </c>
      <c r="HG13" s="8">
        <v>1</v>
      </c>
      <c r="HH13" s="8">
        <v>1</v>
      </c>
      <c r="HI13" s="8">
        <v>1</v>
      </c>
      <c r="HJ13" s="8">
        <v>1</v>
      </c>
      <c r="HK13" s="8">
        <v>1</v>
      </c>
      <c r="HL13" s="8">
        <v>1</v>
      </c>
      <c r="HM13" s="8">
        <v>1</v>
      </c>
      <c r="HN13" s="8">
        <v>1</v>
      </c>
      <c r="HO13" s="8">
        <v>1</v>
      </c>
      <c r="HP13" s="8">
        <v>1</v>
      </c>
      <c r="HQ13" s="8">
        <v>1</v>
      </c>
      <c r="HR13" s="8">
        <v>1</v>
      </c>
      <c r="HS13" s="8">
        <v>1</v>
      </c>
      <c r="HT13" s="8">
        <v>1</v>
      </c>
      <c r="HU13" s="8">
        <v>1</v>
      </c>
      <c r="HV13" s="8">
        <v>1</v>
      </c>
      <c r="HW13" s="8">
        <v>1</v>
      </c>
      <c r="HX13" s="8">
        <v>1</v>
      </c>
      <c r="HY13" s="8">
        <v>1</v>
      </c>
      <c r="HZ13" s="8">
        <v>1</v>
      </c>
      <c r="IA13" s="8">
        <v>1</v>
      </c>
      <c r="IB13" s="8">
        <v>1</v>
      </c>
      <c r="IC13" s="8">
        <v>1</v>
      </c>
      <c r="ID13" s="8">
        <v>1</v>
      </c>
      <c r="IE13" s="8">
        <v>1</v>
      </c>
      <c r="IF13" s="8">
        <v>1</v>
      </c>
      <c r="IG13" s="8">
        <v>1</v>
      </c>
      <c r="IH13" s="8">
        <v>1</v>
      </c>
      <c r="II13" s="8">
        <v>1</v>
      </c>
      <c r="IJ13" s="8">
        <v>1</v>
      </c>
      <c r="IK13" s="8">
        <v>1</v>
      </c>
      <c r="IL13" s="8">
        <v>1</v>
      </c>
      <c r="IM13" s="8">
        <v>1</v>
      </c>
      <c r="IN13" s="8">
        <v>1</v>
      </c>
      <c r="IO13" s="8">
        <v>1</v>
      </c>
      <c r="IP13" s="8">
        <v>1</v>
      </c>
      <c r="IQ13" s="8">
        <v>1</v>
      </c>
      <c r="IR13" s="8">
        <v>1</v>
      </c>
      <c r="IS13" s="8">
        <v>1</v>
      </c>
      <c r="IT13" s="8">
        <v>1</v>
      </c>
      <c r="IU13" s="8">
        <v>1</v>
      </c>
      <c r="IV13" s="8">
        <v>1</v>
      </c>
      <c r="IW13" s="8">
        <v>1</v>
      </c>
      <c r="IX13" s="8">
        <v>1</v>
      </c>
      <c r="IY13" s="8">
        <v>1</v>
      </c>
      <c r="IZ13" s="8">
        <v>1</v>
      </c>
      <c r="JA13" s="8" t="s">
        <v>409</v>
      </c>
      <c r="JB13" s="8" t="s">
        <v>409</v>
      </c>
      <c r="JC13" s="8">
        <v>1</v>
      </c>
      <c r="JD13" s="8" t="s">
        <v>415</v>
      </c>
      <c r="JE13" s="8">
        <v>1</v>
      </c>
      <c r="JF13" s="8">
        <v>1</v>
      </c>
      <c r="JG13" s="8">
        <v>1</v>
      </c>
      <c r="JH13" s="8">
        <v>1</v>
      </c>
      <c r="JI13" s="8">
        <v>1</v>
      </c>
      <c r="JJ13" s="8">
        <v>1</v>
      </c>
      <c r="JK13" s="8">
        <v>1</v>
      </c>
      <c r="JL13" s="8">
        <v>1</v>
      </c>
      <c r="JM13" s="8">
        <v>1</v>
      </c>
      <c r="JN13" s="8">
        <v>1</v>
      </c>
      <c r="JO13" s="8">
        <v>1</v>
      </c>
      <c r="JP13" s="8">
        <v>1</v>
      </c>
      <c r="JQ13" s="8">
        <v>1</v>
      </c>
      <c r="JR13" s="8">
        <v>1</v>
      </c>
      <c r="JS13" s="8">
        <v>1</v>
      </c>
      <c r="JT13" s="8">
        <v>1</v>
      </c>
      <c r="JU13" s="8">
        <v>1</v>
      </c>
      <c r="JV13" s="8">
        <v>1</v>
      </c>
      <c r="JW13" s="8">
        <v>1</v>
      </c>
      <c r="JX13" s="8">
        <v>1</v>
      </c>
      <c r="JY13" s="8">
        <v>1</v>
      </c>
      <c r="JZ13" s="8">
        <v>1</v>
      </c>
      <c r="KA13" s="8">
        <v>1</v>
      </c>
      <c r="KB13" s="8">
        <v>1</v>
      </c>
      <c r="KC13" s="8">
        <v>1</v>
      </c>
      <c r="KD13" s="8">
        <v>1</v>
      </c>
      <c r="KE13" s="8">
        <v>1</v>
      </c>
      <c r="KF13" s="8">
        <v>1</v>
      </c>
      <c r="KG13" s="8">
        <v>1</v>
      </c>
      <c r="KH13" s="8">
        <v>1</v>
      </c>
      <c r="KI13" s="8">
        <v>1</v>
      </c>
      <c r="KJ13" s="8">
        <v>1</v>
      </c>
      <c r="KK13" s="8">
        <v>1</v>
      </c>
      <c r="KL13" s="8">
        <v>1</v>
      </c>
      <c r="KM13" s="8" t="s">
        <v>413</v>
      </c>
      <c r="KN13" s="8" t="s">
        <v>413</v>
      </c>
      <c r="KO13" s="8" t="s">
        <v>413</v>
      </c>
      <c r="KP13" s="8" t="s">
        <v>413</v>
      </c>
      <c r="KQ13" s="8" t="s">
        <v>413</v>
      </c>
    </row>
    <row r="14" spans="1:303" ht="15" hidden="1" customHeight="1">
      <c r="A14" s="56">
        <v>1</v>
      </c>
      <c r="B14" s="25" t="s">
        <v>909</v>
      </c>
      <c r="C14" s="26" t="s">
        <v>910</v>
      </c>
      <c r="D14" s="32">
        <v>45082</v>
      </c>
      <c r="E14" s="26" t="s">
        <v>419</v>
      </c>
      <c r="F14" s="26" t="s">
        <v>465</v>
      </c>
      <c r="G14" s="26" t="s">
        <v>617</v>
      </c>
      <c r="H14" s="26" t="s">
        <v>439</v>
      </c>
      <c r="I14" s="26" t="s">
        <v>423</v>
      </c>
      <c r="J14" s="26" t="s">
        <v>440</v>
      </c>
      <c r="K14" s="26" t="s">
        <v>441</v>
      </c>
      <c r="L14" s="26" t="s">
        <v>481</v>
      </c>
      <c r="M14" s="26" t="s">
        <v>508</v>
      </c>
      <c r="N14" s="26" t="s">
        <v>443</v>
      </c>
      <c r="O14" s="33" t="s">
        <v>897</v>
      </c>
      <c r="P14" s="32">
        <v>45078</v>
      </c>
      <c r="Q14" s="26"/>
      <c r="R14" s="27" t="s">
        <v>445</v>
      </c>
      <c r="S14" s="28" t="str">
        <f>IF(ISBLANK(P14)," ",IF(IF(AND(NOT(ISBLANK(Q14))),MONTH(Q14)&lt;1)," ",IF(MONTH(P14)&lt;2,SUM(Tableau235[[#This Row],[02/01/2023]:[31/01/2023]])," ")))</f>
        <v xml:space="preserve"> </v>
      </c>
      <c r="T14" s="28" t="str">
        <f>IF(ISBLANK(P14)," ",IF(IF(AND(NOT(ISBLANK(Q14))),MONTH(Q14)&lt;2)," ",IF(MONTH(P14)&lt;3,SUM(Tableau235[[#This Row],[01/02/2023]:[28/02/2023]])," ")))</f>
        <v xml:space="preserve"> </v>
      </c>
      <c r="U14" s="28" t="str">
        <f>IF(ISBLANK(P14)," ",IF(IF(AND(NOT(ISBLANK(Q14))),MONTH(Q14)&lt;3)," ",IF(MONTH(P14)&lt;4,SUM(Tableau235[[#This Row],[01/03/2023]:[31/03/2023]])," ")))</f>
        <v xml:space="preserve"> </v>
      </c>
      <c r="V14" s="28" t="str">
        <f>IF(ISBLANK(P14)," ",IF(IF(AND(NOT(ISBLANK(Q14))),MONTH(Q14)&lt;4)," ",IF(MONTH(P14)&lt;5,SUM(Tableau235[[#This Row],[03/04/2023]:[28/04/2023]])," ")))</f>
        <v xml:space="preserve"> </v>
      </c>
      <c r="W14" s="28" t="str">
        <f>IF(ISBLANK(P14)," ",IF(IF(AND(NOT(ISBLANK(Q14))),MONTH(Q14)&lt;5)," ",IF(MONTH(P14)&lt;6,SUM(Tableau235[[#This Row],[01/05/2023]:[31/05/2023]])," ")))</f>
        <v xml:space="preserve"> </v>
      </c>
      <c r="X14" s="28">
        <f>IF(ISBLANK(P14)," ",IF(IF(AND(NOT(ISBLANK(Q14))),MONTH(Q14)&lt;6)," ",IF(MONTH(P14)&lt;7,SUM(Tableau235[[#This Row],[01/06/2023]:[30/06/2023]])," ")))</f>
        <v>0</v>
      </c>
      <c r="Y14" s="28">
        <f>IF(ISBLANK(P14)," ",IF(IF(AND(NOT(ISBLANK(Q14))),MONTH(Q14)&lt;6)," ",IF(MONTH(P14)&lt;8,SUM(Tableau235[[#This Row],[03/07/2023]:[31/07/2023]])," ")))</f>
        <v>0</v>
      </c>
      <c r="Z14" s="28">
        <f>IF(ISBLANK(P14)," ",IF(IF(AND(NOT(ISBLANK(Q14))),MONTH(Q14)&lt;8)," ",IF(MONTH(P14)&lt;9,SUM(Tableau235[[#This Row],[01/08/2023]:[31/08/2023]])," ")))</f>
        <v>0</v>
      </c>
      <c r="AA14" s="28">
        <f>IF(ISBLANK(P14)," ",IF(IF(AND(NOT(ISBLANK(Q14))),MONTH(Q14)&lt;9)," ",IF(MONTH(P14)&lt;10,SUM(Tableau235[[#This Row],[01/09/2023]:[29/09/2023]])," ")))</f>
        <v>0</v>
      </c>
      <c r="AB14" s="28">
        <f>IF(ISBLANK(P14)," ",IF(IF(AND(NOT(ISBLANK(Q14))),MONTH(Q14)&lt;10)," ",IF(MONTH(P14)&lt;11,SUM(Tableau235[[#This Row],[02/10/2023]:[31/10/2023]])," ")))</f>
        <v>0</v>
      </c>
      <c r="AC14" s="28">
        <f>IF(ISBLANK(P14)," ",IF(IF(AND(NOT(ISBLANK(Q14))),MONTH(Q14)&lt;11)," ",IF(MONTH(P14)&lt;12,SUM(Tableau235[[#This Row],[01/11/2023]:[30/11/2023]])," ")))</f>
        <v>21</v>
      </c>
      <c r="AD14" s="28">
        <f>IF(ISBLANK(P14)," ",IF(IF(AND(NOT(ISBLANK(Q14))),MONTH(Q14)&lt;12)," ",IF(MONTH(P14)&lt;13,SUM(Tableau235[[#This Row],[01/12/2023]:[29/12/2023]])," ")))</f>
        <v>21</v>
      </c>
      <c r="AE14" s="7"/>
      <c r="AF14" s="8" t="str">
        <f>IF(OR(ISBLANK(P14),Tableau235[[#This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14" s="8" t="str">
        <f>IF(OR(ISBLANK(P14),Tableau235[[#This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14" s="8" t="str">
        <f>IF(OR(ISBLANK(P14),Tableau235[[#This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14" s="8" t="str">
        <f>IF(OR(ISBLANK(P14),Tableau235[[#This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14" s="8" t="str">
        <f>IF(OR(ISBLANK(P14),Tableau235[[#This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14" s="8">
        <f>IF(OR(ISBLANK(P14),Tableau235[[#This Row],[Juin]]=" ")," ",SUM(Tableau235[[#This Row],[01/06/2023]:[30/06/2023]])/(COUNTA(Tableau235[[#This Row],[01/06/2023]:[30/06/2023]])+COUNTBLANK(Tableau235[[#This Row],[01/06/2023]:[30/06/2023]])))</f>
        <v>0</v>
      </c>
      <c r="AL14" s="8">
        <f>IF(OR(ISBLANK(P14),Tableau235[[#This Row],[Juillet]]=" ")," ",SUM(Tableau235[[#This Row],[03/07/2023]:[31/07/2023]])/(COUNTA(Tableau235[[#This Row],[03/07/2023]:[31/07/2023]])+COUNTBLANK(Tableau235[[#This Row],[03/07/2023]:[31/07/2023]])))</f>
        <v>0</v>
      </c>
      <c r="AM14" s="8">
        <f>IF(OR(ISBLANK(P14),Tableau235[[#This Row],[Août]]=" ")," ",SUM(Tableau235[[#This Row],[01/08/2023]:[31/08/2023]])/(COUNTA(Tableau235[[#This Row],[01/08/2023]:[31/08/2023]])+COUNTBLANK(Tableau235[[#This Row],[01/08/2023]:[31/08/2023]])))</f>
        <v>0</v>
      </c>
      <c r="AN14" s="8">
        <f>IF(OR(ISBLANK(P14),Tableau235[[#This Row],[Septembre]]=" ")," ",SUM(Tableau235[[#This Row],[01/09/2023]:[29/09/2023]])/(COUNTA(Tableau235[[#This Row],[01/09/2023]:[29/09/2023]])+COUNTBLANK(Tableau235[[#This Row],[01/09/2023]:[29/09/2023]])))</f>
        <v>0</v>
      </c>
      <c r="AO14" s="8">
        <f>IF(OR(ISBLANK(P14),Tableau235[[#This Row],[Octobre]]=" ")," ",SUM(Tableau235[[#This Row],[02/10/2023]:[31/10/2023]])/(COUNTA(Tableau235[[#This Row],[02/10/2023]:[31/10/2023]])+COUNTBLANK(Tableau235[[#This Row],[02/10/2023]:[31/10/2023]])))</f>
        <v>0</v>
      </c>
      <c r="AP14" s="8">
        <f>IF(OR(ISBLANK(P14),Tableau235[[#This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14" s="8">
        <f>IF(OR(ISBLANK(P14),Tableau235[[#This Row],[Décembre]]=" ")," ",SUM(Tableau235[[#This Row],[01/12/2023]:[29/12/2023]])/(COUNTA(Tableau235[[#This Row],[01/12/2023]:[29/12/2023]])+COUNTBLANK(Tableau235[[#This Row],[01/12/2023]:[29/12/2023]])))</f>
        <v>1</v>
      </c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 t="s">
        <v>898</v>
      </c>
      <c r="EW14" s="8" t="s">
        <v>898</v>
      </c>
      <c r="EX14" s="8" t="s">
        <v>898</v>
      </c>
      <c r="EY14" s="8" t="s">
        <v>898</v>
      </c>
      <c r="EZ14" s="8" t="s">
        <v>898</v>
      </c>
      <c r="FA14" s="8" t="s">
        <v>898</v>
      </c>
      <c r="FB14" s="8" t="s">
        <v>898</v>
      </c>
      <c r="FC14" s="8" t="s">
        <v>898</v>
      </c>
      <c r="FD14" s="8" t="s">
        <v>898</v>
      </c>
      <c r="FE14" s="8" t="s">
        <v>898</v>
      </c>
      <c r="FF14" s="8" t="s">
        <v>898</v>
      </c>
      <c r="FG14" s="8" t="s">
        <v>898</v>
      </c>
      <c r="FH14" s="8" t="s">
        <v>898</v>
      </c>
      <c r="FI14" s="8" t="s">
        <v>898</v>
      </c>
      <c r="FJ14" s="8" t="s">
        <v>898</v>
      </c>
      <c r="FK14" s="8" t="s">
        <v>898</v>
      </c>
      <c r="FL14" s="8" t="s">
        <v>898</v>
      </c>
      <c r="FM14" s="8" t="s">
        <v>898</v>
      </c>
      <c r="FN14" s="8" t="s">
        <v>898</v>
      </c>
      <c r="FO14" s="8" t="s">
        <v>898</v>
      </c>
      <c r="FP14" s="8" t="s">
        <v>898</v>
      </c>
      <c r="FQ14" s="8" t="s">
        <v>898</v>
      </c>
      <c r="FR14" s="8" t="s">
        <v>898</v>
      </c>
      <c r="FS14" s="8" t="s">
        <v>898</v>
      </c>
      <c r="FT14" s="8" t="s">
        <v>898</v>
      </c>
      <c r="FU14" s="8" t="s">
        <v>898</v>
      </c>
      <c r="FV14" s="8" t="s">
        <v>898</v>
      </c>
      <c r="FW14" s="8" t="s">
        <v>898</v>
      </c>
      <c r="FX14" s="8" t="s">
        <v>898</v>
      </c>
      <c r="FY14" s="8" t="s">
        <v>898</v>
      </c>
      <c r="FZ14" s="8" t="s">
        <v>898</v>
      </c>
      <c r="GA14" s="8" t="s">
        <v>898</v>
      </c>
      <c r="GB14" s="8" t="s">
        <v>898</v>
      </c>
      <c r="GC14" s="8" t="s">
        <v>898</v>
      </c>
      <c r="GD14" s="8" t="s">
        <v>898</v>
      </c>
      <c r="GE14" s="8" t="s">
        <v>898</v>
      </c>
      <c r="GF14" s="8" t="s">
        <v>898</v>
      </c>
      <c r="GG14" s="8" t="s">
        <v>898</v>
      </c>
      <c r="GH14" s="8" t="s">
        <v>898</v>
      </c>
      <c r="GI14" s="8" t="s">
        <v>898</v>
      </c>
      <c r="GJ14" s="8" t="s">
        <v>898</v>
      </c>
      <c r="GK14" s="8" t="s">
        <v>898</v>
      </c>
      <c r="GL14" s="8" t="s">
        <v>898</v>
      </c>
      <c r="GM14" s="8" t="s">
        <v>898</v>
      </c>
      <c r="GN14" s="8" t="s">
        <v>898</v>
      </c>
      <c r="GO14" s="8" t="s">
        <v>898</v>
      </c>
      <c r="GP14" s="8" t="s">
        <v>898</v>
      </c>
      <c r="GQ14" s="8" t="s">
        <v>898</v>
      </c>
      <c r="GR14" s="8" t="s">
        <v>898</v>
      </c>
      <c r="GS14" s="8" t="s">
        <v>898</v>
      </c>
      <c r="GT14" s="8" t="s">
        <v>898</v>
      </c>
      <c r="GU14" s="8" t="s">
        <v>898</v>
      </c>
      <c r="GV14" s="8" t="s">
        <v>898</v>
      </c>
      <c r="GW14" s="8" t="s">
        <v>898</v>
      </c>
      <c r="GX14" s="8" t="s">
        <v>898</v>
      </c>
      <c r="GY14" s="8" t="s">
        <v>898</v>
      </c>
      <c r="GZ14" s="8" t="s">
        <v>898</v>
      </c>
      <c r="HA14" s="8" t="s">
        <v>898</v>
      </c>
      <c r="HB14" s="8" t="s">
        <v>898</v>
      </c>
      <c r="HC14" s="8" t="s">
        <v>898</v>
      </c>
      <c r="HD14" s="8" t="s">
        <v>898</v>
      </c>
      <c r="HE14" s="8" t="s">
        <v>898</v>
      </c>
      <c r="HF14" s="8" t="s">
        <v>898</v>
      </c>
      <c r="HG14" s="8" t="s">
        <v>898</v>
      </c>
      <c r="HH14" s="8" t="s">
        <v>898</v>
      </c>
      <c r="HI14" s="8" t="s">
        <v>898</v>
      </c>
      <c r="HJ14" s="8" t="s">
        <v>898</v>
      </c>
      <c r="HK14" s="8" t="s">
        <v>898</v>
      </c>
      <c r="HL14" s="8" t="s">
        <v>898</v>
      </c>
      <c r="HM14" s="8" t="s">
        <v>898</v>
      </c>
      <c r="HN14" s="8" t="s">
        <v>898</v>
      </c>
      <c r="HO14" s="8" t="s">
        <v>898</v>
      </c>
      <c r="HP14" s="8" t="s">
        <v>898</v>
      </c>
      <c r="HQ14" s="8" t="s">
        <v>898</v>
      </c>
      <c r="HR14" s="8" t="s">
        <v>898</v>
      </c>
      <c r="HS14" s="8" t="s">
        <v>898</v>
      </c>
      <c r="HT14" s="8" t="s">
        <v>898</v>
      </c>
      <c r="HU14" s="8" t="s">
        <v>898</v>
      </c>
      <c r="HV14" s="8" t="s">
        <v>898</v>
      </c>
      <c r="HW14" s="8" t="s">
        <v>898</v>
      </c>
      <c r="HX14" s="8" t="s">
        <v>898</v>
      </c>
      <c r="HY14" s="8" t="s">
        <v>898</v>
      </c>
      <c r="HZ14" s="8" t="s">
        <v>898</v>
      </c>
      <c r="IA14" s="8" t="s">
        <v>898</v>
      </c>
      <c r="IB14" s="8" t="s">
        <v>898</v>
      </c>
      <c r="IC14" s="8" t="s">
        <v>898</v>
      </c>
      <c r="ID14" s="8" t="s">
        <v>898</v>
      </c>
      <c r="IE14" s="8" t="s">
        <v>898</v>
      </c>
      <c r="IF14" s="8" t="s">
        <v>898</v>
      </c>
      <c r="IG14" s="8" t="s">
        <v>898</v>
      </c>
      <c r="IH14" s="8" t="s">
        <v>898</v>
      </c>
      <c r="II14" s="8" t="s">
        <v>898</v>
      </c>
      <c r="IJ14" s="8" t="s">
        <v>898</v>
      </c>
      <c r="IK14" s="8" t="s">
        <v>898</v>
      </c>
      <c r="IL14" s="8" t="s">
        <v>898</v>
      </c>
      <c r="IM14" s="8" t="s">
        <v>898</v>
      </c>
      <c r="IN14" s="8" t="s">
        <v>898</v>
      </c>
      <c r="IO14" s="8" t="s">
        <v>898</v>
      </c>
      <c r="IP14" s="8" t="s">
        <v>898</v>
      </c>
      <c r="IQ14" s="8" t="s">
        <v>898</v>
      </c>
      <c r="IR14" s="8" t="s">
        <v>898</v>
      </c>
      <c r="IS14" s="8" t="s">
        <v>898</v>
      </c>
      <c r="IT14" s="8" t="s">
        <v>898</v>
      </c>
      <c r="IU14" s="8" t="s">
        <v>898</v>
      </c>
      <c r="IV14" s="8" t="s">
        <v>898</v>
      </c>
      <c r="IW14" s="8" t="s">
        <v>898</v>
      </c>
      <c r="IX14" s="8" t="s">
        <v>898</v>
      </c>
      <c r="IY14" s="8" t="s">
        <v>898</v>
      </c>
      <c r="IZ14" s="8" t="s">
        <v>898</v>
      </c>
      <c r="JA14" s="8">
        <v>1</v>
      </c>
      <c r="JB14" s="8">
        <v>1</v>
      </c>
      <c r="JC14" s="8">
        <v>1</v>
      </c>
      <c r="JD14" s="8" t="s">
        <v>415</v>
      </c>
      <c r="JE14" s="8">
        <v>1</v>
      </c>
      <c r="JF14" s="8">
        <v>1</v>
      </c>
      <c r="JG14" s="8">
        <v>1</v>
      </c>
      <c r="JH14" s="8">
        <v>1</v>
      </c>
      <c r="JI14" s="8">
        <v>1</v>
      </c>
      <c r="JJ14" s="8">
        <v>1</v>
      </c>
      <c r="JK14" s="8">
        <v>1</v>
      </c>
      <c r="JL14" s="8">
        <v>1</v>
      </c>
      <c r="JM14" s="8">
        <v>1</v>
      </c>
      <c r="JN14" s="8">
        <v>1</v>
      </c>
      <c r="JO14" s="8">
        <v>1</v>
      </c>
      <c r="JP14" s="8">
        <v>1</v>
      </c>
      <c r="JQ14" s="8">
        <v>1</v>
      </c>
      <c r="JR14" s="8">
        <v>1</v>
      </c>
      <c r="JS14" s="8">
        <v>1</v>
      </c>
      <c r="JT14" s="8">
        <v>1</v>
      </c>
      <c r="JU14" s="8">
        <v>1</v>
      </c>
      <c r="JV14" s="8">
        <v>1</v>
      </c>
      <c r="JW14" s="8">
        <v>1</v>
      </c>
      <c r="JX14" s="8">
        <v>1</v>
      </c>
      <c r="JY14" s="8">
        <v>1</v>
      </c>
      <c r="JZ14" s="8">
        <v>1</v>
      </c>
      <c r="KA14" s="8">
        <v>1</v>
      </c>
      <c r="KB14" s="8">
        <v>1</v>
      </c>
      <c r="KC14" s="8">
        <v>1</v>
      </c>
      <c r="KD14" s="8">
        <v>1</v>
      </c>
      <c r="KE14" s="8">
        <v>1</v>
      </c>
      <c r="KF14" s="8">
        <v>1</v>
      </c>
      <c r="KG14" s="8">
        <v>1</v>
      </c>
      <c r="KH14" s="8">
        <v>1</v>
      </c>
      <c r="KI14" s="8">
        <v>1</v>
      </c>
      <c r="KJ14" s="8">
        <v>1</v>
      </c>
      <c r="KK14" s="8">
        <v>1</v>
      </c>
      <c r="KL14" s="8">
        <v>1</v>
      </c>
      <c r="KM14" s="8">
        <v>1</v>
      </c>
      <c r="KN14" s="8">
        <v>1</v>
      </c>
      <c r="KO14" s="8">
        <v>1</v>
      </c>
      <c r="KP14" s="8">
        <v>1</v>
      </c>
      <c r="KQ14" s="8">
        <v>1</v>
      </c>
    </row>
    <row r="15" spans="1:303" ht="15" hidden="1" customHeight="1">
      <c r="A15" s="40">
        <v>1</v>
      </c>
      <c r="B15" s="25" t="s">
        <v>911</v>
      </c>
      <c r="C15" s="26" t="s">
        <v>912</v>
      </c>
      <c r="D15" s="32">
        <v>43892</v>
      </c>
      <c r="E15" s="26" t="s">
        <v>470</v>
      </c>
      <c r="F15" s="26" t="s">
        <v>465</v>
      </c>
      <c r="G15" s="26"/>
      <c r="H15" s="26" t="s">
        <v>422</v>
      </c>
      <c r="I15" s="26" t="s">
        <v>423</v>
      </c>
      <c r="J15" s="26" t="s">
        <v>424</v>
      </c>
      <c r="K15" s="26" t="s">
        <v>425</v>
      </c>
      <c r="L15" s="26" t="s">
        <v>913</v>
      </c>
      <c r="M15" s="26"/>
      <c r="N15" s="26" t="s">
        <v>474</v>
      </c>
      <c r="O15" s="26" t="s">
        <v>434</v>
      </c>
      <c r="P15" s="32">
        <v>44927</v>
      </c>
      <c r="Q15" s="29">
        <v>45233</v>
      </c>
      <c r="R15" s="27" t="s">
        <v>614</v>
      </c>
      <c r="S15" s="28">
        <f>IF(ISBLANK(P15)," ",IF(IF(AND(NOT(ISBLANK(Q15))),MONTH(Q15)&lt;1)," ",IF(MONTH(P15)&lt;2,SUM(Tableau235[[#This Row],[02/01/2023]:[31/01/2023]])," ")))</f>
        <v>22</v>
      </c>
      <c r="T15" s="28">
        <f>IF(ISBLANK(P15)," ",IF(IF(AND(NOT(ISBLANK(Q15))),MONTH(Q15)&lt;2)," ",IF(MONTH(P15)&lt;3,SUM(Tableau235[[#This Row],[01/02/2023]:[28/02/2023]])," ")))</f>
        <v>20</v>
      </c>
      <c r="U15" s="28">
        <f>IF(ISBLANK(P15)," ",IF(IF(AND(NOT(ISBLANK(Q15))),MONTH(Q15)&lt;3)," ",IF(MONTH(P15)&lt;4,SUM(Tableau235[[#This Row],[01/03/2023]:[31/03/2023]])," ")))</f>
        <v>23</v>
      </c>
      <c r="V15" s="28">
        <f>IF(ISBLANK(P15)," ",IF(IF(AND(NOT(ISBLANK(Q15))),MONTH(Q15)&lt;4)," ",IF(MONTH(P15)&lt;5,SUM(Tableau235[[#This Row],[03/04/2023]:[28/04/2023]])," ")))</f>
        <v>20</v>
      </c>
      <c r="W15" s="28">
        <f>IF(ISBLANK(P15)," ",IF(IF(AND(NOT(ISBLANK(Q15))),MONTH(Q15)&lt;5)," ",IF(MONTH(P15)&lt;6,SUM(Tableau235[[#This Row],[01/05/2023]:[31/05/2023]])," ")))</f>
        <v>23</v>
      </c>
      <c r="X15" s="28">
        <f>IF(ISBLANK(P15)," ",IF(IF(AND(NOT(ISBLANK(Q15))),MONTH(Q15)&lt;6)," ",IF(MONTH(P15)&lt;7,SUM(Tableau235[[#This Row],[01/06/2023]:[30/06/2023]])," ")))</f>
        <v>22</v>
      </c>
      <c r="Y15" s="28">
        <f>IF(ISBLANK(P15)," ",IF(IF(AND(NOT(ISBLANK(Q15))),MONTH(Q15)&lt;6)," ",IF(MONTH(P15)&lt;8,SUM(Tableau235[[#This Row],[03/07/2023]:[31/07/2023]])," ")))</f>
        <v>21</v>
      </c>
      <c r="Z15" s="28">
        <f>IF(ISBLANK(P15)," ",IF(IF(AND(NOT(ISBLANK(Q15))),MONTH(Q15)&lt;8)," ",IF(MONTH(P15)&lt;9,SUM(Tableau235[[#This Row],[01/08/2023]:[31/08/2023]])," ")))</f>
        <v>23</v>
      </c>
      <c r="AA15" s="28">
        <f>IF(ISBLANK(P15)," ",IF(IF(AND(NOT(ISBLANK(Q15))),MONTH(Q15)&lt;9)," ",IF(MONTH(P15)&lt;10,SUM(Tableau235[[#This Row],[01/09/2023]:[29/09/2023]])," ")))</f>
        <v>21</v>
      </c>
      <c r="AB15" s="28">
        <f>IF(ISBLANK(P15)," ",IF(IF(AND(NOT(ISBLANK(Q15))),MONTH(Q15)&lt;10)," ",IF(MONTH(P15)&lt;11,SUM(Tableau235[[#This Row],[02/10/2023]:[31/10/2023]])," ")))</f>
        <v>22</v>
      </c>
      <c r="AC15" s="28">
        <f>IF(ISBLANK(P15)," ",IF(IF(AND(NOT(ISBLANK(Q15))),MONTH(Q15)&lt;11)," ",IF(MONTH(P15)&lt;12,SUM(Tableau235[[#This Row],[01/11/2023]:[30/11/2023]])," ")))</f>
        <v>3</v>
      </c>
      <c r="AD15" s="28" t="str">
        <f>IF(ISBLANK(P15)," ",IF(IF(AND(NOT(ISBLANK(Q15))),MONTH(Q15)&lt;12)," ",IF(MONTH(P15)&lt;13,SUM(Tableau235[[#This Row],[01/12/2023]:[29/12/2023]])," ")))</f>
        <v xml:space="preserve"> </v>
      </c>
      <c r="AE15" s="7"/>
      <c r="AF15" s="8">
        <f>IF(OR(ISBLANK(P15),Tableau235[[#This Row],[Janvier]]=" ")," ",SUM(Tableau235[[#This Row],[02/01/2023]:[31/01/2023]])/(COUNTA(Tableau235[[#This Row],[02/01/2023]:[31/01/2023]])+COUNTBLANK(Tableau235[[#This Row],[02/01/2023]:[31/01/2023]])))</f>
        <v>1</v>
      </c>
      <c r="AG15" s="8">
        <f>IF(OR(ISBLANK(P15),Tableau235[[#This Row],[Février]]=" ")," ",SUM(Tableau235[[#This Row],[01/02/2023]:[28/02/2023]])/(COUNTA(Tableau235[[#This Row],[01/02/2023]:[28/02/2023]])+COUNTBLANK(Tableau235[[#This Row],[01/02/2023]:[28/02/2023]])))</f>
        <v>1</v>
      </c>
      <c r="AH15" s="8">
        <f>IF(OR(ISBLANK(P15),Tableau235[[#This Row],[Mars]]=" ")," ",SUM(Tableau235[[#This Row],[01/03/2023]:[31/03/2023]])/(COUNTA(Tableau235[[#This Row],[01/03/2023]:[31/03/2023]])+COUNTBLANK(Tableau235[[#This Row],[01/03/2023]:[31/03/2023]])))</f>
        <v>1</v>
      </c>
      <c r="AI15" s="8">
        <f>IF(OR(ISBLANK(P15),Tableau235[[#This Row],[Avril]]=" ")," ",SUM(Tableau235[[#This Row],[03/04/2023]:[28/04/2023]])/(COUNTA(Tableau235[[#This Row],[03/04/2023]:[28/04/2023]])+COUNTBLANK(Tableau235[[#This Row],[01/03/2023]:[31/03/2023]])))</f>
        <v>1</v>
      </c>
      <c r="AJ15" s="8">
        <f>IF(OR(ISBLANK(P15),Tableau235[[#This Row],[Mai]]=" ")," ",SUM(Tableau235[[#This Row],[01/05/2023]:[31/05/2023]])/(COUNTA(Tableau235[[#This Row],[01/05/2023]:[31/05/2023]])+COUNTBLANK(Tableau235[[#This Row],[01/05/2023]:[31/05/2023]])))</f>
        <v>1</v>
      </c>
      <c r="AK15" s="8">
        <f>IF(OR(ISBLANK(P15),Tableau235[[#This Row],[Juin]]=" ")," ",SUM(Tableau235[[#This Row],[01/06/2023]:[30/06/2023]])/(COUNTA(Tableau235[[#This Row],[01/06/2023]:[30/06/2023]])+COUNTBLANK(Tableau235[[#This Row],[01/06/2023]:[30/06/2023]])))</f>
        <v>1</v>
      </c>
      <c r="AL15" s="8">
        <f>IF(OR(ISBLANK(P15),Tableau235[[#This Row],[Juillet]]=" ")," ",SUM(Tableau235[[#This Row],[03/07/2023]:[31/07/2023]])/(COUNTA(Tableau235[[#This Row],[03/07/2023]:[31/07/2023]])+COUNTBLANK(Tableau235[[#This Row],[03/07/2023]:[31/07/2023]])))</f>
        <v>1</v>
      </c>
      <c r="AM15" s="8">
        <f>IF(OR(ISBLANK(P15),Tableau235[[#This Row],[Août]]=" ")," ",SUM(Tableau235[[#This Row],[01/08/2023]:[31/08/2023]])/(COUNTA(Tableau235[[#This Row],[01/08/2023]:[31/08/2023]])+COUNTBLANK(Tableau235[[#This Row],[01/08/2023]:[31/08/2023]])))</f>
        <v>1</v>
      </c>
      <c r="AN15" s="8">
        <f>IF(OR(ISBLANK(P15),Tableau235[[#This Row],[Septembre]]=" ")," ",SUM(Tableau235[[#This Row],[01/09/2023]:[29/09/2023]])/(COUNTA(Tableau235[[#This Row],[01/09/2023]:[29/09/2023]])+COUNTBLANK(Tableau235[[#This Row],[01/09/2023]:[29/09/2023]])))</f>
        <v>1</v>
      </c>
      <c r="AO15" s="8">
        <f>IF(OR(ISBLANK(P15),Tableau235[[#This Row],[Octobre]]=" ")," ",SUM(Tableau235[[#This Row],[02/10/2023]:[31/10/2023]])/(COUNTA(Tableau235[[#This Row],[02/10/2023]:[31/10/2023]])+COUNTBLANK(Tableau235[[#This Row],[02/10/2023]:[31/10/2023]])))</f>
        <v>1</v>
      </c>
      <c r="AP15" s="8">
        <f>IF(OR(ISBLANK(P15),Tableau235[[#This Row],[Novembre]]=" ")," ",SUM(Tableau235[[#This Row],[01/11/2023]:[30/11/2023]])/(COUNTA(Tableau235[[#This Row],[01/11/2023]:[30/11/2023]])+COUNTBLANK(Tableau235[[#This Row],[01/11/2023]:[30/11/2023]])))</f>
        <v>0.13636363636363635</v>
      </c>
      <c r="AQ15" s="8" t="str">
        <f>IF(OR(ISBLANK(P15),Tableau235[[#This Row],[Décembre]]=" ")," ",SUM(Tableau235[[#This Row],[01/12/2023]:[29/12/2023]])/(COUNTA(Tableau235[[#This Row],[01/12/2023]:[29/12/2023]])+COUNTBLANK(Tableau235[[#This Row],[01/12/2023]:[29/12/2023]])))</f>
        <v xml:space="preserve"> 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8">
        <v>1</v>
      </c>
      <c r="AZ15" s="8">
        <v>1</v>
      </c>
      <c r="BA15" s="8">
        <v>1</v>
      </c>
      <c r="BB15" s="8">
        <v>1</v>
      </c>
      <c r="BC15" s="8">
        <v>1</v>
      </c>
      <c r="BD15" s="8">
        <v>1</v>
      </c>
      <c r="BE15" s="8">
        <v>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1</v>
      </c>
      <c r="BM15" s="8">
        <v>1</v>
      </c>
      <c r="BN15" s="8">
        <v>1</v>
      </c>
      <c r="BO15" s="8">
        <v>1</v>
      </c>
      <c r="BP15" s="8">
        <v>1</v>
      </c>
      <c r="BQ15" s="8">
        <v>1</v>
      </c>
      <c r="BR15" s="8">
        <v>1</v>
      </c>
      <c r="BS15" s="8">
        <v>1</v>
      </c>
      <c r="BT15" s="8">
        <v>1</v>
      </c>
      <c r="BU15" s="8">
        <v>1</v>
      </c>
      <c r="BV15" s="8">
        <v>1</v>
      </c>
      <c r="BW15" s="8">
        <v>1</v>
      </c>
      <c r="BX15" s="8">
        <v>1</v>
      </c>
      <c r="BY15" s="8">
        <v>1</v>
      </c>
      <c r="BZ15" s="8">
        <v>1</v>
      </c>
      <c r="CA15" s="8">
        <v>1</v>
      </c>
      <c r="CB15" s="8">
        <v>1</v>
      </c>
      <c r="CC15" s="8">
        <v>1</v>
      </c>
      <c r="CD15" s="8">
        <v>1</v>
      </c>
      <c r="CE15" s="8">
        <v>1</v>
      </c>
      <c r="CF15" s="8">
        <v>1</v>
      </c>
      <c r="CG15" s="8">
        <v>1</v>
      </c>
      <c r="CH15" s="8">
        <v>1</v>
      </c>
      <c r="CI15" s="8">
        <v>1</v>
      </c>
      <c r="CJ15" s="8">
        <v>1</v>
      </c>
      <c r="CK15" s="8">
        <v>1</v>
      </c>
      <c r="CL15" s="8">
        <v>1</v>
      </c>
      <c r="CM15" s="8">
        <v>1</v>
      </c>
      <c r="CN15" s="8">
        <v>1</v>
      </c>
      <c r="CO15" s="8">
        <v>1</v>
      </c>
      <c r="CP15" s="8">
        <v>1</v>
      </c>
      <c r="CQ15" s="8">
        <v>1</v>
      </c>
      <c r="CR15" s="8">
        <v>1</v>
      </c>
      <c r="CS15" s="8">
        <v>1</v>
      </c>
      <c r="CT15" s="8">
        <v>1</v>
      </c>
      <c r="CU15" s="8">
        <v>1</v>
      </c>
      <c r="CV15" s="8">
        <v>1</v>
      </c>
      <c r="CW15" s="8">
        <v>1</v>
      </c>
      <c r="CX15" s="8">
        <v>1</v>
      </c>
      <c r="CY15" s="8">
        <v>1</v>
      </c>
      <c r="CZ15" s="8">
        <v>1</v>
      </c>
      <c r="DA15" s="8">
        <v>1</v>
      </c>
      <c r="DB15" s="8">
        <v>1</v>
      </c>
      <c r="DC15" s="8">
        <v>1</v>
      </c>
      <c r="DD15" s="8">
        <v>1</v>
      </c>
      <c r="DE15" s="8">
        <v>1</v>
      </c>
      <c r="DF15" s="8">
        <v>1</v>
      </c>
      <c r="DG15" s="8">
        <v>1</v>
      </c>
      <c r="DH15" s="8">
        <v>1</v>
      </c>
      <c r="DI15" s="8">
        <v>1</v>
      </c>
      <c r="DJ15" s="8">
        <v>1</v>
      </c>
      <c r="DK15" s="8">
        <v>1</v>
      </c>
      <c r="DL15" s="8">
        <v>1</v>
      </c>
      <c r="DM15" s="8">
        <v>1</v>
      </c>
      <c r="DN15" s="8">
        <v>1</v>
      </c>
      <c r="DO15" s="8">
        <v>1</v>
      </c>
      <c r="DP15" s="8">
        <v>1</v>
      </c>
      <c r="DQ15" s="8">
        <v>1</v>
      </c>
      <c r="DR15" s="8">
        <v>1</v>
      </c>
      <c r="DS15" s="8">
        <v>1</v>
      </c>
      <c r="DT15" s="8">
        <v>1</v>
      </c>
      <c r="DU15" s="8">
        <v>1</v>
      </c>
      <c r="DV15" s="8">
        <v>1</v>
      </c>
      <c r="DW15" s="8">
        <v>1</v>
      </c>
      <c r="DX15" s="8">
        <v>1</v>
      </c>
      <c r="DY15" s="8">
        <v>1</v>
      </c>
      <c r="DZ15" s="8">
        <v>1</v>
      </c>
      <c r="EA15" s="8">
        <v>1</v>
      </c>
      <c r="EB15" s="8">
        <v>1</v>
      </c>
      <c r="EC15" s="8">
        <v>1</v>
      </c>
      <c r="ED15" s="8">
        <v>1</v>
      </c>
      <c r="EE15" s="8">
        <v>1</v>
      </c>
      <c r="EF15" s="8">
        <v>1</v>
      </c>
      <c r="EG15" s="8">
        <v>1</v>
      </c>
      <c r="EH15" s="8">
        <v>1</v>
      </c>
      <c r="EI15" s="8">
        <v>1</v>
      </c>
      <c r="EJ15" s="8">
        <v>1</v>
      </c>
      <c r="EK15" s="8">
        <v>1</v>
      </c>
      <c r="EL15" s="8">
        <v>1</v>
      </c>
      <c r="EM15" s="8">
        <v>1</v>
      </c>
      <c r="EN15" s="8">
        <v>1</v>
      </c>
      <c r="EO15" s="8">
        <v>1</v>
      </c>
      <c r="EP15" s="8">
        <v>1</v>
      </c>
      <c r="EQ15" s="8">
        <v>1</v>
      </c>
      <c r="ER15" s="8">
        <v>1</v>
      </c>
      <c r="ES15" s="8">
        <v>1</v>
      </c>
      <c r="ET15" s="8">
        <v>1</v>
      </c>
      <c r="EU15" s="8">
        <v>1</v>
      </c>
      <c r="EV15" s="8">
        <v>1</v>
      </c>
      <c r="EW15" s="8">
        <v>1</v>
      </c>
      <c r="EX15" s="8">
        <v>1</v>
      </c>
      <c r="EY15" s="8">
        <v>1</v>
      </c>
      <c r="EZ15" s="8">
        <v>1</v>
      </c>
      <c r="FA15" s="8">
        <v>1</v>
      </c>
      <c r="FB15" s="8">
        <v>1</v>
      </c>
      <c r="FC15" s="8">
        <v>1</v>
      </c>
      <c r="FD15" s="8">
        <v>1</v>
      </c>
      <c r="FE15" s="8">
        <v>1</v>
      </c>
      <c r="FF15" s="8">
        <v>1</v>
      </c>
      <c r="FG15" s="8">
        <v>1</v>
      </c>
      <c r="FH15" s="8">
        <v>1</v>
      </c>
      <c r="FI15" s="8">
        <v>1</v>
      </c>
      <c r="FJ15" s="8">
        <v>1</v>
      </c>
      <c r="FK15" s="8">
        <v>1</v>
      </c>
      <c r="FL15" s="8">
        <v>1</v>
      </c>
      <c r="FM15" s="8">
        <v>1</v>
      </c>
      <c r="FN15" s="8">
        <v>1</v>
      </c>
      <c r="FO15" s="8">
        <v>1</v>
      </c>
      <c r="FP15" s="8">
        <v>1</v>
      </c>
      <c r="FQ15" s="8">
        <v>1</v>
      </c>
      <c r="FR15" s="8">
        <v>1</v>
      </c>
      <c r="FS15" s="8">
        <v>1</v>
      </c>
      <c r="FT15" s="8">
        <v>1</v>
      </c>
      <c r="FU15" s="8">
        <v>1</v>
      </c>
      <c r="FV15" s="8">
        <v>1</v>
      </c>
      <c r="FW15" s="8">
        <v>1</v>
      </c>
      <c r="FX15" s="8">
        <v>1</v>
      </c>
      <c r="FY15" s="8">
        <v>1</v>
      </c>
      <c r="FZ15" s="8">
        <v>1</v>
      </c>
      <c r="GA15" s="8">
        <v>1</v>
      </c>
      <c r="GB15" s="8">
        <v>1</v>
      </c>
      <c r="GC15" s="8">
        <v>1</v>
      </c>
      <c r="GD15" s="8">
        <v>1</v>
      </c>
      <c r="GE15" s="8">
        <v>1</v>
      </c>
      <c r="GF15" s="8">
        <v>1</v>
      </c>
      <c r="GG15" s="8">
        <v>1</v>
      </c>
      <c r="GH15" s="8">
        <v>1</v>
      </c>
      <c r="GI15" s="8">
        <v>1</v>
      </c>
      <c r="GJ15" s="8">
        <v>1</v>
      </c>
      <c r="GK15" s="8">
        <v>1</v>
      </c>
      <c r="GL15" s="8">
        <v>1</v>
      </c>
      <c r="GM15" s="8">
        <v>1</v>
      </c>
      <c r="GN15" s="8">
        <v>1</v>
      </c>
      <c r="GO15" s="8">
        <v>1</v>
      </c>
      <c r="GP15" s="8">
        <v>1</v>
      </c>
      <c r="GQ15" s="8">
        <v>1</v>
      </c>
      <c r="GR15" s="8">
        <v>1</v>
      </c>
      <c r="GS15" s="8">
        <v>1</v>
      </c>
      <c r="GT15" s="8">
        <v>1</v>
      </c>
      <c r="GU15" s="8">
        <v>1</v>
      </c>
      <c r="GV15" s="8">
        <v>1</v>
      </c>
      <c r="GW15" s="8">
        <v>1</v>
      </c>
      <c r="GX15" s="8">
        <v>1</v>
      </c>
      <c r="GY15" s="8">
        <v>1</v>
      </c>
      <c r="GZ15" s="8">
        <v>1</v>
      </c>
      <c r="HA15" s="8">
        <v>1</v>
      </c>
      <c r="HB15" s="8">
        <v>1</v>
      </c>
      <c r="HC15" s="8">
        <v>1</v>
      </c>
      <c r="HD15" s="8">
        <v>1</v>
      </c>
      <c r="HE15" s="8">
        <v>1</v>
      </c>
      <c r="HF15" s="8">
        <v>1</v>
      </c>
      <c r="HG15" s="8">
        <v>1</v>
      </c>
      <c r="HH15" s="8">
        <v>1</v>
      </c>
      <c r="HI15" s="8">
        <v>1</v>
      </c>
      <c r="HJ15" s="8">
        <v>1</v>
      </c>
      <c r="HK15" s="8">
        <v>1</v>
      </c>
      <c r="HL15" s="8">
        <v>1</v>
      </c>
      <c r="HM15" s="8">
        <v>1</v>
      </c>
      <c r="HN15" s="8">
        <v>1</v>
      </c>
      <c r="HO15" s="8">
        <v>1</v>
      </c>
      <c r="HP15" s="8">
        <v>1</v>
      </c>
      <c r="HQ15" s="8">
        <v>1</v>
      </c>
      <c r="HR15" s="8">
        <v>1</v>
      </c>
      <c r="HS15" s="8">
        <v>1</v>
      </c>
      <c r="HT15" s="8">
        <v>1</v>
      </c>
      <c r="HU15" s="8">
        <v>1</v>
      </c>
      <c r="HV15" s="8">
        <v>1</v>
      </c>
      <c r="HW15" s="8">
        <v>1</v>
      </c>
      <c r="HX15" s="8">
        <v>1</v>
      </c>
      <c r="HY15" s="8">
        <v>1</v>
      </c>
      <c r="HZ15" s="8">
        <v>1</v>
      </c>
      <c r="IA15" s="8">
        <v>1</v>
      </c>
      <c r="IB15" s="8">
        <v>1</v>
      </c>
      <c r="IC15" s="8">
        <v>1</v>
      </c>
      <c r="ID15" s="8">
        <v>1</v>
      </c>
      <c r="IE15" s="8">
        <v>1</v>
      </c>
      <c r="IF15" s="8">
        <v>1</v>
      </c>
      <c r="IG15" s="8">
        <v>1</v>
      </c>
      <c r="IH15" s="8">
        <v>1</v>
      </c>
      <c r="II15" s="8">
        <v>1</v>
      </c>
      <c r="IJ15" s="8">
        <v>1</v>
      </c>
      <c r="IK15" s="8">
        <v>1</v>
      </c>
      <c r="IL15" s="8">
        <v>1</v>
      </c>
      <c r="IM15" s="8">
        <v>1</v>
      </c>
      <c r="IN15" s="8">
        <v>1</v>
      </c>
      <c r="IO15" s="8">
        <v>1</v>
      </c>
      <c r="IP15" s="8">
        <v>1</v>
      </c>
      <c r="IQ15" s="8">
        <v>1</v>
      </c>
      <c r="IR15" s="8">
        <v>1</v>
      </c>
      <c r="IS15" s="8">
        <v>1</v>
      </c>
      <c r="IT15" s="8">
        <v>1</v>
      </c>
      <c r="IU15" s="8">
        <v>1</v>
      </c>
      <c r="IV15" s="8">
        <v>1</v>
      </c>
      <c r="IW15" s="8">
        <v>1</v>
      </c>
      <c r="IX15" s="8">
        <v>1</v>
      </c>
      <c r="IY15" s="8">
        <v>1</v>
      </c>
      <c r="IZ15" s="8">
        <v>1</v>
      </c>
      <c r="JA15" s="8">
        <v>1</v>
      </c>
      <c r="JB15" s="8">
        <v>1</v>
      </c>
      <c r="JC15" s="8">
        <v>1</v>
      </c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</row>
    <row r="16" spans="1:303" ht="15" hidden="1" customHeight="1">
      <c r="A16" s="56">
        <v>1</v>
      </c>
      <c r="B16" s="25" t="s">
        <v>914</v>
      </c>
      <c r="C16" s="26" t="s">
        <v>915</v>
      </c>
      <c r="D16" s="32">
        <v>45082</v>
      </c>
      <c r="E16" s="26" t="s">
        <v>419</v>
      </c>
      <c r="F16" s="26" t="s">
        <v>465</v>
      </c>
      <c r="G16" s="26" t="s">
        <v>617</v>
      </c>
      <c r="H16" s="26" t="s">
        <v>439</v>
      </c>
      <c r="I16" s="26" t="s">
        <v>423</v>
      </c>
      <c r="J16" s="26" t="s">
        <v>440</v>
      </c>
      <c r="K16" s="26" t="s">
        <v>441</v>
      </c>
      <c r="L16" s="26" t="s">
        <v>481</v>
      </c>
      <c r="M16" s="26" t="s">
        <v>508</v>
      </c>
      <c r="N16" s="26" t="s">
        <v>443</v>
      </c>
      <c r="O16" s="33" t="s">
        <v>897</v>
      </c>
      <c r="P16" s="32">
        <v>45078</v>
      </c>
      <c r="Q16" s="26"/>
      <c r="R16" s="27" t="s">
        <v>445</v>
      </c>
      <c r="S16" s="28" t="str">
        <f>IF(ISBLANK(P16)," ",IF(IF(AND(NOT(ISBLANK(Q16))),MONTH(Q16)&lt;1)," ",IF(MONTH(P16)&lt;2,SUM(Tableau235[[#This Row],[02/01/2023]:[31/01/2023]])," ")))</f>
        <v xml:space="preserve"> </v>
      </c>
      <c r="T16" s="28" t="str">
        <f>IF(ISBLANK(P16)," ",IF(IF(AND(NOT(ISBLANK(Q16))),MONTH(Q16)&lt;2)," ",IF(MONTH(P16)&lt;3,SUM(Tableau235[[#This Row],[01/02/2023]:[28/02/2023]])," ")))</f>
        <v xml:space="preserve"> </v>
      </c>
      <c r="U16" s="28" t="str">
        <f>IF(ISBLANK(P16)," ",IF(IF(AND(NOT(ISBLANK(Q16))),MONTH(Q16)&lt;3)," ",IF(MONTH(P16)&lt;4,SUM(Tableau235[[#This Row],[01/03/2023]:[31/03/2023]])," ")))</f>
        <v xml:space="preserve"> </v>
      </c>
      <c r="V16" s="28" t="str">
        <f>IF(ISBLANK(P16)," ",IF(IF(AND(NOT(ISBLANK(Q16))),MONTH(Q16)&lt;4)," ",IF(MONTH(P16)&lt;5,SUM(Tableau235[[#This Row],[03/04/2023]:[28/04/2023]])," ")))</f>
        <v xml:space="preserve"> </v>
      </c>
      <c r="W16" s="28" t="str">
        <f>IF(ISBLANK(P16)," ",IF(IF(AND(NOT(ISBLANK(Q16))),MONTH(Q16)&lt;5)," ",IF(MONTH(P16)&lt;6,SUM(Tableau235[[#This Row],[01/05/2023]:[31/05/2023]])," ")))</f>
        <v xml:space="preserve"> </v>
      </c>
      <c r="X16" s="28">
        <f>IF(ISBLANK(P16)," ",IF(IF(AND(NOT(ISBLANK(Q16))),MONTH(Q16)&lt;6)," ",IF(MONTH(P16)&lt;7,SUM(Tableau235[[#This Row],[01/06/2023]:[30/06/2023]])," ")))</f>
        <v>0</v>
      </c>
      <c r="Y16" s="28">
        <f>IF(ISBLANK(P16)," ",IF(IF(AND(NOT(ISBLANK(Q16))),MONTH(Q16)&lt;6)," ",IF(MONTH(P16)&lt;8,SUM(Tableau235[[#This Row],[03/07/2023]:[31/07/2023]])," ")))</f>
        <v>0</v>
      </c>
      <c r="Z16" s="28">
        <f>IF(ISBLANK(P16)," ",IF(IF(AND(NOT(ISBLANK(Q16))),MONTH(Q16)&lt;8)," ",IF(MONTH(P16)&lt;9,SUM(Tableau235[[#This Row],[01/08/2023]:[31/08/2023]])," ")))</f>
        <v>0</v>
      </c>
      <c r="AA16" s="28">
        <f>IF(ISBLANK(P16)," ",IF(IF(AND(NOT(ISBLANK(Q16))),MONTH(Q16)&lt;9)," ",IF(MONTH(P16)&lt;10,SUM(Tableau235[[#This Row],[01/09/2023]:[29/09/2023]])," ")))</f>
        <v>0</v>
      </c>
      <c r="AB16" s="28">
        <f>IF(ISBLANK(P16)," ",IF(IF(AND(NOT(ISBLANK(Q16))),MONTH(Q16)&lt;10)," ",IF(MONTH(P16)&lt;11,SUM(Tableau235[[#This Row],[02/10/2023]:[31/10/2023]])," ")))</f>
        <v>0</v>
      </c>
      <c r="AC16" s="28">
        <f>IF(ISBLANK(P16)," ",IF(IF(AND(NOT(ISBLANK(Q16))),MONTH(Q16)&lt;11)," ",IF(MONTH(P16)&lt;12,SUM(Tableau235[[#This Row],[01/11/2023]:[30/11/2023]])," ")))</f>
        <v>19</v>
      </c>
      <c r="AD16" s="28">
        <f>IF(ISBLANK(P16)," ",IF(IF(AND(NOT(ISBLANK(Q16))),MONTH(Q16)&lt;12)," ",IF(MONTH(P16)&lt;13,SUM(Tableau235[[#This Row],[01/12/2023]:[29/12/2023]])," ")))</f>
        <v>21</v>
      </c>
      <c r="AE16" s="7"/>
      <c r="AF16" s="8" t="str">
        <f>IF(OR(ISBLANK(P16),Tableau235[[#This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16" s="8" t="str">
        <f>IF(OR(ISBLANK(P16),Tableau235[[#This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16" s="8" t="str">
        <f>IF(OR(ISBLANK(P16),Tableau235[[#This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16" s="8" t="str">
        <f>IF(OR(ISBLANK(P16),Tableau235[[#This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16" s="8" t="str">
        <f>IF(OR(ISBLANK(P16),Tableau235[[#This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16" s="8">
        <f>IF(OR(ISBLANK(P16),Tableau235[[#This Row],[Juin]]=" ")," ",SUM(Tableau235[[#This Row],[01/06/2023]:[30/06/2023]])/(COUNTA(Tableau235[[#This Row],[01/06/2023]:[30/06/2023]])+COUNTBLANK(Tableau235[[#This Row],[01/06/2023]:[30/06/2023]])))</f>
        <v>0</v>
      </c>
      <c r="AL16" s="8">
        <f>IF(OR(ISBLANK(P16),Tableau235[[#This Row],[Juillet]]=" ")," ",SUM(Tableau235[[#This Row],[03/07/2023]:[31/07/2023]])/(COUNTA(Tableau235[[#This Row],[03/07/2023]:[31/07/2023]])+COUNTBLANK(Tableau235[[#This Row],[03/07/2023]:[31/07/2023]])))</f>
        <v>0</v>
      </c>
      <c r="AM16" s="8">
        <f>IF(OR(ISBLANK(P16),Tableau235[[#This Row],[Août]]=" ")," ",SUM(Tableau235[[#This Row],[01/08/2023]:[31/08/2023]])/(COUNTA(Tableau235[[#This Row],[01/08/2023]:[31/08/2023]])+COUNTBLANK(Tableau235[[#This Row],[01/08/2023]:[31/08/2023]])))</f>
        <v>0</v>
      </c>
      <c r="AN16" s="8">
        <f>IF(OR(ISBLANK(P16),Tableau235[[#This Row],[Septembre]]=" ")," ",SUM(Tableau235[[#This Row],[01/09/2023]:[29/09/2023]])/(COUNTA(Tableau235[[#This Row],[01/09/2023]:[29/09/2023]])+COUNTBLANK(Tableau235[[#This Row],[01/09/2023]:[29/09/2023]])))</f>
        <v>0</v>
      </c>
      <c r="AO16" s="8">
        <f>IF(OR(ISBLANK(P16),Tableau235[[#This Row],[Octobre]]=" ")," ",SUM(Tableau235[[#This Row],[02/10/2023]:[31/10/2023]])/(COUNTA(Tableau235[[#This Row],[02/10/2023]:[31/10/2023]])+COUNTBLANK(Tableau235[[#This Row],[02/10/2023]:[31/10/2023]])))</f>
        <v>0</v>
      </c>
      <c r="AP16" s="8">
        <f>IF(OR(ISBLANK(P16),Tableau235[[#This Row],[Novembre]]=" ")," ",SUM(Tableau235[[#This Row],[01/11/2023]:[30/11/2023]])/(COUNTA(Tableau235[[#This Row],[01/11/2023]:[30/11/2023]])+COUNTBLANK(Tableau235[[#This Row],[01/11/2023]:[30/11/2023]])))</f>
        <v>0.86363636363636365</v>
      </c>
      <c r="AQ16" s="8">
        <f>IF(OR(ISBLANK(P16),Tableau235[[#This Row],[Décembre]]=" ")," ",SUM(Tableau235[[#This Row],[01/12/2023]:[29/12/2023]])/(COUNTA(Tableau235[[#This Row],[01/12/2023]:[29/12/2023]])+COUNTBLANK(Tableau235[[#This Row],[01/12/2023]:[29/12/2023]])))</f>
        <v>1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 t="s">
        <v>898</v>
      </c>
      <c r="EW16" s="8" t="s">
        <v>898</v>
      </c>
      <c r="EX16" s="8" t="s">
        <v>898</v>
      </c>
      <c r="EY16" s="8" t="s">
        <v>898</v>
      </c>
      <c r="EZ16" s="8" t="s">
        <v>898</v>
      </c>
      <c r="FA16" s="8" t="s">
        <v>898</v>
      </c>
      <c r="FB16" s="8" t="s">
        <v>898</v>
      </c>
      <c r="FC16" s="8" t="s">
        <v>898</v>
      </c>
      <c r="FD16" s="8" t="s">
        <v>898</v>
      </c>
      <c r="FE16" s="8" t="s">
        <v>898</v>
      </c>
      <c r="FF16" s="8" t="s">
        <v>898</v>
      </c>
      <c r="FG16" s="8" t="s">
        <v>898</v>
      </c>
      <c r="FH16" s="8" t="s">
        <v>898</v>
      </c>
      <c r="FI16" s="8" t="s">
        <v>898</v>
      </c>
      <c r="FJ16" s="8" t="s">
        <v>898</v>
      </c>
      <c r="FK16" s="8" t="s">
        <v>898</v>
      </c>
      <c r="FL16" s="8" t="s">
        <v>898</v>
      </c>
      <c r="FM16" s="8" t="s">
        <v>898</v>
      </c>
      <c r="FN16" s="8" t="s">
        <v>898</v>
      </c>
      <c r="FO16" s="8" t="s">
        <v>898</v>
      </c>
      <c r="FP16" s="8" t="s">
        <v>898</v>
      </c>
      <c r="FQ16" s="8" t="s">
        <v>898</v>
      </c>
      <c r="FR16" s="8" t="s">
        <v>898</v>
      </c>
      <c r="FS16" s="8" t="s">
        <v>898</v>
      </c>
      <c r="FT16" s="8" t="s">
        <v>898</v>
      </c>
      <c r="FU16" s="8" t="s">
        <v>898</v>
      </c>
      <c r="FV16" s="8" t="s">
        <v>898</v>
      </c>
      <c r="FW16" s="8" t="s">
        <v>898</v>
      </c>
      <c r="FX16" s="8" t="s">
        <v>898</v>
      </c>
      <c r="FY16" s="8" t="s">
        <v>898</v>
      </c>
      <c r="FZ16" s="8" t="s">
        <v>898</v>
      </c>
      <c r="GA16" s="8" t="s">
        <v>898</v>
      </c>
      <c r="GB16" s="8" t="s">
        <v>898</v>
      </c>
      <c r="GC16" s="8" t="s">
        <v>898</v>
      </c>
      <c r="GD16" s="8" t="s">
        <v>898</v>
      </c>
      <c r="GE16" s="8" t="s">
        <v>898</v>
      </c>
      <c r="GF16" s="8" t="s">
        <v>898</v>
      </c>
      <c r="GG16" s="8" t="s">
        <v>898</v>
      </c>
      <c r="GH16" s="8" t="s">
        <v>898</v>
      </c>
      <c r="GI16" s="8" t="s">
        <v>898</v>
      </c>
      <c r="GJ16" s="8" t="s">
        <v>898</v>
      </c>
      <c r="GK16" s="8" t="s">
        <v>898</v>
      </c>
      <c r="GL16" s="8" t="s">
        <v>898</v>
      </c>
      <c r="GM16" s="8" t="s">
        <v>898</v>
      </c>
      <c r="GN16" s="8" t="s">
        <v>898</v>
      </c>
      <c r="GO16" s="8" t="s">
        <v>898</v>
      </c>
      <c r="GP16" s="8" t="s">
        <v>898</v>
      </c>
      <c r="GQ16" s="8" t="s">
        <v>898</v>
      </c>
      <c r="GR16" s="8" t="s">
        <v>898</v>
      </c>
      <c r="GS16" s="8" t="s">
        <v>898</v>
      </c>
      <c r="GT16" s="8" t="s">
        <v>898</v>
      </c>
      <c r="GU16" s="8" t="s">
        <v>898</v>
      </c>
      <c r="GV16" s="8" t="s">
        <v>898</v>
      </c>
      <c r="GW16" s="8" t="s">
        <v>898</v>
      </c>
      <c r="GX16" s="8" t="s">
        <v>898</v>
      </c>
      <c r="GY16" s="8" t="s">
        <v>898</v>
      </c>
      <c r="GZ16" s="8" t="s">
        <v>898</v>
      </c>
      <c r="HA16" s="8" t="s">
        <v>898</v>
      </c>
      <c r="HB16" s="8" t="s">
        <v>898</v>
      </c>
      <c r="HC16" s="8" t="s">
        <v>898</v>
      </c>
      <c r="HD16" s="8" t="s">
        <v>898</v>
      </c>
      <c r="HE16" s="8" t="s">
        <v>898</v>
      </c>
      <c r="HF16" s="8" t="s">
        <v>898</v>
      </c>
      <c r="HG16" s="8" t="s">
        <v>898</v>
      </c>
      <c r="HH16" s="8" t="s">
        <v>898</v>
      </c>
      <c r="HI16" s="8" t="s">
        <v>898</v>
      </c>
      <c r="HJ16" s="8" t="s">
        <v>898</v>
      </c>
      <c r="HK16" s="8" t="s">
        <v>898</v>
      </c>
      <c r="HL16" s="8" t="s">
        <v>898</v>
      </c>
      <c r="HM16" s="8" t="s">
        <v>898</v>
      </c>
      <c r="HN16" s="8" t="s">
        <v>898</v>
      </c>
      <c r="HO16" s="8" t="s">
        <v>898</v>
      </c>
      <c r="HP16" s="8" t="s">
        <v>898</v>
      </c>
      <c r="HQ16" s="8" t="s">
        <v>898</v>
      </c>
      <c r="HR16" s="8" t="s">
        <v>898</v>
      </c>
      <c r="HS16" s="8" t="s">
        <v>898</v>
      </c>
      <c r="HT16" s="8" t="s">
        <v>898</v>
      </c>
      <c r="HU16" s="8" t="s">
        <v>898</v>
      </c>
      <c r="HV16" s="8" t="s">
        <v>898</v>
      </c>
      <c r="HW16" s="8" t="s">
        <v>898</v>
      </c>
      <c r="HX16" s="8" t="s">
        <v>898</v>
      </c>
      <c r="HY16" s="8" t="s">
        <v>898</v>
      </c>
      <c r="HZ16" s="8" t="s">
        <v>898</v>
      </c>
      <c r="IA16" s="8" t="s">
        <v>898</v>
      </c>
      <c r="IB16" s="8" t="s">
        <v>898</v>
      </c>
      <c r="IC16" s="8" t="s">
        <v>898</v>
      </c>
      <c r="ID16" s="8" t="s">
        <v>898</v>
      </c>
      <c r="IE16" s="8" t="s">
        <v>898</v>
      </c>
      <c r="IF16" s="8" t="s">
        <v>898</v>
      </c>
      <c r="IG16" s="8" t="s">
        <v>898</v>
      </c>
      <c r="IH16" s="8" t="s">
        <v>898</v>
      </c>
      <c r="II16" s="8" t="s">
        <v>898</v>
      </c>
      <c r="IJ16" s="8" t="s">
        <v>898</v>
      </c>
      <c r="IK16" s="8" t="s">
        <v>898</v>
      </c>
      <c r="IL16" s="8" t="s">
        <v>898</v>
      </c>
      <c r="IM16" s="8" t="s">
        <v>898</v>
      </c>
      <c r="IN16" s="8" t="s">
        <v>898</v>
      </c>
      <c r="IO16" s="8" t="s">
        <v>898</v>
      </c>
      <c r="IP16" s="8" t="s">
        <v>898</v>
      </c>
      <c r="IQ16" s="8" t="s">
        <v>898</v>
      </c>
      <c r="IR16" s="8" t="s">
        <v>898</v>
      </c>
      <c r="IS16" s="8" t="s">
        <v>898</v>
      </c>
      <c r="IT16" s="8" t="s">
        <v>898</v>
      </c>
      <c r="IU16" s="8" t="s">
        <v>898</v>
      </c>
      <c r="IV16" s="8" t="s">
        <v>898</v>
      </c>
      <c r="IW16" s="8" t="s">
        <v>898</v>
      </c>
      <c r="IX16" s="8" t="s">
        <v>898</v>
      </c>
      <c r="IY16" s="8" t="s">
        <v>898</v>
      </c>
      <c r="IZ16" s="8" t="s">
        <v>898</v>
      </c>
      <c r="JA16" s="8">
        <v>1</v>
      </c>
      <c r="JB16" s="8">
        <v>1</v>
      </c>
      <c r="JC16" s="8">
        <v>1</v>
      </c>
      <c r="JD16" s="8" t="s">
        <v>415</v>
      </c>
      <c r="JE16" s="8">
        <v>1</v>
      </c>
      <c r="JF16" s="8">
        <v>1</v>
      </c>
      <c r="JG16" s="8">
        <v>1</v>
      </c>
      <c r="JH16" s="8">
        <v>1</v>
      </c>
      <c r="JI16" s="8">
        <v>1</v>
      </c>
      <c r="JJ16" s="8">
        <v>1</v>
      </c>
      <c r="JK16" s="8">
        <v>1</v>
      </c>
      <c r="JL16" s="8">
        <v>1</v>
      </c>
      <c r="JM16" s="8">
        <v>1</v>
      </c>
      <c r="JN16" s="8">
        <v>1</v>
      </c>
      <c r="JO16" s="8">
        <v>1</v>
      </c>
      <c r="JP16" s="8">
        <v>1</v>
      </c>
      <c r="JQ16" s="8">
        <v>1</v>
      </c>
      <c r="JR16" s="8">
        <v>1</v>
      </c>
      <c r="JS16" s="8" t="s">
        <v>413</v>
      </c>
      <c r="JT16" s="8" t="s">
        <v>413</v>
      </c>
      <c r="JU16" s="8">
        <v>1</v>
      </c>
      <c r="JV16" s="8">
        <v>1</v>
      </c>
      <c r="JW16" s="8">
        <v>1</v>
      </c>
      <c r="JX16" s="8">
        <v>1</v>
      </c>
      <c r="JY16" s="8">
        <v>1</v>
      </c>
      <c r="JZ16" s="8">
        <v>1</v>
      </c>
      <c r="KA16" s="8">
        <v>1</v>
      </c>
      <c r="KB16" s="8">
        <v>1</v>
      </c>
      <c r="KC16" s="8">
        <v>1</v>
      </c>
      <c r="KD16" s="8">
        <v>1</v>
      </c>
      <c r="KE16" s="8">
        <v>1</v>
      </c>
      <c r="KF16" s="8">
        <v>1</v>
      </c>
      <c r="KG16" s="8">
        <v>1</v>
      </c>
      <c r="KH16" s="8">
        <v>1</v>
      </c>
      <c r="KI16" s="8">
        <v>1</v>
      </c>
      <c r="KJ16" s="8">
        <v>1</v>
      </c>
      <c r="KK16" s="8">
        <v>1</v>
      </c>
      <c r="KL16" s="8">
        <v>1</v>
      </c>
      <c r="KM16" s="8">
        <v>1</v>
      </c>
      <c r="KN16" s="8">
        <v>1</v>
      </c>
      <c r="KO16" s="8">
        <v>1</v>
      </c>
      <c r="KP16" s="8">
        <v>1</v>
      </c>
      <c r="KQ16" s="8">
        <v>1</v>
      </c>
    </row>
    <row r="17" spans="1:308" ht="15" hidden="1" customHeight="1">
      <c r="A17" s="56">
        <v>1</v>
      </c>
      <c r="B17" s="25" t="s">
        <v>479</v>
      </c>
      <c r="C17" s="26" t="s">
        <v>480</v>
      </c>
      <c r="D17" s="32">
        <v>45082</v>
      </c>
      <c r="E17" s="26" t="s">
        <v>419</v>
      </c>
      <c r="F17" s="26" t="s">
        <v>465</v>
      </c>
      <c r="G17" s="26" t="s">
        <v>617</v>
      </c>
      <c r="H17" s="26" t="s">
        <v>439</v>
      </c>
      <c r="I17" s="26" t="s">
        <v>423</v>
      </c>
      <c r="J17" s="26" t="s">
        <v>440</v>
      </c>
      <c r="K17" s="26" t="s">
        <v>441</v>
      </c>
      <c r="L17" s="26" t="s">
        <v>481</v>
      </c>
      <c r="M17" s="26"/>
      <c r="N17" s="26" t="s">
        <v>443</v>
      </c>
      <c r="O17" s="9" t="s">
        <v>897</v>
      </c>
      <c r="P17" s="32">
        <v>45078</v>
      </c>
      <c r="Q17" s="26"/>
      <c r="R17" s="27" t="s">
        <v>445</v>
      </c>
      <c r="S17" s="28" t="str">
        <f>IF(ISBLANK(P17)," ",IF(IF(AND(NOT(ISBLANK(Q17))),MONTH(Q17)&lt;1)," ",IF(MONTH(P17)&lt;2,SUM(Tableau235[[#This Row],[02/01/2023]:[31/01/2023]])," ")))</f>
        <v xml:space="preserve"> </v>
      </c>
      <c r="T17" s="28" t="str">
        <f>IF(ISBLANK(P17)," ",IF(IF(AND(NOT(ISBLANK(Q17))),MONTH(Q17)&lt;2)," ",IF(MONTH(P17)&lt;3,SUM(Tableau235[[#This Row],[01/02/2023]:[28/02/2023]])," ")))</f>
        <v xml:space="preserve"> </v>
      </c>
      <c r="U17" s="28" t="str">
        <f>IF(ISBLANK(P17)," ",IF(IF(AND(NOT(ISBLANK(Q17))),MONTH(Q17)&lt;3)," ",IF(MONTH(P17)&lt;4,SUM(Tableau235[[#This Row],[01/03/2023]:[31/03/2023]])," ")))</f>
        <v xml:space="preserve"> </v>
      </c>
      <c r="V17" s="28" t="str">
        <f>IF(ISBLANK(P17)," ",IF(IF(AND(NOT(ISBLANK(Q17))),MONTH(Q17)&lt;4)," ",IF(MONTH(P17)&lt;5,SUM(Tableau235[[#This Row],[03/04/2023]:[28/04/2023]])," ")))</f>
        <v xml:space="preserve"> </v>
      </c>
      <c r="W17" s="28" t="str">
        <f>IF(ISBLANK(P17)," ",IF(IF(AND(NOT(ISBLANK(Q17))),MONTH(Q17)&lt;5)," ",IF(MONTH(P17)&lt;6,SUM(Tableau235[[#This Row],[01/05/2023]:[31/05/2023]])," ")))</f>
        <v xml:space="preserve"> </v>
      </c>
      <c r="X17" s="28">
        <f>IF(ISBLANK(P17)," ",IF(IF(AND(NOT(ISBLANK(Q17))),MONTH(Q17)&lt;6)," ",IF(MONTH(P17)&lt;7,SUM(Tableau235[[#This Row],[01/06/2023]:[30/06/2023]])," ")))</f>
        <v>0</v>
      </c>
      <c r="Y17" s="28">
        <f>IF(ISBLANK(P17)," ",IF(IF(AND(NOT(ISBLANK(Q17))),MONTH(Q17)&lt;6)," ",IF(MONTH(P17)&lt;8,SUM(Tableau235[[#This Row],[03/07/2023]:[31/07/2023]])," ")))</f>
        <v>21</v>
      </c>
      <c r="Z17" s="28">
        <f>IF(ISBLANK(P17)," ",IF(IF(AND(NOT(ISBLANK(Q17))),MONTH(Q17)&lt;8)," ",IF(MONTH(P17)&lt;9,SUM(Tableau235[[#This Row],[01/08/2023]:[31/08/2023]])," ")))</f>
        <v>23</v>
      </c>
      <c r="AA17" s="28">
        <f>IF(ISBLANK(P17)," ",IF(IF(AND(NOT(ISBLANK(Q17))),MONTH(Q17)&lt;9)," ",IF(MONTH(P17)&lt;10,SUM(Tableau235[[#This Row],[01/09/2023]:[29/09/2023]])," ")))</f>
        <v>21</v>
      </c>
      <c r="AB17" s="28">
        <f>IF(ISBLANK(P17)," ",IF(IF(AND(NOT(ISBLANK(Q17))),MONTH(Q17)&lt;10)," ",IF(MONTH(P17)&lt;11,SUM(Tableau235[[#This Row],[02/10/2023]:[31/10/2023]])," ")))</f>
        <v>22</v>
      </c>
      <c r="AC17" s="28">
        <f>IF(ISBLANK(P17)," ",IF(IF(AND(NOT(ISBLANK(Q17))),MONTH(Q17)&lt;11)," ",IF(MONTH(P17)&lt;12,SUM(Tableau235[[#This Row],[01/11/2023]:[30/11/2023]])," ")))</f>
        <v>21</v>
      </c>
      <c r="AD17" s="28">
        <f>IF(ISBLANK(P17)," ",IF(IF(AND(NOT(ISBLANK(Q17))),MONTH(Q17)&lt;12)," ",IF(MONTH(P17)&lt;13,SUM(Tableau235[[#This Row],[01/12/2023]:[29/12/2023]])," ")))</f>
        <v>21</v>
      </c>
      <c r="AE17" s="7"/>
      <c r="AF17" s="8" t="str">
        <f>IF(OR(ISBLANK(P17),Tableau235[[#This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17" s="8" t="str">
        <f>IF(OR(ISBLANK(P17),Tableau235[[#This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17" s="8" t="str">
        <f>IF(OR(ISBLANK(P17),Tableau235[[#This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17" s="8" t="str">
        <f>IF(OR(ISBLANK(P17),Tableau235[[#This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17" s="8" t="str">
        <f>IF(OR(ISBLANK(P17),Tableau235[[#This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17" s="8">
        <f>IF(OR(ISBLANK(P17),Tableau235[[#This Row],[Juin]]=" ")," ",SUM(Tableau235[[#This Row],[01/06/2023]:[30/06/2023]])/(COUNTA(Tableau235[[#This Row],[01/06/2023]:[30/06/2023]])+COUNTBLANK(Tableau235[[#This Row],[01/06/2023]:[30/06/2023]])))</f>
        <v>0</v>
      </c>
      <c r="AL17" s="8">
        <f>IF(OR(ISBLANK(P17),Tableau235[[#This Row],[Juillet]]=" ")," ",SUM(Tableau235[[#This Row],[03/07/2023]:[31/07/2023]])/(COUNTA(Tableau235[[#This Row],[03/07/2023]:[31/07/2023]])+COUNTBLANK(Tableau235[[#This Row],[03/07/2023]:[31/07/2023]])))</f>
        <v>1</v>
      </c>
      <c r="AM17" s="8">
        <f>IF(OR(ISBLANK(P17),Tableau235[[#This Row],[Août]]=" ")," ",SUM(Tableau235[[#This Row],[01/08/2023]:[31/08/2023]])/(COUNTA(Tableau235[[#This Row],[01/08/2023]:[31/08/2023]])+COUNTBLANK(Tableau235[[#This Row],[01/08/2023]:[31/08/2023]])))</f>
        <v>1</v>
      </c>
      <c r="AN17" s="8">
        <f>IF(OR(ISBLANK(P17),Tableau235[[#This Row],[Septembre]]=" ")," ",SUM(Tableau235[[#This Row],[01/09/2023]:[29/09/2023]])/(COUNTA(Tableau235[[#This Row],[01/09/2023]:[29/09/2023]])+COUNTBLANK(Tableau235[[#This Row],[01/09/2023]:[29/09/2023]])))</f>
        <v>1</v>
      </c>
      <c r="AO17" s="8">
        <f>IF(OR(ISBLANK(P17),Tableau235[[#This Row],[Octobre]]=" ")," ",SUM(Tableau235[[#This Row],[02/10/2023]:[31/10/2023]])/(COUNTA(Tableau235[[#This Row],[02/10/2023]:[31/10/2023]])+COUNTBLANK(Tableau235[[#This Row],[02/10/2023]:[31/10/2023]])))</f>
        <v>1</v>
      </c>
      <c r="AP17" s="8">
        <f>IF(OR(ISBLANK(P17),Tableau235[[#This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17" s="8">
        <f>IF(OR(ISBLANK(P17),Tableau235[[#This Row],[Décembre]]=" ")," ",SUM(Tableau235[[#This Row],[01/12/2023]:[29/12/2023]])/(COUNTA(Tableau235[[#This Row],[01/12/2023]:[29/12/2023]])+COUNTBLANK(Tableau235[[#This Row],[01/12/2023]:[29/12/2023]])))</f>
        <v>1</v>
      </c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 t="s">
        <v>898</v>
      </c>
      <c r="EW17" s="8" t="s">
        <v>898</v>
      </c>
      <c r="EX17" s="8" t="s">
        <v>898</v>
      </c>
      <c r="EY17" s="8" t="s">
        <v>898</v>
      </c>
      <c r="EZ17" s="8" t="s">
        <v>898</v>
      </c>
      <c r="FA17" s="8" t="s">
        <v>898</v>
      </c>
      <c r="FB17" s="8" t="s">
        <v>898</v>
      </c>
      <c r="FC17" s="8" t="s">
        <v>898</v>
      </c>
      <c r="FD17" s="8" t="s">
        <v>898</v>
      </c>
      <c r="FE17" s="8" t="s">
        <v>898</v>
      </c>
      <c r="FF17" s="8" t="s">
        <v>898</v>
      </c>
      <c r="FG17" s="8" t="s">
        <v>898</v>
      </c>
      <c r="FH17" s="8" t="s">
        <v>898</v>
      </c>
      <c r="FI17" s="8" t="s">
        <v>898</v>
      </c>
      <c r="FJ17" s="8" t="s">
        <v>898</v>
      </c>
      <c r="FK17" s="8" t="s">
        <v>898</v>
      </c>
      <c r="FL17" s="8" t="s">
        <v>898</v>
      </c>
      <c r="FM17" s="8" t="s">
        <v>898</v>
      </c>
      <c r="FN17" s="8" t="s">
        <v>898</v>
      </c>
      <c r="FO17" s="8" t="s">
        <v>898</v>
      </c>
      <c r="FP17" s="8" t="s">
        <v>898</v>
      </c>
      <c r="FQ17" s="8" t="s">
        <v>898</v>
      </c>
      <c r="FR17" s="8">
        <v>1</v>
      </c>
      <c r="FS17" s="8">
        <v>1</v>
      </c>
      <c r="FT17" s="8">
        <v>1</v>
      </c>
      <c r="FU17" s="8">
        <v>1</v>
      </c>
      <c r="FV17" s="8">
        <v>1</v>
      </c>
      <c r="FW17" s="8">
        <v>1</v>
      </c>
      <c r="FX17" s="8">
        <v>1</v>
      </c>
      <c r="FY17" s="8">
        <v>1</v>
      </c>
      <c r="FZ17" s="8">
        <v>1</v>
      </c>
      <c r="GA17" s="8">
        <v>1</v>
      </c>
      <c r="GB17" s="8">
        <v>1</v>
      </c>
      <c r="GC17" s="8">
        <v>1</v>
      </c>
      <c r="GD17" s="8">
        <v>1</v>
      </c>
      <c r="GE17" s="8">
        <v>1</v>
      </c>
      <c r="GF17" s="8">
        <v>1</v>
      </c>
      <c r="GG17" s="8">
        <v>1</v>
      </c>
      <c r="GH17" s="8">
        <v>1</v>
      </c>
      <c r="GI17" s="8">
        <v>1</v>
      </c>
      <c r="GJ17" s="8">
        <v>1</v>
      </c>
      <c r="GK17" s="8">
        <v>1</v>
      </c>
      <c r="GL17" s="8">
        <v>1</v>
      </c>
      <c r="GM17" s="8">
        <v>1</v>
      </c>
      <c r="GN17" s="8">
        <v>1</v>
      </c>
      <c r="GO17" s="8">
        <v>1</v>
      </c>
      <c r="GP17" s="8">
        <v>1</v>
      </c>
      <c r="GQ17" s="8">
        <v>1</v>
      </c>
      <c r="GR17" s="8">
        <v>1</v>
      </c>
      <c r="GS17" s="8">
        <v>1</v>
      </c>
      <c r="GT17" s="8">
        <v>1</v>
      </c>
      <c r="GU17" s="8">
        <v>1</v>
      </c>
      <c r="GV17" s="8">
        <v>1</v>
      </c>
      <c r="GW17" s="8">
        <v>1</v>
      </c>
      <c r="GX17" s="8">
        <v>1</v>
      </c>
      <c r="GY17" s="8">
        <v>1</v>
      </c>
      <c r="GZ17" s="8">
        <v>1</v>
      </c>
      <c r="HA17" s="8">
        <v>1</v>
      </c>
      <c r="HB17" s="8">
        <v>1</v>
      </c>
      <c r="HC17" s="8">
        <v>1</v>
      </c>
      <c r="HD17" s="8">
        <v>1</v>
      </c>
      <c r="HE17" s="8">
        <v>1</v>
      </c>
      <c r="HF17" s="8">
        <v>1</v>
      </c>
      <c r="HG17" s="8">
        <v>1</v>
      </c>
      <c r="HH17" s="8">
        <v>1</v>
      </c>
      <c r="HI17" s="8">
        <v>1</v>
      </c>
      <c r="HJ17" s="8">
        <v>1</v>
      </c>
      <c r="HK17" s="8">
        <v>1</v>
      </c>
      <c r="HL17" s="8">
        <v>1</v>
      </c>
      <c r="HM17" s="8">
        <v>1</v>
      </c>
      <c r="HN17" s="8">
        <v>1</v>
      </c>
      <c r="HO17" s="8">
        <v>1</v>
      </c>
      <c r="HP17" s="8">
        <v>1</v>
      </c>
      <c r="HQ17" s="8">
        <v>1</v>
      </c>
      <c r="HR17" s="8">
        <v>1</v>
      </c>
      <c r="HS17" s="8">
        <v>1</v>
      </c>
      <c r="HT17" s="8">
        <v>1</v>
      </c>
      <c r="HU17" s="8">
        <v>1</v>
      </c>
      <c r="HV17" s="8">
        <v>1</v>
      </c>
      <c r="HW17" s="8">
        <v>1</v>
      </c>
      <c r="HX17" s="8">
        <v>1</v>
      </c>
      <c r="HY17" s="8">
        <v>1</v>
      </c>
      <c r="HZ17" s="8">
        <v>1</v>
      </c>
      <c r="IA17" s="8">
        <v>1</v>
      </c>
      <c r="IB17" s="8">
        <v>1</v>
      </c>
      <c r="IC17" s="8">
        <v>1</v>
      </c>
      <c r="ID17" s="8">
        <v>1</v>
      </c>
      <c r="IE17" s="8">
        <v>1</v>
      </c>
      <c r="IF17" s="8">
        <v>1</v>
      </c>
      <c r="IG17" s="8">
        <v>1</v>
      </c>
      <c r="IH17" s="8">
        <v>1</v>
      </c>
      <c r="II17" s="8">
        <v>1</v>
      </c>
      <c r="IJ17" s="8">
        <v>1</v>
      </c>
      <c r="IK17" s="8">
        <v>1</v>
      </c>
      <c r="IL17" s="8">
        <v>1</v>
      </c>
      <c r="IM17" s="8">
        <v>1</v>
      </c>
      <c r="IN17" s="8">
        <v>1</v>
      </c>
      <c r="IO17" s="8">
        <v>1</v>
      </c>
      <c r="IP17" s="8">
        <v>1</v>
      </c>
      <c r="IQ17" s="8">
        <v>1</v>
      </c>
      <c r="IR17" s="8">
        <v>1</v>
      </c>
      <c r="IS17" s="8">
        <v>1</v>
      </c>
      <c r="IT17" s="8">
        <v>1</v>
      </c>
      <c r="IU17" s="8">
        <v>1</v>
      </c>
      <c r="IV17" s="8">
        <v>1</v>
      </c>
      <c r="IW17" s="8">
        <v>1</v>
      </c>
      <c r="IX17" s="8">
        <v>1</v>
      </c>
      <c r="IY17" s="8">
        <v>1</v>
      </c>
      <c r="IZ17" s="8">
        <v>1</v>
      </c>
      <c r="JA17" s="8">
        <v>1</v>
      </c>
      <c r="JB17" s="8">
        <v>1</v>
      </c>
      <c r="JC17" s="8">
        <v>1</v>
      </c>
      <c r="JD17" s="8" t="s">
        <v>415</v>
      </c>
      <c r="JE17" s="8">
        <v>1</v>
      </c>
      <c r="JF17" s="8">
        <v>1</v>
      </c>
      <c r="JG17" s="8">
        <v>1</v>
      </c>
      <c r="JH17" s="8">
        <v>1</v>
      </c>
      <c r="JI17" s="8">
        <v>1</v>
      </c>
      <c r="JJ17" s="8">
        <v>1</v>
      </c>
      <c r="JK17" s="8">
        <v>1</v>
      </c>
      <c r="JL17" s="8">
        <v>1</v>
      </c>
      <c r="JM17" s="8">
        <v>1</v>
      </c>
      <c r="JN17" s="8">
        <v>1</v>
      </c>
      <c r="JO17" s="8">
        <v>1</v>
      </c>
      <c r="JP17" s="8">
        <v>1</v>
      </c>
      <c r="JQ17" s="8">
        <v>1</v>
      </c>
      <c r="JR17" s="8">
        <v>1</v>
      </c>
      <c r="JS17" s="8">
        <v>1</v>
      </c>
      <c r="JT17" s="8">
        <v>1</v>
      </c>
      <c r="JU17" s="8">
        <v>1</v>
      </c>
      <c r="JV17" s="8">
        <v>1</v>
      </c>
      <c r="JW17" s="8">
        <v>1</v>
      </c>
      <c r="JX17" s="8">
        <v>1</v>
      </c>
      <c r="JY17" s="8">
        <v>1</v>
      </c>
      <c r="JZ17" s="8">
        <v>1</v>
      </c>
      <c r="KA17" s="8">
        <v>1</v>
      </c>
      <c r="KB17" s="8">
        <v>1</v>
      </c>
      <c r="KC17" s="8">
        <v>1</v>
      </c>
      <c r="KD17" s="8">
        <v>1</v>
      </c>
      <c r="KE17" s="8">
        <v>1</v>
      </c>
      <c r="KF17" s="8">
        <v>1</v>
      </c>
      <c r="KG17" s="8">
        <v>1</v>
      </c>
      <c r="KH17" s="8">
        <v>1</v>
      </c>
      <c r="KI17" s="8">
        <v>1</v>
      </c>
      <c r="KJ17" s="8">
        <v>1</v>
      </c>
      <c r="KK17" s="8">
        <v>1</v>
      </c>
      <c r="KL17" s="8">
        <v>1</v>
      </c>
      <c r="KM17" s="8">
        <v>1</v>
      </c>
      <c r="KN17" s="8">
        <v>1</v>
      </c>
      <c r="KO17" s="8">
        <v>1</v>
      </c>
      <c r="KP17" s="8">
        <v>1</v>
      </c>
      <c r="KQ17" s="8">
        <v>1</v>
      </c>
    </row>
    <row r="18" spans="1:308" ht="15" customHeight="1">
      <c r="A18" s="40">
        <v>1</v>
      </c>
      <c r="B18" s="25" t="s">
        <v>482</v>
      </c>
      <c r="C18" s="50" t="s">
        <v>483</v>
      </c>
      <c r="D18" s="32">
        <v>45082</v>
      </c>
      <c r="E18" s="26" t="s">
        <v>419</v>
      </c>
      <c r="F18" s="26" t="s">
        <v>437</v>
      </c>
      <c r="G18" s="26" t="s">
        <v>438</v>
      </c>
      <c r="H18" s="26" t="s">
        <v>439</v>
      </c>
      <c r="I18" s="26" t="s">
        <v>423</v>
      </c>
      <c r="J18" s="26" t="s">
        <v>440</v>
      </c>
      <c r="K18" s="26" t="s">
        <v>441</v>
      </c>
      <c r="L18" s="26" t="s">
        <v>916</v>
      </c>
      <c r="M18" s="26" t="s">
        <v>485</v>
      </c>
      <c r="N18" s="26" t="s">
        <v>443</v>
      </c>
      <c r="O18" s="26" t="s">
        <v>486</v>
      </c>
      <c r="P18" s="32">
        <v>45078</v>
      </c>
      <c r="Q18" s="26"/>
      <c r="R18" s="27" t="s">
        <v>445</v>
      </c>
      <c r="S18" s="28" t="str">
        <f>IF(ISBLANK(P18)," ",IF(IF(AND(NOT(ISBLANK(Q18))),MONTH(Q18)&lt;1)," ",IF(MONTH(P18)&lt;2,SUM(Tableau235[[#This Row],[02/01/2023]:[31/01/2023]])," ")))</f>
        <v xml:space="preserve"> </v>
      </c>
      <c r="T18" s="28" t="str">
        <f>IF(ISBLANK(P18)," ",IF(IF(AND(NOT(ISBLANK(Q18))),MONTH(Q18)&lt;2)," ",IF(MONTH(P18)&lt;3,SUM(Tableau235[[#This Row],[01/02/2023]:[28/02/2023]])," ")))</f>
        <v xml:space="preserve"> </v>
      </c>
      <c r="U18" s="28" t="str">
        <f>IF(ISBLANK(P18)," ",IF(IF(AND(NOT(ISBLANK(Q18))),MONTH(Q18)&lt;3)," ",IF(MONTH(P18)&lt;4,SUM(Tableau235[[#This Row],[01/03/2023]:[31/03/2023]])," ")))</f>
        <v xml:space="preserve"> </v>
      </c>
      <c r="V18" s="28" t="str">
        <f>IF(ISBLANK(P18)," ",IF(IF(AND(NOT(ISBLANK(Q18))),MONTH(Q18)&lt;4)," ",IF(MONTH(P18)&lt;5,SUM(Tableau235[[#This Row],[03/04/2023]:[28/04/2023]])," ")))</f>
        <v xml:space="preserve"> </v>
      </c>
      <c r="W18" s="28" t="str">
        <f>IF(ISBLANK(P18)," ",IF(IF(AND(NOT(ISBLANK(Q18))),MONTH(Q18)&lt;5)," ",IF(MONTH(P18)&lt;6,SUM(Tableau235[[#This Row],[01/05/2023]:[31/05/2023]])," ")))</f>
        <v xml:space="preserve"> </v>
      </c>
      <c r="X18" s="28">
        <f>IF(ISBLANK(P18)," ",IF(IF(AND(NOT(ISBLANK(Q18))),MONTH(Q18)&lt;6)," ",IF(MONTH(P18)&lt;7,SUM(Tableau235[[#This Row],[01/06/2023]:[30/06/2023]])," ")))</f>
        <v>0</v>
      </c>
      <c r="Y18" s="28">
        <f>IF(ISBLANK(P18)," ",IF(IF(AND(NOT(ISBLANK(Q18))),MONTH(Q18)&lt;6)," ",IF(MONTH(P18)&lt;8,SUM(Tableau235[[#This Row],[03/07/2023]:[31/07/2023]])," ")))</f>
        <v>0</v>
      </c>
      <c r="Z18" s="28">
        <f>IF(ISBLANK(P18)," ",IF(IF(AND(NOT(ISBLANK(Q18))),MONTH(Q18)&lt;8)," ",IF(MONTH(P18)&lt;9,SUM(Tableau235[[#This Row],[01/08/2023]:[31/08/2023]])," ")))</f>
        <v>13</v>
      </c>
      <c r="AA18" s="28">
        <f>IF(ISBLANK(P18)," ",IF(IF(AND(NOT(ISBLANK(Q18))),MONTH(Q18)&lt;9)," ",IF(MONTH(P18)&lt;10,SUM(Tableau235[[#This Row],[01/09/2023]:[29/09/2023]])," ")))</f>
        <v>21</v>
      </c>
      <c r="AB18" s="28">
        <f>IF(ISBLANK(P18)," ",IF(IF(AND(NOT(ISBLANK(Q18))),MONTH(Q18)&lt;10)," ",IF(MONTH(P18)&lt;11,SUM(Tableau235[[#This Row],[02/10/2023]:[31/10/2023]])," ")))</f>
        <v>22</v>
      </c>
      <c r="AC18" s="28">
        <f>IF(ISBLANK(P18)," ",IF(IF(AND(NOT(ISBLANK(Q18))),MONTH(Q18)&lt;11)," ",IF(MONTH(P18)&lt;12,SUM(Tableau235[[#This Row],[01/11/2023]:[30/11/2023]])," ")))</f>
        <v>21</v>
      </c>
      <c r="AD18" s="28">
        <f>IF(ISBLANK(P18)," ",IF(IF(AND(NOT(ISBLANK(Q18))),MONTH(Q18)&lt;12)," ",IF(MONTH(P18)&lt;13,SUM(Tableau235[[#This Row],[01/12/2023]:[29/12/2023]])," ")))</f>
        <v>20</v>
      </c>
      <c r="AE18" s="7"/>
      <c r="AF18" s="8" t="str">
        <f>IF(OR(ISBLANK(P18),Tableau235[[#This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18" s="8" t="str">
        <f>IF(OR(ISBLANK(P18),Tableau235[[#This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18" s="8" t="str">
        <f>IF(OR(ISBLANK(P18),Tableau235[[#This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18" s="8" t="str">
        <f>IF(OR(ISBLANK(P18),Tableau235[[#This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18" s="8" t="str">
        <f>IF(OR(ISBLANK(P18),Tableau235[[#This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18" s="8">
        <f>IF(OR(ISBLANK(P18),Tableau235[[#This Row],[Juin]]=" ")," ",SUM(Tableau235[[#This Row],[01/06/2023]:[30/06/2023]])/(COUNTA(Tableau235[[#This Row],[01/06/2023]:[30/06/2023]])+COUNTBLANK(Tableau235[[#This Row],[01/06/2023]:[30/06/2023]])))</f>
        <v>0</v>
      </c>
      <c r="AL18" s="8">
        <f>IF(OR(ISBLANK(P18),Tableau235[[#This Row],[Juillet]]=" ")," ",SUM(Tableau235[[#This Row],[03/07/2023]:[31/07/2023]])/(COUNTA(Tableau235[[#This Row],[03/07/2023]:[31/07/2023]])+COUNTBLANK(Tableau235[[#This Row],[03/07/2023]:[31/07/2023]])))</f>
        <v>0</v>
      </c>
      <c r="AM18" s="8">
        <f>IF(OR(ISBLANK(P18),Tableau235[[#This Row],[Août]]=" ")," ",SUM(Tableau235[[#This Row],[01/08/2023]:[31/08/2023]])/(COUNTA(Tableau235[[#This Row],[01/08/2023]:[31/08/2023]])+COUNTBLANK(Tableau235[[#This Row],[01/08/2023]:[31/08/2023]])))</f>
        <v>0.56521739130434778</v>
      </c>
      <c r="AN18" s="8">
        <f>IF(OR(ISBLANK(P18),Tableau235[[#This Row],[Septembre]]=" ")," ",SUM(Tableau235[[#This Row],[01/09/2023]:[29/09/2023]])/(COUNTA(Tableau235[[#This Row],[01/09/2023]:[29/09/2023]])+COUNTBLANK(Tableau235[[#This Row],[01/09/2023]:[29/09/2023]])))</f>
        <v>1</v>
      </c>
      <c r="AO18" s="8">
        <f>IF(OR(ISBLANK(P18),Tableau235[[#This Row],[Octobre]]=" ")," ",SUM(Tableau235[[#This Row],[02/10/2023]:[31/10/2023]])/(COUNTA(Tableau235[[#This Row],[02/10/2023]:[31/10/2023]])+COUNTBLANK(Tableau235[[#This Row],[02/10/2023]:[31/10/2023]])))</f>
        <v>1</v>
      </c>
      <c r="AP18" s="8">
        <f>IF(OR(ISBLANK(P18),Tableau235[[#This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18" s="8">
        <f>IF(OR(ISBLANK(P18),Tableau235[[#This Row],[Décembre]]=" ")," ",SUM(Tableau235[[#This Row],[01/12/2023]:[29/12/2023]])/(COUNTA(Tableau235[[#This Row],[01/12/2023]:[29/12/2023]])+COUNTBLANK(Tableau235[[#This Row],[01/12/2023]:[29/12/2023]])))</f>
        <v>0.95238095238095233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 t="s">
        <v>898</v>
      </c>
      <c r="EW18" s="8" t="s">
        <v>898</v>
      </c>
      <c r="EX18" s="8" t="s">
        <v>898</v>
      </c>
      <c r="EY18" s="8" t="s">
        <v>898</v>
      </c>
      <c r="EZ18" s="8" t="s">
        <v>898</v>
      </c>
      <c r="FA18" s="8" t="s">
        <v>898</v>
      </c>
      <c r="FB18" s="8" t="s">
        <v>898</v>
      </c>
      <c r="FC18" s="8" t="s">
        <v>898</v>
      </c>
      <c r="FD18" s="8" t="s">
        <v>898</v>
      </c>
      <c r="FE18" s="8" t="s">
        <v>898</v>
      </c>
      <c r="FF18" s="8" t="s">
        <v>898</v>
      </c>
      <c r="FG18" s="8" t="s">
        <v>898</v>
      </c>
      <c r="FH18" s="8" t="s">
        <v>898</v>
      </c>
      <c r="FI18" s="8" t="s">
        <v>898</v>
      </c>
      <c r="FJ18" s="8" t="s">
        <v>898</v>
      </c>
      <c r="FK18" s="8" t="s">
        <v>898</v>
      </c>
      <c r="FL18" s="8" t="s">
        <v>898</v>
      </c>
      <c r="FM18" s="8" t="s">
        <v>898</v>
      </c>
      <c r="FN18" s="8" t="s">
        <v>898</v>
      </c>
      <c r="FO18" s="8" t="s">
        <v>898</v>
      </c>
      <c r="FP18" s="8" t="s">
        <v>898</v>
      </c>
      <c r="FQ18" s="8" t="s">
        <v>898</v>
      </c>
      <c r="FR18" s="8" t="s">
        <v>898</v>
      </c>
      <c r="FS18" s="8" t="s">
        <v>898</v>
      </c>
      <c r="FT18" s="8" t="s">
        <v>898</v>
      </c>
      <c r="FU18" s="8" t="s">
        <v>898</v>
      </c>
      <c r="FV18" s="8" t="s">
        <v>898</v>
      </c>
      <c r="FW18" s="8" t="s">
        <v>898</v>
      </c>
      <c r="FX18" s="8" t="s">
        <v>898</v>
      </c>
      <c r="FY18" s="8" t="s">
        <v>898</v>
      </c>
      <c r="FZ18" s="8" t="s">
        <v>898</v>
      </c>
      <c r="GA18" s="8" t="s">
        <v>898</v>
      </c>
      <c r="GB18" s="8" t="s">
        <v>898</v>
      </c>
      <c r="GC18" s="8" t="s">
        <v>898</v>
      </c>
      <c r="GD18" s="8" t="s">
        <v>898</v>
      </c>
      <c r="GE18" s="8" t="s">
        <v>898</v>
      </c>
      <c r="GF18" s="8" t="s">
        <v>898</v>
      </c>
      <c r="GG18" s="8" t="s">
        <v>898</v>
      </c>
      <c r="GH18" s="8" t="s">
        <v>898</v>
      </c>
      <c r="GI18" s="8" t="s">
        <v>898</v>
      </c>
      <c r="GJ18" s="8" t="s">
        <v>898</v>
      </c>
      <c r="GK18" s="8" t="s">
        <v>898</v>
      </c>
      <c r="GL18" s="8" t="s">
        <v>898</v>
      </c>
      <c r="GM18" s="8" t="s">
        <v>898</v>
      </c>
      <c r="GN18" s="8" t="s">
        <v>898</v>
      </c>
      <c r="GO18" s="8" t="s">
        <v>898</v>
      </c>
      <c r="GP18" s="8" t="s">
        <v>898</v>
      </c>
      <c r="GQ18" s="8" t="s">
        <v>898</v>
      </c>
      <c r="GR18" s="8" t="s">
        <v>898</v>
      </c>
      <c r="GS18" s="8" t="s">
        <v>898</v>
      </c>
      <c r="GT18" s="8" t="s">
        <v>898</v>
      </c>
      <c r="GU18" s="8" t="s">
        <v>898</v>
      </c>
      <c r="GV18" s="8" t="s">
        <v>898</v>
      </c>
      <c r="GW18" s="8">
        <v>1</v>
      </c>
      <c r="GX18" s="8">
        <v>1</v>
      </c>
      <c r="GY18" s="8">
        <v>1</v>
      </c>
      <c r="GZ18" s="8">
        <v>1</v>
      </c>
      <c r="HA18" s="8">
        <v>1</v>
      </c>
      <c r="HB18" s="8">
        <v>1</v>
      </c>
      <c r="HC18" s="8">
        <v>1</v>
      </c>
      <c r="HD18" s="8">
        <v>1</v>
      </c>
      <c r="HE18" s="8">
        <v>1</v>
      </c>
      <c r="HF18" s="8">
        <v>1</v>
      </c>
      <c r="HG18" s="8">
        <v>1</v>
      </c>
      <c r="HH18" s="8">
        <v>1</v>
      </c>
      <c r="HI18" s="8">
        <v>1</v>
      </c>
      <c r="HJ18" s="8">
        <v>1</v>
      </c>
      <c r="HK18" s="8">
        <v>1</v>
      </c>
      <c r="HL18" s="8">
        <v>1</v>
      </c>
      <c r="HM18" s="8">
        <v>1</v>
      </c>
      <c r="HN18" s="8">
        <v>1</v>
      </c>
      <c r="HO18" s="8">
        <v>1</v>
      </c>
      <c r="HP18" s="8">
        <v>1</v>
      </c>
      <c r="HQ18" s="8">
        <v>1</v>
      </c>
      <c r="HR18" s="8">
        <v>1</v>
      </c>
      <c r="HS18" s="8">
        <v>1</v>
      </c>
      <c r="HT18" s="8">
        <v>1</v>
      </c>
      <c r="HU18" s="8">
        <v>1</v>
      </c>
      <c r="HV18" s="8">
        <v>1</v>
      </c>
      <c r="HW18" s="8">
        <v>1</v>
      </c>
      <c r="HX18" s="8">
        <v>1</v>
      </c>
      <c r="HY18" s="8">
        <v>1</v>
      </c>
      <c r="HZ18" s="8">
        <v>1</v>
      </c>
      <c r="IA18" s="8">
        <v>1</v>
      </c>
      <c r="IB18" s="8">
        <v>1</v>
      </c>
      <c r="IC18" s="8">
        <v>1</v>
      </c>
      <c r="ID18" s="8">
        <v>1</v>
      </c>
      <c r="IE18" s="8">
        <v>1</v>
      </c>
      <c r="IF18" s="8">
        <v>1</v>
      </c>
      <c r="IG18" s="8">
        <v>1</v>
      </c>
      <c r="IH18" s="8">
        <v>1</v>
      </c>
      <c r="II18" s="8">
        <v>1</v>
      </c>
      <c r="IJ18" s="8">
        <v>1</v>
      </c>
      <c r="IK18" s="8">
        <v>1</v>
      </c>
      <c r="IL18" s="8">
        <v>1</v>
      </c>
      <c r="IM18" s="8">
        <v>1</v>
      </c>
      <c r="IN18" s="8">
        <v>1</v>
      </c>
      <c r="IO18" s="8">
        <v>1</v>
      </c>
      <c r="IP18" s="8">
        <v>1</v>
      </c>
      <c r="IQ18" s="8">
        <v>1</v>
      </c>
      <c r="IR18" s="8">
        <v>1</v>
      </c>
      <c r="IS18" s="8">
        <v>1</v>
      </c>
      <c r="IT18" s="8">
        <v>1</v>
      </c>
      <c r="IU18" s="8">
        <v>1</v>
      </c>
      <c r="IV18" s="8">
        <v>1</v>
      </c>
      <c r="IW18" s="8">
        <v>1</v>
      </c>
      <c r="IX18" s="8">
        <v>1</v>
      </c>
      <c r="IY18" s="8">
        <v>1</v>
      </c>
      <c r="IZ18" s="8">
        <v>1</v>
      </c>
      <c r="JA18" s="8">
        <v>1</v>
      </c>
      <c r="JB18" s="8">
        <v>1</v>
      </c>
      <c r="JC18" s="8">
        <v>1</v>
      </c>
      <c r="JD18" s="8" t="s">
        <v>415</v>
      </c>
      <c r="JE18" s="8">
        <v>1</v>
      </c>
      <c r="JF18" s="8">
        <v>1</v>
      </c>
      <c r="JG18" s="8">
        <v>1</v>
      </c>
      <c r="JH18" s="8">
        <v>1</v>
      </c>
      <c r="JI18" s="8">
        <v>1</v>
      </c>
      <c r="JJ18" s="8">
        <v>1</v>
      </c>
      <c r="JK18" s="8">
        <v>1</v>
      </c>
      <c r="JL18" s="8">
        <v>1</v>
      </c>
      <c r="JM18" s="8">
        <v>1</v>
      </c>
      <c r="JN18" s="8">
        <v>1</v>
      </c>
      <c r="JO18" s="8">
        <v>1</v>
      </c>
      <c r="JP18" s="8">
        <v>1</v>
      </c>
      <c r="JQ18" s="8">
        <v>1</v>
      </c>
      <c r="JR18" s="8">
        <v>1</v>
      </c>
      <c r="JS18" s="8">
        <v>1</v>
      </c>
      <c r="JT18" s="8">
        <v>1</v>
      </c>
      <c r="JU18" s="8">
        <v>1</v>
      </c>
      <c r="JV18" s="8">
        <v>1</v>
      </c>
      <c r="JW18" s="8">
        <v>1</v>
      </c>
      <c r="JX18" s="8">
        <v>1</v>
      </c>
      <c r="JY18" s="8">
        <v>1</v>
      </c>
      <c r="JZ18" s="8">
        <v>1</v>
      </c>
      <c r="KA18" s="8">
        <v>1</v>
      </c>
      <c r="KB18" s="8">
        <v>1</v>
      </c>
      <c r="KC18" s="8">
        <v>1</v>
      </c>
      <c r="KD18" s="8">
        <v>1</v>
      </c>
      <c r="KE18" s="8">
        <v>1</v>
      </c>
      <c r="KF18" s="8">
        <v>1</v>
      </c>
      <c r="KG18" s="8">
        <v>1</v>
      </c>
      <c r="KH18" s="8" t="s">
        <v>413</v>
      </c>
      <c r="KI18" s="8">
        <v>1</v>
      </c>
      <c r="KJ18" s="8">
        <v>1</v>
      </c>
      <c r="KK18" s="8">
        <v>1</v>
      </c>
      <c r="KL18" s="8">
        <v>1</v>
      </c>
      <c r="KM18" s="8">
        <v>1</v>
      </c>
      <c r="KN18" s="8">
        <v>1</v>
      </c>
      <c r="KO18" s="8">
        <v>1</v>
      </c>
      <c r="KP18" s="8">
        <v>1</v>
      </c>
      <c r="KQ18" s="8">
        <v>1</v>
      </c>
    </row>
    <row r="19" spans="1:308" ht="15" hidden="1" customHeight="1">
      <c r="A19" s="56">
        <v>1</v>
      </c>
      <c r="B19" s="25" t="s">
        <v>917</v>
      </c>
      <c r="C19" s="26" t="s">
        <v>918</v>
      </c>
      <c r="D19" s="32">
        <v>45082</v>
      </c>
      <c r="E19" s="26" t="s">
        <v>419</v>
      </c>
      <c r="F19" s="26" t="s">
        <v>465</v>
      </c>
      <c r="G19" s="26" t="s">
        <v>617</v>
      </c>
      <c r="H19" s="26" t="s">
        <v>439</v>
      </c>
      <c r="I19" s="26" t="s">
        <v>423</v>
      </c>
      <c r="J19" s="26" t="s">
        <v>440</v>
      </c>
      <c r="K19" s="26" t="s">
        <v>441</v>
      </c>
      <c r="L19" s="26" t="s">
        <v>481</v>
      </c>
      <c r="M19" s="26"/>
      <c r="N19" s="26" t="s">
        <v>443</v>
      </c>
      <c r="O19" s="9" t="s">
        <v>897</v>
      </c>
      <c r="P19" s="32">
        <v>45078</v>
      </c>
      <c r="Q19" s="26"/>
      <c r="R19" s="27" t="s">
        <v>445</v>
      </c>
      <c r="S19" s="28" t="str">
        <f>IF(ISBLANK(P19)," ",IF(IF(AND(NOT(ISBLANK(Q19))),MONTH(Q19)&lt;1)," ",IF(MONTH(P19)&lt;2,SUM(Tableau235[[#This Row],[02/01/2023]:[31/01/2023]])," ")))</f>
        <v xml:space="preserve"> </v>
      </c>
      <c r="T19" s="28" t="str">
        <f>IF(ISBLANK(P19)," ",IF(IF(AND(NOT(ISBLANK(Q19))),MONTH(Q19)&lt;2)," ",IF(MONTH(P19)&lt;3,SUM(Tableau235[[#This Row],[01/02/2023]:[28/02/2023]])," ")))</f>
        <v xml:space="preserve"> </v>
      </c>
      <c r="U19" s="28" t="str">
        <f>IF(ISBLANK(P19)," ",IF(IF(AND(NOT(ISBLANK(Q19))),MONTH(Q19)&lt;3)," ",IF(MONTH(P19)&lt;4,SUM(Tableau235[[#This Row],[01/03/2023]:[31/03/2023]])," ")))</f>
        <v xml:space="preserve"> </v>
      </c>
      <c r="V19" s="28" t="str">
        <f>IF(ISBLANK(P19)," ",IF(IF(AND(NOT(ISBLANK(Q19))),MONTH(Q19)&lt;4)," ",IF(MONTH(P19)&lt;5,SUM(Tableau235[[#This Row],[03/04/2023]:[28/04/2023]])," ")))</f>
        <v xml:space="preserve"> </v>
      </c>
      <c r="W19" s="28" t="str">
        <f>IF(ISBLANK(P19)," ",IF(IF(AND(NOT(ISBLANK(Q19))),MONTH(Q19)&lt;5)," ",IF(MONTH(P19)&lt;6,SUM(Tableau235[[#This Row],[01/05/2023]:[31/05/2023]])," ")))</f>
        <v xml:space="preserve"> </v>
      </c>
      <c r="X19" s="28">
        <f>IF(ISBLANK(P19)," ",IF(IF(AND(NOT(ISBLANK(Q19))),MONTH(Q19)&lt;6)," ",IF(MONTH(P19)&lt;7,SUM(Tableau235[[#This Row],[01/06/2023]:[30/06/2023]])," ")))</f>
        <v>0</v>
      </c>
      <c r="Y19" s="28">
        <f>IF(ISBLANK(P19)," ",IF(IF(AND(NOT(ISBLANK(Q19))),MONTH(Q19)&lt;6)," ",IF(MONTH(P19)&lt;8,SUM(Tableau235[[#This Row],[03/07/2023]:[31/07/2023]])," ")))</f>
        <v>21</v>
      </c>
      <c r="Z19" s="28">
        <f>IF(ISBLANK(P19)," ",IF(IF(AND(NOT(ISBLANK(Q19))),MONTH(Q19)&lt;8)," ",IF(MONTH(P19)&lt;9,SUM(Tableau235[[#This Row],[01/08/2023]:[31/08/2023]])," ")))</f>
        <v>23</v>
      </c>
      <c r="AA19" s="28">
        <f>IF(ISBLANK(P19)," ",IF(IF(AND(NOT(ISBLANK(Q19))),MONTH(Q19)&lt;9)," ",IF(MONTH(P19)&lt;10,SUM(Tableau235[[#This Row],[01/09/2023]:[29/09/2023]])," ")))</f>
        <v>21</v>
      </c>
      <c r="AB19" s="28">
        <f>IF(ISBLANK(P19)," ",IF(IF(AND(NOT(ISBLANK(Q19))),MONTH(Q19)&lt;10)," ",IF(MONTH(P19)&lt;11,SUM(Tableau235[[#This Row],[02/10/2023]:[31/10/2023]])," ")))</f>
        <v>22</v>
      </c>
      <c r="AC19" s="28">
        <f>IF(ISBLANK(P19)," ",IF(IF(AND(NOT(ISBLANK(Q19))),MONTH(Q19)&lt;11)," ",IF(MONTH(P19)&lt;12,SUM(Tableau235[[#This Row],[01/11/2023]:[30/11/2023]])," ")))</f>
        <v>21</v>
      </c>
      <c r="AD19" s="28">
        <f>IF(ISBLANK(P19)," ",IF(IF(AND(NOT(ISBLANK(Q19))),MONTH(Q19)&lt;12)," ",IF(MONTH(P19)&lt;13,SUM(Tableau235[[#This Row],[01/12/2023]:[29/12/2023]])," ")))</f>
        <v>21</v>
      </c>
      <c r="AE19" s="7"/>
      <c r="AF19" s="8" t="str">
        <f>IF(OR(ISBLANK(P19),Tableau235[[#This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19" s="8" t="str">
        <f>IF(OR(ISBLANK(P19),Tableau235[[#This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19" s="8" t="str">
        <f>IF(OR(ISBLANK(P19),Tableau235[[#This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19" s="8" t="str">
        <f>IF(OR(ISBLANK(P19),Tableau235[[#This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19" s="8" t="str">
        <f>IF(OR(ISBLANK(P19),Tableau235[[#This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19" s="8">
        <f>IF(OR(ISBLANK(P19),Tableau235[[#This Row],[Juin]]=" ")," ",SUM(Tableau235[[#This Row],[01/06/2023]:[30/06/2023]])/(COUNTA(Tableau235[[#This Row],[01/06/2023]:[30/06/2023]])+COUNTBLANK(Tableau235[[#This Row],[01/06/2023]:[30/06/2023]])))</f>
        <v>0</v>
      </c>
      <c r="AL19" s="8">
        <f>IF(OR(ISBLANK(P19),Tableau235[[#This Row],[Juillet]]=" ")," ",SUM(Tableau235[[#This Row],[03/07/2023]:[31/07/2023]])/(COUNTA(Tableau235[[#This Row],[03/07/2023]:[31/07/2023]])+COUNTBLANK(Tableau235[[#This Row],[03/07/2023]:[31/07/2023]])))</f>
        <v>1</v>
      </c>
      <c r="AM19" s="8">
        <f>IF(OR(ISBLANK(P19),Tableau235[[#This Row],[Août]]=" ")," ",SUM(Tableau235[[#This Row],[01/08/2023]:[31/08/2023]])/(COUNTA(Tableau235[[#This Row],[01/08/2023]:[31/08/2023]])+COUNTBLANK(Tableau235[[#This Row],[01/08/2023]:[31/08/2023]])))</f>
        <v>1</v>
      </c>
      <c r="AN19" s="8">
        <f>IF(OR(ISBLANK(P19),Tableau235[[#This Row],[Septembre]]=" ")," ",SUM(Tableau235[[#This Row],[01/09/2023]:[29/09/2023]])/(COUNTA(Tableau235[[#This Row],[01/09/2023]:[29/09/2023]])+COUNTBLANK(Tableau235[[#This Row],[01/09/2023]:[29/09/2023]])))</f>
        <v>1</v>
      </c>
      <c r="AO19" s="8">
        <f>IF(OR(ISBLANK(P19),Tableau235[[#This Row],[Octobre]]=" ")," ",SUM(Tableau235[[#This Row],[02/10/2023]:[31/10/2023]])/(COUNTA(Tableau235[[#This Row],[02/10/2023]:[31/10/2023]])+COUNTBLANK(Tableau235[[#This Row],[02/10/2023]:[31/10/2023]])))</f>
        <v>1</v>
      </c>
      <c r="AP19" s="8">
        <f>IF(OR(ISBLANK(P19),Tableau235[[#This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19" s="8">
        <f>IF(OR(ISBLANK(P19),Tableau235[[#This Row],[Décembre]]=" ")," ",SUM(Tableau235[[#This Row],[01/12/2023]:[29/12/2023]])/(COUNTA(Tableau235[[#This Row],[01/12/2023]:[29/12/2023]])+COUNTBLANK(Tableau235[[#This Row],[01/12/2023]:[29/12/2023]])))</f>
        <v>1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 t="s">
        <v>898</v>
      </c>
      <c r="EW19" s="8" t="s">
        <v>898</v>
      </c>
      <c r="EX19" s="8" t="s">
        <v>898</v>
      </c>
      <c r="EY19" s="8" t="s">
        <v>898</v>
      </c>
      <c r="EZ19" s="8" t="s">
        <v>898</v>
      </c>
      <c r="FA19" s="8" t="s">
        <v>898</v>
      </c>
      <c r="FB19" s="8" t="s">
        <v>898</v>
      </c>
      <c r="FC19" s="8" t="s">
        <v>898</v>
      </c>
      <c r="FD19" s="8" t="s">
        <v>898</v>
      </c>
      <c r="FE19" s="8" t="s">
        <v>898</v>
      </c>
      <c r="FF19" s="8" t="s">
        <v>898</v>
      </c>
      <c r="FG19" s="8" t="s">
        <v>898</v>
      </c>
      <c r="FH19" s="8" t="s">
        <v>898</v>
      </c>
      <c r="FI19" s="8" t="s">
        <v>898</v>
      </c>
      <c r="FJ19" s="8" t="s">
        <v>898</v>
      </c>
      <c r="FK19" s="8" t="s">
        <v>898</v>
      </c>
      <c r="FL19" s="8" t="s">
        <v>898</v>
      </c>
      <c r="FM19" s="8" t="s">
        <v>898</v>
      </c>
      <c r="FN19" s="8" t="s">
        <v>898</v>
      </c>
      <c r="FO19" s="8" t="s">
        <v>898</v>
      </c>
      <c r="FP19" s="8" t="s">
        <v>898</v>
      </c>
      <c r="FQ19" s="8" t="s">
        <v>898</v>
      </c>
      <c r="FR19" s="8">
        <v>1</v>
      </c>
      <c r="FS19" s="8">
        <v>1</v>
      </c>
      <c r="FT19" s="8">
        <v>1</v>
      </c>
      <c r="FU19" s="8">
        <v>1</v>
      </c>
      <c r="FV19" s="8">
        <v>1</v>
      </c>
      <c r="FW19" s="8">
        <v>1</v>
      </c>
      <c r="FX19" s="8">
        <v>1</v>
      </c>
      <c r="FY19" s="8">
        <v>1</v>
      </c>
      <c r="FZ19" s="8">
        <v>1</v>
      </c>
      <c r="GA19" s="8">
        <v>1</v>
      </c>
      <c r="GB19" s="8">
        <v>1</v>
      </c>
      <c r="GC19" s="8">
        <v>1</v>
      </c>
      <c r="GD19" s="8">
        <v>1</v>
      </c>
      <c r="GE19" s="8">
        <v>1</v>
      </c>
      <c r="GF19" s="8">
        <v>1</v>
      </c>
      <c r="GG19" s="8">
        <v>1</v>
      </c>
      <c r="GH19" s="8">
        <v>1</v>
      </c>
      <c r="GI19" s="8">
        <v>1</v>
      </c>
      <c r="GJ19" s="8">
        <v>1</v>
      </c>
      <c r="GK19" s="8">
        <v>1</v>
      </c>
      <c r="GL19" s="8">
        <v>1</v>
      </c>
      <c r="GM19" s="8">
        <v>1</v>
      </c>
      <c r="GN19" s="8">
        <v>1</v>
      </c>
      <c r="GO19" s="8">
        <v>1</v>
      </c>
      <c r="GP19" s="8">
        <v>1</v>
      </c>
      <c r="GQ19" s="8">
        <v>1</v>
      </c>
      <c r="GR19" s="8">
        <v>1</v>
      </c>
      <c r="GS19" s="8">
        <v>1</v>
      </c>
      <c r="GT19" s="8">
        <v>1</v>
      </c>
      <c r="GU19" s="8">
        <v>1</v>
      </c>
      <c r="GV19" s="8">
        <v>1</v>
      </c>
      <c r="GW19" s="8">
        <v>1</v>
      </c>
      <c r="GX19" s="8">
        <v>1</v>
      </c>
      <c r="GY19" s="8">
        <v>1</v>
      </c>
      <c r="GZ19" s="8">
        <v>1</v>
      </c>
      <c r="HA19" s="8">
        <v>1</v>
      </c>
      <c r="HB19" s="8">
        <v>1</v>
      </c>
      <c r="HC19" s="8">
        <v>1</v>
      </c>
      <c r="HD19" s="8">
        <v>1</v>
      </c>
      <c r="HE19" s="8">
        <v>1</v>
      </c>
      <c r="HF19" s="8">
        <v>1</v>
      </c>
      <c r="HG19" s="8">
        <v>1</v>
      </c>
      <c r="HH19" s="8">
        <v>1</v>
      </c>
      <c r="HI19" s="8">
        <v>1</v>
      </c>
      <c r="HJ19" s="8">
        <v>1</v>
      </c>
      <c r="HK19" s="8">
        <v>1</v>
      </c>
      <c r="HL19" s="8">
        <v>1</v>
      </c>
      <c r="HM19" s="8">
        <v>1</v>
      </c>
      <c r="HN19" s="8">
        <v>1</v>
      </c>
      <c r="HO19" s="8">
        <v>1</v>
      </c>
      <c r="HP19" s="8">
        <v>1</v>
      </c>
      <c r="HQ19" s="8">
        <v>1</v>
      </c>
      <c r="HR19" s="8">
        <v>1</v>
      </c>
      <c r="HS19" s="8">
        <v>1</v>
      </c>
      <c r="HT19" s="8">
        <v>1</v>
      </c>
      <c r="HU19" s="8">
        <v>1</v>
      </c>
      <c r="HV19" s="8">
        <v>1</v>
      </c>
      <c r="HW19" s="8">
        <v>1</v>
      </c>
      <c r="HX19" s="8">
        <v>1</v>
      </c>
      <c r="HY19" s="8">
        <v>1</v>
      </c>
      <c r="HZ19" s="8">
        <v>1</v>
      </c>
      <c r="IA19" s="8">
        <v>1</v>
      </c>
      <c r="IB19" s="8">
        <v>1</v>
      </c>
      <c r="IC19" s="8">
        <v>1</v>
      </c>
      <c r="ID19" s="8">
        <v>1</v>
      </c>
      <c r="IE19" s="8">
        <v>1</v>
      </c>
      <c r="IF19" s="8">
        <v>1</v>
      </c>
      <c r="IG19" s="8">
        <v>1</v>
      </c>
      <c r="IH19" s="8">
        <v>1</v>
      </c>
      <c r="II19" s="8">
        <v>1</v>
      </c>
      <c r="IJ19" s="8">
        <v>1</v>
      </c>
      <c r="IK19" s="8">
        <v>1</v>
      </c>
      <c r="IL19" s="8">
        <v>1</v>
      </c>
      <c r="IM19" s="8">
        <v>1</v>
      </c>
      <c r="IN19" s="8">
        <v>1</v>
      </c>
      <c r="IO19" s="8">
        <v>1</v>
      </c>
      <c r="IP19" s="8">
        <v>1</v>
      </c>
      <c r="IQ19" s="8">
        <v>1</v>
      </c>
      <c r="IR19" s="8">
        <v>1</v>
      </c>
      <c r="IS19" s="8">
        <v>1</v>
      </c>
      <c r="IT19" s="8">
        <v>1</v>
      </c>
      <c r="IU19" s="8">
        <v>1</v>
      </c>
      <c r="IV19" s="8">
        <v>1</v>
      </c>
      <c r="IW19" s="8">
        <v>1</v>
      </c>
      <c r="IX19" s="8">
        <v>1</v>
      </c>
      <c r="IY19" s="8">
        <v>1</v>
      </c>
      <c r="IZ19" s="8">
        <v>1</v>
      </c>
      <c r="JA19" s="8">
        <v>1</v>
      </c>
      <c r="JB19" s="8">
        <v>1</v>
      </c>
      <c r="JC19" s="8">
        <v>1</v>
      </c>
      <c r="JD19" s="8" t="s">
        <v>415</v>
      </c>
      <c r="JE19" s="8">
        <v>1</v>
      </c>
      <c r="JF19" s="8">
        <v>1</v>
      </c>
      <c r="JG19" s="8">
        <v>1</v>
      </c>
      <c r="JH19" s="8">
        <v>1</v>
      </c>
      <c r="JI19" s="8">
        <v>1</v>
      </c>
      <c r="JJ19" s="8">
        <v>1</v>
      </c>
      <c r="JK19" s="8">
        <v>1</v>
      </c>
      <c r="JL19" s="8">
        <v>1</v>
      </c>
      <c r="JM19" s="8">
        <v>1</v>
      </c>
      <c r="JN19" s="8">
        <v>1</v>
      </c>
      <c r="JO19" s="8">
        <v>1</v>
      </c>
      <c r="JP19" s="8">
        <v>1</v>
      </c>
      <c r="JQ19" s="8">
        <v>1</v>
      </c>
      <c r="JR19" s="8">
        <v>1</v>
      </c>
      <c r="JS19" s="8">
        <v>1</v>
      </c>
      <c r="JT19" s="8">
        <v>1</v>
      </c>
      <c r="JU19" s="8">
        <v>1</v>
      </c>
      <c r="JV19" s="8">
        <v>1</v>
      </c>
      <c r="JW19" s="8">
        <v>1</v>
      </c>
      <c r="JX19" s="8">
        <v>1</v>
      </c>
      <c r="JY19" s="8">
        <v>1</v>
      </c>
      <c r="JZ19" s="8">
        <v>1</v>
      </c>
      <c r="KA19" s="8">
        <v>1</v>
      </c>
      <c r="KB19" s="8">
        <v>1</v>
      </c>
      <c r="KC19" s="8">
        <v>1</v>
      </c>
      <c r="KD19" s="8">
        <v>1</v>
      </c>
      <c r="KE19" s="8">
        <v>1</v>
      </c>
      <c r="KF19" s="8">
        <v>1</v>
      </c>
      <c r="KG19" s="8">
        <v>1</v>
      </c>
      <c r="KH19" s="8">
        <v>1</v>
      </c>
      <c r="KI19" s="8">
        <v>1</v>
      </c>
      <c r="KJ19" s="8">
        <v>1</v>
      </c>
      <c r="KK19" s="8">
        <v>1</v>
      </c>
      <c r="KL19" s="8">
        <v>1</v>
      </c>
      <c r="KM19" s="8">
        <v>1</v>
      </c>
      <c r="KN19" s="8">
        <v>1</v>
      </c>
      <c r="KO19" s="8">
        <v>1</v>
      </c>
      <c r="KP19" s="8">
        <v>1</v>
      </c>
      <c r="KQ19" s="8">
        <v>1</v>
      </c>
    </row>
    <row r="20" spans="1:308" ht="15" hidden="1" customHeight="1">
      <c r="A20" s="40">
        <v>1</v>
      </c>
      <c r="B20" s="25" t="s">
        <v>919</v>
      </c>
      <c r="C20" s="26" t="s">
        <v>920</v>
      </c>
      <c r="D20" s="32">
        <v>44928</v>
      </c>
      <c r="E20" s="26" t="s">
        <v>419</v>
      </c>
      <c r="F20" s="26" t="s">
        <v>420</v>
      </c>
      <c r="G20" s="26" t="s">
        <v>421</v>
      </c>
      <c r="H20" s="26" t="s">
        <v>422</v>
      </c>
      <c r="I20" s="26" t="s">
        <v>423</v>
      </c>
      <c r="J20" s="26" t="s">
        <v>424</v>
      </c>
      <c r="K20" s="26" t="s">
        <v>425</v>
      </c>
      <c r="L20" s="26" t="s">
        <v>504</v>
      </c>
      <c r="M20" s="26" t="s">
        <v>433</v>
      </c>
      <c r="N20" s="26" t="s">
        <v>427</v>
      </c>
      <c r="O20" s="26" t="s">
        <v>434</v>
      </c>
      <c r="P20" s="32">
        <v>44927</v>
      </c>
      <c r="Q20" s="26"/>
      <c r="R20" s="27" t="s">
        <v>445</v>
      </c>
      <c r="S20" s="28">
        <f>IF(ISBLANK(P20)," ",IF(IF(AND(NOT(ISBLANK(Q20))),MONTH(Q20)&lt;1)," ",IF(MONTH(P20)&lt;2,SUM(Tableau235[[#This Row],[02/01/2023]:[31/01/2023]])," ")))</f>
        <v>22</v>
      </c>
      <c r="T20" s="28">
        <f>IF(ISBLANK(P20)," ",IF(IF(AND(NOT(ISBLANK(Q20))),MONTH(Q20)&lt;2)," ",IF(MONTH(P20)&lt;3,SUM(Tableau235[[#This Row],[01/02/2023]:[28/02/2023]])," ")))</f>
        <v>20</v>
      </c>
      <c r="U20" s="28">
        <f>IF(ISBLANK(P20)," ",IF(IF(AND(NOT(ISBLANK(Q20))),MONTH(Q20)&lt;3)," ",IF(MONTH(P20)&lt;4,SUM(Tableau235[[#This Row],[01/03/2023]:[31/03/2023]])," ")))</f>
        <v>23</v>
      </c>
      <c r="V20" s="28">
        <f>IF(ISBLANK(P20)," ",IF(IF(AND(NOT(ISBLANK(Q20))),MONTH(Q20)&lt;4)," ",IF(MONTH(P20)&lt;5,SUM(Tableau235[[#This Row],[03/04/2023]:[28/04/2023]])," ")))</f>
        <v>20</v>
      </c>
      <c r="W20" s="28">
        <f>IF(ISBLANK(P20)," ",IF(IF(AND(NOT(ISBLANK(Q20))),MONTH(Q20)&lt;5)," ",IF(MONTH(P20)&lt;6,SUM(Tableau235[[#This Row],[01/05/2023]:[31/05/2023]])," ")))</f>
        <v>23</v>
      </c>
      <c r="X20" s="28">
        <f>IF(ISBLANK(P20)," ",IF(IF(AND(NOT(ISBLANK(Q20))),MONTH(Q20)&lt;6)," ",IF(MONTH(P20)&lt;7,SUM(Tableau235[[#This Row],[01/06/2023]:[30/06/2023]])," ")))</f>
        <v>22</v>
      </c>
      <c r="Y20" s="28">
        <f>IF(ISBLANK(P20)," ",IF(IF(AND(NOT(ISBLANK(Q20))),MONTH(Q20)&lt;6)," ",IF(MONTH(P20)&lt;8,SUM(Tableau235[[#This Row],[03/07/2023]:[31/07/2023]])," ")))</f>
        <v>21</v>
      </c>
      <c r="Z20" s="28">
        <f>IF(ISBLANK(P20)," ",IF(IF(AND(NOT(ISBLANK(Q20))),MONTH(Q20)&lt;8)," ",IF(MONTH(P20)&lt;9,SUM(Tableau235[[#This Row],[01/08/2023]:[31/08/2023]])," ")))</f>
        <v>23</v>
      </c>
      <c r="AA20" s="28">
        <f>IF(ISBLANK(P20)," ",IF(IF(AND(NOT(ISBLANK(Q20))),MONTH(Q20)&lt;9)," ",IF(MONTH(P20)&lt;10,SUM(Tableau235[[#This Row],[01/09/2023]:[29/09/2023]])," ")))</f>
        <v>21</v>
      </c>
      <c r="AB20" s="28">
        <f>IF(ISBLANK(P20)," ",IF(IF(AND(NOT(ISBLANK(Q20))),MONTH(Q20)&lt;10)," ",IF(MONTH(P20)&lt;11,SUM(Tableau235[[#This Row],[02/10/2023]:[31/10/2023]])," ")))</f>
        <v>22</v>
      </c>
      <c r="AC20" s="28">
        <f>IF(ISBLANK(P20)," ",IF(IF(AND(NOT(ISBLANK(Q20))),MONTH(Q20)&lt;11)," ",IF(MONTH(P20)&lt;12,SUM(Tableau235[[#This Row],[01/11/2023]:[30/11/2023]])," ")))</f>
        <v>18</v>
      </c>
      <c r="AD20" s="28">
        <f>IF(ISBLANK(P20)," ",IF(IF(AND(NOT(ISBLANK(Q20))),MONTH(Q20)&lt;12)," ",IF(MONTH(P20)&lt;13,SUM(Tableau235[[#This Row],[01/12/2023]:[29/12/2023]])," ")))</f>
        <v>16</v>
      </c>
      <c r="AE20" s="7"/>
      <c r="AF20" s="8">
        <f>IF(OR(ISBLANK(P20),Tableau235[[#This Row],[Janvier]]=" ")," ",SUM(Tableau235[[#This Row],[02/01/2023]:[31/01/2023]])/(COUNTA(Tableau235[[#This Row],[02/01/2023]:[31/01/2023]])+COUNTBLANK(Tableau235[[#This Row],[02/01/2023]:[31/01/2023]])))</f>
        <v>1</v>
      </c>
      <c r="AG20" s="8">
        <f>IF(OR(ISBLANK(P20),Tableau235[[#This Row],[Février]]=" ")," ",SUM(Tableau235[[#This Row],[01/02/2023]:[28/02/2023]])/(COUNTA(Tableau235[[#This Row],[01/02/2023]:[28/02/2023]])+COUNTBLANK(Tableau235[[#This Row],[01/02/2023]:[28/02/2023]])))</f>
        <v>1</v>
      </c>
      <c r="AH20" s="8">
        <f>IF(OR(ISBLANK(P20),Tableau235[[#This Row],[Mars]]=" ")," ",SUM(Tableau235[[#This Row],[01/03/2023]:[31/03/2023]])/(COUNTA(Tableau235[[#This Row],[01/03/2023]:[31/03/2023]])+COUNTBLANK(Tableau235[[#This Row],[01/03/2023]:[31/03/2023]])))</f>
        <v>1</v>
      </c>
      <c r="AI20" s="8">
        <f>IF(OR(ISBLANK(P20),Tableau235[[#This Row],[Avril]]=" ")," ",SUM(Tableau235[[#This Row],[03/04/2023]:[28/04/2023]])/(COUNTA(Tableau235[[#This Row],[03/04/2023]:[28/04/2023]])+COUNTBLANK(Tableau235[[#This Row],[01/03/2023]:[31/03/2023]])))</f>
        <v>1</v>
      </c>
      <c r="AJ20" s="8">
        <f>IF(OR(ISBLANK(P20),Tableau235[[#This Row],[Mai]]=" ")," ",SUM(Tableau235[[#This Row],[01/05/2023]:[31/05/2023]])/(COUNTA(Tableau235[[#This Row],[01/05/2023]:[31/05/2023]])+COUNTBLANK(Tableau235[[#This Row],[01/05/2023]:[31/05/2023]])))</f>
        <v>1</v>
      </c>
      <c r="AK20" s="8">
        <f>IF(OR(ISBLANK(P20),Tableau235[[#This Row],[Juin]]=" ")," ",SUM(Tableau235[[#This Row],[01/06/2023]:[30/06/2023]])/(COUNTA(Tableau235[[#This Row],[01/06/2023]:[30/06/2023]])+COUNTBLANK(Tableau235[[#This Row],[01/06/2023]:[30/06/2023]])))</f>
        <v>1</v>
      </c>
      <c r="AL20" s="8">
        <f>IF(OR(ISBLANK(P20),Tableau235[[#This Row],[Juillet]]=" ")," ",SUM(Tableau235[[#This Row],[03/07/2023]:[31/07/2023]])/(COUNTA(Tableau235[[#This Row],[03/07/2023]:[31/07/2023]])+COUNTBLANK(Tableau235[[#This Row],[03/07/2023]:[31/07/2023]])))</f>
        <v>1</v>
      </c>
      <c r="AM20" s="8">
        <f>IF(OR(ISBLANK(P20),Tableau235[[#This Row],[Août]]=" ")," ",SUM(Tableau235[[#This Row],[01/08/2023]:[31/08/2023]])/(COUNTA(Tableau235[[#This Row],[01/08/2023]:[31/08/2023]])+COUNTBLANK(Tableau235[[#This Row],[01/08/2023]:[31/08/2023]])))</f>
        <v>1</v>
      </c>
      <c r="AN20" s="8">
        <f>IF(OR(ISBLANK(P20),Tableau235[[#This Row],[Septembre]]=" ")," ",SUM(Tableau235[[#This Row],[01/09/2023]:[29/09/2023]])/(COUNTA(Tableau235[[#This Row],[01/09/2023]:[29/09/2023]])+COUNTBLANK(Tableau235[[#This Row],[01/09/2023]:[29/09/2023]])))</f>
        <v>1</v>
      </c>
      <c r="AO20" s="8">
        <f>IF(OR(ISBLANK(P20),Tableau235[[#This Row],[Octobre]]=" ")," ",SUM(Tableau235[[#This Row],[02/10/2023]:[31/10/2023]])/(COUNTA(Tableau235[[#This Row],[02/10/2023]:[31/10/2023]])+COUNTBLANK(Tableau235[[#This Row],[02/10/2023]:[31/10/2023]])))</f>
        <v>1</v>
      </c>
      <c r="AP20" s="8">
        <f>IF(OR(ISBLANK(P20),Tableau235[[#This Row],[Novembre]]=" ")," ",SUM(Tableau235[[#This Row],[01/11/2023]:[30/11/2023]])/(COUNTA(Tableau235[[#This Row],[01/11/2023]:[30/11/2023]])+COUNTBLANK(Tableau235[[#This Row],[01/11/2023]:[30/11/2023]])))</f>
        <v>0.81818181818181823</v>
      </c>
      <c r="AQ20" s="8">
        <f>IF(OR(ISBLANK(P20),Tableau235[[#This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20" s="8">
        <v>1</v>
      </c>
      <c r="AS20" s="8">
        <v>1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  <c r="AY20" s="8">
        <v>1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1</v>
      </c>
      <c r="BU20" s="8">
        <v>1</v>
      </c>
      <c r="BV20" s="8">
        <v>1</v>
      </c>
      <c r="BW20" s="8">
        <v>1</v>
      </c>
      <c r="BX20" s="8">
        <v>1</v>
      </c>
      <c r="BY20" s="8">
        <v>1</v>
      </c>
      <c r="BZ20" s="8">
        <v>1</v>
      </c>
      <c r="CA20" s="8">
        <v>1</v>
      </c>
      <c r="CB20" s="8">
        <v>1</v>
      </c>
      <c r="CC20" s="8">
        <v>1</v>
      </c>
      <c r="CD20" s="8">
        <v>1</v>
      </c>
      <c r="CE20" s="8">
        <v>1</v>
      </c>
      <c r="CF20" s="8">
        <v>1</v>
      </c>
      <c r="CG20" s="8">
        <v>1</v>
      </c>
      <c r="CH20" s="8">
        <v>1</v>
      </c>
      <c r="CI20" s="8">
        <v>1</v>
      </c>
      <c r="CJ20" s="8">
        <v>1</v>
      </c>
      <c r="CK20" s="8">
        <v>1</v>
      </c>
      <c r="CL20" s="8">
        <v>1</v>
      </c>
      <c r="CM20" s="8">
        <v>1</v>
      </c>
      <c r="CN20" s="8">
        <v>1</v>
      </c>
      <c r="CO20" s="8">
        <v>1</v>
      </c>
      <c r="CP20" s="8">
        <v>1</v>
      </c>
      <c r="CQ20" s="8">
        <v>1</v>
      </c>
      <c r="CR20" s="8">
        <v>1</v>
      </c>
      <c r="CS20" s="8">
        <v>1</v>
      </c>
      <c r="CT20" s="8">
        <v>1</v>
      </c>
      <c r="CU20" s="8">
        <v>1</v>
      </c>
      <c r="CV20" s="8">
        <v>1</v>
      </c>
      <c r="CW20" s="8">
        <v>1</v>
      </c>
      <c r="CX20" s="8">
        <v>1</v>
      </c>
      <c r="CY20" s="8">
        <v>1</v>
      </c>
      <c r="CZ20" s="8">
        <v>1</v>
      </c>
      <c r="DA20" s="8">
        <v>1</v>
      </c>
      <c r="DB20" s="8">
        <v>1</v>
      </c>
      <c r="DC20" s="8">
        <v>1</v>
      </c>
      <c r="DD20" s="8">
        <v>1</v>
      </c>
      <c r="DE20" s="8">
        <v>1</v>
      </c>
      <c r="DF20" s="8">
        <v>1</v>
      </c>
      <c r="DG20" s="8">
        <v>1</v>
      </c>
      <c r="DH20" s="8">
        <v>1</v>
      </c>
      <c r="DI20" s="8">
        <v>1</v>
      </c>
      <c r="DJ20" s="8">
        <v>1</v>
      </c>
      <c r="DK20" s="8">
        <v>1</v>
      </c>
      <c r="DL20" s="8">
        <v>1</v>
      </c>
      <c r="DM20" s="8">
        <v>1</v>
      </c>
      <c r="DN20" s="8">
        <v>1</v>
      </c>
      <c r="DO20" s="8">
        <v>1</v>
      </c>
      <c r="DP20" s="8">
        <v>1</v>
      </c>
      <c r="DQ20" s="8">
        <v>1</v>
      </c>
      <c r="DR20" s="8">
        <v>1</v>
      </c>
      <c r="DS20" s="8">
        <v>1</v>
      </c>
      <c r="DT20" s="8">
        <v>1</v>
      </c>
      <c r="DU20" s="8">
        <v>1</v>
      </c>
      <c r="DV20" s="8">
        <v>1</v>
      </c>
      <c r="DW20" s="8">
        <v>1</v>
      </c>
      <c r="DX20" s="8">
        <v>1</v>
      </c>
      <c r="DY20" s="8">
        <v>1</v>
      </c>
      <c r="DZ20" s="8">
        <v>1</v>
      </c>
      <c r="EA20" s="8">
        <v>1</v>
      </c>
      <c r="EB20" s="8">
        <v>1</v>
      </c>
      <c r="EC20" s="8">
        <v>1</v>
      </c>
      <c r="ED20" s="8">
        <v>1</v>
      </c>
      <c r="EE20" s="8">
        <v>1</v>
      </c>
      <c r="EF20" s="8">
        <v>1</v>
      </c>
      <c r="EG20" s="8">
        <v>1</v>
      </c>
      <c r="EH20" s="8">
        <v>1</v>
      </c>
      <c r="EI20" s="8">
        <v>1</v>
      </c>
      <c r="EJ20" s="8">
        <v>1</v>
      </c>
      <c r="EK20" s="8">
        <v>1</v>
      </c>
      <c r="EL20" s="8">
        <v>1</v>
      </c>
      <c r="EM20" s="8">
        <v>1</v>
      </c>
      <c r="EN20" s="8">
        <v>1</v>
      </c>
      <c r="EO20" s="8">
        <v>1</v>
      </c>
      <c r="EP20" s="8">
        <v>1</v>
      </c>
      <c r="EQ20" s="8">
        <v>1</v>
      </c>
      <c r="ER20" s="8">
        <v>1</v>
      </c>
      <c r="ES20" s="8">
        <v>1</v>
      </c>
      <c r="ET20" s="8">
        <v>1</v>
      </c>
      <c r="EU20" s="8">
        <v>1</v>
      </c>
      <c r="EV20" s="8">
        <v>1</v>
      </c>
      <c r="EW20" s="8">
        <v>1</v>
      </c>
      <c r="EX20" s="8">
        <v>1</v>
      </c>
      <c r="EY20" s="8">
        <v>1</v>
      </c>
      <c r="EZ20" s="8">
        <v>1</v>
      </c>
      <c r="FA20" s="8">
        <v>1</v>
      </c>
      <c r="FB20" s="8">
        <v>1</v>
      </c>
      <c r="FC20" s="8">
        <v>1</v>
      </c>
      <c r="FD20" s="8">
        <v>1</v>
      </c>
      <c r="FE20" s="8">
        <v>1</v>
      </c>
      <c r="FF20" s="8">
        <v>1</v>
      </c>
      <c r="FG20" s="8">
        <v>1</v>
      </c>
      <c r="FH20" s="8">
        <v>1</v>
      </c>
      <c r="FI20" s="8">
        <v>1</v>
      </c>
      <c r="FJ20" s="8">
        <v>1</v>
      </c>
      <c r="FK20" s="8">
        <v>1</v>
      </c>
      <c r="FL20" s="8">
        <v>1</v>
      </c>
      <c r="FM20" s="8">
        <v>1</v>
      </c>
      <c r="FN20" s="8">
        <v>1</v>
      </c>
      <c r="FO20" s="8">
        <v>1</v>
      </c>
      <c r="FP20" s="8">
        <v>1</v>
      </c>
      <c r="FQ20" s="8">
        <v>1</v>
      </c>
      <c r="FR20" s="8">
        <v>1</v>
      </c>
      <c r="FS20" s="8">
        <v>1</v>
      </c>
      <c r="FT20" s="8">
        <v>1</v>
      </c>
      <c r="FU20" s="8">
        <v>1</v>
      </c>
      <c r="FV20" s="8">
        <v>1</v>
      </c>
      <c r="FW20" s="8">
        <v>1</v>
      </c>
      <c r="FX20" s="8">
        <v>1</v>
      </c>
      <c r="FY20" s="8">
        <v>1</v>
      </c>
      <c r="FZ20" s="8">
        <v>1</v>
      </c>
      <c r="GA20" s="8">
        <v>1</v>
      </c>
      <c r="GB20" s="8">
        <v>1</v>
      </c>
      <c r="GC20" s="8">
        <v>1</v>
      </c>
      <c r="GD20" s="8">
        <v>1</v>
      </c>
      <c r="GE20" s="8">
        <v>1</v>
      </c>
      <c r="GF20" s="8">
        <v>1</v>
      </c>
      <c r="GG20" s="8">
        <v>1</v>
      </c>
      <c r="GH20" s="8">
        <v>1</v>
      </c>
      <c r="GI20" s="8">
        <v>1</v>
      </c>
      <c r="GJ20" s="8">
        <v>1</v>
      </c>
      <c r="GK20" s="8">
        <v>1</v>
      </c>
      <c r="GL20" s="8">
        <v>1</v>
      </c>
      <c r="GM20" s="8">
        <v>1</v>
      </c>
      <c r="GN20" s="8">
        <v>1</v>
      </c>
      <c r="GO20" s="8">
        <v>1</v>
      </c>
      <c r="GP20" s="8">
        <v>1</v>
      </c>
      <c r="GQ20" s="8">
        <v>1</v>
      </c>
      <c r="GR20" s="8">
        <v>1</v>
      </c>
      <c r="GS20" s="8">
        <v>1</v>
      </c>
      <c r="GT20" s="8">
        <v>1</v>
      </c>
      <c r="GU20" s="8">
        <v>1</v>
      </c>
      <c r="GV20" s="8">
        <v>1</v>
      </c>
      <c r="GW20" s="8">
        <v>1</v>
      </c>
      <c r="GX20" s="8">
        <v>1</v>
      </c>
      <c r="GY20" s="8">
        <v>1</v>
      </c>
      <c r="GZ20" s="8">
        <v>1</v>
      </c>
      <c r="HA20" s="8">
        <v>1</v>
      </c>
      <c r="HB20" s="8">
        <v>1</v>
      </c>
      <c r="HC20" s="8">
        <v>1</v>
      </c>
      <c r="HD20" s="8">
        <v>1</v>
      </c>
      <c r="HE20" s="8">
        <v>1</v>
      </c>
      <c r="HF20" s="8">
        <v>1</v>
      </c>
      <c r="HG20" s="8">
        <v>1</v>
      </c>
      <c r="HH20" s="8">
        <v>1</v>
      </c>
      <c r="HI20" s="8">
        <v>1</v>
      </c>
      <c r="HJ20" s="8">
        <v>1</v>
      </c>
      <c r="HK20" s="8">
        <v>1</v>
      </c>
      <c r="HL20" s="8">
        <v>1</v>
      </c>
      <c r="HM20" s="8">
        <v>1</v>
      </c>
      <c r="HN20" s="8">
        <v>1</v>
      </c>
      <c r="HO20" s="8">
        <v>1</v>
      </c>
      <c r="HP20" s="8">
        <v>1</v>
      </c>
      <c r="HQ20" s="8">
        <v>1</v>
      </c>
      <c r="HR20" s="8">
        <v>1</v>
      </c>
      <c r="HS20" s="8">
        <v>1</v>
      </c>
      <c r="HT20" s="8">
        <v>1</v>
      </c>
      <c r="HU20" s="8">
        <v>1</v>
      </c>
      <c r="HV20" s="8">
        <v>1</v>
      </c>
      <c r="HW20" s="8">
        <v>1</v>
      </c>
      <c r="HX20" s="8">
        <v>1</v>
      </c>
      <c r="HY20" s="8">
        <v>1</v>
      </c>
      <c r="HZ20" s="8">
        <v>1</v>
      </c>
      <c r="IA20" s="8">
        <v>1</v>
      </c>
      <c r="IB20" s="8">
        <v>1</v>
      </c>
      <c r="IC20" s="8">
        <v>1</v>
      </c>
      <c r="ID20" s="8">
        <v>1</v>
      </c>
      <c r="IE20" s="8">
        <v>1</v>
      </c>
      <c r="IF20" s="8">
        <v>1</v>
      </c>
      <c r="IG20" s="8">
        <v>1</v>
      </c>
      <c r="IH20" s="8">
        <v>1</v>
      </c>
      <c r="II20" s="8">
        <v>1</v>
      </c>
      <c r="IJ20" s="8">
        <v>1</v>
      </c>
      <c r="IK20" s="8">
        <v>1</v>
      </c>
      <c r="IL20" s="8">
        <v>1</v>
      </c>
      <c r="IM20" s="8">
        <v>1</v>
      </c>
      <c r="IN20" s="8">
        <v>1</v>
      </c>
      <c r="IO20" s="8">
        <v>1</v>
      </c>
      <c r="IP20" s="8">
        <v>1</v>
      </c>
      <c r="IQ20" s="8">
        <v>1</v>
      </c>
      <c r="IR20" s="8">
        <v>1</v>
      </c>
      <c r="IS20" s="8">
        <v>1</v>
      </c>
      <c r="IT20" s="8">
        <v>1</v>
      </c>
      <c r="IU20" s="8">
        <v>1</v>
      </c>
      <c r="IV20" s="8">
        <v>1</v>
      </c>
      <c r="IW20" s="8">
        <v>1</v>
      </c>
      <c r="IX20" s="8">
        <v>1</v>
      </c>
      <c r="IY20" s="8">
        <v>1</v>
      </c>
      <c r="IZ20" s="8">
        <v>1</v>
      </c>
      <c r="JA20" s="8" t="s">
        <v>413</v>
      </c>
      <c r="JB20" s="8" t="s">
        <v>413</v>
      </c>
      <c r="JC20" s="8" t="s">
        <v>413</v>
      </c>
      <c r="JD20" s="8" t="s">
        <v>415</v>
      </c>
      <c r="JE20" s="8">
        <v>1</v>
      </c>
      <c r="JF20" s="8">
        <v>1</v>
      </c>
      <c r="JG20" s="8">
        <v>1</v>
      </c>
      <c r="JH20" s="8">
        <v>1</v>
      </c>
      <c r="JI20" s="8">
        <v>1</v>
      </c>
      <c r="JJ20" s="8">
        <v>1</v>
      </c>
      <c r="JK20" s="8">
        <v>1</v>
      </c>
      <c r="JL20" s="8">
        <v>1</v>
      </c>
      <c r="JM20" s="8">
        <v>1</v>
      </c>
      <c r="JN20" s="8">
        <v>1</v>
      </c>
      <c r="JO20" s="8">
        <v>1</v>
      </c>
      <c r="JP20" s="8">
        <v>1</v>
      </c>
      <c r="JQ20" s="8">
        <v>1</v>
      </c>
      <c r="JR20" s="8">
        <v>1</v>
      </c>
      <c r="JS20" s="8">
        <v>1</v>
      </c>
      <c r="JT20" s="8">
        <v>1</v>
      </c>
      <c r="JU20" s="8">
        <v>1</v>
      </c>
      <c r="JV20" s="8">
        <v>1</v>
      </c>
      <c r="JW20" s="8">
        <v>1</v>
      </c>
      <c r="JX20" s="8">
        <v>1</v>
      </c>
      <c r="JY20" s="8">
        <v>1</v>
      </c>
      <c r="JZ20" s="8">
        <v>1</v>
      </c>
      <c r="KA20" s="8">
        <v>1</v>
      </c>
      <c r="KB20" s="8">
        <v>1</v>
      </c>
      <c r="KC20" s="8">
        <v>1</v>
      </c>
      <c r="KD20" s="8">
        <v>1</v>
      </c>
      <c r="KE20" s="8">
        <v>1</v>
      </c>
      <c r="KF20" s="8">
        <v>1</v>
      </c>
      <c r="KG20" s="8">
        <v>1</v>
      </c>
      <c r="KH20" s="8">
        <v>1</v>
      </c>
      <c r="KI20" s="8">
        <v>1</v>
      </c>
      <c r="KJ20" s="8">
        <v>1</v>
      </c>
      <c r="KK20" s="8">
        <v>1</v>
      </c>
      <c r="KL20" s="8">
        <v>1</v>
      </c>
      <c r="KM20" s="8" t="s">
        <v>413</v>
      </c>
      <c r="KN20" s="8" t="s">
        <v>413</v>
      </c>
      <c r="KO20" s="8" t="s">
        <v>413</v>
      </c>
      <c r="KP20" s="8" t="s">
        <v>413</v>
      </c>
      <c r="KQ20" s="8" t="s">
        <v>413</v>
      </c>
    </row>
    <row r="21" spans="1:308" ht="15" hidden="1" customHeight="1">
      <c r="A21" s="40">
        <v>1</v>
      </c>
      <c r="B21" s="25" t="s">
        <v>487</v>
      </c>
      <c r="C21" s="26" t="s">
        <v>488</v>
      </c>
      <c r="D21" s="32">
        <v>44291</v>
      </c>
      <c r="E21" s="26" t="s">
        <v>419</v>
      </c>
      <c r="F21" s="26" t="s">
        <v>431</v>
      </c>
      <c r="G21" s="26" t="s">
        <v>471</v>
      </c>
      <c r="H21" s="26" t="s">
        <v>422</v>
      </c>
      <c r="I21" s="26" t="s">
        <v>423</v>
      </c>
      <c r="J21" s="26" t="s">
        <v>424</v>
      </c>
      <c r="K21" s="26" t="s">
        <v>425</v>
      </c>
      <c r="L21" s="26" t="s">
        <v>908</v>
      </c>
      <c r="M21" s="26" t="s">
        <v>477</v>
      </c>
      <c r="N21" s="26" t="s">
        <v>478</v>
      </c>
      <c r="O21" s="26" t="s">
        <v>434</v>
      </c>
      <c r="P21" s="32">
        <v>44927</v>
      </c>
      <c r="Q21" s="26"/>
      <c r="R21" s="27" t="s">
        <v>445</v>
      </c>
      <c r="S21" s="28">
        <f>IF(ISBLANK(P21)," ",IF(IF(AND(NOT(ISBLANK(Q21))),MONTH(Q21)&lt;1)," ",IF(MONTH(P21)&lt;2,SUM(Tableau235[[#This Row],[02/01/2023]:[31/01/2023]])," ")))</f>
        <v>22</v>
      </c>
      <c r="T21" s="28">
        <f>IF(ISBLANK(P21)," ",IF(IF(AND(NOT(ISBLANK(Q21))),MONTH(Q21)&lt;2)," ",IF(MONTH(P21)&lt;3,SUM(Tableau235[[#This Row],[01/02/2023]:[28/02/2023]])," ")))</f>
        <v>20</v>
      </c>
      <c r="U21" s="28">
        <f>IF(ISBLANK(P21)," ",IF(IF(AND(NOT(ISBLANK(Q21))),MONTH(Q21)&lt;3)," ",IF(MONTH(P21)&lt;4,SUM(Tableau235[[#This Row],[01/03/2023]:[31/03/2023]])," ")))</f>
        <v>23</v>
      </c>
      <c r="V21" s="28">
        <f>IF(ISBLANK(P21)," ",IF(IF(AND(NOT(ISBLANK(Q21))),MONTH(Q21)&lt;4)," ",IF(MONTH(P21)&lt;5,SUM(Tableau235[[#This Row],[03/04/2023]:[28/04/2023]])," ")))</f>
        <v>20</v>
      </c>
      <c r="W21" s="28">
        <f>IF(ISBLANK(P21)," ",IF(IF(AND(NOT(ISBLANK(Q21))),MONTH(Q21)&lt;5)," ",IF(MONTH(P21)&lt;6,SUM(Tableau235[[#This Row],[01/05/2023]:[31/05/2023]])," ")))</f>
        <v>23</v>
      </c>
      <c r="X21" s="28">
        <f>IF(ISBLANK(P21)," ",IF(IF(AND(NOT(ISBLANK(Q21))),MONTH(Q21)&lt;6)," ",IF(MONTH(P21)&lt;7,SUM(Tableau235[[#This Row],[01/06/2023]:[30/06/2023]])," ")))</f>
        <v>22</v>
      </c>
      <c r="Y21" s="28">
        <f>IF(ISBLANK(P21)," ",IF(IF(AND(NOT(ISBLANK(Q21))),MONTH(Q21)&lt;6)," ",IF(MONTH(P21)&lt;8,SUM(Tableau235[[#This Row],[03/07/2023]:[31/07/2023]])," ")))</f>
        <v>21</v>
      </c>
      <c r="Z21" s="28">
        <f>IF(ISBLANK(P21)," ",IF(IF(AND(NOT(ISBLANK(Q21))),MONTH(Q21)&lt;8)," ",IF(MONTH(P21)&lt;9,SUM(Tableau235[[#This Row],[01/08/2023]:[31/08/2023]])," ")))</f>
        <v>23</v>
      </c>
      <c r="AA21" s="28">
        <f>IF(ISBLANK(P21)," ",IF(IF(AND(NOT(ISBLANK(Q21))),MONTH(Q21)&lt;9)," ",IF(MONTH(P21)&lt;10,SUM(Tableau235[[#This Row],[01/09/2023]:[29/09/2023]])," ")))</f>
        <v>21</v>
      </c>
      <c r="AB21" s="28">
        <f>IF(ISBLANK(P21)," ",IF(IF(AND(NOT(ISBLANK(Q21))),MONTH(Q21)&lt;10)," ",IF(MONTH(P21)&lt;11,SUM(Tableau235[[#This Row],[02/10/2023]:[31/10/2023]])," ")))</f>
        <v>22</v>
      </c>
      <c r="AC21" s="28">
        <f>IF(ISBLANK(P21)," ",IF(IF(AND(NOT(ISBLANK(Q21))),MONTH(Q21)&lt;11)," ",IF(MONTH(P21)&lt;12,SUM(Tableau235[[#This Row],[01/11/2023]:[30/11/2023]])," ")))</f>
        <v>21</v>
      </c>
      <c r="AD21" s="28">
        <f>IF(ISBLANK(P21)," ",IF(IF(AND(NOT(ISBLANK(Q21))),MONTH(Q21)&lt;12)," ",IF(MONTH(P21)&lt;13,SUM(Tableau235[[#This Row],[01/12/2023]:[29/12/2023]])," ")))</f>
        <v>16</v>
      </c>
      <c r="AE21" s="7"/>
      <c r="AF21" s="8">
        <f>IF(OR(ISBLANK(P21),Tableau235[[#This Row],[Janvier]]=" ")," ",SUM(Tableau235[[#This Row],[02/01/2023]:[31/01/2023]])/(COUNTA(Tableau235[[#This Row],[02/01/2023]:[31/01/2023]])+COUNTBLANK(Tableau235[[#This Row],[02/01/2023]:[31/01/2023]])))</f>
        <v>1</v>
      </c>
      <c r="AG21" s="8">
        <f>IF(OR(ISBLANK(P21),Tableau235[[#This Row],[Février]]=" ")," ",SUM(Tableau235[[#This Row],[01/02/2023]:[28/02/2023]])/(COUNTA(Tableau235[[#This Row],[01/02/2023]:[28/02/2023]])+COUNTBLANK(Tableau235[[#This Row],[01/02/2023]:[28/02/2023]])))</f>
        <v>1</v>
      </c>
      <c r="AH21" s="8">
        <f>IF(OR(ISBLANK(P21),Tableau235[[#This Row],[Mars]]=" ")," ",SUM(Tableau235[[#This Row],[01/03/2023]:[31/03/2023]])/(COUNTA(Tableau235[[#This Row],[01/03/2023]:[31/03/2023]])+COUNTBLANK(Tableau235[[#This Row],[01/03/2023]:[31/03/2023]])))</f>
        <v>1</v>
      </c>
      <c r="AI21" s="8">
        <f>IF(OR(ISBLANK(P21),Tableau235[[#This Row],[Avril]]=" ")," ",SUM(Tableau235[[#This Row],[03/04/2023]:[28/04/2023]])/(COUNTA(Tableau235[[#This Row],[03/04/2023]:[28/04/2023]])+COUNTBLANK(Tableau235[[#This Row],[01/03/2023]:[31/03/2023]])))</f>
        <v>1</v>
      </c>
      <c r="AJ21" s="8">
        <f>IF(OR(ISBLANK(P21),Tableau235[[#This Row],[Mai]]=" ")," ",SUM(Tableau235[[#This Row],[01/05/2023]:[31/05/2023]])/(COUNTA(Tableau235[[#This Row],[01/05/2023]:[31/05/2023]])+COUNTBLANK(Tableau235[[#This Row],[01/05/2023]:[31/05/2023]])))</f>
        <v>1</v>
      </c>
      <c r="AK21" s="8">
        <f>IF(OR(ISBLANK(P21),Tableau235[[#This Row],[Juin]]=" ")," ",SUM(Tableau235[[#This Row],[01/06/2023]:[30/06/2023]])/(COUNTA(Tableau235[[#This Row],[01/06/2023]:[30/06/2023]])+COUNTBLANK(Tableau235[[#This Row],[01/06/2023]:[30/06/2023]])))</f>
        <v>1</v>
      </c>
      <c r="AL21" s="8">
        <f>IF(OR(ISBLANK(P21),Tableau235[[#This Row],[Juillet]]=" ")," ",SUM(Tableau235[[#This Row],[03/07/2023]:[31/07/2023]])/(COUNTA(Tableau235[[#This Row],[03/07/2023]:[31/07/2023]])+COUNTBLANK(Tableau235[[#This Row],[03/07/2023]:[31/07/2023]])))</f>
        <v>1</v>
      </c>
      <c r="AM21" s="8">
        <f>IF(OR(ISBLANK(P21),Tableau235[[#This Row],[Août]]=" ")," ",SUM(Tableau235[[#This Row],[01/08/2023]:[31/08/2023]])/(COUNTA(Tableau235[[#This Row],[01/08/2023]:[31/08/2023]])+COUNTBLANK(Tableau235[[#This Row],[01/08/2023]:[31/08/2023]])))</f>
        <v>1</v>
      </c>
      <c r="AN21" s="8">
        <f>IF(OR(ISBLANK(P21),Tableau235[[#This Row],[Septembre]]=" ")," ",SUM(Tableau235[[#This Row],[01/09/2023]:[29/09/2023]])/(COUNTA(Tableau235[[#This Row],[01/09/2023]:[29/09/2023]])+COUNTBLANK(Tableau235[[#This Row],[01/09/2023]:[29/09/2023]])))</f>
        <v>1</v>
      </c>
      <c r="AO21" s="8">
        <f>IF(OR(ISBLANK(P21),Tableau235[[#This Row],[Octobre]]=" ")," ",SUM(Tableau235[[#This Row],[02/10/2023]:[31/10/2023]])/(COUNTA(Tableau235[[#This Row],[02/10/2023]:[31/10/2023]])+COUNTBLANK(Tableau235[[#This Row],[02/10/2023]:[31/10/2023]])))</f>
        <v>1</v>
      </c>
      <c r="AP21" s="8">
        <f>IF(OR(ISBLANK(P21),Tableau235[[#This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21" s="8">
        <f>IF(OR(ISBLANK(P21),Tableau235[[#This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  <c r="AY21" s="8">
        <v>1</v>
      </c>
      <c r="AZ21" s="8">
        <v>1</v>
      </c>
      <c r="BA21" s="8">
        <v>1</v>
      </c>
      <c r="BB21" s="8">
        <v>1</v>
      </c>
      <c r="BC21" s="8">
        <v>1</v>
      </c>
      <c r="BD21" s="8">
        <v>1</v>
      </c>
      <c r="BE21" s="8">
        <v>1</v>
      </c>
      <c r="BF21" s="8">
        <v>1</v>
      </c>
      <c r="BG21" s="8">
        <v>1</v>
      </c>
      <c r="BH21" s="8">
        <v>1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8">
        <v>1</v>
      </c>
      <c r="BP21" s="8">
        <v>1</v>
      </c>
      <c r="BQ21" s="8">
        <v>1</v>
      </c>
      <c r="BR21" s="8">
        <v>1</v>
      </c>
      <c r="BS21" s="8">
        <v>1</v>
      </c>
      <c r="BT21" s="8">
        <v>1</v>
      </c>
      <c r="BU21" s="8">
        <v>1</v>
      </c>
      <c r="BV21" s="8">
        <v>1</v>
      </c>
      <c r="BW21" s="8">
        <v>1</v>
      </c>
      <c r="BX21" s="8">
        <v>1</v>
      </c>
      <c r="BY21" s="8">
        <v>1</v>
      </c>
      <c r="BZ21" s="8">
        <v>1</v>
      </c>
      <c r="CA21" s="8">
        <v>1</v>
      </c>
      <c r="CB21" s="8">
        <v>1</v>
      </c>
      <c r="CC21" s="8">
        <v>1</v>
      </c>
      <c r="CD21" s="8">
        <v>1</v>
      </c>
      <c r="CE21" s="8">
        <v>1</v>
      </c>
      <c r="CF21" s="8">
        <v>1</v>
      </c>
      <c r="CG21" s="8">
        <v>1</v>
      </c>
      <c r="CH21" s="8">
        <v>1</v>
      </c>
      <c r="CI21" s="8">
        <v>1</v>
      </c>
      <c r="CJ21" s="8">
        <v>1</v>
      </c>
      <c r="CK21" s="8">
        <v>1</v>
      </c>
      <c r="CL21" s="8">
        <v>1</v>
      </c>
      <c r="CM21" s="8">
        <v>1</v>
      </c>
      <c r="CN21" s="8">
        <v>1</v>
      </c>
      <c r="CO21" s="8">
        <v>1</v>
      </c>
      <c r="CP21" s="8">
        <v>1</v>
      </c>
      <c r="CQ21" s="8">
        <v>1</v>
      </c>
      <c r="CR21" s="8">
        <v>1</v>
      </c>
      <c r="CS21" s="8">
        <v>1</v>
      </c>
      <c r="CT21" s="8">
        <v>1</v>
      </c>
      <c r="CU21" s="8">
        <v>1</v>
      </c>
      <c r="CV21" s="8">
        <v>1</v>
      </c>
      <c r="CW21" s="8">
        <v>1</v>
      </c>
      <c r="CX21" s="8">
        <v>1</v>
      </c>
      <c r="CY21" s="8">
        <v>1</v>
      </c>
      <c r="CZ21" s="8">
        <v>1</v>
      </c>
      <c r="DA21" s="8">
        <v>1</v>
      </c>
      <c r="DB21" s="8">
        <v>1</v>
      </c>
      <c r="DC21" s="8">
        <v>1</v>
      </c>
      <c r="DD21" s="8">
        <v>1</v>
      </c>
      <c r="DE21" s="8">
        <v>1</v>
      </c>
      <c r="DF21" s="8">
        <v>1</v>
      </c>
      <c r="DG21" s="8">
        <v>1</v>
      </c>
      <c r="DH21" s="8">
        <v>1</v>
      </c>
      <c r="DI21" s="8">
        <v>1</v>
      </c>
      <c r="DJ21" s="8">
        <v>1</v>
      </c>
      <c r="DK21" s="8">
        <v>1</v>
      </c>
      <c r="DL21" s="8">
        <v>1</v>
      </c>
      <c r="DM21" s="8">
        <v>1</v>
      </c>
      <c r="DN21" s="8">
        <v>1</v>
      </c>
      <c r="DO21" s="8">
        <v>1</v>
      </c>
      <c r="DP21" s="8">
        <v>1</v>
      </c>
      <c r="DQ21" s="8">
        <v>1</v>
      </c>
      <c r="DR21" s="8">
        <v>1</v>
      </c>
      <c r="DS21" s="8">
        <v>1</v>
      </c>
      <c r="DT21" s="8">
        <v>1</v>
      </c>
      <c r="DU21" s="8">
        <v>1</v>
      </c>
      <c r="DV21" s="8">
        <v>1</v>
      </c>
      <c r="DW21" s="8">
        <v>1</v>
      </c>
      <c r="DX21" s="8">
        <v>1</v>
      </c>
      <c r="DY21" s="8">
        <v>1</v>
      </c>
      <c r="DZ21" s="8">
        <v>1</v>
      </c>
      <c r="EA21" s="8">
        <v>1</v>
      </c>
      <c r="EB21" s="8">
        <v>1</v>
      </c>
      <c r="EC21" s="8">
        <v>1</v>
      </c>
      <c r="ED21" s="8">
        <v>1</v>
      </c>
      <c r="EE21" s="8">
        <v>1</v>
      </c>
      <c r="EF21" s="8">
        <v>1</v>
      </c>
      <c r="EG21" s="8">
        <v>1</v>
      </c>
      <c r="EH21" s="8">
        <v>1</v>
      </c>
      <c r="EI21" s="8">
        <v>1</v>
      </c>
      <c r="EJ21" s="8">
        <v>1</v>
      </c>
      <c r="EK21" s="8">
        <v>1</v>
      </c>
      <c r="EL21" s="8">
        <v>1</v>
      </c>
      <c r="EM21" s="8">
        <v>1</v>
      </c>
      <c r="EN21" s="8">
        <v>1</v>
      </c>
      <c r="EO21" s="8">
        <v>1</v>
      </c>
      <c r="EP21" s="8">
        <v>1</v>
      </c>
      <c r="EQ21" s="8">
        <v>1</v>
      </c>
      <c r="ER21" s="8">
        <v>1</v>
      </c>
      <c r="ES21" s="8">
        <v>1</v>
      </c>
      <c r="ET21" s="8">
        <v>1</v>
      </c>
      <c r="EU21" s="8">
        <v>1</v>
      </c>
      <c r="EV21" s="8">
        <v>1</v>
      </c>
      <c r="EW21" s="8">
        <v>1</v>
      </c>
      <c r="EX21" s="8">
        <v>1</v>
      </c>
      <c r="EY21" s="8">
        <v>1</v>
      </c>
      <c r="EZ21" s="8">
        <v>1</v>
      </c>
      <c r="FA21" s="8">
        <v>1</v>
      </c>
      <c r="FB21" s="8">
        <v>1</v>
      </c>
      <c r="FC21" s="8">
        <v>1</v>
      </c>
      <c r="FD21" s="8">
        <v>1</v>
      </c>
      <c r="FE21" s="8">
        <v>1</v>
      </c>
      <c r="FF21" s="8">
        <v>1</v>
      </c>
      <c r="FG21" s="8">
        <v>1</v>
      </c>
      <c r="FH21" s="8">
        <v>1</v>
      </c>
      <c r="FI21" s="8">
        <v>1</v>
      </c>
      <c r="FJ21" s="8">
        <v>1</v>
      </c>
      <c r="FK21" s="8">
        <v>1</v>
      </c>
      <c r="FL21" s="8">
        <v>1</v>
      </c>
      <c r="FM21" s="8">
        <v>1</v>
      </c>
      <c r="FN21" s="8">
        <v>1</v>
      </c>
      <c r="FO21" s="8">
        <v>1</v>
      </c>
      <c r="FP21" s="8">
        <v>1</v>
      </c>
      <c r="FQ21" s="8">
        <v>1</v>
      </c>
      <c r="FR21" s="8">
        <v>1</v>
      </c>
      <c r="FS21" s="8">
        <v>1</v>
      </c>
      <c r="FT21" s="8">
        <v>1</v>
      </c>
      <c r="FU21" s="8">
        <v>1</v>
      </c>
      <c r="FV21" s="8">
        <v>1</v>
      </c>
      <c r="FW21" s="8">
        <v>1</v>
      </c>
      <c r="FX21" s="8">
        <v>1</v>
      </c>
      <c r="FY21" s="8">
        <v>1</v>
      </c>
      <c r="FZ21" s="8">
        <v>1</v>
      </c>
      <c r="GA21" s="8">
        <v>1</v>
      </c>
      <c r="GB21" s="8">
        <v>1</v>
      </c>
      <c r="GC21" s="8">
        <v>1</v>
      </c>
      <c r="GD21" s="8">
        <v>1</v>
      </c>
      <c r="GE21" s="8">
        <v>1</v>
      </c>
      <c r="GF21" s="8">
        <v>1</v>
      </c>
      <c r="GG21" s="8">
        <v>1</v>
      </c>
      <c r="GH21" s="8">
        <v>1</v>
      </c>
      <c r="GI21" s="8">
        <v>1</v>
      </c>
      <c r="GJ21" s="8">
        <v>1</v>
      </c>
      <c r="GK21" s="8">
        <v>1</v>
      </c>
      <c r="GL21" s="8">
        <v>1</v>
      </c>
      <c r="GM21" s="8">
        <v>1</v>
      </c>
      <c r="GN21" s="8">
        <v>1</v>
      </c>
      <c r="GO21" s="8">
        <v>1</v>
      </c>
      <c r="GP21" s="8">
        <v>1</v>
      </c>
      <c r="GQ21" s="8">
        <v>1</v>
      </c>
      <c r="GR21" s="8">
        <v>1</v>
      </c>
      <c r="GS21" s="8">
        <v>1</v>
      </c>
      <c r="GT21" s="8">
        <v>1</v>
      </c>
      <c r="GU21" s="8">
        <v>1</v>
      </c>
      <c r="GV21" s="8">
        <v>1</v>
      </c>
      <c r="GW21" s="8">
        <v>1</v>
      </c>
      <c r="GX21" s="8">
        <v>1</v>
      </c>
      <c r="GY21" s="8">
        <v>1</v>
      </c>
      <c r="GZ21" s="8">
        <v>1</v>
      </c>
      <c r="HA21" s="8">
        <v>1</v>
      </c>
      <c r="HB21" s="8">
        <v>1</v>
      </c>
      <c r="HC21" s="8">
        <v>1</v>
      </c>
      <c r="HD21" s="8">
        <v>1</v>
      </c>
      <c r="HE21" s="8">
        <v>1</v>
      </c>
      <c r="HF21" s="8">
        <v>1</v>
      </c>
      <c r="HG21" s="8">
        <v>1</v>
      </c>
      <c r="HH21" s="8">
        <v>1</v>
      </c>
      <c r="HI21" s="8">
        <v>1</v>
      </c>
      <c r="HJ21" s="8">
        <v>1</v>
      </c>
      <c r="HK21" s="8">
        <v>1</v>
      </c>
      <c r="HL21" s="8">
        <v>1</v>
      </c>
      <c r="HM21" s="8">
        <v>1</v>
      </c>
      <c r="HN21" s="8">
        <v>1</v>
      </c>
      <c r="HO21" s="8">
        <v>1</v>
      </c>
      <c r="HP21" s="8">
        <v>1</v>
      </c>
      <c r="HQ21" s="8">
        <v>1</v>
      </c>
      <c r="HR21" s="8">
        <v>1</v>
      </c>
      <c r="HS21" s="8">
        <v>1</v>
      </c>
      <c r="HT21" s="8">
        <v>1</v>
      </c>
      <c r="HU21" s="8">
        <v>1</v>
      </c>
      <c r="HV21" s="8">
        <v>1</v>
      </c>
      <c r="HW21" s="8">
        <v>1</v>
      </c>
      <c r="HX21" s="8">
        <v>1</v>
      </c>
      <c r="HY21" s="8">
        <v>1</v>
      </c>
      <c r="HZ21" s="8">
        <v>1</v>
      </c>
      <c r="IA21" s="8">
        <v>1</v>
      </c>
      <c r="IB21" s="8">
        <v>1</v>
      </c>
      <c r="IC21" s="8">
        <v>1</v>
      </c>
      <c r="ID21" s="8">
        <v>1</v>
      </c>
      <c r="IE21" s="8">
        <v>1</v>
      </c>
      <c r="IF21" s="8">
        <v>1</v>
      </c>
      <c r="IG21" s="8">
        <v>1</v>
      </c>
      <c r="IH21" s="8">
        <v>1</v>
      </c>
      <c r="II21" s="8">
        <v>1</v>
      </c>
      <c r="IJ21" s="8">
        <v>1</v>
      </c>
      <c r="IK21" s="8">
        <v>1</v>
      </c>
      <c r="IL21" s="8">
        <v>1</v>
      </c>
      <c r="IM21" s="8">
        <v>1</v>
      </c>
      <c r="IN21" s="8">
        <v>1</v>
      </c>
      <c r="IO21" s="8">
        <v>1</v>
      </c>
      <c r="IP21" s="8">
        <v>1</v>
      </c>
      <c r="IQ21" s="8">
        <v>1</v>
      </c>
      <c r="IR21" s="8">
        <v>1</v>
      </c>
      <c r="IS21" s="8">
        <v>1</v>
      </c>
      <c r="IT21" s="8">
        <v>1</v>
      </c>
      <c r="IU21" s="8">
        <v>1</v>
      </c>
      <c r="IV21" s="8">
        <v>1</v>
      </c>
      <c r="IW21" s="8">
        <v>1</v>
      </c>
      <c r="IX21" s="8">
        <v>1</v>
      </c>
      <c r="IY21" s="8">
        <v>1</v>
      </c>
      <c r="IZ21" s="8">
        <v>1</v>
      </c>
      <c r="JA21" s="8">
        <v>1</v>
      </c>
      <c r="JB21" s="8">
        <v>1</v>
      </c>
      <c r="JC21" s="8">
        <v>1</v>
      </c>
      <c r="JD21" s="8" t="s">
        <v>415</v>
      </c>
      <c r="JE21" s="8">
        <v>1</v>
      </c>
      <c r="JF21" s="8">
        <v>1</v>
      </c>
      <c r="JG21" s="8">
        <v>1</v>
      </c>
      <c r="JH21" s="8">
        <v>1</v>
      </c>
      <c r="JI21" s="8">
        <v>1</v>
      </c>
      <c r="JJ21" s="8">
        <v>1</v>
      </c>
      <c r="JK21" s="8">
        <v>1</v>
      </c>
      <c r="JL21" s="8">
        <v>1</v>
      </c>
      <c r="JM21" s="8">
        <v>1</v>
      </c>
      <c r="JN21" s="8">
        <v>1</v>
      </c>
      <c r="JO21" s="8">
        <v>1</v>
      </c>
      <c r="JP21" s="8">
        <v>1</v>
      </c>
      <c r="JQ21" s="8">
        <v>1</v>
      </c>
      <c r="JR21" s="8">
        <v>1</v>
      </c>
      <c r="JS21" s="8">
        <v>1</v>
      </c>
      <c r="JT21" s="8">
        <v>1</v>
      </c>
      <c r="JU21" s="8">
        <v>1</v>
      </c>
      <c r="JV21" s="8">
        <v>1</v>
      </c>
      <c r="JW21" s="8">
        <v>1</v>
      </c>
      <c r="JX21" s="8">
        <v>1</v>
      </c>
      <c r="JY21" s="8">
        <v>1</v>
      </c>
      <c r="JZ21" s="8">
        <v>1</v>
      </c>
      <c r="KA21" s="8">
        <v>1</v>
      </c>
      <c r="KB21" s="8">
        <v>1</v>
      </c>
      <c r="KC21" s="8">
        <v>1</v>
      </c>
      <c r="KD21" s="8">
        <v>1</v>
      </c>
      <c r="KE21" s="8">
        <v>1</v>
      </c>
      <c r="KF21" s="8">
        <v>1</v>
      </c>
      <c r="KG21" s="8">
        <v>1</v>
      </c>
      <c r="KH21" s="8">
        <v>1</v>
      </c>
      <c r="KI21" s="8">
        <v>1</v>
      </c>
      <c r="KJ21" s="8">
        <v>1</v>
      </c>
      <c r="KK21" s="8">
        <v>1</v>
      </c>
      <c r="KL21" s="8">
        <v>1</v>
      </c>
      <c r="KM21" s="8" t="s">
        <v>413</v>
      </c>
      <c r="KN21" s="8" t="s">
        <v>413</v>
      </c>
      <c r="KO21" s="8" t="s">
        <v>413</v>
      </c>
      <c r="KP21" s="8" t="s">
        <v>413</v>
      </c>
      <c r="KQ21" s="8" t="s">
        <v>413</v>
      </c>
    </row>
    <row r="22" spans="1:308" ht="15" hidden="1" customHeight="1">
      <c r="A22" s="40">
        <v>1</v>
      </c>
      <c r="B22" s="25" t="s">
        <v>490</v>
      </c>
      <c r="C22" s="26" t="s">
        <v>448</v>
      </c>
      <c r="D22" s="32">
        <v>44459</v>
      </c>
      <c r="E22" s="26" t="s">
        <v>470</v>
      </c>
      <c r="F22" s="26" t="s">
        <v>431</v>
      </c>
      <c r="G22" s="26" t="s">
        <v>421</v>
      </c>
      <c r="H22" s="26" t="s">
        <v>422</v>
      </c>
      <c r="I22" s="26" t="s">
        <v>423</v>
      </c>
      <c r="J22" s="26" t="s">
        <v>424</v>
      </c>
      <c r="K22" s="26" t="s">
        <v>425</v>
      </c>
      <c r="L22" s="26" t="s">
        <v>905</v>
      </c>
      <c r="M22" s="26" t="s">
        <v>473</v>
      </c>
      <c r="N22" s="26" t="s">
        <v>443</v>
      </c>
      <c r="O22" s="26" t="s">
        <v>434</v>
      </c>
      <c r="P22" s="32">
        <v>44927</v>
      </c>
      <c r="Q22" s="26"/>
      <c r="R22" s="27" t="s">
        <v>445</v>
      </c>
      <c r="S22" s="28">
        <f>IF(ISBLANK(P22)," ",IF(IF(AND(NOT(ISBLANK(Q22))),MONTH(Q22)&lt;1)," ",IF(MONTH(P22)&lt;2,SUM(Tableau235[[#This Row],[02/01/2023]:[31/01/2023]])," ")))</f>
        <v>0</v>
      </c>
      <c r="T22" s="28">
        <f>IF(ISBLANK(P22)," ",IF(IF(AND(NOT(ISBLANK(Q22))),MONTH(Q22)&lt;2)," ",IF(MONTH(P22)&lt;3,SUM(Tableau235[[#This Row],[01/02/2023]:[28/02/2023]])," ")))</f>
        <v>20</v>
      </c>
      <c r="U22" s="28">
        <f>IF(ISBLANK(P22)," ",IF(IF(AND(NOT(ISBLANK(Q22))),MONTH(Q22)&lt;3)," ",IF(MONTH(P22)&lt;4,SUM(Tableau235[[#This Row],[01/03/2023]:[31/03/2023]])," ")))</f>
        <v>23</v>
      </c>
      <c r="V22" s="28">
        <f>IF(ISBLANK(P22)," ",IF(IF(AND(NOT(ISBLANK(Q22))),MONTH(Q22)&lt;4)," ",IF(MONTH(P22)&lt;5,SUM(Tableau235[[#This Row],[03/04/2023]:[28/04/2023]])," ")))</f>
        <v>20</v>
      </c>
      <c r="W22" s="28">
        <f>IF(ISBLANK(P22)," ",IF(IF(AND(NOT(ISBLANK(Q22))),MONTH(Q22)&lt;5)," ",IF(MONTH(P22)&lt;6,SUM(Tableau235[[#This Row],[01/05/2023]:[31/05/2023]])," ")))</f>
        <v>23</v>
      </c>
      <c r="X22" s="28">
        <f>IF(ISBLANK(P22)," ",IF(IF(AND(NOT(ISBLANK(Q22))),MONTH(Q22)&lt;6)," ",IF(MONTH(P22)&lt;7,SUM(Tableau235[[#This Row],[01/06/2023]:[30/06/2023]])," ")))</f>
        <v>22</v>
      </c>
      <c r="Y22" s="28">
        <f>IF(ISBLANK(P22)," ",IF(IF(AND(NOT(ISBLANK(Q22))),MONTH(Q22)&lt;6)," ",IF(MONTH(P22)&lt;8,SUM(Tableau235[[#This Row],[03/07/2023]:[31/07/2023]])," ")))</f>
        <v>21</v>
      </c>
      <c r="Z22" s="28">
        <f>IF(ISBLANK(P22)," ",IF(IF(AND(NOT(ISBLANK(Q22))),MONTH(Q22)&lt;8)," ",IF(MONTH(P22)&lt;9,SUM(Tableau235[[#This Row],[01/08/2023]:[31/08/2023]])," ")))</f>
        <v>23</v>
      </c>
      <c r="AA22" s="28">
        <f>IF(ISBLANK(P22)," ",IF(IF(AND(NOT(ISBLANK(Q22))),MONTH(Q22)&lt;9)," ",IF(MONTH(P22)&lt;10,SUM(Tableau235[[#This Row],[01/09/2023]:[29/09/2023]])," ")))</f>
        <v>21</v>
      </c>
      <c r="AB22" s="28">
        <f>IF(ISBLANK(P22)," ",IF(IF(AND(NOT(ISBLANK(Q22))),MONTH(Q22)&lt;10)," ",IF(MONTH(P22)&lt;11,SUM(Tableau235[[#This Row],[02/10/2023]:[31/10/2023]])," ")))</f>
        <v>22</v>
      </c>
      <c r="AC22" s="28">
        <f>IF(ISBLANK(P22)," ",IF(IF(AND(NOT(ISBLANK(Q22))),MONTH(Q22)&lt;11)," ",IF(MONTH(P22)&lt;12,SUM(Tableau235[[#This Row],[01/11/2023]:[30/11/2023]])," ")))</f>
        <v>21</v>
      </c>
      <c r="AD22" s="28">
        <f>IF(ISBLANK(P22)," ",IF(IF(AND(NOT(ISBLANK(Q22))),MONTH(Q22)&lt;12)," ",IF(MONTH(P22)&lt;13,SUM(Tableau235[[#This Row],[01/12/2023]:[29/12/2023]])," ")))</f>
        <v>17</v>
      </c>
      <c r="AE22" s="7"/>
      <c r="AF22" s="8">
        <f>IF(OR(ISBLANK(P22),Tableau235[[#This Row],[Janvier]]=" ")," ",SUM(Tableau235[[#This Row],[02/01/2023]:[31/01/2023]])/(COUNTA(Tableau235[[#This Row],[02/01/2023]:[31/01/2023]])+COUNTBLANK(Tableau235[[#This Row],[02/01/2023]:[31/01/2023]])))</f>
        <v>0</v>
      </c>
      <c r="AG22" s="8">
        <f>IF(OR(ISBLANK(P22),Tableau235[[#This Row],[Février]]=" ")," ",SUM(Tableau235[[#This Row],[01/02/2023]:[28/02/2023]])/(COUNTA(Tableau235[[#This Row],[01/02/2023]:[28/02/2023]])+COUNTBLANK(Tableau235[[#This Row],[01/02/2023]:[28/02/2023]])))</f>
        <v>1</v>
      </c>
      <c r="AH22" s="8">
        <f>IF(OR(ISBLANK(P22),Tableau235[[#This Row],[Mars]]=" ")," ",SUM(Tableau235[[#This Row],[01/03/2023]:[31/03/2023]])/(COUNTA(Tableau235[[#This Row],[01/03/2023]:[31/03/2023]])+COUNTBLANK(Tableau235[[#This Row],[01/03/2023]:[31/03/2023]])))</f>
        <v>1</v>
      </c>
      <c r="AI22" s="8">
        <f>IF(OR(ISBLANK(P22),Tableau235[[#This Row],[Avril]]=" ")," ",SUM(Tableau235[[#This Row],[03/04/2023]:[28/04/2023]])/(COUNTA(Tableau235[[#This Row],[03/04/2023]:[28/04/2023]])+COUNTBLANK(Tableau235[[#This Row],[01/03/2023]:[31/03/2023]])))</f>
        <v>1</v>
      </c>
      <c r="AJ22" s="8">
        <f>IF(OR(ISBLANK(P22),Tableau235[[#This Row],[Mai]]=" ")," ",SUM(Tableau235[[#This Row],[01/05/2023]:[31/05/2023]])/(COUNTA(Tableau235[[#This Row],[01/05/2023]:[31/05/2023]])+COUNTBLANK(Tableau235[[#This Row],[01/05/2023]:[31/05/2023]])))</f>
        <v>1</v>
      </c>
      <c r="AK22" s="8">
        <f>IF(OR(ISBLANK(P22),Tableau235[[#This Row],[Juin]]=" ")," ",SUM(Tableau235[[#This Row],[01/06/2023]:[30/06/2023]])/(COUNTA(Tableau235[[#This Row],[01/06/2023]:[30/06/2023]])+COUNTBLANK(Tableau235[[#This Row],[01/06/2023]:[30/06/2023]])))</f>
        <v>1</v>
      </c>
      <c r="AL22" s="8">
        <f>IF(OR(ISBLANK(P22),Tableau235[[#This Row],[Juillet]]=" ")," ",SUM(Tableau235[[#This Row],[03/07/2023]:[31/07/2023]])/(COUNTA(Tableau235[[#This Row],[03/07/2023]:[31/07/2023]])+COUNTBLANK(Tableau235[[#This Row],[03/07/2023]:[31/07/2023]])))</f>
        <v>1</v>
      </c>
      <c r="AM22" s="8">
        <f>IF(OR(ISBLANK(P22),Tableau235[[#This Row],[Août]]=" ")," ",SUM(Tableau235[[#This Row],[01/08/2023]:[31/08/2023]])/(COUNTA(Tableau235[[#This Row],[01/08/2023]:[31/08/2023]])+COUNTBLANK(Tableau235[[#This Row],[01/08/2023]:[31/08/2023]])))</f>
        <v>1</v>
      </c>
      <c r="AN22" s="8">
        <f>IF(OR(ISBLANK(P22),Tableau235[[#This Row],[Septembre]]=" ")," ",SUM(Tableau235[[#This Row],[01/09/2023]:[29/09/2023]])/(COUNTA(Tableau235[[#This Row],[01/09/2023]:[29/09/2023]])+COUNTBLANK(Tableau235[[#This Row],[01/09/2023]:[29/09/2023]])))</f>
        <v>1</v>
      </c>
      <c r="AO22" s="8">
        <f>IF(OR(ISBLANK(P22),Tableau235[[#This Row],[Octobre]]=" ")," ",SUM(Tableau235[[#This Row],[02/10/2023]:[31/10/2023]])/(COUNTA(Tableau235[[#This Row],[02/10/2023]:[31/10/2023]])+COUNTBLANK(Tableau235[[#This Row],[02/10/2023]:[31/10/2023]])))</f>
        <v>1</v>
      </c>
      <c r="AP22" s="8">
        <f>IF(OR(ISBLANK(P22),Tableau235[[#This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22" s="8">
        <f>IF(OR(ISBLANK(P22),Tableau235[[#This Row],[Décembre]]=" ")," ",SUM(Tableau235[[#This Row],[01/12/2023]:[29/12/2023]])/(COUNTA(Tableau235[[#This Row],[01/12/2023]:[29/12/2023]])+COUNTBLANK(Tableau235[[#This Row],[01/12/2023]:[29/12/2023]])))</f>
        <v>0.80952380952380953</v>
      </c>
      <c r="AR22" s="8" t="s">
        <v>898</v>
      </c>
      <c r="AS22" s="8" t="s">
        <v>898</v>
      </c>
      <c r="AT22" s="8" t="s">
        <v>898</v>
      </c>
      <c r="AU22" s="8" t="s">
        <v>898</v>
      </c>
      <c r="AV22" s="8" t="s">
        <v>898</v>
      </c>
      <c r="AW22" s="8" t="s">
        <v>898</v>
      </c>
      <c r="AX22" s="8" t="s">
        <v>898</v>
      </c>
      <c r="AY22" s="8" t="s">
        <v>898</v>
      </c>
      <c r="AZ22" s="8" t="s">
        <v>898</v>
      </c>
      <c r="BA22" s="8" t="s">
        <v>898</v>
      </c>
      <c r="BB22" s="8" t="s">
        <v>898</v>
      </c>
      <c r="BC22" s="8" t="s">
        <v>898</v>
      </c>
      <c r="BD22" s="8" t="s">
        <v>898</v>
      </c>
      <c r="BE22" s="8" t="s">
        <v>898</v>
      </c>
      <c r="BF22" s="8" t="s">
        <v>898</v>
      </c>
      <c r="BG22" s="8" t="s">
        <v>898</v>
      </c>
      <c r="BH22" s="8" t="s">
        <v>898</v>
      </c>
      <c r="BI22" s="8" t="s">
        <v>898</v>
      </c>
      <c r="BJ22" s="8" t="s">
        <v>898</v>
      </c>
      <c r="BK22" s="8" t="s">
        <v>898</v>
      </c>
      <c r="BL22" s="8" t="s">
        <v>898</v>
      </c>
      <c r="BM22" s="8" t="s">
        <v>898</v>
      </c>
      <c r="BN22" s="8">
        <v>1</v>
      </c>
      <c r="BO22" s="8">
        <v>1</v>
      </c>
      <c r="BP22" s="8">
        <v>1</v>
      </c>
      <c r="BQ22" s="8">
        <v>1</v>
      </c>
      <c r="BR22" s="8">
        <v>1</v>
      </c>
      <c r="BS22" s="8">
        <v>1</v>
      </c>
      <c r="BT22" s="8">
        <v>1</v>
      </c>
      <c r="BU22" s="8">
        <v>1</v>
      </c>
      <c r="BV22" s="8">
        <v>1</v>
      </c>
      <c r="BW22" s="8">
        <v>1</v>
      </c>
      <c r="BX22" s="8">
        <v>1</v>
      </c>
      <c r="BY22" s="8">
        <v>1</v>
      </c>
      <c r="BZ22" s="8">
        <v>1</v>
      </c>
      <c r="CA22" s="8">
        <v>1</v>
      </c>
      <c r="CB22" s="8">
        <v>1</v>
      </c>
      <c r="CC22" s="8">
        <v>1</v>
      </c>
      <c r="CD22" s="8">
        <v>1</v>
      </c>
      <c r="CE22" s="8">
        <v>1</v>
      </c>
      <c r="CF22" s="8">
        <v>1</v>
      </c>
      <c r="CG22" s="8">
        <v>1</v>
      </c>
      <c r="CH22" s="8">
        <v>1</v>
      </c>
      <c r="CI22" s="8">
        <v>1</v>
      </c>
      <c r="CJ22" s="8">
        <v>1</v>
      </c>
      <c r="CK22" s="8">
        <v>1</v>
      </c>
      <c r="CL22" s="8">
        <v>1</v>
      </c>
      <c r="CM22" s="8">
        <v>1</v>
      </c>
      <c r="CN22" s="8">
        <v>1</v>
      </c>
      <c r="CO22" s="8">
        <v>1</v>
      </c>
      <c r="CP22" s="8">
        <v>1</v>
      </c>
      <c r="CQ22" s="8">
        <v>1</v>
      </c>
      <c r="CR22" s="8">
        <v>1</v>
      </c>
      <c r="CS22" s="8">
        <v>1</v>
      </c>
      <c r="CT22" s="8">
        <v>1</v>
      </c>
      <c r="CU22" s="8">
        <v>1</v>
      </c>
      <c r="CV22" s="8">
        <v>1</v>
      </c>
      <c r="CW22" s="8">
        <v>1</v>
      </c>
      <c r="CX22" s="8">
        <v>1</v>
      </c>
      <c r="CY22" s="8">
        <v>1</v>
      </c>
      <c r="CZ22" s="8">
        <v>1</v>
      </c>
      <c r="DA22" s="8">
        <v>1</v>
      </c>
      <c r="DB22" s="8">
        <v>1</v>
      </c>
      <c r="DC22" s="8">
        <v>1</v>
      </c>
      <c r="DD22" s="8">
        <v>1</v>
      </c>
      <c r="DE22" s="8">
        <v>1</v>
      </c>
      <c r="DF22" s="8">
        <v>1</v>
      </c>
      <c r="DG22" s="8">
        <v>1</v>
      </c>
      <c r="DH22" s="8">
        <v>1</v>
      </c>
      <c r="DI22" s="8">
        <v>1</v>
      </c>
      <c r="DJ22" s="8">
        <v>1</v>
      </c>
      <c r="DK22" s="8">
        <v>1</v>
      </c>
      <c r="DL22" s="8">
        <v>1</v>
      </c>
      <c r="DM22" s="8">
        <v>1</v>
      </c>
      <c r="DN22" s="8">
        <v>1</v>
      </c>
      <c r="DO22" s="8">
        <v>1</v>
      </c>
      <c r="DP22" s="8">
        <v>1</v>
      </c>
      <c r="DQ22" s="8">
        <v>1</v>
      </c>
      <c r="DR22" s="8">
        <v>1</v>
      </c>
      <c r="DS22" s="8">
        <v>1</v>
      </c>
      <c r="DT22" s="8">
        <v>1</v>
      </c>
      <c r="DU22" s="8">
        <v>1</v>
      </c>
      <c r="DV22" s="8">
        <v>1</v>
      </c>
      <c r="DW22" s="8">
        <v>1</v>
      </c>
      <c r="DX22" s="8">
        <v>1</v>
      </c>
      <c r="DY22" s="8">
        <v>1</v>
      </c>
      <c r="DZ22" s="8">
        <v>1</v>
      </c>
      <c r="EA22" s="8">
        <v>1</v>
      </c>
      <c r="EB22" s="8">
        <v>1</v>
      </c>
      <c r="EC22" s="8">
        <v>1</v>
      </c>
      <c r="ED22" s="8">
        <v>1</v>
      </c>
      <c r="EE22" s="8">
        <v>1</v>
      </c>
      <c r="EF22" s="8">
        <v>1</v>
      </c>
      <c r="EG22" s="8">
        <v>1</v>
      </c>
      <c r="EH22" s="8">
        <v>1</v>
      </c>
      <c r="EI22" s="8">
        <v>1</v>
      </c>
      <c r="EJ22" s="8">
        <v>1</v>
      </c>
      <c r="EK22" s="8">
        <v>1</v>
      </c>
      <c r="EL22" s="8">
        <v>1</v>
      </c>
      <c r="EM22" s="8">
        <v>1</v>
      </c>
      <c r="EN22" s="8">
        <v>1</v>
      </c>
      <c r="EO22" s="8">
        <v>1</v>
      </c>
      <c r="EP22" s="8">
        <v>1</v>
      </c>
      <c r="EQ22" s="8">
        <v>1</v>
      </c>
      <c r="ER22" s="8">
        <v>1</v>
      </c>
      <c r="ES22" s="8">
        <v>1</v>
      </c>
      <c r="ET22" s="8">
        <v>1</v>
      </c>
      <c r="EU22" s="8">
        <v>1</v>
      </c>
      <c r="EV22" s="8">
        <v>1</v>
      </c>
      <c r="EW22" s="8">
        <v>1</v>
      </c>
      <c r="EX22" s="8">
        <v>1</v>
      </c>
      <c r="EY22" s="8">
        <v>1</v>
      </c>
      <c r="EZ22" s="8">
        <v>1</v>
      </c>
      <c r="FA22" s="8">
        <v>1</v>
      </c>
      <c r="FB22" s="8">
        <v>1</v>
      </c>
      <c r="FC22" s="8">
        <v>1</v>
      </c>
      <c r="FD22" s="8">
        <v>1</v>
      </c>
      <c r="FE22" s="8">
        <v>1</v>
      </c>
      <c r="FF22" s="8">
        <v>1</v>
      </c>
      <c r="FG22" s="8">
        <v>1</v>
      </c>
      <c r="FH22" s="8">
        <v>1</v>
      </c>
      <c r="FI22" s="8">
        <v>1</v>
      </c>
      <c r="FJ22" s="8">
        <v>1</v>
      </c>
      <c r="FK22" s="8">
        <v>1</v>
      </c>
      <c r="FL22" s="8">
        <v>1</v>
      </c>
      <c r="FM22" s="8">
        <v>1</v>
      </c>
      <c r="FN22" s="8">
        <v>1</v>
      </c>
      <c r="FO22" s="8">
        <v>1</v>
      </c>
      <c r="FP22" s="8">
        <v>1</v>
      </c>
      <c r="FQ22" s="8">
        <v>1</v>
      </c>
      <c r="FR22" s="8">
        <v>1</v>
      </c>
      <c r="FS22" s="8">
        <v>1</v>
      </c>
      <c r="FT22" s="8">
        <v>1</v>
      </c>
      <c r="FU22" s="8">
        <v>1</v>
      </c>
      <c r="FV22" s="8">
        <v>1</v>
      </c>
      <c r="FW22" s="8">
        <v>1</v>
      </c>
      <c r="FX22" s="8">
        <v>1</v>
      </c>
      <c r="FY22" s="8">
        <v>1</v>
      </c>
      <c r="FZ22" s="8">
        <v>1</v>
      </c>
      <c r="GA22" s="8">
        <v>1</v>
      </c>
      <c r="GB22" s="8">
        <v>1</v>
      </c>
      <c r="GC22" s="8">
        <v>1</v>
      </c>
      <c r="GD22" s="8">
        <v>1</v>
      </c>
      <c r="GE22" s="8">
        <v>1</v>
      </c>
      <c r="GF22" s="8">
        <v>1</v>
      </c>
      <c r="GG22" s="8">
        <v>1</v>
      </c>
      <c r="GH22" s="8">
        <v>1</v>
      </c>
      <c r="GI22" s="8">
        <v>1</v>
      </c>
      <c r="GJ22" s="8">
        <v>1</v>
      </c>
      <c r="GK22" s="8">
        <v>1</v>
      </c>
      <c r="GL22" s="8">
        <v>1</v>
      </c>
      <c r="GM22" s="8">
        <v>1</v>
      </c>
      <c r="GN22" s="8">
        <v>1</v>
      </c>
      <c r="GO22" s="8">
        <v>1</v>
      </c>
      <c r="GP22" s="8">
        <v>1</v>
      </c>
      <c r="GQ22" s="8">
        <v>1</v>
      </c>
      <c r="GR22" s="8">
        <v>1</v>
      </c>
      <c r="GS22" s="8">
        <v>1</v>
      </c>
      <c r="GT22" s="8">
        <v>1</v>
      </c>
      <c r="GU22" s="8">
        <v>1</v>
      </c>
      <c r="GV22" s="8">
        <v>1</v>
      </c>
      <c r="GW22" s="8">
        <v>1</v>
      </c>
      <c r="GX22" s="8">
        <v>1</v>
      </c>
      <c r="GY22" s="8">
        <v>1</v>
      </c>
      <c r="GZ22" s="8">
        <v>1</v>
      </c>
      <c r="HA22" s="8">
        <v>1</v>
      </c>
      <c r="HB22" s="8">
        <v>1</v>
      </c>
      <c r="HC22" s="8">
        <v>1</v>
      </c>
      <c r="HD22" s="8">
        <v>1</v>
      </c>
      <c r="HE22" s="8">
        <v>1</v>
      </c>
      <c r="HF22" s="8">
        <v>1</v>
      </c>
      <c r="HG22" s="8">
        <v>1</v>
      </c>
      <c r="HH22" s="8">
        <v>1</v>
      </c>
      <c r="HI22" s="8">
        <v>1</v>
      </c>
      <c r="HJ22" s="8">
        <v>1</v>
      </c>
      <c r="HK22" s="8">
        <v>1</v>
      </c>
      <c r="HL22" s="8">
        <v>1</v>
      </c>
      <c r="HM22" s="8">
        <v>1</v>
      </c>
      <c r="HN22" s="8">
        <v>1</v>
      </c>
      <c r="HO22" s="8">
        <v>1</v>
      </c>
      <c r="HP22" s="8">
        <v>1</v>
      </c>
      <c r="HQ22" s="8">
        <v>1</v>
      </c>
      <c r="HR22" s="8">
        <v>1</v>
      </c>
      <c r="HS22" s="8">
        <v>1</v>
      </c>
      <c r="HT22" s="8">
        <v>1</v>
      </c>
      <c r="HU22" s="8">
        <v>1</v>
      </c>
      <c r="HV22" s="8">
        <v>1</v>
      </c>
      <c r="HW22" s="8">
        <v>1</v>
      </c>
      <c r="HX22" s="8">
        <v>1</v>
      </c>
      <c r="HY22" s="8">
        <v>1</v>
      </c>
      <c r="HZ22" s="8">
        <v>1</v>
      </c>
      <c r="IA22" s="8">
        <v>1</v>
      </c>
      <c r="IB22" s="8">
        <v>1</v>
      </c>
      <c r="IC22" s="8">
        <v>1</v>
      </c>
      <c r="ID22" s="8">
        <v>1</v>
      </c>
      <c r="IE22" s="8">
        <v>1</v>
      </c>
      <c r="IF22" s="8">
        <v>1</v>
      </c>
      <c r="IG22" s="8">
        <v>1</v>
      </c>
      <c r="IH22" s="8">
        <v>1</v>
      </c>
      <c r="II22" s="8">
        <v>1</v>
      </c>
      <c r="IJ22" s="8">
        <v>1</v>
      </c>
      <c r="IK22" s="8">
        <v>1</v>
      </c>
      <c r="IL22" s="8">
        <v>1</v>
      </c>
      <c r="IM22" s="8">
        <v>1</v>
      </c>
      <c r="IN22" s="8">
        <v>1</v>
      </c>
      <c r="IO22" s="8">
        <v>1</v>
      </c>
      <c r="IP22" s="8">
        <v>1</v>
      </c>
      <c r="IQ22" s="8">
        <v>1</v>
      </c>
      <c r="IR22" s="8">
        <v>1</v>
      </c>
      <c r="IS22" s="8">
        <v>1</v>
      </c>
      <c r="IT22" s="8">
        <v>1</v>
      </c>
      <c r="IU22" s="8">
        <v>1</v>
      </c>
      <c r="IV22" s="8">
        <v>1</v>
      </c>
      <c r="IW22" s="8">
        <v>1</v>
      </c>
      <c r="IX22" s="8">
        <v>1</v>
      </c>
      <c r="IY22" s="8">
        <v>1</v>
      </c>
      <c r="IZ22" s="8">
        <v>1</v>
      </c>
      <c r="JA22" s="8">
        <v>1</v>
      </c>
      <c r="JB22" s="8">
        <v>1</v>
      </c>
      <c r="JC22" s="8">
        <v>1</v>
      </c>
      <c r="JD22" s="8" t="s">
        <v>415</v>
      </c>
      <c r="JE22" s="8">
        <v>1</v>
      </c>
      <c r="JF22" s="8">
        <v>1</v>
      </c>
      <c r="JG22" s="8">
        <v>1</v>
      </c>
      <c r="JH22" s="8">
        <v>1</v>
      </c>
      <c r="JI22" s="8">
        <v>1</v>
      </c>
      <c r="JJ22" s="8">
        <v>1</v>
      </c>
      <c r="JK22" s="8">
        <v>1</v>
      </c>
      <c r="JL22" s="8">
        <v>1</v>
      </c>
      <c r="JM22" s="8">
        <v>1</v>
      </c>
      <c r="JN22" s="8">
        <v>1</v>
      </c>
      <c r="JO22" s="8">
        <v>1</v>
      </c>
      <c r="JP22" s="8">
        <v>1</v>
      </c>
      <c r="JQ22" s="8">
        <v>1</v>
      </c>
      <c r="JR22" s="8">
        <v>1</v>
      </c>
      <c r="JS22" s="8">
        <v>1</v>
      </c>
      <c r="JT22" s="8">
        <v>1</v>
      </c>
      <c r="JU22" s="8">
        <v>1</v>
      </c>
      <c r="JV22" s="8">
        <v>1</v>
      </c>
      <c r="JW22" s="8">
        <v>1</v>
      </c>
      <c r="JX22" s="8">
        <v>1</v>
      </c>
      <c r="JY22" s="8">
        <v>1</v>
      </c>
      <c r="JZ22" s="8">
        <v>1</v>
      </c>
      <c r="KA22" s="8">
        <v>1</v>
      </c>
      <c r="KB22" s="8">
        <v>1</v>
      </c>
      <c r="KC22" s="8">
        <v>1</v>
      </c>
      <c r="KD22" s="8">
        <v>1</v>
      </c>
      <c r="KE22" s="8">
        <v>1</v>
      </c>
      <c r="KF22" s="8">
        <v>1</v>
      </c>
      <c r="KG22" s="8">
        <v>1</v>
      </c>
      <c r="KH22" s="8">
        <v>1</v>
      </c>
      <c r="KI22" s="8">
        <v>1</v>
      </c>
      <c r="KJ22" s="8">
        <v>1</v>
      </c>
      <c r="KK22" s="8">
        <v>1</v>
      </c>
      <c r="KL22" s="8">
        <v>1</v>
      </c>
      <c r="KM22" s="8">
        <v>1</v>
      </c>
      <c r="KN22" s="8" t="s">
        <v>413</v>
      </c>
      <c r="KO22" s="8" t="s">
        <v>413</v>
      </c>
      <c r="KP22" s="8" t="s">
        <v>413</v>
      </c>
      <c r="KQ22" s="8" t="s">
        <v>413</v>
      </c>
    </row>
    <row r="23" spans="1:308" ht="15" hidden="1" customHeight="1">
      <c r="A23" s="40">
        <v>1</v>
      </c>
      <c r="B23" s="25" t="s">
        <v>491</v>
      </c>
      <c r="C23" s="26" t="s">
        <v>492</v>
      </c>
      <c r="D23" s="32">
        <v>44256</v>
      </c>
      <c r="E23" s="26" t="s">
        <v>419</v>
      </c>
      <c r="F23" s="26" t="s">
        <v>437</v>
      </c>
      <c r="G23" s="26" t="s">
        <v>448</v>
      </c>
      <c r="H23" s="26" t="s">
        <v>422</v>
      </c>
      <c r="I23" s="26" t="s">
        <v>423</v>
      </c>
      <c r="J23" s="26" t="s">
        <v>424</v>
      </c>
      <c r="K23" s="26" t="s">
        <v>425</v>
      </c>
      <c r="L23" s="26" t="s">
        <v>905</v>
      </c>
      <c r="M23" s="26" t="s">
        <v>494</v>
      </c>
      <c r="N23" s="26" t="s">
        <v>474</v>
      </c>
      <c r="O23" s="26" t="s">
        <v>434</v>
      </c>
      <c r="P23" s="32">
        <v>44927</v>
      </c>
      <c r="Q23" s="26"/>
      <c r="R23" s="27" t="s">
        <v>445</v>
      </c>
      <c r="S23" s="28">
        <f>IF(ISBLANK(P23)," ",IF(IF(AND(NOT(ISBLANK(Q23))),MONTH(Q23)&lt;1)," ",IF(MONTH(P23)&lt;2,SUM(Tableau235[[#This Row],[02/01/2023]:[31/01/2023]])," ")))</f>
        <v>22</v>
      </c>
      <c r="T23" s="28">
        <f>IF(ISBLANK(P23)," ",IF(IF(AND(NOT(ISBLANK(Q23))),MONTH(Q23)&lt;2)," ",IF(MONTH(P23)&lt;3,SUM(Tableau235[[#This Row],[01/02/2023]:[28/02/2023]])," ")))</f>
        <v>20</v>
      </c>
      <c r="U23" s="28">
        <f>IF(ISBLANK(P23)," ",IF(IF(AND(NOT(ISBLANK(Q23))),MONTH(Q23)&lt;3)," ",IF(MONTH(P23)&lt;4,SUM(Tableau235[[#This Row],[01/03/2023]:[31/03/2023]])," ")))</f>
        <v>23</v>
      </c>
      <c r="V23" s="28">
        <f>IF(ISBLANK(P23)," ",IF(IF(AND(NOT(ISBLANK(Q23))),MONTH(Q23)&lt;4)," ",IF(MONTH(P23)&lt;5,SUM(Tableau235[[#This Row],[03/04/2023]:[28/04/2023]])," ")))</f>
        <v>20</v>
      </c>
      <c r="W23" s="28">
        <f>IF(ISBLANK(P23)," ",IF(IF(AND(NOT(ISBLANK(Q23))),MONTH(Q23)&lt;5)," ",IF(MONTH(P23)&lt;6,SUM(Tableau235[[#This Row],[01/05/2023]:[31/05/2023]])," ")))</f>
        <v>23</v>
      </c>
      <c r="X23" s="28">
        <f>IF(ISBLANK(P23)," ",IF(IF(AND(NOT(ISBLANK(Q23))),MONTH(Q23)&lt;6)," ",IF(MONTH(P23)&lt;7,SUM(Tableau235[[#This Row],[01/06/2023]:[30/06/2023]])," ")))</f>
        <v>22</v>
      </c>
      <c r="Y23" s="28">
        <f>IF(ISBLANK(P23)," ",IF(IF(AND(NOT(ISBLANK(Q23))),MONTH(Q23)&lt;6)," ",IF(MONTH(P23)&lt;8,SUM(Tableau235[[#This Row],[03/07/2023]:[31/07/2023]])," ")))</f>
        <v>21</v>
      </c>
      <c r="Z23" s="28">
        <f>IF(ISBLANK(P23)," ",IF(IF(AND(NOT(ISBLANK(Q23))),MONTH(Q23)&lt;8)," ",IF(MONTH(P23)&lt;9,SUM(Tableau235[[#This Row],[01/08/2023]:[31/08/2023]])," ")))</f>
        <v>23</v>
      </c>
      <c r="AA23" s="28">
        <f>IF(ISBLANK(P23)," ",IF(IF(AND(NOT(ISBLANK(Q23))),MONTH(Q23)&lt;9)," ",IF(MONTH(P23)&lt;10,SUM(Tableau235[[#This Row],[01/09/2023]:[29/09/2023]])," ")))</f>
        <v>21</v>
      </c>
      <c r="AB23" s="28">
        <f>IF(ISBLANK(P23)," ",IF(IF(AND(NOT(ISBLANK(Q23))),MONTH(Q23)&lt;10)," ",IF(MONTH(P23)&lt;11,SUM(Tableau235[[#This Row],[02/10/2023]:[31/10/2023]])," ")))</f>
        <v>22</v>
      </c>
      <c r="AC23" s="28">
        <f>IF(ISBLANK(P23)," ",IF(IF(AND(NOT(ISBLANK(Q23))),MONTH(Q23)&lt;11)," ",IF(MONTH(P23)&lt;12,SUM(Tableau235[[#This Row],[01/11/2023]:[30/11/2023]])," ")))</f>
        <v>18</v>
      </c>
      <c r="AD23" s="28">
        <f>IF(ISBLANK(P23)," ",IF(IF(AND(NOT(ISBLANK(Q23))),MONTH(Q23)&lt;12)," ",IF(MONTH(P23)&lt;13,SUM(Tableau235[[#This Row],[01/12/2023]:[29/12/2023]])," ")))</f>
        <v>16</v>
      </c>
      <c r="AE23" s="7"/>
      <c r="AF23" s="8">
        <f>IF(OR(ISBLANK(P23),Tableau235[[#This Row],[Janvier]]=" ")," ",SUM(Tableau235[[#This Row],[02/01/2023]:[31/01/2023]])/(COUNTA(Tableau235[[#This Row],[02/01/2023]:[31/01/2023]])+COUNTBLANK(Tableau235[[#This Row],[02/01/2023]:[31/01/2023]])))</f>
        <v>1</v>
      </c>
      <c r="AG23" s="8">
        <f>IF(OR(ISBLANK(P23),Tableau235[[#This Row],[Février]]=" ")," ",SUM(Tableau235[[#This Row],[01/02/2023]:[28/02/2023]])/(COUNTA(Tableau235[[#This Row],[01/02/2023]:[28/02/2023]])+COUNTBLANK(Tableau235[[#This Row],[01/02/2023]:[28/02/2023]])))</f>
        <v>1</v>
      </c>
      <c r="AH23" s="8">
        <f>IF(OR(ISBLANK(P23),Tableau235[[#This Row],[Mars]]=" ")," ",SUM(Tableau235[[#This Row],[01/03/2023]:[31/03/2023]])/(COUNTA(Tableau235[[#This Row],[01/03/2023]:[31/03/2023]])+COUNTBLANK(Tableau235[[#This Row],[01/03/2023]:[31/03/2023]])))</f>
        <v>1</v>
      </c>
      <c r="AI23" s="8">
        <f>IF(OR(ISBLANK(P23),Tableau235[[#This Row],[Avril]]=" ")," ",SUM(Tableau235[[#This Row],[03/04/2023]:[28/04/2023]])/(COUNTA(Tableau235[[#This Row],[03/04/2023]:[28/04/2023]])+COUNTBLANK(Tableau235[[#This Row],[01/03/2023]:[31/03/2023]])))</f>
        <v>1</v>
      </c>
      <c r="AJ23" s="8">
        <f>IF(OR(ISBLANK(P23),Tableau235[[#This Row],[Mai]]=" ")," ",SUM(Tableau235[[#This Row],[01/05/2023]:[31/05/2023]])/(COUNTA(Tableau235[[#This Row],[01/05/2023]:[31/05/2023]])+COUNTBLANK(Tableau235[[#This Row],[01/05/2023]:[31/05/2023]])))</f>
        <v>1</v>
      </c>
      <c r="AK23" s="8">
        <f>IF(OR(ISBLANK(P23),Tableau235[[#This Row],[Juin]]=" ")," ",SUM(Tableau235[[#This Row],[01/06/2023]:[30/06/2023]])/(COUNTA(Tableau235[[#This Row],[01/06/2023]:[30/06/2023]])+COUNTBLANK(Tableau235[[#This Row],[01/06/2023]:[30/06/2023]])))</f>
        <v>1</v>
      </c>
      <c r="AL23" s="8">
        <f>IF(OR(ISBLANK(P23),Tableau235[[#This Row],[Juillet]]=" ")," ",SUM(Tableau235[[#This Row],[03/07/2023]:[31/07/2023]])/(COUNTA(Tableau235[[#This Row],[03/07/2023]:[31/07/2023]])+COUNTBLANK(Tableau235[[#This Row],[03/07/2023]:[31/07/2023]])))</f>
        <v>1</v>
      </c>
      <c r="AM23" s="8">
        <f>IF(OR(ISBLANK(P23),Tableau235[[#This Row],[Août]]=" ")," ",SUM(Tableau235[[#This Row],[01/08/2023]:[31/08/2023]])/(COUNTA(Tableau235[[#This Row],[01/08/2023]:[31/08/2023]])+COUNTBLANK(Tableau235[[#This Row],[01/08/2023]:[31/08/2023]])))</f>
        <v>1</v>
      </c>
      <c r="AN23" s="8">
        <f>IF(OR(ISBLANK(P23),Tableau235[[#This Row],[Septembre]]=" ")," ",SUM(Tableau235[[#This Row],[01/09/2023]:[29/09/2023]])/(COUNTA(Tableau235[[#This Row],[01/09/2023]:[29/09/2023]])+COUNTBLANK(Tableau235[[#This Row],[01/09/2023]:[29/09/2023]])))</f>
        <v>1</v>
      </c>
      <c r="AO23" s="8">
        <f>IF(OR(ISBLANK(P23),Tableau235[[#This Row],[Octobre]]=" ")," ",SUM(Tableau235[[#This Row],[02/10/2023]:[31/10/2023]])/(COUNTA(Tableau235[[#This Row],[02/10/2023]:[31/10/2023]])+COUNTBLANK(Tableau235[[#This Row],[02/10/2023]:[31/10/2023]])))</f>
        <v>1</v>
      </c>
      <c r="AP23" s="8">
        <f>IF(OR(ISBLANK(P23),Tableau235[[#This Row],[Novembre]]=" ")," ",SUM(Tableau235[[#This Row],[01/11/2023]:[30/11/2023]])/(COUNTA(Tableau235[[#This Row],[01/11/2023]:[30/11/2023]])+COUNTBLANK(Tableau235[[#This Row],[01/11/2023]:[30/11/2023]])))</f>
        <v>0.81818181818181823</v>
      </c>
      <c r="AQ23" s="8">
        <f>IF(OR(ISBLANK(P23),Tableau235[[#This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  <c r="AY23" s="8">
        <v>1</v>
      </c>
      <c r="AZ23" s="8">
        <v>1</v>
      </c>
      <c r="BA23" s="8">
        <v>1</v>
      </c>
      <c r="BB23" s="8">
        <v>1</v>
      </c>
      <c r="BC23" s="8">
        <v>1</v>
      </c>
      <c r="BD23" s="8">
        <v>1</v>
      </c>
      <c r="BE23" s="8">
        <v>1</v>
      </c>
      <c r="BF23" s="8">
        <v>1</v>
      </c>
      <c r="BG23" s="8">
        <v>1</v>
      </c>
      <c r="BH23" s="8">
        <v>1</v>
      </c>
      <c r="BI23" s="8">
        <v>1</v>
      </c>
      <c r="BJ23" s="8">
        <v>1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8">
        <v>1</v>
      </c>
      <c r="BQ23" s="8">
        <v>1</v>
      </c>
      <c r="BR23" s="8">
        <v>1</v>
      </c>
      <c r="BS23" s="8">
        <v>1</v>
      </c>
      <c r="BT23" s="8">
        <v>1</v>
      </c>
      <c r="BU23" s="8">
        <v>1</v>
      </c>
      <c r="BV23" s="8">
        <v>1</v>
      </c>
      <c r="BW23" s="8">
        <v>1</v>
      </c>
      <c r="BX23" s="8">
        <v>1</v>
      </c>
      <c r="BY23" s="8">
        <v>1</v>
      </c>
      <c r="BZ23" s="8">
        <v>1</v>
      </c>
      <c r="CA23" s="8">
        <v>1</v>
      </c>
      <c r="CB23" s="8">
        <v>1</v>
      </c>
      <c r="CC23" s="8">
        <v>1</v>
      </c>
      <c r="CD23" s="8">
        <v>1</v>
      </c>
      <c r="CE23" s="8">
        <v>1</v>
      </c>
      <c r="CF23" s="8">
        <v>1</v>
      </c>
      <c r="CG23" s="8">
        <v>1</v>
      </c>
      <c r="CH23" s="8">
        <v>1</v>
      </c>
      <c r="CI23" s="8">
        <v>1</v>
      </c>
      <c r="CJ23" s="8">
        <v>1</v>
      </c>
      <c r="CK23" s="8">
        <v>1</v>
      </c>
      <c r="CL23" s="8">
        <v>1</v>
      </c>
      <c r="CM23" s="8">
        <v>1</v>
      </c>
      <c r="CN23" s="8">
        <v>1</v>
      </c>
      <c r="CO23" s="8">
        <v>1</v>
      </c>
      <c r="CP23" s="8">
        <v>1</v>
      </c>
      <c r="CQ23" s="8">
        <v>1</v>
      </c>
      <c r="CR23" s="8">
        <v>1</v>
      </c>
      <c r="CS23" s="8">
        <v>1</v>
      </c>
      <c r="CT23" s="8">
        <v>1</v>
      </c>
      <c r="CU23" s="8">
        <v>1</v>
      </c>
      <c r="CV23" s="8">
        <v>1</v>
      </c>
      <c r="CW23" s="8">
        <v>1</v>
      </c>
      <c r="CX23" s="8">
        <v>1</v>
      </c>
      <c r="CY23" s="8">
        <v>1</v>
      </c>
      <c r="CZ23" s="8">
        <v>1</v>
      </c>
      <c r="DA23" s="8">
        <v>1</v>
      </c>
      <c r="DB23" s="8">
        <v>1</v>
      </c>
      <c r="DC23" s="8">
        <v>1</v>
      </c>
      <c r="DD23" s="8">
        <v>1</v>
      </c>
      <c r="DE23" s="8">
        <v>1</v>
      </c>
      <c r="DF23" s="8">
        <v>1</v>
      </c>
      <c r="DG23" s="8">
        <v>1</v>
      </c>
      <c r="DH23" s="8">
        <v>1</v>
      </c>
      <c r="DI23" s="8">
        <v>1</v>
      </c>
      <c r="DJ23" s="8">
        <v>1</v>
      </c>
      <c r="DK23" s="8">
        <v>1</v>
      </c>
      <c r="DL23" s="8">
        <v>1</v>
      </c>
      <c r="DM23" s="8">
        <v>1</v>
      </c>
      <c r="DN23" s="8">
        <v>1</v>
      </c>
      <c r="DO23" s="8">
        <v>1</v>
      </c>
      <c r="DP23" s="8">
        <v>1</v>
      </c>
      <c r="DQ23" s="8">
        <v>1</v>
      </c>
      <c r="DR23" s="8">
        <v>1</v>
      </c>
      <c r="DS23" s="8">
        <v>1</v>
      </c>
      <c r="DT23" s="8">
        <v>1</v>
      </c>
      <c r="DU23" s="8">
        <v>1</v>
      </c>
      <c r="DV23" s="8">
        <v>1</v>
      </c>
      <c r="DW23" s="8">
        <v>1</v>
      </c>
      <c r="DX23" s="8">
        <v>1</v>
      </c>
      <c r="DY23" s="8">
        <v>1</v>
      </c>
      <c r="DZ23" s="8">
        <v>1</v>
      </c>
      <c r="EA23" s="8">
        <v>1</v>
      </c>
      <c r="EB23" s="8">
        <v>1</v>
      </c>
      <c r="EC23" s="8">
        <v>1</v>
      </c>
      <c r="ED23" s="8">
        <v>1</v>
      </c>
      <c r="EE23" s="8">
        <v>1</v>
      </c>
      <c r="EF23" s="8">
        <v>1</v>
      </c>
      <c r="EG23" s="8">
        <v>1</v>
      </c>
      <c r="EH23" s="8">
        <v>1</v>
      </c>
      <c r="EI23" s="8">
        <v>1</v>
      </c>
      <c r="EJ23" s="8">
        <v>1</v>
      </c>
      <c r="EK23" s="8">
        <v>1</v>
      </c>
      <c r="EL23" s="8">
        <v>1</v>
      </c>
      <c r="EM23" s="8">
        <v>1</v>
      </c>
      <c r="EN23" s="8">
        <v>1</v>
      </c>
      <c r="EO23" s="8">
        <v>1</v>
      </c>
      <c r="EP23" s="8">
        <v>1</v>
      </c>
      <c r="EQ23" s="8">
        <v>1</v>
      </c>
      <c r="ER23" s="8">
        <v>1</v>
      </c>
      <c r="ES23" s="8">
        <v>1</v>
      </c>
      <c r="ET23" s="8">
        <v>1</v>
      </c>
      <c r="EU23" s="8">
        <v>1</v>
      </c>
      <c r="EV23" s="8">
        <v>1</v>
      </c>
      <c r="EW23" s="8">
        <v>1</v>
      </c>
      <c r="EX23" s="8">
        <v>1</v>
      </c>
      <c r="EY23" s="8">
        <v>1</v>
      </c>
      <c r="EZ23" s="8">
        <v>1</v>
      </c>
      <c r="FA23" s="8">
        <v>1</v>
      </c>
      <c r="FB23" s="8">
        <v>1</v>
      </c>
      <c r="FC23" s="8">
        <v>1</v>
      </c>
      <c r="FD23" s="8">
        <v>1</v>
      </c>
      <c r="FE23" s="8">
        <v>1</v>
      </c>
      <c r="FF23" s="8">
        <v>1</v>
      </c>
      <c r="FG23" s="8">
        <v>1</v>
      </c>
      <c r="FH23" s="8">
        <v>1</v>
      </c>
      <c r="FI23" s="8">
        <v>1</v>
      </c>
      <c r="FJ23" s="8">
        <v>1</v>
      </c>
      <c r="FK23" s="8">
        <v>1</v>
      </c>
      <c r="FL23" s="8">
        <v>1</v>
      </c>
      <c r="FM23" s="8">
        <v>1</v>
      </c>
      <c r="FN23" s="8">
        <v>1</v>
      </c>
      <c r="FO23" s="8">
        <v>1</v>
      </c>
      <c r="FP23" s="8">
        <v>1</v>
      </c>
      <c r="FQ23" s="8">
        <v>1</v>
      </c>
      <c r="FR23" s="8">
        <v>1</v>
      </c>
      <c r="FS23" s="8">
        <v>1</v>
      </c>
      <c r="FT23" s="8">
        <v>1</v>
      </c>
      <c r="FU23" s="8">
        <v>1</v>
      </c>
      <c r="FV23" s="8">
        <v>1</v>
      </c>
      <c r="FW23" s="8">
        <v>1</v>
      </c>
      <c r="FX23" s="8">
        <v>1</v>
      </c>
      <c r="FY23" s="8">
        <v>1</v>
      </c>
      <c r="FZ23" s="8">
        <v>1</v>
      </c>
      <c r="GA23" s="8">
        <v>1</v>
      </c>
      <c r="GB23" s="8">
        <v>1</v>
      </c>
      <c r="GC23" s="8">
        <v>1</v>
      </c>
      <c r="GD23" s="8">
        <v>1</v>
      </c>
      <c r="GE23" s="8">
        <v>1</v>
      </c>
      <c r="GF23" s="8">
        <v>1</v>
      </c>
      <c r="GG23" s="8">
        <v>1</v>
      </c>
      <c r="GH23" s="8">
        <v>1</v>
      </c>
      <c r="GI23" s="8">
        <v>1</v>
      </c>
      <c r="GJ23" s="8">
        <v>1</v>
      </c>
      <c r="GK23" s="8">
        <v>1</v>
      </c>
      <c r="GL23" s="8">
        <v>1</v>
      </c>
      <c r="GM23" s="8">
        <v>1</v>
      </c>
      <c r="GN23" s="8">
        <v>1</v>
      </c>
      <c r="GO23" s="8">
        <v>1</v>
      </c>
      <c r="GP23" s="8">
        <v>1</v>
      </c>
      <c r="GQ23" s="8">
        <v>1</v>
      </c>
      <c r="GR23" s="8">
        <v>1</v>
      </c>
      <c r="GS23" s="8">
        <v>1</v>
      </c>
      <c r="GT23" s="8">
        <v>1</v>
      </c>
      <c r="GU23" s="8">
        <v>1</v>
      </c>
      <c r="GV23" s="8">
        <v>1</v>
      </c>
      <c r="GW23" s="8">
        <v>1</v>
      </c>
      <c r="GX23" s="8">
        <v>1</v>
      </c>
      <c r="GY23" s="8">
        <v>1</v>
      </c>
      <c r="GZ23" s="8">
        <v>1</v>
      </c>
      <c r="HA23" s="8">
        <v>1</v>
      </c>
      <c r="HB23" s="8">
        <v>1</v>
      </c>
      <c r="HC23" s="8">
        <v>1</v>
      </c>
      <c r="HD23" s="8">
        <v>1</v>
      </c>
      <c r="HE23" s="8">
        <v>1</v>
      </c>
      <c r="HF23" s="8">
        <v>1</v>
      </c>
      <c r="HG23" s="8">
        <v>1</v>
      </c>
      <c r="HH23" s="8">
        <v>1</v>
      </c>
      <c r="HI23" s="8">
        <v>1</v>
      </c>
      <c r="HJ23" s="8">
        <v>1</v>
      </c>
      <c r="HK23" s="8">
        <v>1</v>
      </c>
      <c r="HL23" s="8">
        <v>1</v>
      </c>
      <c r="HM23" s="8">
        <v>1</v>
      </c>
      <c r="HN23" s="8">
        <v>1</v>
      </c>
      <c r="HO23" s="8">
        <v>1</v>
      </c>
      <c r="HP23" s="8">
        <v>1</v>
      </c>
      <c r="HQ23" s="8">
        <v>1</v>
      </c>
      <c r="HR23" s="8">
        <v>1</v>
      </c>
      <c r="HS23" s="8">
        <v>1</v>
      </c>
      <c r="HT23" s="8">
        <v>1</v>
      </c>
      <c r="HU23" s="8">
        <v>1</v>
      </c>
      <c r="HV23" s="8">
        <v>1</v>
      </c>
      <c r="HW23" s="8">
        <v>1</v>
      </c>
      <c r="HX23" s="8">
        <v>1</v>
      </c>
      <c r="HY23" s="8">
        <v>1</v>
      </c>
      <c r="HZ23" s="8">
        <v>1</v>
      </c>
      <c r="IA23" s="8">
        <v>1</v>
      </c>
      <c r="IB23" s="8">
        <v>1</v>
      </c>
      <c r="IC23" s="8">
        <v>1</v>
      </c>
      <c r="ID23" s="8">
        <v>1</v>
      </c>
      <c r="IE23" s="8">
        <v>1</v>
      </c>
      <c r="IF23" s="8">
        <v>1</v>
      </c>
      <c r="IG23" s="8">
        <v>1</v>
      </c>
      <c r="IH23" s="8">
        <v>1</v>
      </c>
      <c r="II23" s="8">
        <v>1</v>
      </c>
      <c r="IJ23" s="8">
        <v>1</v>
      </c>
      <c r="IK23" s="8">
        <v>1</v>
      </c>
      <c r="IL23" s="8">
        <v>1</v>
      </c>
      <c r="IM23" s="8">
        <v>1</v>
      </c>
      <c r="IN23" s="8">
        <v>1</v>
      </c>
      <c r="IO23" s="8">
        <v>1</v>
      </c>
      <c r="IP23" s="8">
        <v>1</v>
      </c>
      <c r="IQ23" s="8">
        <v>1</v>
      </c>
      <c r="IR23" s="8">
        <v>1</v>
      </c>
      <c r="IS23" s="8">
        <v>1</v>
      </c>
      <c r="IT23" s="8">
        <v>1</v>
      </c>
      <c r="IU23" s="8">
        <v>1</v>
      </c>
      <c r="IV23" s="8">
        <v>1</v>
      </c>
      <c r="IW23" s="8">
        <v>1</v>
      </c>
      <c r="IX23" s="8">
        <v>1</v>
      </c>
      <c r="IY23" s="8">
        <v>1</v>
      </c>
      <c r="IZ23" s="8">
        <v>1</v>
      </c>
      <c r="JA23" s="8" t="s">
        <v>409</v>
      </c>
      <c r="JB23" s="8" t="s">
        <v>409</v>
      </c>
      <c r="JC23" s="8" t="s">
        <v>409</v>
      </c>
      <c r="JD23" s="8" t="s">
        <v>415</v>
      </c>
      <c r="JE23" s="8">
        <v>1</v>
      </c>
      <c r="JF23" s="8">
        <v>1</v>
      </c>
      <c r="JG23" s="8">
        <v>1</v>
      </c>
      <c r="JH23" s="8">
        <v>1</v>
      </c>
      <c r="JI23" s="8">
        <v>1</v>
      </c>
      <c r="JJ23" s="8">
        <v>1</v>
      </c>
      <c r="JK23" s="8">
        <v>1</v>
      </c>
      <c r="JL23" s="8">
        <v>1</v>
      </c>
      <c r="JM23" s="8">
        <v>1</v>
      </c>
      <c r="JN23" s="8">
        <v>1</v>
      </c>
      <c r="JO23" s="8">
        <v>1</v>
      </c>
      <c r="JP23" s="8">
        <v>1</v>
      </c>
      <c r="JQ23" s="8">
        <v>1</v>
      </c>
      <c r="JR23" s="8">
        <v>1</v>
      </c>
      <c r="JS23" s="8">
        <v>1</v>
      </c>
      <c r="JT23" s="8">
        <v>1</v>
      </c>
      <c r="JU23" s="8">
        <v>1</v>
      </c>
      <c r="JV23" s="8">
        <v>1</v>
      </c>
      <c r="JW23" s="8">
        <v>1</v>
      </c>
      <c r="JX23" s="8">
        <v>1</v>
      </c>
      <c r="JY23" s="8">
        <v>1</v>
      </c>
      <c r="JZ23" s="8">
        <v>1</v>
      </c>
      <c r="KA23" s="8">
        <v>1</v>
      </c>
      <c r="KB23" s="8">
        <v>1</v>
      </c>
      <c r="KC23" s="8">
        <v>1</v>
      </c>
      <c r="KD23" s="8">
        <v>1</v>
      </c>
      <c r="KE23" s="8">
        <v>1</v>
      </c>
      <c r="KF23" s="8">
        <v>1</v>
      </c>
      <c r="KG23" s="8">
        <v>1</v>
      </c>
      <c r="KH23" s="8">
        <v>1</v>
      </c>
      <c r="KI23" s="8">
        <v>1</v>
      </c>
      <c r="KJ23" s="8">
        <v>1</v>
      </c>
      <c r="KK23" s="8">
        <v>1</v>
      </c>
      <c r="KL23" s="8">
        <v>1</v>
      </c>
      <c r="KM23" s="8" t="s">
        <v>413</v>
      </c>
      <c r="KN23" s="8" t="s">
        <v>413</v>
      </c>
      <c r="KO23" s="8" t="s">
        <v>413</v>
      </c>
      <c r="KP23" s="8" t="s">
        <v>413</v>
      </c>
      <c r="KQ23" s="8" t="s">
        <v>413</v>
      </c>
      <c r="KV23" s="55"/>
    </row>
    <row r="24" spans="1:308" ht="15" hidden="1" customHeight="1">
      <c r="A24" s="40">
        <v>1</v>
      </c>
      <c r="B24" s="25" t="s">
        <v>921</v>
      </c>
      <c r="C24" s="47" t="s">
        <v>922</v>
      </c>
      <c r="D24" s="32">
        <v>44900</v>
      </c>
      <c r="E24" s="26" t="s">
        <v>419</v>
      </c>
      <c r="F24" s="26" t="s">
        <v>431</v>
      </c>
      <c r="G24" s="26"/>
      <c r="H24" s="26" t="s">
        <v>422</v>
      </c>
      <c r="I24" s="26" t="s">
        <v>423</v>
      </c>
      <c r="J24" s="26" t="s">
        <v>424</v>
      </c>
      <c r="K24" s="26" t="s">
        <v>425</v>
      </c>
      <c r="L24" s="26" t="s">
        <v>504</v>
      </c>
      <c r="M24" s="26" t="s">
        <v>433</v>
      </c>
      <c r="N24" s="26" t="s">
        <v>427</v>
      </c>
      <c r="O24" s="26" t="s">
        <v>434</v>
      </c>
      <c r="P24" s="32">
        <v>44927</v>
      </c>
      <c r="Q24" s="29">
        <v>45215</v>
      </c>
      <c r="R24" s="27" t="s">
        <v>614</v>
      </c>
      <c r="S24" s="28">
        <f>IF(ISBLANK(P24)," ",IF(IF(AND(NOT(ISBLANK(Q24))),MONTH(Q24)&lt;1)," ",IF(MONTH(P24)&lt;2,SUM(Tableau235[[#This Row],[02/01/2023]:[31/01/2023]])," ")))</f>
        <v>22</v>
      </c>
      <c r="T24" s="28">
        <f>IF(ISBLANK(P24)," ",IF(IF(AND(NOT(ISBLANK(Q24))),MONTH(Q24)&lt;2)," ",IF(MONTH(P24)&lt;3,SUM(Tableau235[[#This Row],[01/02/2023]:[28/02/2023]])," ")))</f>
        <v>20</v>
      </c>
      <c r="U24" s="28">
        <f>IF(ISBLANK(P24)," ",IF(IF(AND(NOT(ISBLANK(Q24))),MONTH(Q24)&lt;3)," ",IF(MONTH(P24)&lt;4,SUM(Tableau235[[#This Row],[01/03/2023]:[31/03/2023]])," ")))</f>
        <v>23</v>
      </c>
      <c r="V24" s="28">
        <f>IF(ISBLANK(P24)," ",IF(IF(AND(NOT(ISBLANK(Q24))),MONTH(Q24)&lt;4)," ",IF(MONTH(P24)&lt;5,SUM(Tableau235[[#This Row],[03/04/2023]:[28/04/2023]])," ")))</f>
        <v>20</v>
      </c>
      <c r="W24" s="28">
        <f>IF(ISBLANK(P24)," ",IF(IF(AND(NOT(ISBLANK(Q24))),MONTH(Q24)&lt;5)," ",IF(MONTH(P24)&lt;6,SUM(Tableau235[[#This Row],[01/05/2023]:[31/05/2023]])," ")))</f>
        <v>23</v>
      </c>
      <c r="X24" s="28">
        <f>IF(ISBLANK(P24)," ",IF(IF(AND(NOT(ISBLANK(Q24))),MONTH(Q24)&lt;6)," ",IF(MONTH(P24)&lt;7,SUM(Tableau235[[#This Row],[01/06/2023]:[30/06/2023]])," ")))</f>
        <v>22</v>
      </c>
      <c r="Y24" s="28">
        <f>IF(ISBLANK(P24)," ",IF(IF(AND(NOT(ISBLANK(Q24))),MONTH(Q24)&lt;6)," ",IF(MONTH(P24)&lt;8,SUM(Tableau235[[#This Row],[03/07/2023]:[31/07/2023]])," ")))</f>
        <v>21</v>
      </c>
      <c r="Z24" s="28">
        <f>IF(ISBLANK(P24)," ",IF(IF(AND(NOT(ISBLANK(Q24))),MONTH(Q24)&lt;8)," ",IF(MONTH(P24)&lt;9,SUM(Tableau235[[#This Row],[01/08/2023]:[31/08/2023]])," ")))</f>
        <v>23</v>
      </c>
      <c r="AA24" s="28">
        <f>IF(ISBLANK(P24)," ",IF(IF(AND(NOT(ISBLANK(Q24))),MONTH(Q24)&lt;9)," ",IF(MONTH(P24)&lt;10,SUM(Tableau235[[#This Row],[01/09/2023]:[29/09/2023]])," ")))</f>
        <v>21</v>
      </c>
      <c r="AB24" s="28">
        <f>IF(ISBLANK(P24)," ",IF(IF(AND(NOT(ISBLANK(Q24))),MONTH(Q24)&lt;10)," ",IF(MONTH(P24)&lt;11,SUM(Tableau235[[#This Row],[02/10/2023]:[31/10/2023]])," ")))</f>
        <v>10</v>
      </c>
      <c r="AC24" s="28" t="str">
        <f>IF(ISBLANK(P24)," ",IF(IF(AND(NOT(ISBLANK(Q24))),MONTH(Q24)&lt;11)," ",IF(MONTH(P24)&lt;12,SUM(Tableau235[[#This Row],[01/11/2023]:[30/11/2023]])," ")))</f>
        <v xml:space="preserve"> </v>
      </c>
      <c r="AD24" s="28" t="str">
        <f>IF(ISBLANK(P24)," ",IF(IF(AND(NOT(ISBLANK(Q24))),MONTH(Q24)&lt;12)," ",IF(MONTH(P24)&lt;13,SUM(Tableau235[[#This Row],[01/12/2023]:[29/12/2023]])," ")))</f>
        <v xml:space="preserve"> </v>
      </c>
      <c r="AE24" s="7"/>
      <c r="AF24" s="8">
        <f>IF(OR(ISBLANK(P24),Tableau235[[#This Row],[Janvier]]=" ")," ",SUM(Tableau235[[#This Row],[02/01/2023]:[31/01/2023]])/(COUNTA(Tableau235[[#This Row],[02/01/2023]:[31/01/2023]])+COUNTBLANK(Tableau235[[#This Row],[02/01/2023]:[31/01/2023]])))</f>
        <v>1</v>
      </c>
      <c r="AG24" s="8">
        <f>IF(OR(ISBLANK(P24),Tableau235[[#This Row],[Février]]=" ")," ",SUM(Tableau235[[#This Row],[01/02/2023]:[28/02/2023]])/(COUNTA(Tableau235[[#This Row],[01/02/2023]:[28/02/2023]])+COUNTBLANK(Tableau235[[#This Row],[01/02/2023]:[28/02/2023]])))</f>
        <v>1</v>
      </c>
      <c r="AH24" s="8">
        <f>IF(OR(ISBLANK(P24),Tableau235[[#This Row],[Mars]]=" ")," ",SUM(Tableau235[[#This Row],[01/03/2023]:[31/03/2023]])/(COUNTA(Tableau235[[#This Row],[01/03/2023]:[31/03/2023]])+COUNTBLANK(Tableau235[[#This Row],[01/03/2023]:[31/03/2023]])))</f>
        <v>1</v>
      </c>
      <c r="AI24" s="8">
        <f>IF(OR(ISBLANK(P24),Tableau235[[#This Row],[Avril]]=" ")," ",SUM(Tableau235[[#This Row],[03/04/2023]:[28/04/2023]])/(COUNTA(Tableau235[[#This Row],[03/04/2023]:[28/04/2023]])+COUNTBLANK(Tableau235[[#This Row],[01/03/2023]:[31/03/2023]])))</f>
        <v>1</v>
      </c>
      <c r="AJ24" s="8">
        <f>IF(OR(ISBLANK(P24),Tableau235[[#This Row],[Mai]]=" ")," ",SUM(Tableau235[[#This Row],[01/05/2023]:[31/05/2023]])/(COUNTA(Tableau235[[#This Row],[01/05/2023]:[31/05/2023]])+COUNTBLANK(Tableau235[[#This Row],[01/05/2023]:[31/05/2023]])))</f>
        <v>1</v>
      </c>
      <c r="AK24" s="8">
        <f>IF(OR(ISBLANK(P24),Tableau235[[#This Row],[Juin]]=" ")," ",SUM(Tableau235[[#This Row],[01/06/2023]:[30/06/2023]])/(COUNTA(Tableau235[[#This Row],[01/06/2023]:[30/06/2023]])+COUNTBLANK(Tableau235[[#This Row],[01/06/2023]:[30/06/2023]])))</f>
        <v>1</v>
      </c>
      <c r="AL24" s="8">
        <f>IF(OR(ISBLANK(P24),Tableau235[[#This Row],[Juillet]]=" ")," ",SUM(Tableau235[[#This Row],[03/07/2023]:[31/07/2023]])/(COUNTA(Tableau235[[#This Row],[03/07/2023]:[31/07/2023]])+COUNTBLANK(Tableau235[[#This Row],[03/07/2023]:[31/07/2023]])))</f>
        <v>1</v>
      </c>
      <c r="AM24" s="8">
        <f>IF(OR(ISBLANK(P24),Tableau235[[#This Row],[Août]]=" ")," ",SUM(Tableau235[[#This Row],[01/08/2023]:[31/08/2023]])/(COUNTA(Tableau235[[#This Row],[01/08/2023]:[31/08/2023]])+COUNTBLANK(Tableau235[[#This Row],[01/08/2023]:[31/08/2023]])))</f>
        <v>1</v>
      </c>
      <c r="AN24" s="8">
        <f>IF(OR(ISBLANK(P24),Tableau235[[#This Row],[Septembre]]=" ")," ",SUM(Tableau235[[#This Row],[01/09/2023]:[29/09/2023]])/(COUNTA(Tableau235[[#This Row],[01/09/2023]:[29/09/2023]])+COUNTBLANK(Tableau235[[#This Row],[01/09/2023]:[29/09/2023]])))</f>
        <v>1</v>
      </c>
      <c r="AO24" s="8">
        <f>IF(OR(ISBLANK(P24),Tableau235[[#This Row],[Octobre]]=" ")," ",SUM(Tableau235[[#This Row],[02/10/2023]:[31/10/2023]])/(COUNTA(Tableau235[[#This Row],[02/10/2023]:[31/10/2023]])+COUNTBLANK(Tableau235[[#This Row],[02/10/2023]:[31/10/2023]])))</f>
        <v>0.45454545454545453</v>
      </c>
      <c r="AP24" s="8" t="str">
        <f>IF(OR(ISBLANK(P24),Tableau235[[#This Row],[Novembre]]=" ")," ",SUM(Tableau235[[#This Row],[01/11/2023]:[30/11/2023]])/(COUNTA(Tableau235[[#This Row],[01/11/2023]:[30/11/2023]])+COUNTBLANK(Tableau235[[#This Row],[01/11/2023]:[30/11/2023]])))</f>
        <v xml:space="preserve"> </v>
      </c>
      <c r="AQ24" s="8" t="str">
        <f>IF(OR(ISBLANK(P24),Tableau235[[#This Row],[Décembre]]=" ")," ",SUM(Tableau235[[#This Row],[01/12/2023]:[29/12/2023]])/(COUNTA(Tableau235[[#This Row],[01/12/2023]:[29/12/2023]])+COUNTBLANK(Tableau235[[#This Row],[01/12/2023]:[29/12/2023]])))</f>
        <v xml:space="preserve"> 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8">
        <v>1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>
        <v>1</v>
      </c>
      <c r="BW24" s="8">
        <v>1</v>
      </c>
      <c r="BX24" s="8">
        <v>1</v>
      </c>
      <c r="BY24" s="8">
        <v>1</v>
      </c>
      <c r="BZ24" s="8">
        <v>1</v>
      </c>
      <c r="CA24" s="8">
        <v>1</v>
      </c>
      <c r="CB24" s="8">
        <v>1</v>
      </c>
      <c r="CC24" s="8">
        <v>1</v>
      </c>
      <c r="CD24" s="8">
        <v>1</v>
      </c>
      <c r="CE24" s="8">
        <v>1</v>
      </c>
      <c r="CF24" s="8">
        <v>1</v>
      </c>
      <c r="CG24" s="8">
        <v>1</v>
      </c>
      <c r="CH24" s="8">
        <v>1</v>
      </c>
      <c r="CI24" s="8">
        <v>1</v>
      </c>
      <c r="CJ24" s="8">
        <v>1</v>
      </c>
      <c r="CK24" s="8">
        <v>1</v>
      </c>
      <c r="CL24" s="8">
        <v>1</v>
      </c>
      <c r="CM24" s="8">
        <v>1</v>
      </c>
      <c r="CN24" s="8">
        <v>1</v>
      </c>
      <c r="CO24" s="8">
        <v>1</v>
      </c>
      <c r="CP24" s="8">
        <v>1</v>
      </c>
      <c r="CQ24" s="8">
        <v>1</v>
      </c>
      <c r="CR24" s="8">
        <v>1</v>
      </c>
      <c r="CS24" s="8">
        <v>1</v>
      </c>
      <c r="CT24" s="8">
        <v>1</v>
      </c>
      <c r="CU24" s="8">
        <v>1</v>
      </c>
      <c r="CV24" s="8">
        <v>1</v>
      </c>
      <c r="CW24" s="8">
        <v>1</v>
      </c>
      <c r="CX24" s="8">
        <v>1</v>
      </c>
      <c r="CY24" s="8">
        <v>1</v>
      </c>
      <c r="CZ24" s="8">
        <v>1</v>
      </c>
      <c r="DA24" s="8">
        <v>1</v>
      </c>
      <c r="DB24" s="8">
        <v>1</v>
      </c>
      <c r="DC24" s="8">
        <v>1</v>
      </c>
      <c r="DD24" s="8">
        <v>1</v>
      </c>
      <c r="DE24" s="8">
        <v>1</v>
      </c>
      <c r="DF24" s="8">
        <v>1</v>
      </c>
      <c r="DG24" s="8">
        <v>1</v>
      </c>
      <c r="DH24" s="8">
        <v>1</v>
      </c>
      <c r="DI24" s="8">
        <v>1</v>
      </c>
      <c r="DJ24" s="8">
        <v>1</v>
      </c>
      <c r="DK24" s="8">
        <v>1</v>
      </c>
      <c r="DL24" s="8">
        <v>1</v>
      </c>
      <c r="DM24" s="8">
        <v>1</v>
      </c>
      <c r="DN24" s="8">
        <v>1</v>
      </c>
      <c r="DO24" s="8">
        <v>1</v>
      </c>
      <c r="DP24" s="8">
        <v>1</v>
      </c>
      <c r="DQ24" s="8">
        <v>1</v>
      </c>
      <c r="DR24" s="8">
        <v>1</v>
      </c>
      <c r="DS24" s="8">
        <v>1</v>
      </c>
      <c r="DT24" s="8">
        <v>1</v>
      </c>
      <c r="DU24" s="8">
        <v>1</v>
      </c>
      <c r="DV24" s="8">
        <v>1</v>
      </c>
      <c r="DW24" s="8">
        <v>1</v>
      </c>
      <c r="DX24" s="8">
        <v>1</v>
      </c>
      <c r="DY24" s="8">
        <v>1</v>
      </c>
      <c r="DZ24" s="8">
        <v>1</v>
      </c>
      <c r="EA24" s="8">
        <v>1</v>
      </c>
      <c r="EB24" s="8">
        <v>1</v>
      </c>
      <c r="EC24" s="8">
        <v>1</v>
      </c>
      <c r="ED24" s="8">
        <v>1</v>
      </c>
      <c r="EE24" s="8">
        <v>1</v>
      </c>
      <c r="EF24" s="8">
        <v>1</v>
      </c>
      <c r="EG24" s="8">
        <v>1</v>
      </c>
      <c r="EH24" s="8">
        <v>1</v>
      </c>
      <c r="EI24" s="8">
        <v>1</v>
      </c>
      <c r="EJ24" s="8">
        <v>1</v>
      </c>
      <c r="EK24" s="8">
        <v>1</v>
      </c>
      <c r="EL24" s="8">
        <v>1</v>
      </c>
      <c r="EM24" s="8">
        <v>1</v>
      </c>
      <c r="EN24" s="8">
        <v>1</v>
      </c>
      <c r="EO24" s="8">
        <v>1</v>
      </c>
      <c r="EP24" s="8">
        <v>1</v>
      </c>
      <c r="EQ24" s="8">
        <v>1</v>
      </c>
      <c r="ER24" s="8">
        <v>1</v>
      </c>
      <c r="ES24" s="8">
        <v>1</v>
      </c>
      <c r="ET24" s="8">
        <v>1</v>
      </c>
      <c r="EU24" s="8">
        <v>1</v>
      </c>
      <c r="EV24" s="8">
        <v>1</v>
      </c>
      <c r="EW24" s="8">
        <v>1</v>
      </c>
      <c r="EX24" s="8">
        <v>1</v>
      </c>
      <c r="EY24" s="8">
        <v>1</v>
      </c>
      <c r="EZ24" s="8">
        <v>1</v>
      </c>
      <c r="FA24" s="8">
        <v>1</v>
      </c>
      <c r="FB24" s="8">
        <v>1</v>
      </c>
      <c r="FC24" s="8">
        <v>1</v>
      </c>
      <c r="FD24" s="8">
        <v>1</v>
      </c>
      <c r="FE24" s="8">
        <v>1</v>
      </c>
      <c r="FF24" s="8">
        <v>1</v>
      </c>
      <c r="FG24" s="8">
        <v>1</v>
      </c>
      <c r="FH24" s="8">
        <v>1</v>
      </c>
      <c r="FI24" s="8">
        <v>1</v>
      </c>
      <c r="FJ24" s="8">
        <v>1</v>
      </c>
      <c r="FK24" s="8">
        <v>1</v>
      </c>
      <c r="FL24" s="8">
        <v>1</v>
      </c>
      <c r="FM24" s="8">
        <v>1</v>
      </c>
      <c r="FN24" s="8">
        <v>1</v>
      </c>
      <c r="FO24" s="8">
        <v>1</v>
      </c>
      <c r="FP24" s="8">
        <v>1</v>
      </c>
      <c r="FQ24" s="8">
        <v>1</v>
      </c>
      <c r="FR24" s="8">
        <v>1</v>
      </c>
      <c r="FS24" s="8">
        <v>1</v>
      </c>
      <c r="FT24" s="8">
        <v>1</v>
      </c>
      <c r="FU24" s="8">
        <v>1</v>
      </c>
      <c r="FV24" s="8">
        <v>1</v>
      </c>
      <c r="FW24" s="8">
        <v>1</v>
      </c>
      <c r="FX24" s="8">
        <v>1</v>
      </c>
      <c r="FY24" s="8">
        <v>1</v>
      </c>
      <c r="FZ24" s="8">
        <v>1</v>
      </c>
      <c r="GA24" s="8">
        <v>1</v>
      </c>
      <c r="GB24" s="8">
        <v>1</v>
      </c>
      <c r="GC24" s="8">
        <v>1</v>
      </c>
      <c r="GD24" s="8">
        <v>1</v>
      </c>
      <c r="GE24" s="8">
        <v>1</v>
      </c>
      <c r="GF24" s="8">
        <v>1</v>
      </c>
      <c r="GG24" s="8">
        <v>1</v>
      </c>
      <c r="GH24" s="8">
        <v>1</v>
      </c>
      <c r="GI24" s="8">
        <v>1</v>
      </c>
      <c r="GJ24" s="8">
        <v>1</v>
      </c>
      <c r="GK24" s="8">
        <v>1</v>
      </c>
      <c r="GL24" s="8">
        <v>1</v>
      </c>
      <c r="GM24" s="8">
        <v>1</v>
      </c>
      <c r="GN24" s="8">
        <v>1</v>
      </c>
      <c r="GO24" s="8">
        <v>1</v>
      </c>
      <c r="GP24" s="8">
        <v>1</v>
      </c>
      <c r="GQ24" s="8">
        <v>1</v>
      </c>
      <c r="GR24" s="8">
        <v>1</v>
      </c>
      <c r="GS24" s="8">
        <v>1</v>
      </c>
      <c r="GT24" s="8">
        <v>1</v>
      </c>
      <c r="GU24" s="8">
        <v>1</v>
      </c>
      <c r="GV24" s="8">
        <v>1</v>
      </c>
      <c r="GW24" s="8">
        <v>1</v>
      </c>
      <c r="GX24" s="8">
        <v>1</v>
      </c>
      <c r="GY24" s="8">
        <v>1</v>
      </c>
      <c r="GZ24" s="8">
        <v>1</v>
      </c>
      <c r="HA24" s="8">
        <v>1</v>
      </c>
      <c r="HB24" s="8">
        <v>1</v>
      </c>
      <c r="HC24" s="8">
        <v>1</v>
      </c>
      <c r="HD24" s="8">
        <v>1</v>
      </c>
      <c r="HE24" s="8">
        <v>1</v>
      </c>
      <c r="HF24" s="8">
        <v>1</v>
      </c>
      <c r="HG24" s="8">
        <v>1</v>
      </c>
      <c r="HH24" s="8">
        <v>1</v>
      </c>
      <c r="HI24" s="8">
        <v>1</v>
      </c>
      <c r="HJ24" s="8">
        <v>1</v>
      </c>
      <c r="HK24" s="8">
        <v>1</v>
      </c>
      <c r="HL24" s="8">
        <v>1</v>
      </c>
      <c r="HM24" s="8">
        <v>1</v>
      </c>
      <c r="HN24" s="8">
        <v>1</v>
      </c>
      <c r="HO24" s="8">
        <v>1</v>
      </c>
      <c r="HP24" s="8">
        <v>1</v>
      </c>
      <c r="HQ24" s="8">
        <v>1</v>
      </c>
      <c r="HR24" s="8">
        <v>1</v>
      </c>
      <c r="HS24" s="8">
        <v>1</v>
      </c>
      <c r="HT24" s="8">
        <v>1</v>
      </c>
      <c r="HU24" s="8">
        <v>1</v>
      </c>
      <c r="HV24" s="8">
        <v>1</v>
      </c>
      <c r="HW24" s="8">
        <v>1</v>
      </c>
      <c r="HX24" s="8">
        <v>1</v>
      </c>
      <c r="HY24" s="8">
        <v>1</v>
      </c>
      <c r="HZ24" s="8">
        <v>1</v>
      </c>
      <c r="IA24" s="8">
        <v>1</v>
      </c>
      <c r="IB24" s="8">
        <v>1</v>
      </c>
      <c r="IC24" s="8">
        <v>1</v>
      </c>
      <c r="ID24" s="8">
        <v>1</v>
      </c>
      <c r="IE24" s="8">
        <v>1</v>
      </c>
      <c r="IF24" s="8">
        <v>1</v>
      </c>
      <c r="IG24" s="8">
        <v>1</v>
      </c>
      <c r="IH24" s="8">
        <v>1</v>
      </c>
      <c r="II24" s="8">
        <v>1</v>
      </c>
      <c r="IJ24" s="8">
        <v>1</v>
      </c>
      <c r="IK24" s="8">
        <v>1</v>
      </c>
      <c r="IL24" s="8">
        <v>1</v>
      </c>
      <c r="IM24" s="8">
        <v>1</v>
      </c>
      <c r="IN24" s="8">
        <v>1</v>
      </c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</row>
    <row r="25" spans="1:308" ht="15" hidden="1" customHeight="1">
      <c r="A25" s="56">
        <v>1</v>
      </c>
      <c r="B25" s="25" t="s">
        <v>923</v>
      </c>
      <c r="C25" s="26" t="s">
        <v>924</v>
      </c>
      <c r="D25" s="32">
        <v>45082</v>
      </c>
      <c r="E25" s="26" t="s">
        <v>419</v>
      </c>
      <c r="F25" s="26" t="s">
        <v>437</v>
      </c>
      <c r="G25" s="26" t="s">
        <v>617</v>
      </c>
      <c r="H25" s="26" t="s">
        <v>439</v>
      </c>
      <c r="I25" s="26" t="s">
        <v>423</v>
      </c>
      <c r="J25" s="26" t="s">
        <v>440</v>
      </c>
      <c r="K25" s="26" t="s">
        <v>441</v>
      </c>
      <c r="L25" s="26" t="s">
        <v>481</v>
      </c>
      <c r="M25" s="26"/>
      <c r="N25" s="26" t="s">
        <v>512</v>
      </c>
      <c r="O25" s="9" t="s">
        <v>897</v>
      </c>
      <c r="P25" s="32">
        <v>45078</v>
      </c>
      <c r="Q25" s="26"/>
      <c r="R25" s="27" t="s">
        <v>445</v>
      </c>
      <c r="S25" s="28" t="str">
        <f>IF(ISBLANK(P25)," ",IF(IF(AND(NOT(ISBLANK(Q25))),MONTH(Q25)&lt;1)," ",IF(MONTH(P25)&lt;2,SUM(Tableau235[[#This Row],[02/01/2023]:[31/01/2023]])," ")))</f>
        <v xml:space="preserve"> </v>
      </c>
      <c r="T25" s="28" t="str">
        <f>IF(ISBLANK(P25)," ",IF(IF(AND(NOT(ISBLANK(Q25))),MONTH(Q25)&lt;2)," ",IF(MONTH(P25)&lt;3,SUM(Tableau235[[#This Row],[01/02/2023]:[28/02/2023]])," ")))</f>
        <v xml:space="preserve"> </v>
      </c>
      <c r="U25" s="28" t="str">
        <f>IF(ISBLANK(P25)," ",IF(IF(AND(NOT(ISBLANK(Q25))),MONTH(Q25)&lt;3)," ",IF(MONTH(P25)&lt;4,SUM(Tableau235[[#This Row],[01/03/2023]:[31/03/2023]])," ")))</f>
        <v xml:space="preserve"> </v>
      </c>
      <c r="V25" s="28" t="str">
        <f>IF(ISBLANK(P25)," ",IF(IF(AND(NOT(ISBLANK(Q25))),MONTH(Q25)&lt;4)," ",IF(MONTH(P25)&lt;5,SUM(Tableau235[[#This Row],[03/04/2023]:[28/04/2023]])," ")))</f>
        <v xml:space="preserve"> </v>
      </c>
      <c r="W25" s="28" t="str">
        <f>IF(ISBLANK(P25)," ",IF(IF(AND(NOT(ISBLANK(Q25))),MONTH(Q25)&lt;5)," ",IF(MONTH(P25)&lt;6,SUM(Tableau235[[#This Row],[01/05/2023]:[31/05/2023]])," ")))</f>
        <v xml:space="preserve"> </v>
      </c>
      <c r="X25" s="28">
        <f>IF(ISBLANK(P25)," ",IF(IF(AND(NOT(ISBLANK(Q25))),MONTH(Q25)&lt;6)," ",IF(MONTH(P25)&lt;7,SUM(Tableau235[[#This Row],[01/06/2023]:[30/06/2023]])," ")))</f>
        <v>0</v>
      </c>
      <c r="Y25" s="28">
        <f>IF(ISBLANK(P25)," ",IF(IF(AND(NOT(ISBLANK(Q25))),MONTH(Q25)&lt;6)," ",IF(MONTH(P25)&lt;8,SUM(Tableau235[[#This Row],[03/07/2023]:[31/07/2023]])," ")))</f>
        <v>0</v>
      </c>
      <c r="Z25" s="28">
        <f>IF(ISBLANK(P25)," ",IF(IF(AND(NOT(ISBLANK(Q25))),MONTH(Q25)&lt;8)," ",IF(MONTH(P25)&lt;9,SUM(Tableau235[[#This Row],[01/08/2023]:[31/08/2023]])," ")))</f>
        <v>0</v>
      </c>
      <c r="AA25" s="28">
        <f>IF(ISBLANK(P25)," ",IF(IF(AND(NOT(ISBLANK(Q25))),MONTH(Q25)&lt;9)," ",IF(MONTH(P25)&lt;10,SUM(Tableau235[[#This Row],[01/09/2023]:[29/09/2023]])," ")))</f>
        <v>5.5</v>
      </c>
      <c r="AB25" s="28">
        <f>IF(ISBLANK(P25)," ",IF(IF(AND(NOT(ISBLANK(Q25))),MONTH(Q25)&lt;10)," ",IF(MONTH(P25)&lt;11,SUM(Tableau235[[#This Row],[02/10/2023]:[31/10/2023]])," ")))</f>
        <v>22</v>
      </c>
      <c r="AC25" s="28">
        <f>IF(ISBLANK(P25)," ",IF(IF(AND(NOT(ISBLANK(Q25))),MONTH(Q25)&lt;11)," ",IF(MONTH(P25)&lt;12,SUM(Tableau235[[#This Row],[01/11/2023]:[30/11/2023]])," ")))</f>
        <v>21</v>
      </c>
      <c r="AD25" s="28">
        <f>IF(ISBLANK(P25)," ",IF(IF(AND(NOT(ISBLANK(Q25))),MONTH(Q25)&lt;12)," ",IF(MONTH(P25)&lt;13,SUM(Tableau235[[#This Row],[01/12/2023]:[29/12/2023]])," ")))</f>
        <v>21</v>
      </c>
      <c r="AE25" s="7"/>
      <c r="AF25" s="8" t="str">
        <f>IF(OR(ISBLANK(P25),Tableau235[[#This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25" s="8" t="str">
        <f>IF(OR(ISBLANK(P25),Tableau235[[#This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25" s="8" t="str">
        <f>IF(OR(ISBLANK(P25),Tableau235[[#This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25" s="8" t="str">
        <f>IF(OR(ISBLANK(P25),Tableau235[[#This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25" s="8" t="str">
        <f>IF(OR(ISBLANK(P25),Tableau235[[#This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25" s="8">
        <f>IF(OR(ISBLANK(P25),Tableau235[[#This Row],[Juin]]=" ")," ",SUM(Tableau235[[#This Row],[01/06/2023]:[30/06/2023]])/(COUNTA(Tableau235[[#This Row],[01/06/2023]:[30/06/2023]])+COUNTBLANK(Tableau235[[#This Row],[01/06/2023]:[30/06/2023]])))</f>
        <v>0</v>
      </c>
      <c r="AL25" s="8">
        <f>IF(OR(ISBLANK(P25),Tableau235[[#This Row],[Juillet]]=" ")," ",SUM(Tableau235[[#This Row],[03/07/2023]:[31/07/2023]])/(COUNTA(Tableau235[[#This Row],[03/07/2023]:[31/07/2023]])+COUNTBLANK(Tableau235[[#This Row],[03/07/2023]:[31/07/2023]])))</f>
        <v>0</v>
      </c>
      <c r="AM25" s="8">
        <f>IF(OR(ISBLANK(P25),Tableau235[[#This Row],[Août]]=" ")," ",SUM(Tableau235[[#This Row],[01/08/2023]:[31/08/2023]])/(COUNTA(Tableau235[[#This Row],[01/08/2023]:[31/08/2023]])+COUNTBLANK(Tableau235[[#This Row],[01/08/2023]:[31/08/2023]])))</f>
        <v>0</v>
      </c>
      <c r="AN25" s="8">
        <f>IF(OR(ISBLANK(P25),Tableau235[[#This Row],[Septembre]]=" ")," ",SUM(Tableau235[[#This Row],[01/09/2023]:[29/09/2023]])/(COUNTA(Tableau235[[#This Row],[01/09/2023]:[29/09/2023]])+COUNTBLANK(Tableau235[[#This Row],[01/09/2023]:[29/09/2023]])))</f>
        <v>0.26190476190476192</v>
      </c>
      <c r="AO25" s="8">
        <f>IF(OR(ISBLANK(P25),Tableau235[[#This Row],[Octobre]]=" ")," ",SUM(Tableau235[[#This Row],[02/10/2023]:[31/10/2023]])/(COUNTA(Tableau235[[#This Row],[02/10/2023]:[31/10/2023]])+COUNTBLANK(Tableau235[[#This Row],[02/10/2023]:[31/10/2023]])))</f>
        <v>1</v>
      </c>
      <c r="AP25" s="8">
        <f>IF(OR(ISBLANK(P25),Tableau235[[#This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25" s="8">
        <f>IF(OR(ISBLANK(P25),Tableau235[[#This Row],[Décembre]]=" ")," ",SUM(Tableau235[[#This Row],[01/12/2023]:[29/12/2023]])/(COUNTA(Tableau235[[#This Row],[01/12/2023]:[29/12/2023]])+COUNTBLANK(Tableau235[[#This Row],[01/12/2023]:[29/12/2023]])))</f>
        <v>1</v>
      </c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 t="s">
        <v>898</v>
      </c>
      <c r="EW25" s="8" t="s">
        <v>898</v>
      </c>
      <c r="EX25" s="8" t="s">
        <v>898</v>
      </c>
      <c r="EY25" s="8" t="s">
        <v>898</v>
      </c>
      <c r="EZ25" s="8" t="s">
        <v>898</v>
      </c>
      <c r="FA25" s="8" t="s">
        <v>898</v>
      </c>
      <c r="FB25" s="8" t="s">
        <v>898</v>
      </c>
      <c r="FC25" s="8" t="s">
        <v>898</v>
      </c>
      <c r="FD25" s="8" t="s">
        <v>898</v>
      </c>
      <c r="FE25" s="8" t="s">
        <v>898</v>
      </c>
      <c r="FF25" s="8" t="s">
        <v>898</v>
      </c>
      <c r="FG25" s="8" t="s">
        <v>898</v>
      </c>
      <c r="FH25" s="8" t="s">
        <v>898</v>
      </c>
      <c r="FI25" s="8" t="s">
        <v>898</v>
      </c>
      <c r="FJ25" s="8" t="s">
        <v>898</v>
      </c>
      <c r="FK25" s="8" t="s">
        <v>898</v>
      </c>
      <c r="FL25" s="8" t="s">
        <v>898</v>
      </c>
      <c r="FM25" s="8" t="s">
        <v>898</v>
      </c>
      <c r="FN25" s="8" t="s">
        <v>898</v>
      </c>
      <c r="FO25" s="8" t="s">
        <v>898</v>
      </c>
      <c r="FP25" s="8" t="s">
        <v>898</v>
      </c>
      <c r="FQ25" s="8" t="s">
        <v>898</v>
      </c>
      <c r="FR25" s="8" t="s">
        <v>898</v>
      </c>
      <c r="FS25" s="8" t="s">
        <v>898</v>
      </c>
      <c r="FT25" s="8" t="s">
        <v>898</v>
      </c>
      <c r="FU25" s="8" t="s">
        <v>898</v>
      </c>
      <c r="FV25" s="8" t="s">
        <v>898</v>
      </c>
      <c r="FW25" s="8" t="s">
        <v>898</v>
      </c>
      <c r="FX25" s="8" t="s">
        <v>898</v>
      </c>
      <c r="FY25" s="8" t="s">
        <v>898</v>
      </c>
      <c r="FZ25" s="8" t="s">
        <v>898</v>
      </c>
      <c r="GA25" s="8" t="s">
        <v>898</v>
      </c>
      <c r="GB25" s="8" t="s">
        <v>898</v>
      </c>
      <c r="GC25" s="8" t="s">
        <v>898</v>
      </c>
      <c r="GD25" s="8" t="s">
        <v>898</v>
      </c>
      <c r="GE25" s="8" t="s">
        <v>898</v>
      </c>
      <c r="GF25" s="8" t="s">
        <v>898</v>
      </c>
      <c r="GG25" s="8" t="s">
        <v>898</v>
      </c>
      <c r="GH25" s="8" t="s">
        <v>898</v>
      </c>
      <c r="GI25" s="8" t="s">
        <v>898</v>
      </c>
      <c r="GJ25" s="8" t="s">
        <v>898</v>
      </c>
      <c r="GK25" s="8" t="s">
        <v>898</v>
      </c>
      <c r="GL25" s="8" t="s">
        <v>898</v>
      </c>
      <c r="GM25" s="8" t="s">
        <v>898</v>
      </c>
      <c r="GN25" s="8" t="s">
        <v>898</v>
      </c>
      <c r="GO25" s="8" t="s">
        <v>898</v>
      </c>
      <c r="GP25" s="8" t="s">
        <v>898</v>
      </c>
      <c r="GQ25" s="8" t="s">
        <v>898</v>
      </c>
      <c r="GR25" s="8" t="s">
        <v>898</v>
      </c>
      <c r="GS25" s="8" t="s">
        <v>898</v>
      </c>
      <c r="GT25" s="8" t="s">
        <v>898</v>
      </c>
      <c r="GU25" s="8" t="s">
        <v>898</v>
      </c>
      <c r="GV25" s="8" t="s">
        <v>898</v>
      </c>
      <c r="GW25" s="8" t="s">
        <v>898</v>
      </c>
      <c r="GX25" s="8" t="s">
        <v>898</v>
      </c>
      <c r="GY25" s="8" t="s">
        <v>898</v>
      </c>
      <c r="GZ25" s="8" t="s">
        <v>898</v>
      </c>
      <c r="HA25" s="8" t="s">
        <v>898</v>
      </c>
      <c r="HB25" s="8" t="s">
        <v>898</v>
      </c>
      <c r="HC25" s="8" t="s">
        <v>898</v>
      </c>
      <c r="HD25" s="8" t="s">
        <v>898</v>
      </c>
      <c r="HE25" s="8" t="s">
        <v>898</v>
      </c>
      <c r="HF25" s="8" t="s">
        <v>898</v>
      </c>
      <c r="HG25" s="8" t="s">
        <v>898</v>
      </c>
      <c r="HH25" s="8" t="s">
        <v>898</v>
      </c>
      <c r="HI25" s="8" t="s">
        <v>898</v>
      </c>
      <c r="HJ25" s="8" t="s">
        <v>898</v>
      </c>
      <c r="HK25" s="8" t="s">
        <v>898</v>
      </c>
      <c r="HL25" s="8" t="s">
        <v>898</v>
      </c>
      <c r="HM25" s="8" t="s">
        <v>898</v>
      </c>
      <c r="HN25" s="8" t="s">
        <v>898</v>
      </c>
      <c r="HO25" s="8" t="s">
        <v>898</v>
      </c>
      <c r="HP25" s="8" t="s">
        <v>898</v>
      </c>
      <c r="HQ25" s="8" t="s">
        <v>898</v>
      </c>
      <c r="HR25" s="8" t="s">
        <v>898</v>
      </c>
      <c r="HS25" s="8" t="s">
        <v>898</v>
      </c>
      <c r="HT25" s="8" t="s">
        <v>898</v>
      </c>
      <c r="HU25" s="8" t="s">
        <v>898</v>
      </c>
      <c r="HV25" s="8" t="s">
        <v>898</v>
      </c>
      <c r="HW25" s="8" t="s">
        <v>898</v>
      </c>
      <c r="HX25" s="8" t="s">
        <v>898</v>
      </c>
      <c r="HY25" s="8">
        <v>0.5</v>
      </c>
      <c r="HZ25" s="8">
        <v>1</v>
      </c>
      <c r="IA25" s="8">
        <v>1</v>
      </c>
      <c r="IB25" s="8">
        <v>1</v>
      </c>
      <c r="IC25" s="8">
        <v>1</v>
      </c>
      <c r="ID25" s="8">
        <v>1</v>
      </c>
      <c r="IE25" s="8">
        <v>1</v>
      </c>
      <c r="IF25" s="8">
        <v>1</v>
      </c>
      <c r="IG25" s="8">
        <v>1</v>
      </c>
      <c r="IH25" s="8">
        <v>1</v>
      </c>
      <c r="II25" s="8">
        <v>1</v>
      </c>
      <c r="IJ25" s="8">
        <v>1</v>
      </c>
      <c r="IK25" s="8">
        <v>1</v>
      </c>
      <c r="IL25" s="8">
        <v>1</v>
      </c>
      <c r="IM25" s="8">
        <v>1</v>
      </c>
      <c r="IN25" s="8">
        <v>1</v>
      </c>
      <c r="IO25" s="8">
        <v>1</v>
      </c>
      <c r="IP25" s="8">
        <v>1</v>
      </c>
      <c r="IQ25" s="8">
        <v>1</v>
      </c>
      <c r="IR25" s="8">
        <v>1</v>
      </c>
      <c r="IS25" s="8">
        <v>1</v>
      </c>
      <c r="IT25" s="8">
        <v>1</v>
      </c>
      <c r="IU25" s="8">
        <v>1</v>
      </c>
      <c r="IV25" s="8">
        <v>1</v>
      </c>
      <c r="IW25" s="8">
        <v>1</v>
      </c>
      <c r="IX25" s="8">
        <v>1</v>
      </c>
      <c r="IY25" s="8">
        <v>1</v>
      </c>
      <c r="IZ25" s="8">
        <v>1</v>
      </c>
      <c r="JA25" s="8">
        <v>1</v>
      </c>
      <c r="JB25" s="8">
        <v>1</v>
      </c>
      <c r="JC25" s="8">
        <v>1</v>
      </c>
      <c r="JD25" s="8" t="s">
        <v>415</v>
      </c>
      <c r="JE25" s="8">
        <v>1</v>
      </c>
      <c r="JF25" s="8">
        <v>1</v>
      </c>
      <c r="JG25" s="8">
        <v>1</v>
      </c>
      <c r="JH25" s="8">
        <v>1</v>
      </c>
      <c r="JI25" s="8">
        <v>1</v>
      </c>
      <c r="JJ25" s="8">
        <v>1</v>
      </c>
      <c r="JK25" s="8">
        <v>1</v>
      </c>
      <c r="JL25" s="8">
        <v>1</v>
      </c>
      <c r="JM25" s="8">
        <v>1</v>
      </c>
      <c r="JN25" s="8">
        <v>1</v>
      </c>
      <c r="JO25" s="8">
        <v>1</v>
      </c>
      <c r="JP25" s="8">
        <v>1</v>
      </c>
      <c r="JQ25" s="8">
        <v>1</v>
      </c>
      <c r="JR25" s="8">
        <v>1</v>
      </c>
      <c r="JS25" s="8">
        <v>1</v>
      </c>
      <c r="JT25" s="8">
        <v>1</v>
      </c>
      <c r="JU25" s="8">
        <v>1</v>
      </c>
      <c r="JV25" s="8">
        <v>1</v>
      </c>
      <c r="JW25" s="8">
        <v>1</v>
      </c>
      <c r="JX25" s="8">
        <v>1</v>
      </c>
      <c r="JY25" s="8">
        <v>1</v>
      </c>
      <c r="JZ25" s="8">
        <v>1</v>
      </c>
      <c r="KA25" s="8">
        <v>1</v>
      </c>
      <c r="KB25" s="8">
        <v>1</v>
      </c>
      <c r="KC25" s="8">
        <v>1</v>
      </c>
      <c r="KD25" s="8">
        <v>1</v>
      </c>
      <c r="KE25" s="8">
        <v>1</v>
      </c>
      <c r="KF25" s="8">
        <v>1</v>
      </c>
      <c r="KG25" s="8">
        <v>1</v>
      </c>
      <c r="KH25" s="8">
        <v>1</v>
      </c>
      <c r="KI25" s="8">
        <v>1</v>
      </c>
      <c r="KJ25" s="8">
        <v>1</v>
      </c>
      <c r="KK25" s="8">
        <v>1</v>
      </c>
      <c r="KL25" s="8">
        <v>1</v>
      </c>
      <c r="KM25" s="8">
        <v>1</v>
      </c>
      <c r="KN25" s="8">
        <v>1</v>
      </c>
      <c r="KO25" s="8">
        <v>1</v>
      </c>
      <c r="KP25" s="8">
        <v>1</v>
      </c>
      <c r="KQ25" s="8">
        <v>1</v>
      </c>
    </row>
    <row r="26" spans="1:308" ht="15" hidden="1" customHeight="1">
      <c r="A26" s="57">
        <v>1</v>
      </c>
      <c r="B26" s="25" t="s">
        <v>495</v>
      </c>
      <c r="C26" s="26" t="s">
        <v>496</v>
      </c>
      <c r="D26" s="32">
        <v>45082</v>
      </c>
      <c r="E26" s="26" t="s">
        <v>419</v>
      </c>
      <c r="F26" s="26" t="s">
        <v>507</v>
      </c>
      <c r="G26" s="26" t="s">
        <v>617</v>
      </c>
      <c r="H26" s="26" t="s">
        <v>439</v>
      </c>
      <c r="I26" s="26" t="s">
        <v>423</v>
      </c>
      <c r="J26" s="26" t="s">
        <v>440</v>
      </c>
      <c r="K26" s="26" t="s">
        <v>441</v>
      </c>
      <c r="L26" s="26" t="s">
        <v>481</v>
      </c>
      <c r="M26" s="26"/>
      <c r="N26" s="26" t="s">
        <v>443</v>
      </c>
      <c r="O26" s="9" t="s">
        <v>897</v>
      </c>
      <c r="P26" s="32">
        <v>45078</v>
      </c>
      <c r="Q26" s="26"/>
      <c r="R26" s="27" t="s">
        <v>445</v>
      </c>
      <c r="S26" s="28" t="str">
        <f>IF(ISBLANK(P26)," ",IF(IF(AND(NOT(ISBLANK(Q26))),MONTH(Q26)&lt;1)," ",IF(MONTH(P26)&lt;2,SUM(Tableau235[[#This Row],[02/01/2023]:[31/01/2023]])," ")))</f>
        <v xml:space="preserve"> </v>
      </c>
      <c r="T26" s="28" t="str">
        <f>IF(ISBLANK(P26)," ",IF(IF(AND(NOT(ISBLANK(Q26))),MONTH(Q26)&lt;2)," ",IF(MONTH(P26)&lt;3,SUM(Tableau235[[#This Row],[01/02/2023]:[28/02/2023]])," ")))</f>
        <v xml:space="preserve"> </v>
      </c>
      <c r="U26" s="28" t="str">
        <f>IF(ISBLANK(P26)," ",IF(IF(AND(NOT(ISBLANK(Q26))),MONTH(Q26)&lt;3)," ",IF(MONTH(P26)&lt;4,SUM(Tableau235[[#This Row],[01/03/2023]:[31/03/2023]])," ")))</f>
        <v xml:space="preserve"> </v>
      </c>
      <c r="V26" s="28" t="str">
        <f>IF(ISBLANK(P26)," ",IF(IF(AND(NOT(ISBLANK(Q26))),MONTH(Q26)&lt;4)," ",IF(MONTH(P26)&lt;5,SUM(Tableau235[[#This Row],[03/04/2023]:[28/04/2023]])," ")))</f>
        <v xml:space="preserve"> </v>
      </c>
      <c r="W26" s="28" t="str">
        <f>IF(ISBLANK(P26)," ",IF(IF(AND(NOT(ISBLANK(Q26))),MONTH(Q26)&lt;5)," ",IF(MONTH(P26)&lt;6,SUM(Tableau235[[#This Row],[01/05/2023]:[31/05/2023]])," ")))</f>
        <v xml:space="preserve"> </v>
      </c>
      <c r="X26" s="28">
        <f>IF(ISBLANK(P26)," ",IF(IF(AND(NOT(ISBLANK(Q26))),MONTH(Q26)&lt;6)," ",IF(MONTH(P26)&lt;7,SUM(Tableau235[[#This Row],[01/06/2023]:[30/06/2023]])," ")))</f>
        <v>0</v>
      </c>
      <c r="Y26" s="28">
        <f>IF(ISBLANK(P26)," ",IF(IF(AND(NOT(ISBLANK(Q26))),MONTH(Q26)&lt;6)," ",IF(MONTH(P26)&lt;8,SUM(Tableau235[[#This Row],[03/07/2023]:[31/07/2023]])," ")))</f>
        <v>21</v>
      </c>
      <c r="Z26" s="28">
        <f>IF(ISBLANK(P26)," ",IF(IF(AND(NOT(ISBLANK(Q26))),MONTH(Q26)&lt;8)," ",IF(MONTH(P26)&lt;9,SUM(Tableau235[[#This Row],[01/08/2023]:[31/08/2023]])," ")))</f>
        <v>23</v>
      </c>
      <c r="AA26" s="28">
        <f>IF(ISBLANK(P26)," ",IF(IF(AND(NOT(ISBLANK(Q26))),MONTH(Q26)&lt;9)," ",IF(MONTH(P26)&lt;10,SUM(Tableau235[[#This Row],[01/09/2023]:[29/09/2023]])," ")))</f>
        <v>21</v>
      </c>
      <c r="AB26" s="28">
        <f>IF(ISBLANK(P26)," ",IF(IF(AND(NOT(ISBLANK(Q26))),MONTH(Q26)&lt;10)," ",IF(MONTH(P26)&lt;11,SUM(Tableau235[[#This Row],[02/10/2023]:[31/10/2023]])," ")))</f>
        <v>22</v>
      </c>
      <c r="AC26" s="28">
        <f>IF(ISBLANK(P26)," ",IF(IF(AND(NOT(ISBLANK(Q26))),MONTH(Q26)&lt;11)," ",IF(MONTH(P26)&lt;12,SUM(Tableau235[[#This Row],[01/11/2023]:[30/11/2023]])," ")))</f>
        <v>21</v>
      </c>
      <c r="AD26" s="28">
        <f>IF(ISBLANK(P26)," ",IF(IF(AND(NOT(ISBLANK(Q26))),MONTH(Q26)&lt;12)," ",IF(MONTH(P26)&lt;13,SUM(Tableau235[[#This Row],[01/12/2023]:[29/12/2023]])," ")))</f>
        <v>21</v>
      </c>
      <c r="AE26" s="7"/>
      <c r="AF26" s="8" t="str">
        <f>IF(OR(ISBLANK(P26),Tableau235[[#This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26" s="8" t="str">
        <f>IF(OR(ISBLANK(P26),Tableau235[[#This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26" s="8" t="str">
        <f>IF(OR(ISBLANK(P26),Tableau235[[#This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26" s="8" t="str">
        <f>IF(OR(ISBLANK(P26),Tableau235[[#This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26" s="8" t="str">
        <f>IF(OR(ISBLANK(P26),Tableau235[[#This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26" s="8">
        <f>IF(OR(ISBLANK(P26),Tableau235[[#This Row],[Juin]]=" ")," ",SUM(Tableau235[[#This Row],[01/06/2023]:[30/06/2023]])/(COUNTA(Tableau235[[#This Row],[01/06/2023]:[30/06/2023]])+COUNTBLANK(Tableau235[[#This Row],[01/06/2023]:[30/06/2023]])))</f>
        <v>0</v>
      </c>
      <c r="AL26" s="8">
        <f>IF(OR(ISBLANK(P26),Tableau235[[#This Row],[Juillet]]=" ")," ",SUM(Tableau235[[#This Row],[03/07/2023]:[31/07/2023]])/(COUNTA(Tableau235[[#This Row],[03/07/2023]:[31/07/2023]])+COUNTBLANK(Tableau235[[#This Row],[03/07/2023]:[31/07/2023]])))</f>
        <v>1</v>
      </c>
      <c r="AM26" s="8">
        <f>IF(OR(ISBLANK(P26),Tableau235[[#This Row],[Août]]=" ")," ",SUM(Tableau235[[#This Row],[01/08/2023]:[31/08/2023]])/(COUNTA(Tableau235[[#This Row],[01/08/2023]:[31/08/2023]])+COUNTBLANK(Tableau235[[#This Row],[01/08/2023]:[31/08/2023]])))</f>
        <v>1</v>
      </c>
      <c r="AN26" s="8">
        <f>IF(OR(ISBLANK(P26),Tableau235[[#This Row],[Septembre]]=" ")," ",SUM(Tableau235[[#This Row],[01/09/2023]:[29/09/2023]])/(COUNTA(Tableau235[[#This Row],[01/09/2023]:[29/09/2023]])+COUNTBLANK(Tableau235[[#This Row],[01/09/2023]:[29/09/2023]])))</f>
        <v>1</v>
      </c>
      <c r="AO26" s="8">
        <f>IF(OR(ISBLANK(P26),Tableau235[[#This Row],[Octobre]]=" ")," ",SUM(Tableau235[[#This Row],[02/10/2023]:[31/10/2023]])/(COUNTA(Tableau235[[#This Row],[02/10/2023]:[31/10/2023]])+COUNTBLANK(Tableau235[[#This Row],[02/10/2023]:[31/10/2023]])))</f>
        <v>1</v>
      </c>
      <c r="AP26" s="8">
        <f>IF(OR(ISBLANK(P26),Tableau235[[#This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26" s="8">
        <f>IF(OR(ISBLANK(P26),Tableau235[[#This Row],[Décembre]]=" ")," ",SUM(Tableau235[[#This Row],[01/12/2023]:[29/12/2023]])/(COUNTA(Tableau235[[#This Row],[01/12/2023]:[29/12/2023]])+COUNTBLANK(Tableau235[[#This Row],[01/12/2023]:[29/12/2023]])))</f>
        <v>1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 t="s">
        <v>898</v>
      </c>
      <c r="EW26" s="8" t="s">
        <v>898</v>
      </c>
      <c r="EX26" s="8" t="s">
        <v>898</v>
      </c>
      <c r="EY26" s="8" t="s">
        <v>898</v>
      </c>
      <c r="EZ26" s="8" t="s">
        <v>898</v>
      </c>
      <c r="FA26" s="8" t="s">
        <v>898</v>
      </c>
      <c r="FB26" s="8" t="s">
        <v>898</v>
      </c>
      <c r="FC26" s="8" t="s">
        <v>898</v>
      </c>
      <c r="FD26" s="8" t="s">
        <v>898</v>
      </c>
      <c r="FE26" s="8" t="s">
        <v>898</v>
      </c>
      <c r="FF26" s="8" t="s">
        <v>898</v>
      </c>
      <c r="FG26" s="8" t="s">
        <v>898</v>
      </c>
      <c r="FH26" s="8" t="s">
        <v>898</v>
      </c>
      <c r="FI26" s="8" t="s">
        <v>898</v>
      </c>
      <c r="FJ26" s="8" t="s">
        <v>898</v>
      </c>
      <c r="FK26" s="8" t="s">
        <v>898</v>
      </c>
      <c r="FL26" s="8" t="s">
        <v>898</v>
      </c>
      <c r="FM26" s="8" t="s">
        <v>898</v>
      </c>
      <c r="FN26" s="8" t="s">
        <v>898</v>
      </c>
      <c r="FO26" s="8" t="s">
        <v>898</v>
      </c>
      <c r="FP26" s="8" t="s">
        <v>898</v>
      </c>
      <c r="FQ26" s="8" t="s">
        <v>898</v>
      </c>
      <c r="FR26" s="8">
        <v>1</v>
      </c>
      <c r="FS26" s="8">
        <v>1</v>
      </c>
      <c r="FT26" s="8">
        <v>1</v>
      </c>
      <c r="FU26" s="8">
        <v>1</v>
      </c>
      <c r="FV26" s="8">
        <v>1</v>
      </c>
      <c r="FW26" s="8">
        <v>1</v>
      </c>
      <c r="FX26" s="8">
        <v>1</v>
      </c>
      <c r="FY26" s="8">
        <v>1</v>
      </c>
      <c r="FZ26" s="8">
        <v>1</v>
      </c>
      <c r="GA26" s="8">
        <v>1</v>
      </c>
      <c r="GB26" s="8">
        <v>1</v>
      </c>
      <c r="GC26" s="8">
        <v>1</v>
      </c>
      <c r="GD26" s="8">
        <v>1</v>
      </c>
      <c r="GE26" s="8">
        <v>1</v>
      </c>
      <c r="GF26" s="8">
        <v>1</v>
      </c>
      <c r="GG26" s="8">
        <v>1</v>
      </c>
      <c r="GH26" s="8">
        <v>1</v>
      </c>
      <c r="GI26" s="8">
        <v>1</v>
      </c>
      <c r="GJ26" s="8">
        <v>1</v>
      </c>
      <c r="GK26" s="8">
        <v>1</v>
      </c>
      <c r="GL26" s="8">
        <v>1</v>
      </c>
      <c r="GM26" s="8">
        <v>1</v>
      </c>
      <c r="GN26" s="8">
        <v>1</v>
      </c>
      <c r="GO26" s="8">
        <v>1</v>
      </c>
      <c r="GP26" s="8">
        <v>1</v>
      </c>
      <c r="GQ26" s="8">
        <v>1</v>
      </c>
      <c r="GR26" s="8">
        <v>1</v>
      </c>
      <c r="GS26" s="8">
        <v>1</v>
      </c>
      <c r="GT26" s="8">
        <v>1</v>
      </c>
      <c r="GU26" s="8">
        <v>1</v>
      </c>
      <c r="GV26" s="8">
        <v>1</v>
      </c>
      <c r="GW26" s="8">
        <v>1</v>
      </c>
      <c r="GX26" s="8">
        <v>1</v>
      </c>
      <c r="GY26" s="8">
        <v>1</v>
      </c>
      <c r="GZ26" s="8">
        <v>1</v>
      </c>
      <c r="HA26" s="8">
        <v>1</v>
      </c>
      <c r="HB26" s="8">
        <v>1</v>
      </c>
      <c r="HC26" s="8">
        <v>1</v>
      </c>
      <c r="HD26" s="8">
        <v>1</v>
      </c>
      <c r="HE26" s="8">
        <v>1</v>
      </c>
      <c r="HF26" s="8">
        <v>1</v>
      </c>
      <c r="HG26" s="8">
        <v>1</v>
      </c>
      <c r="HH26" s="8">
        <v>1</v>
      </c>
      <c r="HI26" s="8">
        <v>1</v>
      </c>
      <c r="HJ26" s="8">
        <v>1</v>
      </c>
      <c r="HK26" s="8">
        <v>1</v>
      </c>
      <c r="HL26" s="8">
        <v>1</v>
      </c>
      <c r="HM26" s="8">
        <v>1</v>
      </c>
      <c r="HN26" s="8">
        <v>1</v>
      </c>
      <c r="HO26" s="8">
        <v>1</v>
      </c>
      <c r="HP26" s="8">
        <v>1</v>
      </c>
      <c r="HQ26" s="8">
        <v>1</v>
      </c>
      <c r="HR26" s="8">
        <v>1</v>
      </c>
      <c r="HS26" s="8">
        <v>1</v>
      </c>
      <c r="HT26" s="8">
        <v>1</v>
      </c>
      <c r="HU26" s="8">
        <v>1</v>
      </c>
      <c r="HV26" s="8">
        <v>1</v>
      </c>
      <c r="HW26" s="8">
        <v>1</v>
      </c>
      <c r="HX26" s="8">
        <v>1</v>
      </c>
      <c r="HY26" s="8">
        <v>1</v>
      </c>
      <c r="HZ26" s="8">
        <v>1</v>
      </c>
      <c r="IA26" s="8">
        <v>1</v>
      </c>
      <c r="IB26" s="8">
        <v>1</v>
      </c>
      <c r="IC26" s="8">
        <v>1</v>
      </c>
      <c r="ID26" s="8">
        <v>1</v>
      </c>
      <c r="IE26" s="8">
        <v>1</v>
      </c>
      <c r="IF26" s="8">
        <v>1</v>
      </c>
      <c r="IG26" s="8">
        <v>1</v>
      </c>
      <c r="IH26" s="8">
        <v>1</v>
      </c>
      <c r="II26" s="8">
        <v>1</v>
      </c>
      <c r="IJ26" s="8">
        <v>1</v>
      </c>
      <c r="IK26" s="8">
        <v>1</v>
      </c>
      <c r="IL26" s="8">
        <v>1</v>
      </c>
      <c r="IM26" s="8">
        <v>1</v>
      </c>
      <c r="IN26" s="8">
        <v>1</v>
      </c>
      <c r="IO26" s="8">
        <v>1</v>
      </c>
      <c r="IP26" s="8">
        <v>1</v>
      </c>
      <c r="IQ26" s="8">
        <v>1</v>
      </c>
      <c r="IR26" s="8">
        <v>1</v>
      </c>
      <c r="IS26" s="8">
        <v>1</v>
      </c>
      <c r="IT26" s="8">
        <v>1</v>
      </c>
      <c r="IU26" s="8">
        <v>1</v>
      </c>
      <c r="IV26" s="8">
        <v>1</v>
      </c>
      <c r="IW26" s="8">
        <v>1</v>
      </c>
      <c r="IX26" s="8">
        <v>1</v>
      </c>
      <c r="IY26" s="8">
        <v>1</v>
      </c>
      <c r="IZ26" s="8">
        <v>1</v>
      </c>
      <c r="JA26" s="8">
        <v>1</v>
      </c>
      <c r="JB26" s="8">
        <v>1</v>
      </c>
      <c r="JC26" s="8">
        <v>1</v>
      </c>
      <c r="JD26" s="8" t="s">
        <v>415</v>
      </c>
      <c r="JE26" s="8">
        <v>1</v>
      </c>
      <c r="JF26" s="8">
        <v>1</v>
      </c>
      <c r="JG26" s="8">
        <v>1</v>
      </c>
      <c r="JH26" s="8">
        <v>1</v>
      </c>
      <c r="JI26" s="8">
        <v>1</v>
      </c>
      <c r="JJ26" s="8">
        <v>1</v>
      </c>
      <c r="JK26" s="8">
        <v>1</v>
      </c>
      <c r="JL26" s="8">
        <v>1</v>
      </c>
      <c r="JM26" s="8">
        <v>1</v>
      </c>
      <c r="JN26" s="8">
        <v>1</v>
      </c>
      <c r="JO26" s="8">
        <v>1</v>
      </c>
      <c r="JP26" s="8">
        <v>1</v>
      </c>
      <c r="JQ26" s="8">
        <v>1</v>
      </c>
      <c r="JR26" s="8">
        <v>1</v>
      </c>
      <c r="JS26" s="8">
        <v>1</v>
      </c>
      <c r="JT26" s="8">
        <v>1</v>
      </c>
      <c r="JU26" s="8">
        <v>1</v>
      </c>
      <c r="JV26" s="8">
        <v>1</v>
      </c>
      <c r="JW26" s="8">
        <v>1</v>
      </c>
      <c r="JX26" s="8">
        <v>1</v>
      </c>
      <c r="JY26" s="8">
        <v>1</v>
      </c>
      <c r="JZ26" s="8">
        <v>1</v>
      </c>
      <c r="KA26" s="8">
        <v>1</v>
      </c>
      <c r="KB26" s="8">
        <v>1</v>
      </c>
      <c r="KC26" s="8">
        <v>1</v>
      </c>
      <c r="KD26" s="8">
        <v>1</v>
      </c>
      <c r="KE26" s="8">
        <v>1</v>
      </c>
      <c r="KF26" s="8">
        <v>1</v>
      </c>
      <c r="KG26" s="8">
        <v>1</v>
      </c>
      <c r="KH26" s="8">
        <v>1</v>
      </c>
      <c r="KI26" s="8">
        <v>1</v>
      </c>
      <c r="KJ26" s="8">
        <v>1</v>
      </c>
      <c r="KK26" s="8">
        <v>1</v>
      </c>
      <c r="KL26" s="8">
        <v>1</v>
      </c>
      <c r="KM26" s="8">
        <v>1</v>
      </c>
      <c r="KN26" s="8">
        <v>1</v>
      </c>
      <c r="KO26" s="8">
        <v>1</v>
      </c>
      <c r="KP26" s="8">
        <v>1</v>
      </c>
      <c r="KQ26" s="8">
        <v>1</v>
      </c>
    </row>
    <row r="27" spans="1:308" ht="15" hidden="1" customHeight="1">
      <c r="A27" s="40">
        <v>1</v>
      </c>
      <c r="B27" s="25" t="s">
        <v>497</v>
      </c>
      <c r="C27" s="26" t="s">
        <v>498</v>
      </c>
      <c r="D27" s="32">
        <v>44844</v>
      </c>
      <c r="E27" s="26" t="s">
        <v>419</v>
      </c>
      <c r="F27" s="26" t="s">
        <v>431</v>
      </c>
      <c r="G27" s="26" t="s">
        <v>421</v>
      </c>
      <c r="H27" s="26" t="s">
        <v>422</v>
      </c>
      <c r="I27" s="26" t="s">
        <v>423</v>
      </c>
      <c r="J27" s="26" t="s">
        <v>424</v>
      </c>
      <c r="K27" s="26" t="s">
        <v>425</v>
      </c>
      <c r="L27" s="26" t="s">
        <v>925</v>
      </c>
      <c r="M27" s="26" t="s">
        <v>625</v>
      </c>
      <c r="N27" s="26" t="s">
        <v>456</v>
      </c>
      <c r="O27" s="26" t="s">
        <v>434</v>
      </c>
      <c r="P27" s="32">
        <v>44927</v>
      </c>
      <c r="Q27" s="26"/>
      <c r="R27" s="27" t="s">
        <v>445</v>
      </c>
      <c r="S27" s="28">
        <f>IF(ISBLANK(P27)," ",IF(IF(AND(NOT(ISBLANK(Q27))),MONTH(Q27)&lt;1)," ",IF(MONTH(P27)&lt;2,SUM(Tableau235[[#This Row],[02/01/2023]:[31/01/2023]])," ")))</f>
        <v>22</v>
      </c>
      <c r="T27" s="28">
        <f>IF(ISBLANK(P27)," ",IF(IF(AND(NOT(ISBLANK(Q27))),MONTH(Q27)&lt;2)," ",IF(MONTH(P27)&lt;3,SUM(Tableau235[[#This Row],[01/02/2023]:[28/02/2023]])," ")))</f>
        <v>20</v>
      </c>
      <c r="U27" s="28">
        <f>IF(ISBLANK(P27)," ",IF(IF(AND(NOT(ISBLANK(Q27))),MONTH(Q27)&lt;3)," ",IF(MONTH(P27)&lt;4,SUM(Tableau235[[#This Row],[01/03/2023]:[31/03/2023]])," ")))</f>
        <v>23</v>
      </c>
      <c r="V27" s="28">
        <f>IF(ISBLANK(P27)," ",IF(IF(AND(NOT(ISBLANK(Q27))),MONTH(Q27)&lt;4)," ",IF(MONTH(P27)&lt;5,SUM(Tableau235[[#This Row],[03/04/2023]:[28/04/2023]])," ")))</f>
        <v>20</v>
      </c>
      <c r="W27" s="28">
        <f>IF(ISBLANK(P27)," ",IF(IF(AND(NOT(ISBLANK(Q27))),MONTH(Q27)&lt;5)," ",IF(MONTH(P27)&lt;6,SUM(Tableau235[[#This Row],[01/05/2023]:[31/05/2023]])," ")))</f>
        <v>23</v>
      </c>
      <c r="X27" s="28">
        <f>IF(ISBLANK(P27)," ",IF(IF(AND(NOT(ISBLANK(Q27))),MONTH(Q27)&lt;6)," ",IF(MONTH(P27)&lt;7,SUM(Tableau235[[#This Row],[01/06/2023]:[30/06/2023]])," ")))</f>
        <v>22</v>
      </c>
      <c r="Y27" s="28">
        <f>IF(ISBLANK(P27)," ",IF(IF(AND(NOT(ISBLANK(Q27))),MONTH(Q27)&lt;6)," ",IF(MONTH(P27)&lt;8,SUM(Tableau235[[#This Row],[03/07/2023]:[31/07/2023]])," ")))</f>
        <v>21</v>
      </c>
      <c r="Z27" s="28">
        <f>IF(ISBLANK(P27)," ",IF(IF(AND(NOT(ISBLANK(Q27))),MONTH(Q27)&lt;8)," ",IF(MONTH(P27)&lt;9,SUM(Tableau235[[#This Row],[01/08/2023]:[31/08/2023]])," ")))</f>
        <v>23</v>
      </c>
      <c r="AA27" s="28">
        <f>IF(ISBLANK(P27)," ",IF(IF(AND(NOT(ISBLANK(Q27))),MONTH(Q27)&lt;9)," ",IF(MONTH(P27)&lt;10,SUM(Tableau235[[#This Row],[01/09/2023]:[29/09/2023]])," ")))</f>
        <v>21</v>
      </c>
      <c r="AB27" s="28">
        <f>IF(ISBLANK(P27)," ",IF(IF(AND(NOT(ISBLANK(Q27))),MONTH(Q27)&lt;10)," ",IF(MONTH(P27)&lt;11,SUM(Tableau235[[#This Row],[02/10/2023]:[31/10/2023]])," ")))</f>
        <v>22</v>
      </c>
      <c r="AC27" s="28">
        <f>IF(ISBLANK(P27)," ",IF(IF(AND(NOT(ISBLANK(Q27))),MONTH(Q27)&lt;11)," ",IF(MONTH(P27)&lt;12,SUM(Tableau235[[#This Row],[01/11/2023]:[30/11/2023]])," ")))</f>
        <v>12</v>
      </c>
      <c r="AD27" s="28">
        <f>IF(ISBLANK(P27)," ",IF(IF(AND(NOT(ISBLANK(Q27))),MONTH(Q27)&lt;12)," ",IF(MONTH(P27)&lt;13,SUM(Tableau235[[#This Row],[01/12/2023]:[29/12/2023]])," ")))</f>
        <v>16</v>
      </c>
      <c r="AE27" s="7"/>
      <c r="AF27" s="8">
        <f>IF(OR(ISBLANK(P27),Tableau235[[#This Row],[Janvier]]=" ")," ",SUM(Tableau235[[#This Row],[02/01/2023]:[31/01/2023]])/(COUNTA(Tableau235[[#This Row],[02/01/2023]:[31/01/2023]])+COUNTBLANK(Tableau235[[#This Row],[02/01/2023]:[31/01/2023]])))</f>
        <v>1</v>
      </c>
      <c r="AG27" s="8">
        <f>IF(OR(ISBLANK(P27),Tableau235[[#This Row],[Février]]=" ")," ",SUM(Tableau235[[#This Row],[01/02/2023]:[28/02/2023]])/(COUNTA(Tableau235[[#This Row],[01/02/2023]:[28/02/2023]])+COUNTBLANK(Tableau235[[#This Row],[01/02/2023]:[28/02/2023]])))</f>
        <v>1</v>
      </c>
      <c r="AH27" s="8">
        <f>IF(OR(ISBLANK(P27),Tableau235[[#This Row],[Mars]]=" ")," ",SUM(Tableau235[[#This Row],[01/03/2023]:[31/03/2023]])/(COUNTA(Tableau235[[#This Row],[01/03/2023]:[31/03/2023]])+COUNTBLANK(Tableau235[[#This Row],[01/03/2023]:[31/03/2023]])))</f>
        <v>1</v>
      </c>
      <c r="AI27" s="8">
        <f>IF(OR(ISBLANK(P27),Tableau235[[#This Row],[Avril]]=" ")," ",SUM(Tableau235[[#This Row],[03/04/2023]:[28/04/2023]])/(COUNTA(Tableau235[[#This Row],[03/04/2023]:[28/04/2023]])+COUNTBLANK(Tableau235[[#This Row],[01/03/2023]:[31/03/2023]])))</f>
        <v>1</v>
      </c>
      <c r="AJ27" s="8">
        <f>IF(OR(ISBLANK(P27),Tableau235[[#This Row],[Mai]]=" ")," ",SUM(Tableau235[[#This Row],[01/05/2023]:[31/05/2023]])/(COUNTA(Tableau235[[#This Row],[01/05/2023]:[31/05/2023]])+COUNTBLANK(Tableau235[[#This Row],[01/05/2023]:[31/05/2023]])))</f>
        <v>1</v>
      </c>
      <c r="AK27" s="8">
        <f>IF(OR(ISBLANK(P27),Tableau235[[#This Row],[Juin]]=" ")," ",SUM(Tableau235[[#This Row],[01/06/2023]:[30/06/2023]])/(COUNTA(Tableau235[[#This Row],[01/06/2023]:[30/06/2023]])+COUNTBLANK(Tableau235[[#This Row],[01/06/2023]:[30/06/2023]])))</f>
        <v>1</v>
      </c>
      <c r="AL27" s="8">
        <f>IF(OR(ISBLANK(P27),Tableau235[[#This Row],[Juillet]]=" ")," ",SUM(Tableau235[[#This Row],[03/07/2023]:[31/07/2023]])/(COUNTA(Tableau235[[#This Row],[03/07/2023]:[31/07/2023]])+COUNTBLANK(Tableau235[[#This Row],[03/07/2023]:[31/07/2023]])))</f>
        <v>1</v>
      </c>
      <c r="AM27" s="8">
        <f>IF(OR(ISBLANK(P27),Tableau235[[#This Row],[Août]]=" ")," ",SUM(Tableau235[[#This Row],[01/08/2023]:[31/08/2023]])/(COUNTA(Tableau235[[#This Row],[01/08/2023]:[31/08/2023]])+COUNTBLANK(Tableau235[[#This Row],[01/08/2023]:[31/08/2023]])))</f>
        <v>1</v>
      </c>
      <c r="AN27" s="8">
        <f>IF(OR(ISBLANK(P27),Tableau235[[#This Row],[Septembre]]=" ")," ",SUM(Tableau235[[#This Row],[01/09/2023]:[29/09/2023]])/(COUNTA(Tableau235[[#This Row],[01/09/2023]:[29/09/2023]])+COUNTBLANK(Tableau235[[#This Row],[01/09/2023]:[29/09/2023]])))</f>
        <v>1</v>
      </c>
      <c r="AO27" s="8">
        <f>IF(OR(ISBLANK(P27),Tableau235[[#This Row],[Octobre]]=" ")," ",SUM(Tableau235[[#This Row],[02/10/2023]:[31/10/2023]])/(COUNTA(Tableau235[[#This Row],[02/10/2023]:[31/10/2023]])+COUNTBLANK(Tableau235[[#This Row],[02/10/2023]:[31/10/2023]])))</f>
        <v>1</v>
      </c>
      <c r="AP27" s="8">
        <f>IF(OR(ISBLANK(P27),Tableau235[[#This Row],[Novembre]]=" ")," ",SUM(Tableau235[[#This Row],[01/11/2023]:[30/11/2023]])/(COUNTA(Tableau235[[#This Row],[01/11/2023]:[30/11/2023]])+COUNTBLANK(Tableau235[[#This Row],[01/11/2023]:[30/11/2023]])))</f>
        <v>0.54545454545454541</v>
      </c>
      <c r="AQ27" s="8">
        <f>IF(OR(ISBLANK(P27),Tableau235[[#This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  <c r="AY27" s="8">
        <v>1</v>
      </c>
      <c r="AZ27" s="8">
        <v>1</v>
      </c>
      <c r="BA27" s="8">
        <v>1</v>
      </c>
      <c r="BB27" s="8">
        <v>1</v>
      </c>
      <c r="BC27" s="8">
        <v>1</v>
      </c>
      <c r="BD27" s="8">
        <v>1</v>
      </c>
      <c r="BE27" s="8">
        <v>1</v>
      </c>
      <c r="BF27" s="8">
        <v>1</v>
      </c>
      <c r="BG27" s="8">
        <v>1</v>
      </c>
      <c r="BH27" s="8">
        <v>1</v>
      </c>
      <c r="BI27" s="8">
        <v>1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1</v>
      </c>
      <c r="BQ27" s="8">
        <v>1</v>
      </c>
      <c r="BR27" s="8">
        <v>1</v>
      </c>
      <c r="BS27" s="8">
        <v>1</v>
      </c>
      <c r="BT27" s="8">
        <v>1</v>
      </c>
      <c r="BU27" s="8">
        <v>1</v>
      </c>
      <c r="BV27" s="8">
        <v>1</v>
      </c>
      <c r="BW27" s="8">
        <v>1</v>
      </c>
      <c r="BX27" s="8">
        <v>1</v>
      </c>
      <c r="BY27" s="8">
        <v>1</v>
      </c>
      <c r="BZ27" s="8">
        <v>1</v>
      </c>
      <c r="CA27" s="8">
        <v>1</v>
      </c>
      <c r="CB27" s="8">
        <v>1</v>
      </c>
      <c r="CC27" s="8">
        <v>1</v>
      </c>
      <c r="CD27" s="8">
        <v>1</v>
      </c>
      <c r="CE27" s="8">
        <v>1</v>
      </c>
      <c r="CF27" s="8">
        <v>1</v>
      </c>
      <c r="CG27" s="8">
        <v>1</v>
      </c>
      <c r="CH27" s="8">
        <v>1</v>
      </c>
      <c r="CI27" s="8">
        <v>1</v>
      </c>
      <c r="CJ27" s="8">
        <v>1</v>
      </c>
      <c r="CK27" s="8">
        <v>1</v>
      </c>
      <c r="CL27" s="8">
        <v>1</v>
      </c>
      <c r="CM27" s="8">
        <v>1</v>
      </c>
      <c r="CN27" s="8">
        <v>1</v>
      </c>
      <c r="CO27" s="8">
        <v>1</v>
      </c>
      <c r="CP27" s="8">
        <v>1</v>
      </c>
      <c r="CQ27" s="8">
        <v>1</v>
      </c>
      <c r="CR27" s="8">
        <v>1</v>
      </c>
      <c r="CS27" s="8">
        <v>1</v>
      </c>
      <c r="CT27" s="8">
        <v>1</v>
      </c>
      <c r="CU27" s="8">
        <v>1</v>
      </c>
      <c r="CV27" s="8">
        <v>1</v>
      </c>
      <c r="CW27" s="8">
        <v>1</v>
      </c>
      <c r="CX27" s="8">
        <v>1</v>
      </c>
      <c r="CY27" s="8">
        <v>1</v>
      </c>
      <c r="CZ27" s="8">
        <v>1</v>
      </c>
      <c r="DA27" s="8">
        <v>1</v>
      </c>
      <c r="DB27" s="8">
        <v>1</v>
      </c>
      <c r="DC27" s="8">
        <v>1</v>
      </c>
      <c r="DD27" s="8">
        <v>1</v>
      </c>
      <c r="DE27" s="8">
        <v>1</v>
      </c>
      <c r="DF27" s="8">
        <v>1</v>
      </c>
      <c r="DG27" s="8">
        <v>1</v>
      </c>
      <c r="DH27" s="8">
        <v>1</v>
      </c>
      <c r="DI27" s="8">
        <v>1</v>
      </c>
      <c r="DJ27" s="8">
        <v>1</v>
      </c>
      <c r="DK27" s="8">
        <v>1</v>
      </c>
      <c r="DL27" s="8">
        <v>1</v>
      </c>
      <c r="DM27" s="8">
        <v>1</v>
      </c>
      <c r="DN27" s="8">
        <v>1</v>
      </c>
      <c r="DO27" s="8">
        <v>1</v>
      </c>
      <c r="DP27" s="8">
        <v>1</v>
      </c>
      <c r="DQ27" s="8">
        <v>1</v>
      </c>
      <c r="DR27" s="8">
        <v>1</v>
      </c>
      <c r="DS27" s="8">
        <v>1</v>
      </c>
      <c r="DT27" s="8">
        <v>1</v>
      </c>
      <c r="DU27" s="8">
        <v>1</v>
      </c>
      <c r="DV27" s="8">
        <v>1</v>
      </c>
      <c r="DW27" s="8">
        <v>1</v>
      </c>
      <c r="DX27" s="8">
        <v>1</v>
      </c>
      <c r="DY27" s="8">
        <v>1</v>
      </c>
      <c r="DZ27" s="8">
        <v>1</v>
      </c>
      <c r="EA27" s="8">
        <v>1</v>
      </c>
      <c r="EB27" s="8">
        <v>1</v>
      </c>
      <c r="EC27" s="8">
        <v>1</v>
      </c>
      <c r="ED27" s="8">
        <v>1</v>
      </c>
      <c r="EE27" s="8">
        <v>1</v>
      </c>
      <c r="EF27" s="8">
        <v>1</v>
      </c>
      <c r="EG27" s="8">
        <v>1</v>
      </c>
      <c r="EH27" s="8">
        <v>1</v>
      </c>
      <c r="EI27" s="8">
        <v>1</v>
      </c>
      <c r="EJ27" s="8">
        <v>1</v>
      </c>
      <c r="EK27" s="8">
        <v>1</v>
      </c>
      <c r="EL27" s="8">
        <v>1</v>
      </c>
      <c r="EM27" s="8">
        <v>1</v>
      </c>
      <c r="EN27" s="8">
        <v>1</v>
      </c>
      <c r="EO27" s="8">
        <v>1</v>
      </c>
      <c r="EP27" s="8">
        <v>1</v>
      </c>
      <c r="EQ27" s="8">
        <v>1</v>
      </c>
      <c r="ER27" s="8">
        <v>1</v>
      </c>
      <c r="ES27" s="8">
        <v>1</v>
      </c>
      <c r="ET27" s="8">
        <v>1</v>
      </c>
      <c r="EU27" s="8">
        <v>1</v>
      </c>
      <c r="EV27" s="8">
        <v>1</v>
      </c>
      <c r="EW27" s="8">
        <v>1</v>
      </c>
      <c r="EX27" s="8">
        <v>1</v>
      </c>
      <c r="EY27" s="8">
        <v>1</v>
      </c>
      <c r="EZ27" s="8">
        <v>1</v>
      </c>
      <c r="FA27" s="8">
        <v>1</v>
      </c>
      <c r="FB27" s="8">
        <v>1</v>
      </c>
      <c r="FC27" s="8">
        <v>1</v>
      </c>
      <c r="FD27" s="8">
        <v>1</v>
      </c>
      <c r="FE27" s="8">
        <v>1</v>
      </c>
      <c r="FF27" s="8">
        <v>1</v>
      </c>
      <c r="FG27" s="8">
        <v>1</v>
      </c>
      <c r="FH27" s="8">
        <v>1</v>
      </c>
      <c r="FI27" s="8">
        <v>1</v>
      </c>
      <c r="FJ27" s="8">
        <v>1</v>
      </c>
      <c r="FK27" s="8">
        <v>1</v>
      </c>
      <c r="FL27" s="8">
        <v>1</v>
      </c>
      <c r="FM27" s="8">
        <v>1</v>
      </c>
      <c r="FN27" s="8">
        <v>1</v>
      </c>
      <c r="FO27" s="8">
        <v>1</v>
      </c>
      <c r="FP27" s="8">
        <v>1</v>
      </c>
      <c r="FQ27" s="8">
        <v>1</v>
      </c>
      <c r="FR27" s="8">
        <v>1</v>
      </c>
      <c r="FS27" s="8">
        <v>1</v>
      </c>
      <c r="FT27" s="8">
        <v>1</v>
      </c>
      <c r="FU27" s="8">
        <v>1</v>
      </c>
      <c r="FV27" s="8">
        <v>1</v>
      </c>
      <c r="FW27" s="8">
        <v>1</v>
      </c>
      <c r="FX27" s="8">
        <v>1</v>
      </c>
      <c r="FY27" s="8">
        <v>1</v>
      </c>
      <c r="FZ27" s="8">
        <v>1</v>
      </c>
      <c r="GA27" s="8">
        <v>1</v>
      </c>
      <c r="GB27" s="8">
        <v>1</v>
      </c>
      <c r="GC27" s="8">
        <v>1</v>
      </c>
      <c r="GD27" s="8">
        <v>1</v>
      </c>
      <c r="GE27" s="8">
        <v>1</v>
      </c>
      <c r="GF27" s="8">
        <v>1</v>
      </c>
      <c r="GG27" s="8">
        <v>1</v>
      </c>
      <c r="GH27" s="8">
        <v>1</v>
      </c>
      <c r="GI27" s="8">
        <v>1</v>
      </c>
      <c r="GJ27" s="8">
        <v>1</v>
      </c>
      <c r="GK27" s="8">
        <v>1</v>
      </c>
      <c r="GL27" s="8">
        <v>1</v>
      </c>
      <c r="GM27" s="8">
        <v>1</v>
      </c>
      <c r="GN27" s="8">
        <v>1</v>
      </c>
      <c r="GO27" s="8">
        <v>1</v>
      </c>
      <c r="GP27" s="8">
        <v>1</v>
      </c>
      <c r="GQ27" s="8">
        <v>1</v>
      </c>
      <c r="GR27" s="8">
        <v>1</v>
      </c>
      <c r="GS27" s="8">
        <v>1</v>
      </c>
      <c r="GT27" s="8">
        <v>1</v>
      </c>
      <c r="GU27" s="8">
        <v>1</v>
      </c>
      <c r="GV27" s="8">
        <v>1</v>
      </c>
      <c r="GW27" s="8">
        <v>1</v>
      </c>
      <c r="GX27" s="8">
        <v>1</v>
      </c>
      <c r="GY27" s="8">
        <v>1</v>
      </c>
      <c r="GZ27" s="8">
        <v>1</v>
      </c>
      <c r="HA27" s="8">
        <v>1</v>
      </c>
      <c r="HB27" s="8">
        <v>1</v>
      </c>
      <c r="HC27" s="8">
        <v>1</v>
      </c>
      <c r="HD27" s="8">
        <v>1</v>
      </c>
      <c r="HE27" s="8">
        <v>1</v>
      </c>
      <c r="HF27" s="8">
        <v>1</v>
      </c>
      <c r="HG27" s="8">
        <v>1</v>
      </c>
      <c r="HH27" s="8">
        <v>1</v>
      </c>
      <c r="HI27" s="8">
        <v>1</v>
      </c>
      <c r="HJ27" s="8">
        <v>1</v>
      </c>
      <c r="HK27" s="8">
        <v>1</v>
      </c>
      <c r="HL27" s="8">
        <v>1</v>
      </c>
      <c r="HM27" s="8">
        <v>1</v>
      </c>
      <c r="HN27" s="8">
        <v>1</v>
      </c>
      <c r="HO27" s="8">
        <v>1</v>
      </c>
      <c r="HP27" s="8">
        <v>1</v>
      </c>
      <c r="HQ27" s="8">
        <v>1</v>
      </c>
      <c r="HR27" s="8">
        <v>1</v>
      </c>
      <c r="HS27" s="8">
        <v>1</v>
      </c>
      <c r="HT27" s="8">
        <v>1</v>
      </c>
      <c r="HU27" s="8">
        <v>1</v>
      </c>
      <c r="HV27" s="8">
        <v>1</v>
      </c>
      <c r="HW27" s="8">
        <v>1</v>
      </c>
      <c r="HX27" s="8">
        <v>1</v>
      </c>
      <c r="HY27" s="8">
        <v>1</v>
      </c>
      <c r="HZ27" s="8">
        <v>1</v>
      </c>
      <c r="IA27" s="8">
        <v>1</v>
      </c>
      <c r="IB27" s="8">
        <v>1</v>
      </c>
      <c r="IC27" s="8">
        <v>1</v>
      </c>
      <c r="ID27" s="8">
        <v>1</v>
      </c>
      <c r="IE27" s="8">
        <v>1</v>
      </c>
      <c r="IF27" s="8">
        <v>1</v>
      </c>
      <c r="IG27" s="8">
        <v>1</v>
      </c>
      <c r="IH27" s="8">
        <v>1</v>
      </c>
      <c r="II27" s="8">
        <v>1</v>
      </c>
      <c r="IJ27" s="8">
        <v>1</v>
      </c>
      <c r="IK27" s="8">
        <v>1</v>
      </c>
      <c r="IL27" s="8">
        <v>1</v>
      </c>
      <c r="IM27" s="8">
        <v>1</v>
      </c>
      <c r="IN27" s="8">
        <v>1</v>
      </c>
      <c r="IO27" s="8">
        <v>1</v>
      </c>
      <c r="IP27" s="8">
        <v>1</v>
      </c>
      <c r="IQ27" s="8">
        <v>1</v>
      </c>
      <c r="IR27" s="8">
        <v>1</v>
      </c>
      <c r="IS27" s="8">
        <v>1</v>
      </c>
      <c r="IT27" s="8">
        <v>1</v>
      </c>
      <c r="IU27" s="8">
        <v>1</v>
      </c>
      <c r="IV27" s="8">
        <v>1</v>
      </c>
      <c r="IW27" s="8">
        <v>1</v>
      </c>
      <c r="IX27" s="8">
        <v>1</v>
      </c>
      <c r="IY27" s="8">
        <v>1</v>
      </c>
      <c r="IZ27" s="8">
        <v>1</v>
      </c>
      <c r="JA27" s="8">
        <v>1</v>
      </c>
      <c r="JB27" s="8">
        <v>1</v>
      </c>
      <c r="JC27" s="8">
        <v>1</v>
      </c>
      <c r="JD27" s="8" t="s">
        <v>415</v>
      </c>
      <c r="JE27" s="8" t="s">
        <v>413</v>
      </c>
      <c r="JF27" s="8" t="s">
        <v>413</v>
      </c>
      <c r="JG27" s="8" t="s">
        <v>413</v>
      </c>
      <c r="JH27" s="8" t="s">
        <v>413</v>
      </c>
      <c r="JI27" s="8" t="s">
        <v>413</v>
      </c>
      <c r="JJ27" s="8" t="s">
        <v>413</v>
      </c>
      <c r="JK27" s="8" t="s">
        <v>413</v>
      </c>
      <c r="JL27" s="8" t="s">
        <v>413</v>
      </c>
      <c r="JM27" s="8" t="s">
        <v>413</v>
      </c>
      <c r="JN27" s="8">
        <v>1</v>
      </c>
      <c r="JO27" s="8">
        <v>1</v>
      </c>
      <c r="JP27" s="8">
        <v>1</v>
      </c>
      <c r="JQ27" s="8">
        <v>1</v>
      </c>
      <c r="JR27" s="8">
        <v>1</v>
      </c>
      <c r="JS27" s="8">
        <v>1</v>
      </c>
      <c r="JT27" s="8">
        <v>1</v>
      </c>
      <c r="JU27" s="8">
        <v>1</v>
      </c>
      <c r="JV27" s="8">
        <v>1</v>
      </c>
      <c r="JW27" s="8">
        <v>1</v>
      </c>
      <c r="JX27" s="8">
        <v>1</v>
      </c>
      <c r="JY27" s="8">
        <v>1</v>
      </c>
      <c r="JZ27" s="8">
        <v>1</v>
      </c>
      <c r="KA27" s="8">
        <v>1</v>
      </c>
      <c r="KB27" s="8">
        <v>1</v>
      </c>
      <c r="KC27" s="8">
        <v>1</v>
      </c>
      <c r="KD27" s="8">
        <v>1</v>
      </c>
      <c r="KE27" s="8">
        <v>1</v>
      </c>
      <c r="KF27" s="8">
        <v>1</v>
      </c>
      <c r="KG27" s="8">
        <v>1</v>
      </c>
      <c r="KH27" s="8">
        <v>1</v>
      </c>
      <c r="KI27" s="8">
        <v>1</v>
      </c>
      <c r="KJ27" s="8">
        <v>1</v>
      </c>
      <c r="KK27" s="8">
        <v>1</v>
      </c>
      <c r="KL27" s="8">
        <v>1</v>
      </c>
      <c r="KM27" s="8" t="s">
        <v>409</v>
      </c>
      <c r="KN27" s="8" t="s">
        <v>409</v>
      </c>
      <c r="KO27" s="8" t="s">
        <v>409</v>
      </c>
      <c r="KP27" s="8" t="s">
        <v>409</v>
      </c>
      <c r="KQ27" s="8" t="s">
        <v>409</v>
      </c>
    </row>
    <row r="28" spans="1:308" ht="15" hidden="1" customHeight="1">
      <c r="A28" s="40">
        <v>1</v>
      </c>
      <c r="B28" s="25" t="s">
        <v>500</v>
      </c>
      <c r="C28" s="26" t="s">
        <v>501</v>
      </c>
      <c r="D28" s="32">
        <v>44966</v>
      </c>
      <c r="E28" s="26" t="s">
        <v>419</v>
      </c>
      <c r="F28" s="26" t="s">
        <v>502</v>
      </c>
      <c r="G28" s="26" t="s">
        <v>503</v>
      </c>
      <c r="H28" s="26" t="s">
        <v>422</v>
      </c>
      <c r="I28" s="26" t="s">
        <v>423</v>
      </c>
      <c r="J28" s="26" t="s">
        <v>424</v>
      </c>
      <c r="K28" s="26" t="s">
        <v>425</v>
      </c>
      <c r="L28" s="26" t="s">
        <v>504</v>
      </c>
      <c r="M28" s="26" t="s">
        <v>433</v>
      </c>
      <c r="N28" s="26" t="s">
        <v>413</v>
      </c>
      <c r="O28" s="26" t="s">
        <v>434</v>
      </c>
      <c r="P28" s="32">
        <v>44958</v>
      </c>
      <c r="Q28" s="26"/>
      <c r="R28" s="27" t="s">
        <v>445</v>
      </c>
      <c r="S28" s="28" t="str">
        <f>IF(ISBLANK(P28)," ",IF(IF(AND(NOT(ISBLANK(Q28))),MONTH(Q28)&lt;1)," ",IF(MONTH(P28)&lt;2,SUM(Tableau235[[#This Row],[02/01/2023]:[31/01/2023]])," ")))</f>
        <v xml:space="preserve"> </v>
      </c>
      <c r="T28" s="28">
        <f>IF(ISBLANK(P28)," ",IF(IF(AND(NOT(ISBLANK(Q28))),MONTH(Q28)&lt;2)," ",IF(MONTH(P28)&lt;3,SUM(Tableau235[[#This Row],[01/02/2023]:[28/02/2023]])," ")))</f>
        <v>10</v>
      </c>
      <c r="U28" s="28">
        <f>IF(ISBLANK(P28)," ",IF(IF(AND(NOT(ISBLANK(Q28))),MONTH(Q28)&lt;3)," ",IF(MONTH(P28)&lt;4,SUM(Tableau235[[#This Row],[01/03/2023]:[31/03/2023]])," ")))</f>
        <v>23</v>
      </c>
      <c r="V28" s="28">
        <f>IF(ISBLANK(P28)," ",IF(IF(AND(NOT(ISBLANK(Q28))),MONTH(Q28)&lt;4)," ",IF(MONTH(P28)&lt;5,SUM(Tableau235[[#This Row],[03/04/2023]:[28/04/2023]])," ")))</f>
        <v>20</v>
      </c>
      <c r="W28" s="28">
        <f>IF(ISBLANK(P28)," ",IF(IF(AND(NOT(ISBLANK(Q28))),MONTH(Q28)&lt;5)," ",IF(MONTH(P28)&lt;6,SUM(Tableau235[[#This Row],[01/05/2023]:[31/05/2023]])," ")))</f>
        <v>23</v>
      </c>
      <c r="X28" s="28">
        <f>IF(ISBLANK(P28)," ",IF(IF(AND(NOT(ISBLANK(Q28))),MONTH(Q28)&lt;6)," ",IF(MONTH(P28)&lt;7,SUM(Tableau235[[#This Row],[01/06/2023]:[30/06/2023]])," ")))</f>
        <v>22</v>
      </c>
      <c r="Y28" s="28">
        <f>IF(ISBLANK(P28)," ",IF(IF(AND(NOT(ISBLANK(Q28))),MONTH(Q28)&lt;6)," ",IF(MONTH(P28)&lt;8,SUM(Tableau235[[#This Row],[03/07/2023]:[31/07/2023]])," ")))</f>
        <v>21</v>
      </c>
      <c r="Z28" s="28">
        <f>IF(ISBLANK(P28)," ",IF(IF(AND(NOT(ISBLANK(Q28))),MONTH(Q28)&lt;8)," ",IF(MONTH(P28)&lt;9,SUM(Tableau235[[#This Row],[01/08/2023]:[31/08/2023]])," ")))</f>
        <v>23</v>
      </c>
      <c r="AA28" s="28">
        <f>IF(ISBLANK(P28)," ",IF(IF(AND(NOT(ISBLANK(Q28))),MONTH(Q28)&lt;9)," ",IF(MONTH(P28)&lt;10,SUM(Tableau235[[#This Row],[01/09/2023]:[29/09/2023]])," ")))</f>
        <v>21</v>
      </c>
      <c r="AB28" s="28">
        <f>IF(ISBLANK(P28)," ",IF(IF(AND(NOT(ISBLANK(Q28))),MONTH(Q28)&lt;10)," ",IF(MONTH(P28)&lt;11,SUM(Tableau235[[#This Row],[02/10/2023]:[31/10/2023]])," ")))</f>
        <v>22</v>
      </c>
      <c r="AC28" s="28">
        <f>IF(ISBLANK(P28)," ",IF(IF(AND(NOT(ISBLANK(Q28))),MONTH(Q28)&lt;11)," ",IF(MONTH(P28)&lt;12,SUM(Tableau235[[#This Row],[01/11/2023]:[30/11/2023]])," ")))</f>
        <v>21</v>
      </c>
      <c r="AD28" s="28">
        <f>IF(ISBLANK(P28)," ",IF(IF(AND(NOT(ISBLANK(Q28))),MONTH(Q28)&lt;12)," ",IF(MONTH(P28)&lt;13,SUM(Tableau235[[#This Row],[01/12/2023]:[29/12/2023]])," ")))</f>
        <v>21</v>
      </c>
      <c r="AE28" s="7"/>
      <c r="AF28" s="8" t="str">
        <f>IF(OR(ISBLANK(P28),Tableau235[[#This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28" s="8">
        <f>IF(OR(ISBLANK(P28),Tableau235[[#This Row],[Février]]=" ")," ",SUM(Tableau235[[#This Row],[01/02/2023]:[28/02/2023]])/(COUNTA(Tableau235[[#This Row],[01/02/2023]:[28/02/2023]])+COUNTBLANK(Tableau235[[#This Row],[01/02/2023]:[28/02/2023]])))</f>
        <v>0.5</v>
      </c>
      <c r="AH28" s="8">
        <f>IF(OR(ISBLANK(P28),Tableau235[[#This Row],[Mars]]=" ")," ",SUM(Tableau235[[#This Row],[01/03/2023]:[31/03/2023]])/(COUNTA(Tableau235[[#This Row],[01/03/2023]:[31/03/2023]])+COUNTBLANK(Tableau235[[#This Row],[01/03/2023]:[31/03/2023]])))</f>
        <v>1</v>
      </c>
      <c r="AI28" s="8">
        <f>IF(OR(ISBLANK(P28),Tableau235[[#This Row],[Avril]]=" ")," ",SUM(Tableau235[[#This Row],[03/04/2023]:[28/04/2023]])/(COUNTA(Tableau235[[#This Row],[03/04/2023]:[28/04/2023]])+COUNTBLANK(Tableau235[[#This Row],[01/03/2023]:[31/03/2023]])))</f>
        <v>1</v>
      </c>
      <c r="AJ28" s="8">
        <f>IF(OR(ISBLANK(P28),Tableau235[[#This Row],[Mai]]=" ")," ",SUM(Tableau235[[#This Row],[01/05/2023]:[31/05/2023]])/(COUNTA(Tableau235[[#This Row],[01/05/2023]:[31/05/2023]])+COUNTBLANK(Tableau235[[#This Row],[01/05/2023]:[31/05/2023]])))</f>
        <v>1</v>
      </c>
      <c r="AK28" s="8">
        <f>IF(OR(ISBLANK(P28),Tableau235[[#This Row],[Juin]]=" ")," ",SUM(Tableau235[[#This Row],[01/06/2023]:[30/06/2023]])/(COUNTA(Tableau235[[#This Row],[01/06/2023]:[30/06/2023]])+COUNTBLANK(Tableau235[[#This Row],[01/06/2023]:[30/06/2023]])))</f>
        <v>1</v>
      </c>
      <c r="AL28" s="8">
        <f>IF(OR(ISBLANK(P28),Tableau235[[#This Row],[Juillet]]=" ")," ",SUM(Tableau235[[#This Row],[03/07/2023]:[31/07/2023]])/(COUNTA(Tableau235[[#This Row],[03/07/2023]:[31/07/2023]])+COUNTBLANK(Tableau235[[#This Row],[03/07/2023]:[31/07/2023]])))</f>
        <v>1</v>
      </c>
      <c r="AM28" s="8">
        <f>IF(OR(ISBLANK(P28),Tableau235[[#This Row],[Août]]=" ")," ",SUM(Tableau235[[#This Row],[01/08/2023]:[31/08/2023]])/(COUNTA(Tableau235[[#This Row],[01/08/2023]:[31/08/2023]])+COUNTBLANK(Tableau235[[#This Row],[01/08/2023]:[31/08/2023]])))</f>
        <v>1</v>
      </c>
      <c r="AN28" s="8">
        <f>IF(OR(ISBLANK(P28),Tableau235[[#This Row],[Septembre]]=" ")," ",SUM(Tableau235[[#This Row],[01/09/2023]:[29/09/2023]])/(COUNTA(Tableau235[[#This Row],[01/09/2023]:[29/09/2023]])+COUNTBLANK(Tableau235[[#This Row],[01/09/2023]:[29/09/2023]])))</f>
        <v>1</v>
      </c>
      <c r="AO28" s="8">
        <f>IF(OR(ISBLANK(P28),Tableau235[[#This Row],[Octobre]]=" ")," ",SUM(Tableau235[[#This Row],[02/10/2023]:[31/10/2023]])/(COUNTA(Tableau235[[#This Row],[02/10/2023]:[31/10/2023]])+COUNTBLANK(Tableau235[[#This Row],[02/10/2023]:[31/10/2023]])))</f>
        <v>1</v>
      </c>
      <c r="AP28" s="8">
        <f>IF(OR(ISBLANK(P28),Tableau235[[#This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28" s="8">
        <f>IF(OR(ISBLANK(P28),Tableau235[[#This Row],[Décembre]]=" ")," ",SUM(Tableau235[[#This Row],[01/12/2023]:[29/12/2023]])/(COUNTA(Tableau235[[#This Row],[01/12/2023]:[29/12/2023]])+COUNTBLANK(Tableau235[[#This Row],[01/12/2023]:[29/12/2023]])))</f>
        <v>1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 t="s">
        <v>898</v>
      </c>
      <c r="BO28" s="8" t="s">
        <v>898</v>
      </c>
      <c r="BP28" s="8" t="s">
        <v>898</v>
      </c>
      <c r="BQ28" s="8" t="s">
        <v>898</v>
      </c>
      <c r="BR28" s="8" t="s">
        <v>898</v>
      </c>
      <c r="BS28" s="8" t="s">
        <v>898</v>
      </c>
      <c r="BT28" s="8" t="s">
        <v>898</v>
      </c>
      <c r="BU28" s="8" t="s">
        <v>898</v>
      </c>
      <c r="BV28" s="8" t="s">
        <v>898</v>
      </c>
      <c r="BW28" s="8" t="s">
        <v>898</v>
      </c>
      <c r="BX28" s="8">
        <v>1</v>
      </c>
      <c r="BY28" s="8">
        <v>1</v>
      </c>
      <c r="BZ28" s="8">
        <v>1</v>
      </c>
      <c r="CA28" s="8">
        <v>1</v>
      </c>
      <c r="CB28" s="8">
        <v>1</v>
      </c>
      <c r="CC28" s="8">
        <v>1</v>
      </c>
      <c r="CD28" s="8">
        <v>1</v>
      </c>
      <c r="CE28" s="8">
        <v>1</v>
      </c>
      <c r="CF28" s="8">
        <v>1</v>
      </c>
      <c r="CG28" s="8">
        <v>1</v>
      </c>
      <c r="CH28" s="8">
        <v>1</v>
      </c>
      <c r="CI28" s="8">
        <v>1</v>
      </c>
      <c r="CJ28" s="8">
        <v>1</v>
      </c>
      <c r="CK28" s="8">
        <v>1</v>
      </c>
      <c r="CL28" s="8">
        <v>1</v>
      </c>
      <c r="CM28" s="8">
        <v>1</v>
      </c>
      <c r="CN28" s="8">
        <v>1</v>
      </c>
      <c r="CO28" s="8">
        <v>1</v>
      </c>
      <c r="CP28" s="8">
        <v>1</v>
      </c>
      <c r="CQ28" s="8">
        <v>1</v>
      </c>
      <c r="CR28" s="8">
        <v>1</v>
      </c>
      <c r="CS28" s="8">
        <v>1</v>
      </c>
      <c r="CT28" s="8">
        <v>1</v>
      </c>
      <c r="CU28" s="8">
        <v>1</v>
      </c>
      <c r="CV28" s="8">
        <v>1</v>
      </c>
      <c r="CW28" s="8">
        <v>1</v>
      </c>
      <c r="CX28" s="8">
        <v>1</v>
      </c>
      <c r="CY28" s="8">
        <v>1</v>
      </c>
      <c r="CZ28" s="8">
        <v>1</v>
      </c>
      <c r="DA28" s="8">
        <v>1</v>
      </c>
      <c r="DB28" s="8">
        <v>1</v>
      </c>
      <c r="DC28" s="8">
        <v>1</v>
      </c>
      <c r="DD28" s="8">
        <v>1</v>
      </c>
      <c r="DE28" s="8">
        <v>1</v>
      </c>
      <c r="DF28" s="8">
        <v>1</v>
      </c>
      <c r="DG28" s="8">
        <v>1</v>
      </c>
      <c r="DH28" s="8">
        <v>1</v>
      </c>
      <c r="DI28" s="8">
        <v>1</v>
      </c>
      <c r="DJ28" s="8">
        <v>1</v>
      </c>
      <c r="DK28" s="8">
        <v>1</v>
      </c>
      <c r="DL28" s="8">
        <v>1</v>
      </c>
      <c r="DM28" s="8">
        <v>1</v>
      </c>
      <c r="DN28" s="8">
        <v>1</v>
      </c>
      <c r="DO28" s="8">
        <v>1</v>
      </c>
      <c r="DP28" s="8">
        <v>1</v>
      </c>
      <c r="DQ28" s="8">
        <v>1</v>
      </c>
      <c r="DR28" s="8">
        <v>1</v>
      </c>
      <c r="DS28" s="8">
        <v>1</v>
      </c>
      <c r="DT28" s="8">
        <v>1</v>
      </c>
      <c r="DU28" s="8">
        <v>1</v>
      </c>
      <c r="DV28" s="8">
        <v>1</v>
      </c>
      <c r="DW28" s="8">
        <v>1</v>
      </c>
      <c r="DX28" s="8">
        <v>1</v>
      </c>
      <c r="DY28" s="8">
        <v>1</v>
      </c>
      <c r="DZ28" s="8">
        <v>1</v>
      </c>
      <c r="EA28" s="8">
        <v>1</v>
      </c>
      <c r="EB28" s="8">
        <v>1</v>
      </c>
      <c r="EC28" s="8">
        <v>1</v>
      </c>
      <c r="ED28" s="8">
        <v>1</v>
      </c>
      <c r="EE28" s="8">
        <v>1</v>
      </c>
      <c r="EF28" s="8">
        <v>1</v>
      </c>
      <c r="EG28" s="8">
        <v>1</v>
      </c>
      <c r="EH28" s="8">
        <v>1</v>
      </c>
      <c r="EI28" s="8">
        <v>1</v>
      </c>
      <c r="EJ28" s="8">
        <v>1</v>
      </c>
      <c r="EK28" s="8">
        <v>1</v>
      </c>
      <c r="EL28" s="8">
        <v>1</v>
      </c>
      <c r="EM28" s="8">
        <v>1</v>
      </c>
      <c r="EN28" s="8">
        <v>1</v>
      </c>
      <c r="EO28" s="8">
        <v>1</v>
      </c>
      <c r="EP28" s="8">
        <v>1</v>
      </c>
      <c r="EQ28" s="8">
        <v>1</v>
      </c>
      <c r="ER28" s="8">
        <v>1</v>
      </c>
      <c r="ES28" s="8">
        <v>1</v>
      </c>
      <c r="ET28" s="8">
        <v>1</v>
      </c>
      <c r="EU28" s="8">
        <v>1</v>
      </c>
      <c r="EV28" s="8">
        <v>1</v>
      </c>
      <c r="EW28" s="8">
        <v>1</v>
      </c>
      <c r="EX28" s="8">
        <v>1</v>
      </c>
      <c r="EY28" s="8">
        <v>1</v>
      </c>
      <c r="EZ28" s="8">
        <v>1</v>
      </c>
      <c r="FA28" s="8">
        <v>1</v>
      </c>
      <c r="FB28" s="8">
        <v>1</v>
      </c>
      <c r="FC28" s="8">
        <v>1</v>
      </c>
      <c r="FD28" s="8">
        <v>1</v>
      </c>
      <c r="FE28" s="8">
        <v>1</v>
      </c>
      <c r="FF28" s="8">
        <v>1</v>
      </c>
      <c r="FG28" s="8">
        <v>1</v>
      </c>
      <c r="FH28" s="8">
        <v>1</v>
      </c>
      <c r="FI28" s="8">
        <v>1</v>
      </c>
      <c r="FJ28" s="8">
        <v>1</v>
      </c>
      <c r="FK28" s="8">
        <v>1</v>
      </c>
      <c r="FL28" s="8">
        <v>1</v>
      </c>
      <c r="FM28" s="8">
        <v>1</v>
      </c>
      <c r="FN28" s="8">
        <v>1</v>
      </c>
      <c r="FO28" s="8">
        <v>1</v>
      </c>
      <c r="FP28" s="8">
        <v>1</v>
      </c>
      <c r="FQ28" s="8">
        <v>1</v>
      </c>
      <c r="FR28" s="8">
        <v>1</v>
      </c>
      <c r="FS28" s="8">
        <v>1</v>
      </c>
      <c r="FT28" s="8">
        <v>1</v>
      </c>
      <c r="FU28" s="8">
        <v>1</v>
      </c>
      <c r="FV28" s="8">
        <v>1</v>
      </c>
      <c r="FW28" s="8">
        <v>1</v>
      </c>
      <c r="FX28" s="8">
        <v>1</v>
      </c>
      <c r="FY28" s="8">
        <v>1</v>
      </c>
      <c r="FZ28" s="8">
        <v>1</v>
      </c>
      <c r="GA28" s="8">
        <v>1</v>
      </c>
      <c r="GB28" s="8">
        <v>1</v>
      </c>
      <c r="GC28" s="8">
        <v>1</v>
      </c>
      <c r="GD28" s="8">
        <v>1</v>
      </c>
      <c r="GE28" s="8">
        <v>1</v>
      </c>
      <c r="GF28" s="8">
        <v>1</v>
      </c>
      <c r="GG28" s="8">
        <v>1</v>
      </c>
      <c r="GH28" s="8">
        <v>1</v>
      </c>
      <c r="GI28" s="8">
        <v>1</v>
      </c>
      <c r="GJ28" s="8">
        <v>1</v>
      </c>
      <c r="GK28" s="8">
        <v>1</v>
      </c>
      <c r="GL28" s="8">
        <v>1</v>
      </c>
      <c r="GM28" s="8">
        <v>1</v>
      </c>
      <c r="GN28" s="8">
        <v>1</v>
      </c>
      <c r="GO28" s="8">
        <v>1</v>
      </c>
      <c r="GP28" s="8">
        <v>1</v>
      </c>
      <c r="GQ28" s="8">
        <v>1</v>
      </c>
      <c r="GR28" s="8">
        <v>1</v>
      </c>
      <c r="GS28" s="8">
        <v>1</v>
      </c>
      <c r="GT28" s="8">
        <v>1</v>
      </c>
      <c r="GU28" s="8">
        <v>1</v>
      </c>
      <c r="GV28" s="8">
        <v>1</v>
      </c>
      <c r="GW28" s="8">
        <v>1</v>
      </c>
      <c r="GX28" s="8">
        <v>1</v>
      </c>
      <c r="GY28" s="8">
        <v>1</v>
      </c>
      <c r="GZ28" s="8">
        <v>1</v>
      </c>
      <c r="HA28" s="8">
        <v>1</v>
      </c>
      <c r="HB28" s="8">
        <v>1</v>
      </c>
      <c r="HC28" s="8">
        <v>1</v>
      </c>
      <c r="HD28" s="8">
        <v>1</v>
      </c>
      <c r="HE28" s="8">
        <v>1</v>
      </c>
      <c r="HF28" s="8">
        <v>1</v>
      </c>
      <c r="HG28" s="8">
        <v>1</v>
      </c>
      <c r="HH28" s="8">
        <v>1</v>
      </c>
      <c r="HI28" s="8">
        <v>1</v>
      </c>
      <c r="HJ28" s="8">
        <v>1</v>
      </c>
      <c r="HK28" s="8">
        <v>1</v>
      </c>
      <c r="HL28" s="8">
        <v>1</v>
      </c>
      <c r="HM28" s="8">
        <v>1</v>
      </c>
      <c r="HN28" s="8">
        <v>1</v>
      </c>
      <c r="HO28" s="8">
        <v>1</v>
      </c>
      <c r="HP28" s="8">
        <v>1</v>
      </c>
      <c r="HQ28" s="8">
        <v>1</v>
      </c>
      <c r="HR28" s="8">
        <v>1</v>
      </c>
      <c r="HS28" s="8">
        <v>1</v>
      </c>
      <c r="HT28" s="8">
        <v>1</v>
      </c>
      <c r="HU28" s="8">
        <v>1</v>
      </c>
      <c r="HV28" s="8">
        <v>1</v>
      </c>
      <c r="HW28" s="8">
        <v>1</v>
      </c>
      <c r="HX28" s="8">
        <v>1</v>
      </c>
      <c r="HY28" s="8">
        <v>1</v>
      </c>
      <c r="HZ28" s="8">
        <v>1</v>
      </c>
      <c r="IA28" s="8">
        <v>1</v>
      </c>
      <c r="IB28" s="8">
        <v>1</v>
      </c>
      <c r="IC28" s="8">
        <v>1</v>
      </c>
      <c r="ID28" s="8">
        <v>1</v>
      </c>
      <c r="IE28" s="8">
        <v>1</v>
      </c>
      <c r="IF28" s="8">
        <v>1</v>
      </c>
      <c r="IG28" s="8">
        <v>1</v>
      </c>
      <c r="IH28" s="8">
        <v>1</v>
      </c>
      <c r="II28" s="8">
        <v>1</v>
      </c>
      <c r="IJ28" s="8">
        <v>1</v>
      </c>
      <c r="IK28" s="8">
        <v>1</v>
      </c>
      <c r="IL28" s="8">
        <v>1</v>
      </c>
      <c r="IM28" s="8">
        <v>1</v>
      </c>
      <c r="IN28" s="8">
        <v>1</v>
      </c>
      <c r="IO28" s="8">
        <v>1</v>
      </c>
      <c r="IP28" s="8">
        <v>1</v>
      </c>
      <c r="IQ28" s="8">
        <v>1</v>
      </c>
      <c r="IR28" s="8">
        <v>1</v>
      </c>
      <c r="IS28" s="8">
        <v>1</v>
      </c>
      <c r="IT28" s="8">
        <v>1</v>
      </c>
      <c r="IU28" s="8">
        <v>1</v>
      </c>
      <c r="IV28" s="8">
        <v>1</v>
      </c>
      <c r="IW28" s="8">
        <v>1</v>
      </c>
      <c r="IX28" s="8">
        <v>1</v>
      </c>
      <c r="IY28" s="8">
        <v>1</v>
      </c>
      <c r="IZ28" s="8">
        <v>1</v>
      </c>
      <c r="JA28" s="8">
        <v>1</v>
      </c>
      <c r="JB28" s="8">
        <v>1</v>
      </c>
      <c r="JC28" s="8">
        <v>1</v>
      </c>
      <c r="JD28" s="8" t="s">
        <v>415</v>
      </c>
      <c r="JE28" s="8">
        <v>1</v>
      </c>
      <c r="JF28" s="8">
        <v>1</v>
      </c>
      <c r="JG28" s="8">
        <v>1</v>
      </c>
      <c r="JH28" s="8">
        <v>1</v>
      </c>
      <c r="JI28" s="8">
        <v>1</v>
      </c>
      <c r="JJ28" s="8">
        <v>1</v>
      </c>
      <c r="JK28" s="8">
        <v>1</v>
      </c>
      <c r="JL28" s="8">
        <v>1</v>
      </c>
      <c r="JM28" s="8">
        <v>1</v>
      </c>
      <c r="JN28" s="8">
        <v>1</v>
      </c>
      <c r="JO28" s="8">
        <v>1</v>
      </c>
      <c r="JP28" s="8">
        <v>1</v>
      </c>
      <c r="JQ28" s="8">
        <v>1</v>
      </c>
      <c r="JR28" s="8">
        <v>1</v>
      </c>
      <c r="JS28" s="8">
        <v>1</v>
      </c>
      <c r="JT28" s="8">
        <v>1</v>
      </c>
      <c r="JU28" s="8">
        <v>1</v>
      </c>
      <c r="JV28" s="8">
        <v>1</v>
      </c>
      <c r="JW28" s="8">
        <v>1</v>
      </c>
      <c r="JX28" s="8">
        <v>1</v>
      </c>
      <c r="JY28" s="8">
        <v>1</v>
      </c>
      <c r="JZ28" s="8">
        <v>1</v>
      </c>
      <c r="KA28" s="8">
        <v>1</v>
      </c>
      <c r="KB28" s="8">
        <v>1</v>
      </c>
      <c r="KC28" s="8">
        <v>1</v>
      </c>
      <c r="KD28" s="8">
        <v>1</v>
      </c>
      <c r="KE28" s="8">
        <v>1</v>
      </c>
      <c r="KF28" s="8">
        <v>1</v>
      </c>
      <c r="KG28" s="8">
        <v>1</v>
      </c>
      <c r="KH28" s="8">
        <v>1</v>
      </c>
      <c r="KI28" s="8">
        <v>1</v>
      </c>
      <c r="KJ28" s="8">
        <v>1</v>
      </c>
      <c r="KK28" s="8">
        <v>1</v>
      </c>
      <c r="KL28" s="8">
        <v>1</v>
      </c>
      <c r="KM28" s="8">
        <v>1</v>
      </c>
      <c r="KN28" s="8">
        <v>1</v>
      </c>
      <c r="KO28" s="8">
        <v>1</v>
      </c>
      <c r="KP28" s="8">
        <v>1</v>
      </c>
      <c r="KQ28" s="8">
        <v>1</v>
      </c>
    </row>
    <row r="29" spans="1:308" ht="15" customHeight="1">
      <c r="A29" s="40">
        <v>1</v>
      </c>
      <c r="B29" s="25" t="s">
        <v>926</v>
      </c>
      <c r="C29" s="26" t="s">
        <v>927</v>
      </c>
      <c r="D29" s="32">
        <v>44970</v>
      </c>
      <c r="E29" s="26" t="s">
        <v>470</v>
      </c>
      <c r="F29" s="26" t="s">
        <v>437</v>
      </c>
      <c r="G29" s="26" t="s">
        <v>438</v>
      </c>
      <c r="H29" s="26" t="s">
        <v>439</v>
      </c>
      <c r="I29" s="26" t="s">
        <v>423</v>
      </c>
      <c r="J29" s="26" t="s">
        <v>424</v>
      </c>
      <c r="K29" s="26" t="s">
        <v>425</v>
      </c>
      <c r="L29" s="26" t="s">
        <v>899</v>
      </c>
      <c r="M29" s="26" t="s">
        <v>900</v>
      </c>
      <c r="N29" s="26" t="s">
        <v>474</v>
      </c>
      <c r="O29" s="26" t="s">
        <v>615</v>
      </c>
      <c r="P29" s="32">
        <v>45078</v>
      </c>
      <c r="Q29" s="26"/>
      <c r="R29" s="27" t="s">
        <v>445</v>
      </c>
      <c r="S29" s="28" t="str">
        <f>IF(ISBLANK(P29)," ",IF(IF(AND(NOT(ISBLANK(Q29))),MONTH(Q29)&lt;1)," ",IF(MONTH(P29)&lt;2,SUM(Tableau235[[#This Row],[02/01/2023]:[31/01/2023]])," ")))</f>
        <v xml:space="preserve"> </v>
      </c>
      <c r="T29" s="28" t="str">
        <f>IF(ISBLANK(P29)," ",IF(IF(AND(NOT(ISBLANK(Q29))),MONTH(Q29)&lt;2)," ",IF(MONTH(P29)&lt;3,SUM(Tableau235[[#This Row],[01/02/2023]:[28/02/2023]])," ")))</f>
        <v xml:space="preserve"> </v>
      </c>
      <c r="U29" s="28" t="str">
        <f>IF(ISBLANK(P29)," ",IF(IF(AND(NOT(ISBLANK(Q29))),MONTH(Q29)&lt;3)," ",IF(MONTH(P29)&lt;4,SUM(Tableau235[[#This Row],[01/03/2023]:[31/03/2023]])," ")))</f>
        <v xml:space="preserve"> </v>
      </c>
      <c r="V29" s="28" t="str">
        <f>IF(ISBLANK(P29)," ",IF(IF(AND(NOT(ISBLANK(Q29))),MONTH(Q29)&lt;4)," ",IF(MONTH(P29)&lt;5,SUM(Tableau235[[#This Row],[03/04/2023]:[28/04/2023]])," ")))</f>
        <v xml:space="preserve"> </v>
      </c>
      <c r="W29" s="28" t="str">
        <f>IF(ISBLANK(P29)," ",IF(IF(AND(NOT(ISBLANK(Q29))),MONTH(Q29)&lt;5)," ",IF(MONTH(P29)&lt;6,SUM(Tableau235[[#This Row],[01/05/2023]:[31/05/2023]])," ")))</f>
        <v xml:space="preserve"> </v>
      </c>
      <c r="X29" s="28">
        <f>IF(ISBLANK(P29)," ",IF(IF(AND(NOT(ISBLANK(Q29))),MONTH(Q29)&lt;6)," ",IF(MONTH(P29)&lt;7,SUM(Tableau235[[#This Row],[01/06/2023]:[30/06/2023]])," ")))</f>
        <v>22</v>
      </c>
      <c r="Y29" s="28">
        <f>IF(ISBLANK(P29)," ",IF(IF(AND(NOT(ISBLANK(Q29))),MONTH(Q29)&lt;6)," ",IF(MONTH(P29)&lt;8,SUM(Tableau235[[#This Row],[03/07/2023]:[31/07/2023]])," ")))</f>
        <v>21</v>
      </c>
      <c r="Z29" s="28">
        <f>IF(ISBLANK(P29)," ",IF(IF(AND(NOT(ISBLANK(Q29))),MONTH(Q29)&lt;8)," ",IF(MONTH(P29)&lt;9,SUM(Tableau235[[#This Row],[01/08/2023]:[31/08/2023]])," ")))</f>
        <v>23</v>
      </c>
      <c r="AA29" s="28">
        <f>IF(ISBLANK(P29)," ",IF(IF(AND(NOT(ISBLANK(Q29))),MONTH(Q29)&lt;9)," ",IF(MONTH(P29)&lt;10,SUM(Tableau235[[#This Row],[01/09/2023]:[29/09/2023]])," ")))</f>
        <v>21</v>
      </c>
      <c r="AB29" s="28">
        <f>IF(ISBLANK(P29)," ",IF(IF(AND(NOT(ISBLANK(Q29))),MONTH(Q29)&lt;10)," ",IF(MONTH(P29)&lt;11,SUM(Tableau235[[#This Row],[02/10/2023]:[31/10/2023]])," ")))</f>
        <v>22</v>
      </c>
      <c r="AC29" s="28">
        <f>IF(ISBLANK(P29)," ",IF(IF(AND(NOT(ISBLANK(Q29))),MONTH(Q29)&lt;11)," ",IF(MONTH(P29)&lt;12,SUM(Tableau235[[#This Row],[01/11/2023]:[30/11/2023]])," ")))</f>
        <v>21</v>
      </c>
      <c r="AD29" s="28">
        <f>IF(ISBLANK(P29)," ",IF(IF(AND(NOT(ISBLANK(Q29))),MONTH(Q29)&lt;12)," ",IF(MONTH(P29)&lt;13,SUM(Tableau235[[#This Row],[01/12/2023]:[29/12/2023]])," ")))</f>
        <v>21</v>
      </c>
      <c r="AE29" s="7"/>
      <c r="AF29" s="8" t="str">
        <f>IF(OR(ISBLANK(P29),Tableau235[[#This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29" s="8" t="str">
        <f>IF(OR(ISBLANK(P29),Tableau235[[#This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29" s="8" t="str">
        <f>IF(OR(ISBLANK(P29),Tableau235[[#This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29" s="8" t="str">
        <f>IF(OR(ISBLANK(P29),Tableau235[[#This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29" s="8" t="str">
        <f>IF(OR(ISBLANK(P29),Tableau235[[#This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29" s="8">
        <f>IF(OR(ISBLANK(P29),Tableau235[[#This Row],[Juin]]=" ")," ",SUM(Tableau235[[#This Row],[01/06/2023]:[30/06/2023]])/(COUNTA(Tableau235[[#This Row],[01/06/2023]:[30/06/2023]])+COUNTBLANK(Tableau235[[#This Row],[01/06/2023]:[30/06/2023]])))</f>
        <v>1</v>
      </c>
      <c r="AL29" s="8">
        <f>IF(OR(ISBLANK(P29),Tableau235[[#This Row],[Juillet]]=" ")," ",SUM(Tableau235[[#This Row],[03/07/2023]:[31/07/2023]])/(COUNTA(Tableau235[[#This Row],[03/07/2023]:[31/07/2023]])+COUNTBLANK(Tableau235[[#This Row],[03/07/2023]:[31/07/2023]])))</f>
        <v>1</v>
      </c>
      <c r="AM29" s="8">
        <f>IF(OR(ISBLANK(P29),Tableau235[[#This Row],[Août]]=" ")," ",SUM(Tableau235[[#This Row],[01/08/2023]:[31/08/2023]])/(COUNTA(Tableau235[[#This Row],[01/08/2023]:[31/08/2023]])+COUNTBLANK(Tableau235[[#This Row],[01/08/2023]:[31/08/2023]])))</f>
        <v>1</v>
      </c>
      <c r="AN29" s="8">
        <f>IF(OR(ISBLANK(P29),Tableau235[[#This Row],[Septembre]]=" ")," ",SUM(Tableau235[[#This Row],[01/09/2023]:[29/09/2023]])/(COUNTA(Tableau235[[#This Row],[01/09/2023]:[29/09/2023]])+COUNTBLANK(Tableau235[[#This Row],[01/09/2023]:[29/09/2023]])))</f>
        <v>1</v>
      </c>
      <c r="AO29" s="8">
        <f>IF(OR(ISBLANK(P29),Tableau235[[#This Row],[Octobre]]=" ")," ",SUM(Tableau235[[#This Row],[02/10/2023]:[31/10/2023]])/(COUNTA(Tableau235[[#This Row],[02/10/2023]:[31/10/2023]])+COUNTBLANK(Tableau235[[#This Row],[02/10/2023]:[31/10/2023]])))</f>
        <v>1</v>
      </c>
      <c r="AP29" s="8">
        <f>IF(OR(ISBLANK(P29),Tableau235[[#This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29" s="8">
        <f>IF(OR(ISBLANK(P29),Tableau235[[#This Row],[Décembre]]=" ")," ",SUM(Tableau235[[#This Row],[01/12/2023]:[29/12/2023]])/(COUNTA(Tableau235[[#This Row],[01/12/2023]:[29/12/2023]])+COUNTBLANK(Tableau235[[#This Row],[01/12/2023]:[29/12/2023]])))</f>
        <v>1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>
        <v>1</v>
      </c>
      <c r="EW29" s="8">
        <v>1</v>
      </c>
      <c r="EX29" s="8">
        <v>1</v>
      </c>
      <c r="EY29" s="8">
        <v>1</v>
      </c>
      <c r="EZ29" s="8">
        <v>1</v>
      </c>
      <c r="FA29" s="8">
        <v>1</v>
      </c>
      <c r="FB29" s="8">
        <v>1</v>
      </c>
      <c r="FC29" s="8">
        <v>1</v>
      </c>
      <c r="FD29" s="8">
        <v>1</v>
      </c>
      <c r="FE29" s="8">
        <v>1</v>
      </c>
      <c r="FF29" s="8">
        <v>1</v>
      </c>
      <c r="FG29" s="8">
        <v>1</v>
      </c>
      <c r="FH29" s="8">
        <v>1</v>
      </c>
      <c r="FI29" s="8">
        <v>1</v>
      </c>
      <c r="FJ29" s="8">
        <v>1</v>
      </c>
      <c r="FK29" s="8">
        <v>1</v>
      </c>
      <c r="FL29" s="8">
        <v>1</v>
      </c>
      <c r="FM29" s="8">
        <v>1</v>
      </c>
      <c r="FN29" s="8">
        <v>1</v>
      </c>
      <c r="FO29" s="8">
        <v>1</v>
      </c>
      <c r="FP29" s="8">
        <v>1</v>
      </c>
      <c r="FQ29" s="8">
        <v>1</v>
      </c>
      <c r="FR29" s="8">
        <v>1</v>
      </c>
      <c r="FS29" s="8">
        <v>1</v>
      </c>
      <c r="FT29" s="8">
        <v>1</v>
      </c>
      <c r="FU29" s="8">
        <v>1</v>
      </c>
      <c r="FV29" s="8">
        <v>1</v>
      </c>
      <c r="FW29" s="8">
        <v>1</v>
      </c>
      <c r="FX29" s="8">
        <v>1</v>
      </c>
      <c r="FY29" s="8">
        <v>1</v>
      </c>
      <c r="FZ29" s="8">
        <v>1</v>
      </c>
      <c r="GA29" s="8">
        <v>1</v>
      </c>
      <c r="GB29" s="8">
        <v>1</v>
      </c>
      <c r="GC29" s="8">
        <v>1</v>
      </c>
      <c r="GD29" s="8">
        <v>1</v>
      </c>
      <c r="GE29" s="8">
        <v>1</v>
      </c>
      <c r="GF29" s="8">
        <v>1</v>
      </c>
      <c r="GG29" s="8">
        <v>1</v>
      </c>
      <c r="GH29" s="8">
        <v>1</v>
      </c>
      <c r="GI29" s="8">
        <v>1</v>
      </c>
      <c r="GJ29" s="8">
        <v>1</v>
      </c>
      <c r="GK29" s="8">
        <v>1</v>
      </c>
      <c r="GL29" s="8">
        <v>1</v>
      </c>
      <c r="GM29" s="8">
        <v>1</v>
      </c>
      <c r="GN29" s="8">
        <v>1</v>
      </c>
      <c r="GO29" s="8">
        <v>1</v>
      </c>
      <c r="GP29" s="8">
        <v>1</v>
      </c>
      <c r="GQ29" s="8">
        <v>1</v>
      </c>
      <c r="GR29" s="8">
        <v>1</v>
      </c>
      <c r="GS29" s="8">
        <v>1</v>
      </c>
      <c r="GT29" s="8">
        <v>1</v>
      </c>
      <c r="GU29" s="8">
        <v>1</v>
      </c>
      <c r="GV29" s="8">
        <v>1</v>
      </c>
      <c r="GW29" s="8">
        <v>1</v>
      </c>
      <c r="GX29" s="8">
        <v>1</v>
      </c>
      <c r="GY29" s="8">
        <v>1</v>
      </c>
      <c r="GZ29" s="8">
        <v>1</v>
      </c>
      <c r="HA29" s="8">
        <v>1</v>
      </c>
      <c r="HB29" s="8">
        <v>1</v>
      </c>
      <c r="HC29" s="8">
        <v>1</v>
      </c>
      <c r="HD29" s="8">
        <v>1</v>
      </c>
      <c r="HE29" s="8">
        <v>1</v>
      </c>
      <c r="HF29" s="8">
        <v>1</v>
      </c>
      <c r="HG29" s="8">
        <v>1</v>
      </c>
      <c r="HH29" s="8">
        <v>1</v>
      </c>
      <c r="HI29" s="8">
        <v>1</v>
      </c>
      <c r="HJ29" s="8">
        <v>1</v>
      </c>
      <c r="HK29" s="8">
        <v>1</v>
      </c>
      <c r="HL29" s="8">
        <v>1</v>
      </c>
      <c r="HM29" s="8">
        <v>1</v>
      </c>
      <c r="HN29" s="8">
        <v>1</v>
      </c>
      <c r="HO29" s="8">
        <v>1</v>
      </c>
      <c r="HP29" s="8">
        <v>1</v>
      </c>
      <c r="HQ29" s="8">
        <v>1</v>
      </c>
      <c r="HR29" s="8">
        <v>1</v>
      </c>
      <c r="HS29" s="8">
        <v>1</v>
      </c>
      <c r="HT29" s="8">
        <v>1</v>
      </c>
      <c r="HU29" s="8">
        <v>1</v>
      </c>
      <c r="HV29" s="8">
        <v>1</v>
      </c>
      <c r="HW29" s="8">
        <v>1</v>
      </c>
      <c r="HX29" s="8">
        <v>1</v>
      </c>
      <c r="HY29" s="8">
        <v>1</v>
      </c>
      <c r="HZ29" s="8">
        <v>1</v>
      </c>
      <c r="IA29" s="8">
        <v>1</v>
      </c>
      <c r="IB29" s="8">
        <v>1</v>
      </c>
      <c r="IC29" s="8">
        <v>1</v>
      </c>
      <c r="ID29" s="8">
        <v>1</v>
      </c>
      <c r="IE29" s="8">
        <v>1</v>
      </c>
      <c r="IF29" s="8">
        <v>1</v>
      </c>
      <c r="IG29" s="8">
        <v>1</v>
      </c>
      <c r="IH29" s="8">
        <v>1</v>
      </c>
      <c r="II29" s="8">
        <v>1</v>
      </c>
      <c r="IJ29" s="8">
        <v>1</v>
      </c>
      <c r="IK29" s="8">
        <v>1</v>
      </c>
      <c r="IL29" s="8">
        <v>1</v>
      </c>
      <c r="IM29" s="8">
        <v>1</v>
      </c>
      <c r="IN29" s="8">
        <v>1</v>
      </c>
      <c r="IO29" s="8">
        <v>1</v>
      </c>
      <c r="IP29" s="8">
        <v>1</v>
      </c>
      <c r="IQ29" s="8">
        <v>1</v>
      </c>
      <c r="IR29" s="8">
        <v>1</v>
      </c>
      <c r="IS29" s="8">
        <v>1</v>
      </c>
      <c r="IT29" s="8">
        <v>1</v>
      </c>
      <c r="IU29" s="8">
        <v>1</v>
      </c>
      <c r="IV29" s="8">
        <v>1</v>
      </c>
      <c r="IW29" s="8">
        <v>1</v>
      </c>
      <c r="IX29" s="8">
        <v>1</v>
      </c>
      <c r="IY29" s="8">
        <v>1</v>
      </c>
      <c r="IZ29" s="8">
        <v>1</v>
      </c>
      <c r="JA29" s="8">
        <v>1</v>
      </c>
      <c r="JB29" s="8">
        <v>1</v>
      </c>
      <c r="JC29" s="8">
        <v>1</v>
      </c>
      <c r="JD29" s="8" t="s">
        <v>415</v>
      </c>
      <c r="JE29" s="8">
        <v>1</v>
      </c>
      <c r="JF29" s="8">
        <v>1</v>
      </c>
      <c r="JG29" s="8">
        <v>1</v>
      </c>
      <c r="JH29" s="8">
        <v>1</v>
      </c>
      <c r="JI29" s="8">
        <v>1</v>
      </c>
      <c r="JJ29" s="8">
        <v>1</v>
      </c>
      <c r="JK29" s="8">
        <v>1</v>
      </c>
      <c r="JL29" s="8">
        <v>1</v>
      </c>
      <c r="JM29" s="8">
        <v>1</v>
      </c>
      <c r="JN29" s="8">
        <v>1</v>
      </c>
      <c r="JO29" s="8">
        <v>1</v>
      </c>
      <c r="JP29" s="8">
        <v>1</v>
      </c>
      <c r="JQ29" s="8">
        <v>1</v>
      </c>
      <c r="JR29" s="8">
        <v>1</v>
      </c>
      <c r="JS29" s="8">
        <v>1</v>
      </c>
      <c r="JT29" s="8">
        <v>1</v>
      </c>
      <c r="JU29" s="8">
        <v>1</v>
      </c>
      <c r="JV29" s="8">
        <v>1</v>
      </c>
      <c r="JW29" s="8">
        <v>1</v>
      </c>
      <c r="JX29" s="8">
        <v>1</v>
      </c>
      <c r="JY29" s="8">
        <v>1</v>
      </c>
      <c r="JZ29" s="8">
        <v>1</v>
      </c>
      <c r="KA29" s="8">
        <v>1</v>
      </c>
      <c r="KB29" s="8">
        <v>1</v>
      </c>
      <c r="KC29" s="8">
        <v>1</v>
      </c>
      <c r="KD29" s="8">
        <v>1</v>
      </c>
      <c r="KE29" s="8">
        <v>1</v>
      </c>
      <c r="KF29" s="8">
        <v>1</v>
      </c>
      <c r="KG29" s="8">
        <v>1</v>
      </c>
      <c r="KH29" s="8">
        <v>1</v>
      </c>
      <c r="KI29" s="8">
        <v>1</v>
      </c>
      <c r="KJ29" s="8">
        <v>1</v>
      </c>
      <c r="KK29" s="8">
        <v>1</v>
      </c>
      <c r="KL29" s="8">
        <v>1</v>
      </c>
      <c r="KM29" s="8">
        <v>1</v>
      </c>
      <c r="KN29" s="8">
        <v>1</v>
      </c>
      <c r="KO29" s="8">
        <v>1</v>
      </c>
      <c r="KP29" s="8">
        <v>1</v>
      </c>
      <c r="KQ29" s="8">
        <v>1</v>
      </c>
    </row>
    <row r="30" spans="1:308" ht="15" hidden="1" customHeight="1">
      <c r="A30" s="40">
        <v>1</v>
      </c>
      <c r="B30" s="25" t="s">
        <v>928</v>
      </c>
      <c r="C30" s="26" t="s">
        <v>929</v>
      </c>
      <c r="D30" s="32">
        <v>44809</v>
      </c>
      <c r="E30" s="26" t="s">
        <v>419</v>
      </c>
      <c r="F30" s="26" t="s">
        <v>465</v>
      </c>
      <c r="G30" s="26" t="s">
        <v>421</v>
      </c>
      <c r="H30" s="26" t="s">
        <v>422</v>
      </c>
      <c r="I30" s="26" t="s">
        <v>423</v>
      </c>
      <c r="J30" s="26" t="s">
        <v>424</v>
      </c>
      <c r="K30" s="26" t="s">
        <v>425</v>
      </c>
      <c r="L30" s="26" t="s">
        <v>930</v>
      </c>
      <c r="M30" s="26" t="s">
        <v>622</v>
      </c>
      <c r="N30" s="26" t="s">
        <v>619</v>
      </c>
      <c r="O30" s="26" t="s">
        <v>434</v>
      </c>
      <c r="P30" s="32">
        <v>44927</v>
      </c>
      <c r="Q30" s="26"/>
      <c r="R30" s="27" t="s">
        <v>445</v>
      </c>
      <c r="S30" s="28">
        <f>IF(ISBLANK(P30)," ",IF(IF(AND(NOT(ISBLANK(Q30))),MONTH(Q30)&lt;1)," ",IF(MONTH(P30)&lt;2,SUM(Tableau235[[#This Row],[02/01/2023]:[31/01/2023]])," ")))</f>
        <v>22</v>
      </c>
      <c r="T30" s="28">
        <f>IF(ISBLANK(P30)," ",IF(IF(AND(NOT(ISBLANK(Q30))),MONTH(Q30)&lt;2)," ",IF(MONTH(P30)&lt;3,SUM(Tableau235[[#This Row],[01/02/2023]:[28/02/2023]])," ")))</f>
        <v>20</v>
      </c>
      <c r="U30" s="28">
        <f>IF(ISBLANK(P30)," ",IF(IF(AND(NOT(ISBLANK(Q30))),MONTH(Q30)&lt;3)," ",IF(MONTH(P30)&lt;4,SUM(Tableau235[[#This Row],[01/03/2023]:[31/03/2023]])," ")))</f>
        <v>23</v>
      </c>
      <c r="V30" s="28">
        <f>IF(ISBLANK(P30)," ",IF(IF(AND(NOT(ISBLANK(Q30))),MONTH(Q30)&lt;4)," ",IF(MONTH(P30)&lt;5,SUM(Tableau235[[#This Row],[03/04/2023]:[28/04/2023]])," ")))</f>
        <v>20</v>
      </c>
      <c r="W30" s="28">
        <f>IF(ISBLANK(P30)," ",IF(IF(AND(NOT(ISBLANK(Q30))),MONTH(Q30)&lt;5)," ",IF(MONTH(P30)&lt;6,SUM(Tableau235[[#This Row],[01/05/2023]:[31/05/2023]])," ")))</f>
        <v>23</v>
      </c>
      <c r="X30" s="28">
        <f>IF(ISBLANK(P30)," ",IF(IF(AND(NOT(ISBLANK(Q30))),MONTH(Q30)&lt;6)," ",IF(MONTH(P30)&lt;7,SUM(Tableau235[[#This Row],[01/06/2023]:[30/06/2023]])," ")))</f>
        <v>22</v>
      </c>
      <c r="Y30" s="28">
        <f>IF(ISBLANK(P30)," ",IF(IF(AND(NOT(ISBLANK(Q30))),MONTH(Q30)&lt;6)," ",IF(MONTH(P30)&lt;8,SUM(Tableau235[[#This Row],[03/07/2023]:[31/07/2023]])," ")))</f>
        <v>21</v>
      </c>
      <c r="Z30" s="28">
        <f>IF(ISBLANK(P30)," ",IF(IF(AND(NOT(ISBLANK(Q30))),MONTH(Q30)&lt;8)," ",IF(MONTH(P30)&lt;9,SUM(Tableau235[[#This Row],[01/08/2023]:[31/08/2023]])," ")))</f>
        <v>23</v>
      </c>
      <c r="AA30" s="28">
        <f>IF(ISBLANK(P30)," ",IF(IF(AND(NOT(ISBLANK(Q30))),MONTH(Q30)&lt;9)," ",IF(MONTH(P30)&lt;10,SUM(Tableau235[[#This Row],[01/09/2023]:[29/09/2023]])," ")))</f>
        <v>21</v>
      </c>
      <c r="AB30" s="28">
        <f>IF(ISBLANK(P30)," ",IF(IF(AND(NOT(ISBLANK(Q30))),MONTH(Q30)&lt;10)," ",IF(MONTH(P30)&lt;11,SUM(Tableau235[[#This Row],[02/10/2023]:[31/10/2023]])," ")))</f>
        <v>22</v>
      </c>
      <c r="AC30" s="28">
        <f>IF(ISBLANK(P30)," ",IF(IF(AND(NOT(ISBLANK(Q30))),MONTH(Q30)&lt;11)," ",IF(MONTH(P30)&lt;12,SUM(Tableau235[[#This Row],[01/11/2023]:[30/11/2023]])," ")))</f>
        <v>21</v>
      </c>
      <c r="AD30" s="28">
        <f>IF(ISBLANK(P30)," ",IF(IF(AND(NOT(ISBLANK(Q30))),MONTH(Q30)&lt;12)," ",IF(MONTH(P30)&lt;13,SUM(Tableau235[[#This Row],[01/12/2023]:[29/12/2023]])," ")))</f>
        <v>8</v>
      </c>
      <c r="AE30" s="7"/>
      <c r="AF30" s="8">
        <f>IF(OR(ISBLANK(P30),Tableau235[[#This Row],[Janvier]]=" ")," ",SUM(Tableau235[[#This Row],[02/01/2023]:[31/01/2023]])/(COUNTA(Tableau235[[#This Row],[02/01/2023]:[31/01/2023]])+COUNTBLANK(Tableau235[[#This Row],[02/01/2023]:[31/01/2023]])))</f>
        <v>1</v>
      </c>
      <c r="AG30" s="8">
        <f>IF(OR(ISBLANK(P30),Tableau235[[#This Row],[Février]]=" ")," ",SUM(Tableau235[[#This Row],[01/02/2023]:[28/02/2023]])/(COUNTA(Tableau235[[#This Row],[01/02/2023]:[28/02/2023]])+COUNTBLANK(Tableau235[[#This Row],[01/02/2023]:[28/02/2023]])))</f>
        <v>1</v>
      </c>
      <c r="AH30" s="8">
        <f>IF(OR(ISBLANK(P30),Tableau235[[#This Row],[Mars]]=" ")," ",SUM(Tableau235[[#This Row],[01/03/2023]:[31/03/2023]])/(COUNTA(Tableau235[[#This Row],[01/03/2023]:[31/03/2023]])+COUNTBLANK(Tableau235[[#This Row],[01/03/2023]:[31/03/2023]])))</f>
        <v>1</v>
      </c>
      <c r="AI30" s="8">
        <f>IF(OR(ISBLANK(P30),Tableau235[[#This Row],[Avril]]=" ")," ",SUM(Tableau235[[#This Row],[03/04/2023]:[28/04/2023]])/(COUNTA(Tableau235[[#This Row],[03/04/2023]:[28/04/2023]])+COUNTBLANK(Tableau235[[#This Row],[01/03/2023]:[31/03/2023]])))</f>
        <v>1</v>
      </c>
      <c r="AJ30" s="8">
        <f>IF(OR(ISBLANK(P30),Tableau235[[#This Row],[Mai]]=" ")," ",SUM(Tableau235[[#This Row],[01/05/2023]:[31/05/2023]])/(COUNTA(Tableau235[[#This Row],[01/05/2023]:[31/05/2023]])+COUNTBLANK(Tableau235[[#This Row],[01/05/2023]:[31/05/2023]])))</f>
        <v>1</v>
      </c>
      <c r="AK30" s="8">
        <f>IF(OR(ISBLANK(P30),Tableau235[[#This Row],[Juin]]=" ")," ",SUM(Tableau235[[#This Row],[01/06/2023]:[30/06/2023]])/(COUNTA(Tableau235[[#This Row],[01/06/2023]:[30/06/2023]])+COUNTBLANK(Tableau235[[#This Row],[01/06/2023]:[30/06/2023]])))</f>
        <v>1</v>
      </c>
      <c r="AL30" s="8">
        <f>IF(OR(ISBLANK(P30),Tableau235[[#This Row],[Juillet]]=" ")," ",SUM(Tableau235[[#This Row],[03/07/2023]:[31/07/2023]])/(COUNTA(Tableau235[[#This Row],[03/07/2023]:[31/07/2023]])+COUNTBLANK(Tableau235[[#This Row],[03/07/2023]:[31/07/2023]])))</f>
        <v>1</v>
      </c>
      <c r="AM30" s="8">
        <f>IF(OR(ISBLANK(P30),Tableau235[[#This Row],[Août]]=" ")," ",SUM(Tableau235[[#This Row],[01/08/2023]:[31/08/2023]])/(COUNTA(Tableau235[[#This Row],[01/08/2023]:[31/08/2023]])+COUNTBLANK(Tableau235[[#This Row],[01/08/2023]:[31/08/2023]])))</f>
        <v>1</v>
      </c>
      <c r="AN30" s="8">
        <f>IF(OR(ISBLANK(P30),Tableau235[[#This Row],[Septembre]]=" ")," ",SUM(Tableau235[[#This Row],[01/09/2023]:[29/09/2023]])/(COUNTA(Tableau235[[#This Row],[01/09/2023]:[29/09/2023]])+COUNTBLANK(Tableau235[[#This Row],[01/09/2023]:[29/09/2023]])))</f>
        <v>1</v>
      </c>
      <c r="AO30" s="8">
        <f>IF(OR(ISBLANK(P30),Tableau235[[#This Row],[Octobre]]=" ")," ",SUM(Tableau235[[#This Row],[02/10/2023]:[31/10/2023]])/(COUNTA(Tableau235[[#This Row],[02/10/2023]:[31/10/2023]])+COUNTBLANK(Tableau235[[#This Row],[02/10/2023]:[31/10/2023]])))</f>
        <v>1</v>
      </c>
      <c r="AP30" s="8">
        <f>IF(OR(ISBLANK(P30),Tableau235[[#This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30" s="8">
        <f>IF(OR(ISBLANK(P30),Tableau235[[#This Row],[Décembre]]=" ")," ",SUM(Tableau235[[#This Row],[01/12/2023]:[29/12/2023]])/(COUNTA(Tableau235[[#This Row],[01/12/2023]:[29/12/2023]])+COUNTBLANK(Tableau235[[#This Row],[01/12/2023]:[29/12/2023]])))</f>
        <v>0.38095238095238093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1</v>
      </c>
      <c r="AX30" s="8">
        <v>1</v>
      </c>
      <c r="AY30" s="8">
        <v>1</v>
      </c>
      <c r="AZ30" s="8">
        <v>1</v>
      </c>
      <c r="BA30" s="8">
        <v>1</v>
      </c>
      <c r="BB30" s="8">
        <v>1</v>
      </c>
      <c r="BC30" s="8">
        <v>1</v>
      </c>
      <c r="BD30" s="8">
        <v>1</v>
      </c>
      <c r="BE30" s="8">
        <v>1</v>
      </c>
      <c r="BF30" s="8">
        <v>1</v>
      </c>
      <c r="BG30" s="8">
        <v>1</v>
      </c>
      <c r="BH30" s="8">
        <v>1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8">
        <v>1</v>
      </c>
      <c r="BP30" s="8">
        <v>1</v>
      </c>
      <c r="BQ30" s="8">
        <v>1</v>
      </c>
      <c r="BR30" s="8">
        <v>1</v>
      </c>
      <c r="BS30" s="8">
        <v>1</v>
      </c>
      <c r="BT30" s="8">
        <v>1</v>
      </c>
      <c r="BU30" s="8">
        <v>1</v>
      </c>
      <c r="BV30" s="8">
        <v>1</v>
      </c>
      <c r="BW30" s="8">
        <v>1</v>
      </c>
      <c r="BX30" s="8">
        <v>1</v>
      </c>
      <c r="BY30" s="8">
        <v>1</v>
      </c>
      <c r="BZ30" s="8">
        <v>1</v>
      </c>
      <c r="CA30" s="8">
        <v>1</v>
      </c>
      <c r="CB30" s="8">
        <v>1</v>
      </c>
      <c r="CC30" s="8">
        <v>1</v>
      </c>
      <c r="CD30" s="8">
        <v>1</v>
      </c>
      <c r="CE30" s="8">
        <v>1</v>
      </c>
      <c r="CF30" s="8">
        <v>1</v>
      </c>
      <c r="CG30" s="8">
        <v>1</v>
      </c>
      <c r="CH30" s="8">
        <v>1</v>
      </c>
      <c r="CI30" s="8">
        <v>1</v>
      </c>
      <c r="CJ30" s="8">
        <v>1</v>
      </c>
      <c r="CK30" s="8">
        <v>1</v>
      </c>
      <c r="CL30" s="8">
        <v>1</v>
      </c>
      <c r="CM30" s="8">
        <v>1</v>
      </c>
      <c r="CN30" s="8">
        <v>1</v>
      </c>
      <c r="CO30" s="8">
        <v>1</v>
      </c>
      <c r="CP30" s="8">
        <v>1</v>
      </c>
      <c r="CQ30" s="8">
        <v>1</v>
      </c>
      <c r="CR30" s="8">
        <v>1</v>
      </c>
      <c r="CS30" s="8">
        <v>1</v>
      </c>
      <c r="CT30" s="8">
        <v>1</v>
      </c>
      <c r="CU30" s="8">
        <v>1</v>
      </c>
      <c r="CV30" s="8">
        <v>1</v>
      </c>
      <c r="CW30" s="8">
        <v>1</v>
      </c>
      <c r="CX30" s="8">
        <v>1</v>
      </c>
      <c r="CY30" s="8">
        <v>1</v>
      </c>
      <c r="CZ30" s="8">
        <v>1</v>
      </c>
      <c r="DA30" s="8">
        <v>1</v>
      </c>
      <c r="DB30" s="8">
        <v>1</v>
      </c>
      <c r="DC30" s="8">
        <v>1</v>
      </c>
      <c r="DD30" s="8">
        <v>1</v>
      </c>
      <c r="DE30" s="8">
        <v>1</v>
      </c>
      <c r="DF30" s="8">
        <v>1</v>
      </c>
      <c r="DG30" s="8">
        <v>1</v>
      </c>
      <c r="DH30" s="8">
        <v>1</v>
      </c>
      <c r="DI30" s="8">
        <v>1</v>
      </c>
      <c r="DJ30" s="8">
        <v>1</v>
      </c>
      <c r="DK30" s="8">
        <v>1</v>
      </c>
      <c r="DL30" s="8">
        <v>1</v>
      </c>
      <c r="DM30" s="8">
        <v>1</v>
      </c>
      <c r="DN30" s="8">
        <v>1</v>
      </c>
      <c r="DO30" s="8">
        <v>1</v>
      </c>
      <c r="DP30" s="8">
        <v>1</v>
      </c>
      <c r="DQ30" s="8">
        <v>1</v>
      </c>
      <c r="DR30" s="8">
        <v>1</v>
      </c>
      <c r="DS30" s="8">
        <v>1</v>
      </c>
      <c r="DT30" s="8">
        <v>1</v>
      </c>
      <c r="DU30" s="8">
        <v>1</v>
      </c>
      <c r="DV30" s="8">
        <v>1</v>
      </c>
      <c r="DW30" s="8">
        <v>1</v>
      </c>
      <c r="DX30" s="8">
        <v>1</v>
      </c>
      <c r="DY30" s="8">
        <v>1</v>
      </c>
      <c r="DZ30" s="8">
        <v>1</v>
      </c>
      <c r="EA30" s="8">
        <v>1</v>
      </c>
      <c r="EB30" s="8">
        <v>1</v>
      </c>
      <c r="EC30" s="8">
        <v>1</v>
      </c>
      <c r="ED30" s="8">
        <v>1</v>
      </c>
      <c r="EE30" s="8">
        <v>1</v>
      </c>
      <c r="EF30" s="8">
        <v>1</v>
      </c>
      <c r="EG30" s="8">
        <v>1</v>
      </c>
      <c r="EH30" s="8">
        <v>1</v>
      </c>
      <c r="EI30" s="8">
        <v>1</v>
      </c>
      <c r="EJ30" s="8">
        <v>1</v>
      </c>
      <c r="EK30" s="8">
        <v>1</v>
      </c>
      <c r="EL30" s="8">
        <v>1</v>
      </c>
      <c r="EM30" s="8">
        <v>1</v>
      </c>
      <c r="EN30" s="8">
        <v>1</v>
      </c>
      <c r="EO30" s="8">
        <v>1</v>
      </c>
      <c r="EP30" s="8">
        <v>1</v>
      </c>
      <c r="EQ30" s="8">
        <v>1</v>
      </c>
      <c r="ER30" s="8">
        <v>1</v>
      </c>
      <c r="ES30" s="8">
        <v>1</v>
      </c>
      <c r="ET30" s="8">
        <v>1</v>
      </c>
      <c r="EU30" s="8">
        <v>1</v>
      </c>
      <c r="EV30" s="8">
        <v>1</v>
      </c>
      <c r="EW30" s="8">
        <v>1</v>
      </c>
      <c r="EX30" s="8">
        <v>1</v>
      </c>
      <c r="EY30" s="8">
        <v>1</v>
      </c>
      <c r="EZ30" s="8">
        <v>1</v>
      </c>
      <c r="FA30" s="8">
        <v>1</v>
      </c>
      <c r="FB30" s="8">
        <v>1</v>
      </c>
      <c r="FC30" s="8">
        <v>1</v>
      </c>
      <c r="FD30" s="8">
        <v>1</v>
      </c>
      <c r="FE30" s="8">
        <v>1</v>
      </c>
      <c r="FF30" s="8">
        <v>1</v>
      </c>
      <c r="FG30" s="8">
        <v>1</v>
      </c>
      <c r="FH30" s="8">
        <v>1</v>
      </c>
      <c r="FI30" s="8">
        <v>1</v>
      </c>
      <c r="FJ30" s="8">
        <v>1</v>
      </c>
      <c r="FK30" s="8">
        <v>1</v>
      </c>
      <c r="FL30" s="8">
        <v>1</v>
      </c>
      <c r="FM30" s="8">
        <v>1</v>
      </c>
      <c r="FN30" s="8">
        <v>1</v>
      </c>
      <c r="FO30" s="8">
        <v>1</v>
      </c>
      <c r="FP30" s="8">
        <v>1</v>
      </c>
      <c r="FQ30" s="8">
        <v>1</v>
      </c>
      <c r="FR30" s="8">
        <v>1</v>
      </c>
      <c r="FS30" s="8">
        <v>1</v>
      </c>
      <c r="FT30" s="8">
        <v>1</v>
      </c>
      <c r="FU30" s="8">
        <v>1</v>
      </c>
      <c r="FV30" s="8">
        <v>1</v>
      </c>
      <c r="FW30" s="8">
        <v>1</v>
      </c>
      <c r="FX30" s="8">
        <v>1</v>
      </c>
      <c r="FY30" s="8">
        <v>1</v>
      </c>
      <c r="FZ30" s="8">
        <v>1</v>
      </c>
      <c r="GA30" s="8">
        <v>1</v>
      </c>
      <c r="GB30" s="8">
        <v>1</v>
      </c>
      <c r="GC30" s="8">
        <v>1</v>
      </c>
      <c r="GD30" s="8">
        <v>1</v>
      </c>
      <c r="GE30" s="8">
        <v>1</v>
      </c>
      <c r="GF30" s="8">
        <v>1</v>
      </c>
      <c r="GG30" s="8">
        <v>1</v>
      </c>
      <c r="GH30" s="8">
        <v>1</v>
      </c>
      <c r="GI30" s="8">
        <v>1</v>
      </c>
      <c r="GJ30" s="8">
        <v>1</v>
      </c>
      <c r="GK30" s="8">
        <v>1</v>
      </c>
      <c r="GL30" s="8">
        <v>1</v>
      </c>
      <c r="GM30" s="8">
        <v>1</v>
      </c>
      <c r="GN30" s="8">
        <v>1</v>
      </c>
      <c r="GO30" s="8">
        <v>1</v>
      </c>
      <c r="GP30" s="8">
        <v>1</v>
      </c>
      <c r="GQ30" s="8">
        <v>1</v>
      </c>
      <c r="GR30" s="8">
        <v>1</v>
      </c>
      <c r="GS30" s="8">
        <v>1</v>
      </c>
      <c r="GT30" s="8">
        <v>1</v>
      </c>
      <c r="GU30" s="8">
        <v>1</v>
      </c>
      <c r="GV30" s="8">
        <v>1</v>
      </c>
      <c r="GW30" s="8">
        <v>1</v>
      </c>
      <c r="GX30" s="8">
        <v>1</v>
      </c>
      <c r="GY30" s="8">
        <v>1</v>
      </c>
      <c r="GZ30" s="8">
        <v>1</v>
      </c>
      <c r="HA30" s="8">
        <v>1</v>
      </c>
      <c r="HB30" s="8">
        <v>1</v>
      </c>
      <c r="HC30" s="8">
        <v>1</v>
      </c>
      <c r="HD30" s="8">
        <v>1</v>
      </c>
      <c r="HE30" s="8">
        <v>1</v>
      </c>
      <c r="HF30" s="8">
        <v>1</v>
      </c>
      <c r="HG30" s="8">
        <v>1</v>
      </c>
      <c r="HH30" s="8">
        <v>1</v>
      </c>
      <c r="HI30" s="8">
        <v>1</v>
      </c>
      <c r="HJ30" s="8">
        <v>1</v>
      </c>
      <c r="HK30" s="8">
        <v>1</v>
      </c>
      <c r="HL30" s="8">
        <v>1</v>
      </c>
      <c r="HM30" s="8">
        <v>1</v>
      </c>
      <c r="HN30" s="8">
        <v>1</v>
      </c>
      <c r="HO30" s="8">
        <v>1</v>
      </c>
      <c r="HP30" s="8">
        <v>1</v>
      </c>
      <c r="HQ30" s="8">
        <v>1</v>
      </c>
      <c r="HR30" s="8">
        <v>1</v>
      </c>
      <c r="HS30" s="8">
        <v>1</v>
      </c>
      <c r="HT30" s="8">
        <v>1</v>
      </c>
      <c r="HU30" s="8">
        <v>1</v>
      </c>
      <c r="HV30" s="8">
        <v>1</v>
      </c>
      <c r="HW30" s="8">
        <v>1</v>
      </c>
      <c r="HX30" s="8">
        <v>1</v>
      </c>
      <c r="HY30" s="8">
        <v>1</v>
      </c>
      <c r="HZ30" s="8">
        <v>1</v>
      </c>
      <c r="IA30" s="8">
        <v>1</v>
      </c>
      <c r="IB30" s="8">
        <v>1</v>
      </c>
      <c r="IC30" s="8">
        <v>1</v>
      </c>
      <c r="ID30" s="8">
        <v>1</v>
      </c>
      <c r="IE30" s="8">
        <v>1</v>
      </c>
      <c r="IF30" s="8">
        <v>1</v>
      </c>
      <c r="IG30" s="8">
        <v>1</v>
      </c>
      <c r="IH30" s="8">
        <v>1</v>
      </c>
      <c r="II30" s="8">
        <v>1</v>
      </c>
      <c r="IJ30" s="8">
        <v>1</v>
      </c>
      <c r="IK30" s="8">
        <v>1</v>
      </c>
      <c r="IL30" s="8">
        <v>1</v>
      </c>
      <c r="IM30" s="8">
        <v>1</v>
      </c>
      <c r="IN30" s="8">
        <v>1</v>
      </c>
      <c r="IO30" s="8">
        <v>1</v>
      </c>
      <c r="IP30" s="8">
        <v>1</v>
      </c>
      <c r="IQ30" s="8">
        <v>1</v>
      </c>
      <c r="IR30" s="8">
        <v>1</v>
      </c>
      <c r="IS30" s="8">
        <v>1</v>
      </c>
      <c r="IT30" s="8">
        <v>1</v>
      </c>
      <c r="IU30" s="8">
        <v>1</v>
      </c>
      <c r="IV30" s="8">
        <v>1</v>
      </c>
      <c r="IW30" s="8">
        <v>1</v>
      </c>
      <c r="IX30" s="8">
        <v>1</v>
      </c>
      <c r="IY30" s="8">
        <v>1</v>
      </c>
      <c r="IZ30" s="8">
        <v>1</v>
      </c>
      <c r="JA30" s="8">
        <v>1</v>
      </c>
      <c r="JB30" s="8">
        <v>1</v>
      </c>
      <c r="JC30" s="8">
        <v>1</v>
      </c>
      <c r="JD30" s="8" t="s">
        <v>415</v>
      </c>
      <c r="JE30" s="8">
        <v>1</v>
      </c>
      <c r="JF30" s="8">
        <v>1</v>
      </c>
      <c r="JG30" s="8">
        <v>1</v>
      </c>
      <c r="JH30" s="8">
        <v>1</v>
      </c>
      <c r="JI30" s="8">
        <v>1</v>
      </c>
      <c r="JJ30" s="8">
        <v>1</v>
      </c>
      <c r="JK30" s="8">
        <v>1</v>
      </c>
      <c r="JL30" s="8">
        <v>1</v>
      </c>
      <c r="JM30" s="8">
        <v>1</v>
      </c>
      <c r="JN30" s="8">
        <v>1</v>
      </c>
      <c r="JO30" s="8">
        <v>1</v>
      </c>
      <c r="JP30" s="8">
        <v>1</v>
      </c>
      <c r="JQ30" s="8">
        <v>1</v>
      </c>
      <c r="JR30" s="8">
        <v>1</v>
      </c>
      <c r="JS30" s="8">
        <v>1</v>
      </c>
      <c r="JT30" s="8">
        <v>1</v>
      </c>
      <c r="JU30" s="8">
        <v>1</v>
      </c>
      <c r="JV30" s="8">
        <v>1</v>
      </c>
      <c r="JW30" s="8">
        <v>1</v>
      </c>
      <c r="JX30" s="8">
        <v>1</v>
      </c>
      <c r="JY30" s="8">
        <v>1</v>
      </c>
      <c r="JZ30" s="8" t="s">
        <v>413</v>
      </c>
      <c r="KA30" s="8" t="s">
        <v>413</v>
      </c>
      <c r="KB30" s="8" t="s">
        <v>413</v>
      </c>
      <c r="KC30" s="8" t="s">
        <v>413</v>
      </c>
      <c r="KD30" s="8" t="s">
        <v>413</v>
      </c>
      <c r="KE30" s="8" t="s">
        <v>413</v>
      </c>
      <c r="KF30" s="8" t="s">
        <v>413</v>
      </c>
      <c r="KG30" s="8" t="s">
        <v>413</v>
      </c>
      <c r="KH30" s="8">
        <v>1</v>
      </c>
      <c r="KI30" s="8">
        <v>1</v>
      </c>
      <c r="KJ30" s="8">
        <v>1</v>
      </c>
      <c r="KK30" s="8">
        <v>1</v>
      </c>
      <c r="KL30" s="8">
        <v>1</v>
      </c>
      <c r="KM30" s="8" t="s">
        <v>413</v>
      </c>
      <c r="KN30" s="8" t="s">
        <v>413</v>
      </c>
      <c r="KO30" s="8" t="s">
        <v>413</v>
      </c>
      <c r="KP30" s="8" t="s">
        <v>413</v>
      </c>
      <c r="KQ30" s="8" t="s">
        <v>413</v>
      </c>
    </row>
    <row r="31" spans="1:308" ht="15" customHeight="1">
      <c r="A31" s="40">
        <v>1</v>
      </c>
      <c r="B31" s="25" t="s">
        <v>505</v>
      </c>
      <c r="C31" s="26" t="s">
        <v>506</v>
      </c>
      <c r="D31" s="32">
        <v>44991</v>
      </c>
      <c r="E31" s="26" t="s">
        <v>470</v>
      </c>
      <c r="F31" s="26" t="s">
        <v>507</v>
      </c>
      <c r="G31" s="26" t="s">
        <v>438</v>
      </c>
      <c r="H31" s="26" t="s">
        <v>439</v>
      </c>
      <c r="I31" s="26" t="s">
        <v>423</v>
      </c>
      <c r="J31" s="26" t="s">
        <v>440</v>
      </c>
      <c r="K31" s="26" t="s">
        <v>441</v>
      </c>
      <c r="L31" s="26" t="s">
        <v>916</v>
      </c>
      <c r="M31" s="26" t="s">
        <v>508</v>
      </c>
      <c r="N31" s="26" t="s">
        <v>443</v>
      </c>
      <c r="O31" s="26" t="s">
        <v>486</v>
      </c>
      <c r="P31" s="32">
        <v>44986</v>
      </c>
      <c r="Q31" s="26"/>
      <c r="R31" s="27" t="s">
        <v>445</v>
      </c>
      <c r="S31" s="28" t="str">
        <f>IF(ISBLANK(P31)," ",IF(IF(AND(NOT(ISBLANK(Q31))),MONTH(Q31)&lt;1)," ",IF(MONTH(P31)&lt;2,SUM(Tableau235[[#This Row],[02/01/2023]:[31/01/2023]])," ")))</f>
        <v xml:space="preserve"> </v>
      </c>
      <c r="T31" s="28" t="str">
        <f>IF(ISBLANK(P31)," ",IF(IF(AND(NOT(ISBLANK(Q31))),MONTH(Q31)&lt;2)," ",IF(MONTH(P31)&lt;3,SUM(Tableau235[[#This Row],[01/02/2023]:[28/02/2023]])," ")))</f>
        <v xml:space="preserve"> </v>
      </c>
      <c r="U31" s="28">
        <f>IF(ISBLANK(P31)," ",IF(IF(AND(NOT(ISBLANK(Q31))),MONTH(Q31)&lt;3)," ",IF(MONTH(P31)&lt;4,SUM(Tableau235[[#This Row],[01/03/2023]:[31/03/2023]])," ")))</f>
        <v>0</v>
      </c>
      <c r="V31" s="28">
        <f>IF(ISBLANK(P31)," ",IF(IF(AND(NOT(ISBLANK(Q31))),MONTH(Q31)&lt;4)," ",IF(MONTH(P31)&lt;5,SUM(Tableau235[[#This Row],[03/04/2023]:[28/04/2023]])," ")))</f>
        <v>0</v>
      </c>
      <c r="W31" s="28">
        <f>IF(ISBLANK(P31)," ",IF(IF(AND(NOT(ISBLANK(Q31))),MONTH(Q31)&lt;5)," ",IF(MONTH(P31)&lt;6,SUM(Tableau235[[#This Row],[01/05/2023]:[31/05/2023]])," ")))</f>
        <v>23</v>
      </c>
      <c r="X31" s="28">
        <f>IF(ISBLANK(P31)," ",IF(IF(AND(NOT(ISBLANK(Q31))),MONTH(Q31)&lt;6)," ",IF(MONTH(P31)&lt;7,SUM(Tableau235[[#This Row],[01/06/2023]:[30/06/2023]])," ")))</f>
        <v>22</v>
      </c>
      <c r="Y31" s="28">
        <f>IF(ISBLANK(P31)," ",IF(IF(AND(NOT(ISBLANK(Q31))),MONTH(Q31)&lt;6)," ",IF(MONTH(P31)&lt;8,SUM(Tableau235[[#This Row],[03/07/2023]:[31/07/2023]])," ")))</f>
        <v>21</v>
      </c>
      <c r="Z31" s="28">
        <f>IF(ISBLANK(P31)," ",IF(IF(AND(NOT(ISBLANK(Q31))),MONTH(Q31)&lt;8)," ",IF(MONTH(P31)&lt;9,SUM(Tableau235[[#This Row],[01/08/2023]:[31/08/2023]])," ")))</f>
        <v>23</v>
      </c>
      <c r="AA31" s="28">
        <f>IF(ISBLANK(P31)," ",IF(IF(AND(NOT(ISBLANK(Q31))),MONTH(Q31)&lt;9)," ",IF(MONTH(P31)&lt;10,SUM(Tableau235[[#This Row],[01/09/2023]:[29/09/2023]])," ")))</f>
        <v>21</v>
      </c>
      <c r="AB31" s="28">
        <f>IF(ISBLANK(P31)," ",IF(IF(AND(NOT(ISBLANK(Q31))),MONTH(Q31)&lt;10)," ",IF(MONTH(P31)&lt;11,SUM(Tableau235[[#This Row],[02/10/2023]:[31/10/2023]])," ")))</f>
        <v>22</v>
      </c>
      <c r="AC31" s="28">
        <f>IF(ISBLANK(P31)," ",IF(IF(AND(NOT(ISBLANK(Q31))),MONTH(Q31)&lt;11)," ",IF(MONTH(P31)&lt;12,SUM(Tableau235[[#This Row],[01/11/2023]:[30/11/2023]])," ")))</f>
        <v>21</v>
      </c>
      <c r="AD31" s="28">
        <f>IF(ISBLANK(P31)," ",IF(IF(AND(NOT(ISBLANK(Q31))),MONTH(Q31)&lt;12)," ",IF(MONTH(P31)&lt;13,SUM(Tableau235[[#This Row],[01/12/2023]:[29/12/2023]])," ")))</f>
        <v>20.5</v>
      </c>
      <c r="AE31" s="7"/>
      <c r="AF31" s="8" t="str">
        <f>IF(OR(ISBLANK(P31),Tableau235[[#This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31" s="8" t="str">
        <f>IF(OR(ISBLANK(P31),Tableau235[[#This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31" s="8">
        <f>IF(OR(ISBLANK(P31),Tableau235[[#This Row],[Mars]]=" ")," ",SUM(Tableau235[[#This Row],[01/03/2023]:[31/03/2023]])/(COUNTA(Tableau235[[#This Row],[01/03/2023]:[31/03/2023]])+COUNTBLANK(Tableau235[[#This Row],[01/03/2023]:[31/03/2023]])))</f>
        <v>0</v>
      </c>
      <c r="AI31" s="8">
        <f>IF(OR(ISBLANK(P31),Tableau235[[#This Row],[Avril]]=" ")," ",SUM(Tableau235[[#This Row],[03/04/2023]:[28/04/2023]])/(COUNTA(Tableau235[[#This Row],[03/04/2023]:[28/04/2023]])+COUNTBLANK(Tableau235[[#This Row],[01/03/2023]:[31/03/2023]])))</f>
        <v>0</v>
      </c>
      <c r="AJ31" s="8">
        <f>IF(OR(ISBLANK(P31),Tableau235[[#This Row],[Mai]]=" ")," ",SUM(Tableau235[[#This Row],[01/05/2023]:[31/05/2023]])/(COUNTA(Tableau235[[#This Row],[01/05/2023]:[31/05/2023]])+COUNTBLANK(Tableau235[[#This Row],[01/05/2023]:[31/05/2023]])))</f>
        <v>1</v>
      </c>
      <c r="AK31" s="8">
        <f>IF(OR(ISBLANK(P31),Tableau235[[#This Row],[Juin]]=" ")," ",SUM(Tableau235[[#This Row],[01/06/2023]:[30/06/2023]])/(COUNTA(Tableau235[[#This Row],[01/06/2023]:[30/06/2023]])+COUNTBLANK(Tableau235[[#This Row],[01/06/2023]:[30/06/2023]])))</f>
        <v>1</v>
      </c>
      <c r="AL31" s="8">
        <f>IF(OR(ISBLANK(P31),Tableau235[[#This Row],[Juillet]]=" ")," ",SUM(Tableau235[[#This Row],[03/07/2023]:[31/07/2023]])/(COUNTA(Tableau235[[#This Row],[03/07/2023]:[31/07/2023]])+COUNTBLANK(Tableau235[[#This Row],[03/07/2023]:[31/07/2023]])))</f>
        <v>1</v>
      </c>
      <c r="AM31" s="8">
        <f>IF(OR(ISBLANK(P31),Tableau235[[#This Row],[Août]]=" ")," ",SUM(Tableau235[[#This Row],[01/08/2023]:[31/08/2023]])/(COUNTA(Tableau235[[#This Row],[01/08/2023]:[31/08/2023]])+COUNTBLANK(Tableau235[[#This Row],[01/08/2023]:[31/08/2023]])))</f>
        <v>1</v>
      </c>
      <c r="AN31" s="8">
        <f>IF(OR(ISBLANK(P31),Tableau235[[#This Row],[Septembre]]=" ")," ",SUM(Tableau235[[#This Row],[01/09/2023]:[29/09/2023]])/(COUNTA(Tableau235[[#This Row],[01/09/2023]:[29/09/2023]])+COUNTBLANK(Tableau235[[#This Row],[01/09/2023]:[29/09/2023]])))</f>
        <v>1</v>
      </c>
      <c r="AO31" s="8">
        <f>IF(OR(ISBLANK(P31),Tableau235[[#This Row],[Octobre]]=" ")," ",SUM(Tableau235[[#This Row],[02/10/2023]:[31/10/2023]])/(COUNTA(Tableau235[[#This Row],[02/10/2023]:[31/10/2023]])+COUNTBLANK(Tableau235[[#This Row],[02/10/2023]:[31/10/2023]])))</f>
        <v>1</v>
      </c>
      <c r="AP31" s="8">
        <f>IF(OR(ISBLANK(P31),Tableau235[[#This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31" s="8">
        <f>IF(OR(ISBLANK(P31),Tableau235[[#This Row],[Décembre]]=" ")," ",SUM(Tableau235[[#This Row],[01/12/2023]:[29/12/2023]])/(COUNTA(Tableau235[[#This Row],[01/12/2023]:[29/12/2023]])+COUNTBLANK(Tableau235[[#This Row],[01/12/2023]:[29/12/2023]])))</f>
        <v>0.97619047619047616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 t="s">
        <v>898</v>
      </c>
      <c r="CI31" s="8" t="s">
        <v>898</v>
      </c>
      <c r="CJ31" s="8" t="s">
        <v>898</v>
      </c>
      <c r="CK31" s="8" t="s">
        <v>898</v>
      </c>
      <c r="CL31" s="8" t="s">
        <v>898</v>
      </c>
      <c r="CM31" s="8" t="s">
        <v>898</v>
      </c>
      <c r="CN31" s="8" t="s">
        <v>898</v>
      </c>
      <c r="CO31" s="8" t="s">
        <v>898</v>
      </c>
      <c r="CP31" s="8" t="s">
        <v>898</v>
      </c>
      <c r="CQ31" s="8" t="s">
        <v>898</v>
      </c>
      <c r="CR31" s="8" t="s">
        <v>898</v>
      </c>
      <c r="CS31" s="8" t="s">
        <v>898</v>
      </c>
      <c r="CT31" s="8" t="s">
        <v>898</v>
      </c>
      <c r="CU31" s="8" t="s">
        <v>898</v>
      </c>
      <c r="CV31" s="8" t="s">
        <v>898</v>
      </c>
      <c r="CW31" s="8" t="s">
        <v>898</v>
      </c>
      <c r="CX31" s="8" t="s">
        <v>898</v>
      </c>
      <c r="CY31" s="8" t="s">
        <v>898</v>
      </c>
      <c r="CZ31" s="8" t="s">
        <v>898</v>
      </c>
      <c r="DA31" s="8" t="s">
        <v>898</v>
      </c>
      <c r="DB31" s="8" t="s">
        <v>898</v>
      </c>
      <c r="DC31" s="8" t="s">
        <v>898</v>
      </c>
      <c r="DD31" s="8" t="s">
        <v>898</v>
      </c>
      <c r="DE31" s="8" t="s">
        <v>898</v>
      </c>
      <c r="DF31" s="8" t="s">
        <v>898</v>
      </c>
      <c r="DG31" s="8" t="s">
        <v>898</v>
      </c>
      <c r="DH31" s="8" t="s">
        <v>898</v>
      </c>
      <c r="DI31" s="8" t="s">
        <v>898</v>
      </c>
      <c r="DJ31" s="8" t="s">
        <v>898</v>
      </c>
      <c r="DK31" s="8" t="s">
        <v>898</v>
      </c>
      <c r="DL31" s="8" t="s">
        <v>898</v>
      </c>
      <c r="DM31" s="8" t="s">
        <v>898</v>
      </c>
      <c r="DN31" s="8" t="s">
        <v>898</v>
      </c>
      <c r="DO31" s="8" t="s">
        <v>898</v>
      </c>
      <c r="DP31" s="8" t="s">
        <v>898</v>
      </c>
      <c r="DQ31" s="8" t="s">
        <v>898</v>
      </c>
      <c r="DR31" s="8" t="s">
        <v>898</v>
      </c>
      <c r="DS31" s="8" t="s">
        <v>898</v>
      </c>
      <c r="DT31" s="8" t="s">
        <v>898</v>
      </c>
      <c r="DU31" s="8" t="s">
        <v>898</v>
      </c>
      <c r="DV31" s="8" t="s">
        <v>898</v>
      </c>
      <c r="DW31" s="8" t="s">
        <v>898</v>
      </c>
      <c r="DX31" s="8" t="s">
        <v>898</v>
      </c>
      <c r="DY31" s="8">
        <v>1</v>
      </c>
      <c r="DZ31" s="8">
        <v>1</v>
      </c>
      <c r="EA31" s="8">
        <v>1</v>
      </c>
      <c r="EB31" s="8">
        <v>1</v>
      </c>
      <c r="EC31" s="8">
        <v>1</v>
      </c>
      <c r="ED31" s="8">
        <v>1</v>
      </c>
      <c r="EE31" s="8">
        <v>1</v>
      </c>
      <c r="EF31" s="8">
        <v>1</v>
      </c>
      <c r="EG31" s="8">
        <v>1</v>
      </c>
      <c r="EH31" s="8">
        <v>1</v>
      </c>
      <c r="EI31" s="8">
        <v>1</v>
      </c>
      <c r="EJ31" s="8">
        <v>1</v>
      </c>
      <c r="EK31" s="8">
        <v>1</v>
      </c>
      <c r="EL31" s="8">
        <v>1</v>
      </c>
      <c r="EM31" s="8">
        <v>1</v>
      </c>
      <c r="EN31" s="8">
        <v>1</v>
      </c>
      <c r="EO31" s="8">
        <v>1</v>
      </c>
      <c r="EP31" s="8">
        <v>1</v>
      </c>
      <c r="EQ31" s="8">
        <v>1</v>
      </c>
      <c r="ER31" s="8">
        <v>1</v>
      </c>
      <c r="ES31" s="8">
        <v>1</v>
      </c>
      <c r="ET31" s="8">
        <v>1</v>
      </c>
      <c r="EU31" s="8">
        <v>1</v>
      </c>
      <c r="EV31" s="8">
        <v>1</v>
      </c>
      <c r="EW31" s="8">
        <v>1</v>
      </c>
      <c r="EX31" s="8">
        <v>1</v>
      </c>
      <c r="EY31" s="8">
        <v>1</v>
      </c>
      <c r="EZ31" s="8">
        <v>1</v>
      </c>
      <c r="FA31" s="8">
        <v>1</v>
      </c>
      <c r="FB31" s="8">
        <v>1</v>
      </c>
      <c r="FC31" s="8">
        <v>1</v>
      </c>
      <c r="FD31" s="8">
        <v>1</v>
      </c>
      <c r="FE31" s="8">
        <v>1</v>
      </c>
      <c r="FF31" s="8">
        <v>1</v>
      </c>
      <c r="FG31" s="8">
        <v>1</v>
      </c>
      <c r="FH31" s="8">
        <v>1</v>
      </c>
      <c r="FI31" s="8">
        <v>1</v>
      </c>
      <c r="FJ31" s="8">
        <v>1</v>
      </c>
      <c r="FK31" s="8">
        <v>1</v>
      </c>
      <c r="FL31" s="8">
        <v>1</v>
      </c>
      <c r="FM31" s="8">
        <v>1</v>
      </c>
      <c r="FN31" s="8">
        <v>1</v>
      </c>
      <c r="FO31" s="8">
        <v>1</v>
      </c>
      <c r="FP31" s="8">
        <v>1</v>
      </c>
      <c r="FQ31" s="8">
        <v>1</v>
      </c>
      <c r="FR31" s="8">
        <v>1</v>
      </c>
      <c r="FS31" s="8">
        <v>1</v>
      </c>
      <c r="FT31" s="8">
        <v>1</v>
      </c>
      <c r="FU31" s="8">
        <v>1</v>
      </c>
      <c r="FV31" s="8">
        <v>1</v>
      </c>
      <c r="FW31" s="8">
        <v>1</v>
      </c>
      <c r="FX31" s="8">
        <v>1</v>
      </c>
      <c r="FY31" s="8">
        <v>1</v>
      </c>
      <c r="FZ31" s="8">
        <v>1</v>
      </c>
      <c r="GA31" s="8">
        <v>1</v>
      </c>
      <c r="GB31" s="8">
        <v>1</v>
      </c>
      <c r="GC31" s="8">
        <v>1</v>
      </c>
      <c r="GD31" s="8">
        <v>1</v>
      </c>
      <c r="GE31" s="8">
        <v>1</v>
      </c>
      <c r="GF31" s="8">
        <v>1</v>
      </c>
      <c r="GG31" s="8">
        <v>1</v>
      </c>
      <c r="GH31" s="8">
        <v>1</v>
      </c>
      <c r="GI31" s="8">
        <v>1</v>
      </c>
      <c r="GJ31" s="8">
        <v>1</v>
      </c>
      <c r="GK31" s="8">
        <v>1</v>
      </c>
      <c r="GL31" s="8">
        <v>1</v>
      </c>
      <c r="GM31" s="8">
        <v>1</v>
      </c>
      <c r="GN31" s="8">
        <v>1</v>
      </c>
      <c r="GO31" s="8">
        <v>1</v>
      </c>
      <c r="GP31" s="8">
        <v>1</v>
      </c>
      <c r="GQ31" s="8">
        <v>1</v>
      </c>
      <c r="GR31" s="8">
        <v>1</v>
      </c>
      <c r="GS31" s="8">
        <v>1</v>
      </c>
      <c r="GT31" s="8">
        <v>1</v>
      </c>
      <c r="GU31" s="8">
        <v>1</v>
      </c>
      <c r="GV31" s="8">
        <v>1</v>
      </c>
      <c r="GW31" s="8">
        <v>1</v>
      </c>
      <c r="GX31" s="8">
        <v>1</v>
      </c>
      <c r="GY31" s="8">
        <v>1</v>
      </c>
      <c r="GZ31" s="8">
        <v>1</v>
      </c>
      <c r="HA31" s="8">
        <v>1</v>
      </c>
      <c r="HB31" s="8">
        <v>1</v>
      </c>
      <c r="HC31" s="8">
        <v>1</v>
      </c>
      <c r="HD31" s="8">
        <v>1</v>
      </c>
      <c r="HE31" s="8">
        <v>1</v>
      </c>
      <c r="HF31" s="8">
        <v>1</v>
      </c>
      <c r="HG31" s="8">
        <v>1</v>
      </c>
      <c r="HH31" s="8">
        <v>1</v>
      </c>
      <c r="HI31" s="8">
        <v>1</v>
      </c>
      <c r="HJ31" s="8">
        <v>1</v>
      </c>
      <c r="HK31" s="8">
        <v>1</v>
      </c>
      <c r="HL31" s="8">
        <v>1</v>
      </c>
      <c r="HM31" s="8">
        <v>1</v>
      </c>
      <c r="HN31" s="8">
        <v>1</v>
      </c>
      <c r="HO31" s="8">
        <v>1</v>
      </c>
      <c r="HP31" s="8">
        <v>1</v>
      </c>
      <c r="HQ31" s="8">
        <v>1</v>
      </c>
      <c r="HR31" s="8">
        <v>1</v>
      </c>
      <c r="HS31" s="8">
        <v>1</v>
      </c>
      <c r="HT31" s="8">
        <v>1</v>
      </c>
      <c r="HU31" s="8">
        <v>1</v>
      </c>
      <c r="HV31" s="8">
        <v>1</v>
      </c>
      <c r="HW31" s="8">
        <v>1</v>
      </c>
      <c r="HX31" s="8">
        <v>1</v>
      </c>
      <c r="HY31" s="8">
        <v>1</v>
      </c>
      <c r="HZ31" s="8">
        <v>1</v>
      </c>
      <c r="IA31" s="8">
        <v>1</v>
      </c>
      <c r="IB31" s="8">
        <v>1</v>
      </c>
      <c r="IC31" s="8">
        <v>1</v>
      </c>
      <c r="ID31" s="8">
        <v>1</v>
      </c>
      <c r="IE31" s="8">
        <v>1</v>
      </c>
      <c r="IF31" s="8">
        <v>1</v>
      </c>
      <c r="IG31" s="8">
        <v>1</v>
      </c>
      <c r="IH31" s="8">
        <v>1</v>
      </c>
      <c r="II31" s="8">
        <v>1</v>
      </c>
      <c r="IJ31" s="8">
        <v>1</v>
      </c>
      <c r="IK31" s="8">
        <v>1</v>
      </c>
      <c r="IL31" s="8">
        <v>1</v>
      </c>
      <c r="IM31" s="8">
        <v>1</v>
      </c>
      <c r="IN31" s="8">
        <v>1</v>
      </c>
      <c r="IO31" s="8">
        <v>1</v>
      </c>
      <c r="IP31" s="8">
        <v>1</v>
      </c>
      <c r="IQ31" s="8">
        <v>1</v>
      </c>
      <c r="IR31" s="8">
        <v>1</v>
      </c>
      <c r="IS31" s="8">
        <v>1</v>
      </c>
      <c r="IT31" s="8">
        <v>1</v>
      </c>
      <c r="IU31" s="8">
        <v>1</v>
      </c>
      <c r="IV31" s="8">
        <v>1</v>
      </c>
      <c r="IW31" s="8">
        <v>1</v>
      </c>
      <c r="IX31" s="8">
        <v>1</v>
      </c>
      <c r="IY31" s="8">
        <v>1</v>
      </c>
      <c r="IZ31" s="8">
        <v>1</v>
      </c>
      <c r="JA31" s="8">
        <v>1</v>
      </c>
      <c r="JB31" s="8">
        <v>1</v>
      </c>
      <c r="JC31" s="8">
        <v>1</v>
      </c>
      <c r="JD31" s="8" t="s">
        <v>415</v>
      </c>
      <c r="JE31" s="8">
        <v>1</v>
      </c>
      <c r="JF31" s="8">
        <v>1</v>
      </c>
      <c r="JG31" s="8">
        <v>1</v>
      </c>
      <c r="JH31" s="8">
        <v>1</v>
      </c>
      <c r="JI31" s="8">
        <v>1</v>
      </c>
      <c r="JJ31" s="8">
        <v>1</v>
      </c>
      <c r="JK31" s="8">
        <v>1</v>
      </c>
      <c r="JL31" s="8">
        <v>1</v>
      </c>
      <c r="JM31" s="8">
        <v>1</v>
      </c>
      <c r="JN31" s="8">
        <v>1</v>
      </c>
      <c r="JO31" s="8">
        <v>1</v>
      </c>
      <c r="JP31" s="8">
        <v>1</v>
      </c>
      <c r="JQ31" s="8">
        <v>1</v>
      </c>
      <c r="JR31" s="8">
        <v>1</v>
      </c>
      <c r="JS31" s="8">
        <v>1</v>
      </c>
      <c r="JT31" s="8">
        <v>1</v>
      </c>
      <c r="JU31" s="8">
        <v>1</v>
      </c>
      <c r="JV31" s="8">
        <v>1</v>
      </c>
      <c r="JW31" s="8">
        <v>1</v>
      </c>
      <c r="JX31" s="8">
        <v>1</v>
      </c>
      <c r="JY31" s="8">
        <v>1</v>
      </c>
      <c r="JZ31" s="8">
        <v>1</v>
      </c>
      <c r="KA31" s="58">
        <v>0.5</v>
      </c>
      <c r="KB31" s="8">
        <v>1</v>
      </c>
      <c r="KC31" s="8">
        <v>1</v>
      </c>
      <c r="KD31" s="8">
        <v>1</v>
      </c>
      <c r="KE31" s="8">
        <v>1</v>
      </c>
      <c r="KF31" s="8">
        <v>1</v>
      </c>
      <c r="KG31" s="8">
        <v>1</v>
      </c>
      <c r="KH31" s="8">
        <v>1</v>
      </c>
      <c r="KI31" s="8">
        <v>1</v>
      </c>
      <c r="KJ31" s="8">
        <v>1</v>
      </c>
      <c r="KK31" s="8">
        <v>1</v>
      </c>
      <c r="KL31" s="8">
        <v>1</v>
      </c>
      <c r="KM31" s="8">
        <v>1</v>
      </c>
      <c r="KN31" s="8">
        <v>1</v>
      </c>
      <c r="KO31" s="8">
        <v>1</v>
      </c>
      <c r="KP31" s="8">
        <v>1</v>
      </c>
      <c r="KQ31" s="8">
        <v>1</v>
      </c>
    </row>
    <row r="32" spans="1:308" ht="15" hidden="1" customHeight="1">
      <c r="A32" s="40">
        <v>1</v>
      </c>
      <c r="B32" s="25" t="s">
        <v>509</v>
      </c>
      <c r="C32" s="26" t="s">
        <v>510</v>
      </c>
      <c r="D32" s="32">
        <v>45082</v>
      </c>
      <c r="E32" s="26" t="s">
        <v>419</v>
      </c>
      <c r="F32" s="26" t="s">
        <v>465</v>
      </c>
      <c r="G32" s="26" t="s">
        <v>617</v>
      </c>
      <c r="H32" s="26" t="s">
        <v>439</v>
      </c>
      <c r="I32" s="26" t="s">
        <v>423</v>
      </c>
      <c r="J32" s="26" t="s">
        <v>440</v>
      </c>
      <c r="K32" s="26" t="s">
        <v>441</v>
      </c>
      <c r="L32" s="26" t="s">
        <v>481</v>
      </c>
      <c r="M32" s="26"/>
      <c r="N32" s="26" t="s">
        <v>443</v>
      </c>
      <c r="O32" s="26" t="s">
        <v>562</v>
      </c>
      <c r="P32" s="32">
        <v>45078</v>
      </c>
      <c r="Q32" s="26"/>
      <c r="R32" s="27" t="s">
        <v>428</v>
      </c>
      <c r="S32" s="28" t="str">
        <f>IF(ISBLANK(P32)," ",IF(IF(AND(NOT(ISBLANK(Q32))),MONTH(Q32)&lt;1)," ",IF(MONTH(P32)&lt;2,SUM(Tableau235[[#This Row],[02/01/2023]:[31/01/2023]])," ")))</f>
        <v xml:space="preserve"> </v>
      </c>
      <c r="T32" s="28" t="str">
        <f>IF(ISBLANK(P32)," ",IF(IF(AND(NOT(ISBLANK(Q32))),MONTH(Q32)&lt;2)," ",IF(MONTH(P32)&lt;3,SUM(Tableau235[[#This Row],[01/02/2023]:[28/02/2023]])," ")))</f>
        <v xml:space="preserve"> </v>
      </c>
      <c r="U32" s="28" t="str">
        <f>IF(ISBLANK(P32)," ",IF(IF(AND(NOT(ISBLANK(Q32))),MONTH(Q32)&lt;3)," ",IF(MONTH(P32)&lt;4,SUM(Tableau235[[#This Row],[01/03/2023]:[31/03/2023]])," ")))</f>
        <v xml:space="preserve"> </v>
      </c>
      <c r="V32" s="28" t="str">
        <f>IF(ISBLANK(P32)," ",IF(IF(AND(NOT(ISBLANK(Q32))),MONTH(Q32)&lt;4)," ",IF(MONTH(P32)&lt;5,SUM(Tableau235[[#This Row],[03/04/2023]:[28/04/2023]])," ")))</f>
        <v xml:space="preserve"> </v>
      </c>
      <c r="W32" s="28" t="str">
        <f>IF(ISBLANK(P32)," ",IF(IF(AND(NOT(ISBLANK(Q32))),MONTH(Q32)&lt;5)," ",IF(MONTH(P32)&lt;6,SUM(Tableau235[[#This Row],[01/05/2023]:[31/05/2023]])," ")))</f>
        <v xml:space="preserve"> </v>
      </c>
      <c r="X32" s="28">
        <f>IF(ISBLANK(P32)," ",IF(IF(AND(NOT(ISBLANK(Q32))),MONTH(Q32)&lt;6)," ",IF(MONTH(P32)&lt;7,SUM(Tableau235[[#This Row],[01/06/2023]:[30/06/2023]])," ")))</f>
        <v>0</v>
      </c>
      <c r="Y32" s="28">
        <f>IF(ISBLANK(P32)," ",IF(IF(AND(NOT(ISBLANK(Q32))),MONTH(Q32)&lt;6)," ",IF(MONTH(P32)&lt;8,SUM(Tableau235[[#This Row],[03/07/2023]:[31/07/2023]])," ")))</f>
        <v>0</v>
      </c>
      <c r="Z32" s="28">
        <f>IF(ISBLANK(P32)," ",IF(IF(AND(NOT(ISBLANK(Q32))),MONTH(Q32)&lt;8)," ",IF(MONTH(P32)&lt;9,SUM(Tableau235[[#This Row],[01/08/2023]:[31/08/2023]])," ")))</f>
        <v>0</v>
      </c>
      <c r="AA32" s="28">
        <f>IF(ISBLANK(P32)," ",IF(IF(AND(NOT(ISBLANK(Q32))),MONTH(Q32)&lt;9)," ",IF(MONTH(P32)&lt;10,SUM(Tableau235[[#This Row],[01/09/2023]:[29/09/2023]])," ")))</f>
        <v>0</v>
      </c>
      <c r="AB32" s="28">
        <f>IF(ISBLANK(P32)," ",IF(IF(AND(NOT(ISBLANK(Q32))),MONTH(Q32)&lt;10)," ",IF(MONTH(P32)&lt;11,SUM(Tableau235[[#This Row],[02/10/2023]:[31/10/2023]])," ")))</f>
        <v>0</v>
      </c>
      <c r="AC32" s="28">
        <f>IF(ISBLANK(P32)," ",IF(IF(AND(NOT(ISBLANK(Q32))),MONTH(Q32)&lt;11)," ",IF(MONTH(P32)&lt;12,SUM(Tableau235[[#This Row],[01/11/2023]:[30/11/2023]])," ")))</f>
        <v>0</v>
      </c>
      <c r="AD32" s="28">
        <f>IF(ISBLANK(P32)," ",IF(IF(AND(NOT(ISBLANK(Q32))),MONTH(Q32)&lt;12)," ",IF(MONTH(P32)&lt;13,SUM(Tableau235[[#This Row],[01/12/2023]:[29/12/2023]])," ")))</f>
        <v>0</v>
      </c>
      <c r="AE32" s="7"/>
      <c r="AF32" s="8" t="str">
        <f>IF(OR(ISBLANK(P32),Tableau235[[#This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32" s="8" t="str">
        <f>IF(OR(ISBLANK(P32),Tableau235[[#This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32" s="8" t="str">
        <f>IF(OR(ISBLANK(P32),Tableau235[[#This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32" s="8" t="str">
        <f>IF(OR(ISBLANK(P32),Tableau235[[#This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32" s="8" t="str">
        <f>IF(OR(ISBLANK(P32),Tableau235[[#This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32" s="8">
        <f>IF(OR(ISBLANK(P32),Tableau235[[#This Row],[Juin]]=" ")," ",SUM(Tableau235[[#This Row],[01/06/2023]:[30/06/2023]])/(COUNTA(Tableau235[[#This Row],[01/06/2023]:[30/06/2023]])+COUNTBLANK(Tableau235[[#This Row],[01/06/2023]:[30/06/2023]])))</f>
        <v>0</v>
      </c>
      <c r="AL32" s="8">
        <f>IF(OR(ISBLANK(P32),Tableau235[[#This Row],[Juillet]]=" ")," ",SUM(Tableau235[[#This Row],[03/07/2023]:[31/07/2023]])/(COUNTA(Tableau235[[#This Row],[03/07/2023]:[31/07/2023]])+COUNTBLANK(Tableau235[[#This Row],[03/07/2023]:[31/07/2023]])))</f>
        <v>0</v>
      </c>
      <c r="AM32" s="8">
        <f>IF(OR(ISBLANK(P32),Tableau235[[#This Row],[Août]]=" ")," ",SUM(Tableau235[[#This Row],[01/08/2023]:[31/08/2023]])/(COUNTA(Tableau235[[#This Row],[01/08/2023]:[31/08/2023]])+COUNTBLANK(Tableau235[[#This Row],[01/08/2023]:[31/08/2023]])))</f>
        <v>0</v>
      </c>
      <c r="AN32" s="8">
        <f>IF(OR(ISBLANK(P32),Tableau235[[#This Row],[Septembre]]=" ")," ",SUM(Tableau235[[#This Row],[01/09/2023]:[29/09/2023]])/(COUNTA(Tableau235[[#This Row],[01/09/2023]:[29/09/2023]])+COUNTBLANK(Tableau235[[#This Row],[01/09/2023]:[29/09/2023]])))</f>
        <v>0</v>
      </c>
      <c r="AO32" s="8">
        <f>IF(OR(ISBLANK(P32),Tableau235[[#This Row],[Octobre]]=" ")," ",SUM(Tableau235[[#This Row],[02/10/2023]:[31/10/2023]])/(COUNTA(Tableau235[[#This Row],[02/10/2023]:[31/10/2023]])+COUNTBLANK(Tableau235[[#This Row],[02/10/2023]:[31/10/2023]])))</f>
        <v>0</v>
      </c>
      <c r="AP32" s="8">
        <f>IF(OR(ISBLANK(P32),Tableau235[[#This Row],[Novembre]]=" ")," ",SUM(Tableau235[[#This Row],[01/11/2023]:[30/11/2023]])/(COUNTA(Tableau235[[#This Row],[01/11/2023]:[30/11/2023]])+COUNTBLANK(Tableau235[[#This Row],[01/11/2023]:[30/11/2023]])))</f>
        <v>0</v>
      </c>
      <c r="AQ32" s="8">
        <f>IF(OR(ISBLANK(P32),Tableau235[[#This Row],[Décembre]]=" ")," ",SUM(Tableau235[[#This Row],[01/12/2023]:[29/12/2023]])/(COUNTA(Tableau235[[#This Row],[01/12/2023]:[29/12/2023]])+COUNTBLANK(Tableau235[[#This Row],[01/12/2023]:[29/12/2023]])))</f>
        <v>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 t="s">
        <v>898</v>
      </c>
      <c r="EW32" s="8" t="s">
        <v>898</v>
      </c>
      <c r="EX32" s="8" t="s">
        <v>898</v>
      </c>
      <c r="EY32" s="8" t="s">
        <v>898</v>
      </c>
      <c r="EZ32" s="8" t="s">
        <v>898</v>
      </c>
      <c r="FA32" s="8" t="s">
        <v>898</v>
      </c>
      <c r="FB32" s="8" t="s">
        <v>898</v>
      </c>
      <c r="FC32" s="8" t="s">
        <v>898</v>
      </c>
      <c r="FD32" s="8" t="s">
        <v>898</v>
      </c>
      <c r="FE32" s="8" t="s">
        <v>898</v>
      </c>
      <c r="FF32" s="8" t="s">
        <v>898</v>
      </c>
      <c r="FG32" s="8" t="s">
        <v>898</v>
      </c>
      <c r="FH32" s="8" t="s">
        <v>898</v>
      </c>
      <c r="FI32" s="8" t="s">
        <v>898</v>
      </c>
      <c r="FJ32" s="8" t="s">
        <v>898</v>
      </c>
      <c r="FK32" s="8" t="s">
        <v>898</v>
      </c>
      <c r="FL32" s="8" t="s">
        <v>898</v>
      </c>
      <c r="FM32" s="8" t="s">
        <v>898</v>
      </c>
      <c r="FN32" s="8" t="s">
        <v>898</v>
      </c>
      <c r="FO32" s="8" t="s">
        <v>898</v>
      </c>
      <c r="FP32" s="8" t="s">
        <v>898</v>
      </c>
      <c r="FQ32" s="8" t="s">
        <v>898</v>
      </c>
      <c r="FR32" s="8" t="s">
        <v>898</v>
      </c>
      <c r="FS32" s="8" t="s">
        <v>898</v>
      </c>
      <c r="FT32" s="8" t="s">
        <v>898</v>
      </c>
      <c r="FU32" s="8" t="s">
        <v>898</v>
      </c>
      <c r="FV32" s="8" t="s">
        <v>898</v>
      </c>
      <c r="FW32" s="8" t="s">
        <v>898</v>
      </c>
      <c r="FX32" s="8" t="s">
        <v>898</v>
      </c>
      <c r="FY32" s="8" t="s">
        <v>898</v>
      </c>
      <c r="FZ32" s="8" t="s">
        <v>898</v>
      </c>
      <c r="GA32" s="8" t="s">
        <v>898</v>
      </c>
      <c r="GB32" s="8" t="s">
        <v>898</v>
      </c>
      <c r="GC32" s="8" t="s">
        <v>898</v>
      </c>
      <c r="GD32" s="8" t="s">
        <v>898</v>
      </c>
      <c r="GE32" s="8" t="s">
        <v>898</v>
      </c>
      <c r="GF32" s="8" t="s">
        <v>898</v>
      </c>
      <c r="GG32" s="8" t="s">
        <v>898</v>
      </c>
      <c r="GH32" s="8" t="s">
        <v>898</v>
      </c>
      <c r="GI32" s="8" t="s">
        <v>898</v>
      </c>
      <c r="GJ32" s="8" t="s">
        <v>898</v>
      </c>
      <c r="GK32" s="8" t="s">
        <v>898</v>
      </c>
      <c r="GL32" s="8" t="s">
        <v>898</v>
      </c>
      <c r="GM32" s="8" t="s">
        <v>898</v>
      </c>
      <c r="GN32" s="8" t="s">
        <v>898</v>
      </c>
      <c r="GO32" s="8" t="s">
        <v>898</v>
      </c>
      <c r="GP32" s="8" t="s">
        <v>898</v>
      </c>
      <c r="GQ32" s="8" t="s">
        <v>898</v>
      </c>
      <c r="GR32" s="8" t="s">
        <v>898</v>
      </c>
      <c r="GS32" s="8" t="s">
        <v>898</v>
      </c>
      <c r="GT32" s="8" t="s">
        <v>898</v>
      </c>
      <c r="GU32" s="8" t="s">
        <v>898</v>
      </c>
      <c r="GV32" s="8" t="s">
        <v>898</v>
      </c>
      <c r="GW32" s="8" t="s">
        <v>898</v>
      </c>
      <c r="GX32" s="8" t="s">
        <v>898</v>
      </c>
      <c r="GY32" s="8" t="s">
        <v>898</v>
      </c>
      <c r="GZ32" s="8" t="s">
        <v>898</v>
      </c>
      <c r="HA32" s="8" t="s">
        <v>898</v>
      </c>
      <c r="HB32" s="8" t="s">
        <v>898</v>
      </c>
      <c r="HC32" s="8" t="s">
        <v>898</v>
      </c>
      <c r="HD32" s="8" t="s">
        <v>898</v>
      </c>
      <c r="HE32" s="8" t="s">
        <v>898</v>
      </c>
      <c r="HF32" s="8" t="s">
        <v>898</v>
      </c>
      <c r="HG32" s="8" t="s">
        <v>898</v>
      </c>
      <c r="HH32" s="8" t="s">
        <v>898</v>
      </c>
      <c r="HI32" s="8" t="s">
        <v>898</v>
      </c>
      <c r="HJ32" s="8" t="s">
        <v>898</v>
      </c>
      <c r="HK32" s="8" t="s">
        <v>898</v>
      </c>
      <c r="HL32" s="8" t="s">
        <v>898</v>
      </c>
      <c r="HM32" s="8" t="s">
        <v>898</v>
      </c>
      <c r="HN32" s="8" t="s">
        <v>898</v>
      </c>
      <c r="HO32" s="8" t="s">
        <v>898</v>
      </c>
      <c r="HP32" s="8" t="s">
        <v>898</v>
      </c>
      <c r="HQ32" s="8" t="s">
        <v>898</v>
      </c>
      <c r="HR32" s="8" t="s">
        <v>898</v>
      </c>
      <c r="HS32" s="8" t="s">
        <v>898</v>
      </c>
      <c r="HT32" s="8" t="s">
        <v>898</v>
      </c>
      <c r="HU32" s="8" t="s">
        <v>898</v>
      </c>
      <c r="HV32" s="8" t="s">
        <v>898</v>
      </c>
      <c r="HW32" s="8" t="s">
        <v>898</v>
      </c>
      <c r="HX32" s="8" t="s">
        <v>898</v>
      </c>
      <c r="HY32" s="8" t="s">
        <v>898</v>
      </c>
      <c r="HZ32" s="8" t="s">
        <v>898</v>
      </c>
      <c r="IA32" s="8" t="s">
        <v>898</v>
      </c>
      <c r="IB32" s="8" t="s">
        <v>898</v>
      </c>
      <c r="IC32" s="8" t="s">
        <v>898</v>
      </c>
      <c r="ID32" s="8" t="s">
        <v>898</v>
      </c>
      <c r="IE32" s="8" t="s">
        <v>898</v>
      </c>
      <c r="IF32" s="8" t="s">
        <v>898</v>
      </c>
      <c r="IG32" s="8" t="s">
        <v>898</v>
      </c>
      <c r="IH32" s="8" t="s">
        <v>898</v>
      </c>
      <c r="II32" s="8" t="s">
        <v>898</v>
      </c>
      <c r="IJ32" s="8" t="s">
        <v>898</v>
      </c>
      <c r="IK32" s="8" t="s">
        <v>898</v>
      </c>
      <c r="IL32" s="8" t="s">
        <v>898</v>
      </c>
      <c r="IM32" s="8" t="s">
        <v>898</v>
      </c>
      <c r="IN32" s="8" t="s">
        <v>898</v>
      </c>
      <c r="IO32" s="8" t="s">
        <v>898</v>
      </c>
      <c r="IP32" s="8" t="s">
        <v>898</v>
      </c>
      <c r="IQ32" s="8" t="s">
        <v>898</v>
      </c>
      <c r="IR32" s="8" t="s">
        <v>898</v>
      </c>
      <c r="IS32" s="8" t="s">
        <v>898</v>
      </c>
      <c r="IT32" s="8" t="s">
        <v>898</v>
      </c>
      <c r="IU32" s="8" t="s">
        <v>898</v>
      </c>
      <c r="IV32" s="8" t="s">
        <v>898</v>
      </c>
      <c r="IW32" s="8" t="s">
        <v>898</v>
      </c>
      <c r="IX32" s="8" t="s">
        <v>898</v>
      </c>
      <c r="IY32" s="8" t="s">
        <v>898</v>
      </c>
      <c r="IZ32" s="8" t="s">
        <v>898</v>
      </c>
      <c r="JA32" s="8" t="s">
        <v>898</v>
      </c>
      <c r="JB32" s="8" t="s">
        <v>898</v>
      </c>
      <c r="JC32" s="8" t="s">
        <v>898</v>
      </c>
      <c r="JD32" s="8" t="s">
        <v>415</v>
      </c>
      <c r="JE32" s="8" t="s">
        <v>898</v>
      </c>
      <c r="JF32" s="8" t="s">
        <v>898</v>
      </c>
      <c r="JG32" s="8" t="s">
        <v>898</v>
      </c>
      <c r="JH32" s="8" t="s">
        <v>898</v>
      </c>
      <c r="JI32" s="8" t="s">
        <v>898</v>
      </c>
      <c r="JJ32" s="8" t="s">
        <v>898</v>
      </c>
      <c r="JK32" s="8" t="s">
        <v>898</v>
      </c>
      <c r="JL32" s="8" t="s">
        <v>898</v>
      </c>
      <c r="JM32" s="8" t="s">
        <v>898</v>
      </c>
      <c r="JN32" s="8" t="s">
        <v>898</v>
      </c>
      <c r="JO32" s="8" t="s">
        <v>898</v>
      </c>
      <c r="JP32" s="8" t="s">
        <v>898</v>
      </c>
      <c r="JQ32" s="8" t="s">
        <v>898</v>
      </c>
      <c r="JR32" s="8" t="s">
        <v>898</v>
      </c>
      <c r="JS32" s="8" t="s">
        <v>898</v>
      </c>
      <c r="JT32" s="8" t="s">
        <v>898</v>
      </c>
      <c r="JU32" s="8" t="s">
        <v>898</v>
      </c>
      <c r="JV32" s="8" t="s">
        <v>898</v>
      </c>
      <c r="JW32" s="8" t="s">
        <v>898</v>
      </c>
      <c r="JX32" s="8" t="s">
        <v>898</v>
      </c>
      <c r="JY32" s="8" t="s">
        <v>898</v>
      </c>
      <c r="JZ32" s="8" t="s">
        <v>898</v>
      </c>
      <c r="KA32" s="8" t="s">
        <v>898</v>
      </c>
      <c r="KB32" s="8" t="s">
        <v>898</v>
      </c>
      <c r="KC32" s="8" t="s">
        <v>898</v>
      </c>
      <c r="KD32" s="8" t="s">
        <v>898</v>
      </c>
      <c r="KE32" s="8" t="s">
        <v>898</v>
      </c>
      <c r="KF32" s="8" t="s">
        <v>898</v>
      </c>
      <c r="KG32" s="8" t="s">
        <v>898</v>
      </c>
      <c r="KH32" s="8" t="s">
        <v>898</v>
      </c>
      <c r="KI32" s="8" t="s">
        <v>898</v>
      </c>
      <c r="KJ32" s="8" t="s">
        <v>898</v>
      </c>
      <c r="KK32" s="8" t="s">
        <v>898</v>
      </c>
      <c r="KL32" s="8" t="s">
        <v>898</v>
      </c>
      <c r="KM32" s="8" t="s">
        <v>898</v>
      </c>
      <c r="KN32" s="8" t="s">
        <v>898</v>
      </c>
      <c r="KO32" s="8" t="s">
        <v>898</v>
      </c>
      <c r="KP32" s="8" t="s">
        <v>898</v>
      </c>
      <c r="KQ32" s="8" t="s">
        <v>898</v>
      </c>
    </row>
    <row r="33" spans="1:303" ht="15" hidden="1" customHeight="1">
      <c r="A33" s="40">
        <v>1</v>
      </c>
      <c r="B33" s="25" t="s">
        <v>514</v>
      </c>
      <c r="C33" s="26" t="s">
        <v>515</v>
      </c>
      <c r="D33" s="32">
        <v>43556</v>
      </c>
      <c r="E33" s="26" t="s">
        <v>419</v>
      </c>
      <c r="F33" s="26" t="s">
        <v>437</v>
      </c>
      <c r="G33" s="26" t="s">
        <v>471</v>
      </c>
      <c r="H33" s="26" t="s">
        <v>422</v>
      </c>
      <c r="I33" s="26" t="s">
        <v>423</v>
      </c>
      <c r="J33" s="26" t="s">
        <v>424</v>
      </c>
      <c r="K33" s="26" t="s">
        <v>425</v>
      </c>
      <c r="L33" s="26" t="s">
        <v>908</v>
      </c>
      <c r="M33" s="26" t="s">
        <v>477</v>
      </c>
      <c r="N33" s="26" t="s">
        <v>478</v>
      </c>
      <c r="O33" s="26" t="s">
        <v>434</v>
      </c>
      <c r="P33" s="32">
        <v>44927</v>
      </c>
      <c r="Q33" s="26"/>
      <c r="R33" s="27" t="s">
        <v>445</v>
      </c>
      <c r="S33" s="28">
        <f>IF(ISBLANK(P33)," ",IF(IF(AND(NOT(ISBLANK(Q33))),MONTH(Q33)&lt;1)," ",IF(MONTH(P33)&lt;2,SUM(Tableau235[[#This Row],[02/01/2023]:[31/01/2023]])," ")))</f>
        <v>22</v>
      </c>
      <c r="T33" s="28">
        <f>IF(ISBLANK(P33)," ",IF(IF(AND(NOT(ISBLANK(Q33))),MONTH(Q33)&lt;2)," ",IF(MONTH(P33)&lt;3,SUM(Tableau235[[#This Row],[01/02/2023]:[28/02/2023]])," ")))</f>
        <v>20</v>
      </c>
      <c r="U33" s="28">
        <f>IF(ISBLANK(P33)," ",IF(IF(AND(NOT(ISBLANK(Q33))),MONTH(Q33)&lt;3)," ",IF(MONTH(P33)&lt;4,SUM(Tableau235[[#This Row],[01/03/2023]:[31/03/2023]])," ")))</f>
        <v>23</v>
      </c>
      <c r="V33" s="28">
        <f>IF(ISBLANK(P33)," ",IF(IF(AND(NOT(ISBLANK(Q33))),MONTH(Q33)&lt;4)," ",IF(MONTH(P33)&lt;5,SUM(Tableau235[[#This Row],[03/04/2023]:[28/04/2023]])," ")))</f>
        <v>20</v>
      </c>
      <c r="W33" s="28">
        <f>IF(ISBLANK(P33)," ",IF(IF(AND(NOT(ISBLANK(Q33))),MONTH(Q33)&lt;5)," ",IF(MONTH(P33)&lt;6,SUM(Tableau235[[#This Row],[01/05/2023]:[31/05/2023]])," ")))</f>
        <v>23</v>
      </c>
      <c r="X33" s="28">
        <f>IF(ISBLANK(P33)," ",IF(IF(AND(NOT(ISBLANK(Q33))),MONTH(Q33)&lt;6)," ",IF(MONTH(P33)&lt;7,SUM(Tableau235[[#This Row],[01/06/2023]:[30/06/2023]])," ")))</f>
        <v>22</v>
      </c>
      <c r="Y33" s="28">
        <f>IF(ISBLANK(P33)," ",IF(IF(AND(NOT(ISBLANK(Q33))),MONTH(Q33)&lt;6)," ",IF(MONTH(P33)&lt;8,SUM(Tableau235[[#This Row],[03/07/2023]:[31/07/2023]])," ")))</f>
        <v>21</v>
      </c>
      <c r="Z33" s="28">
        <f>IF(ISBLANK(P33)," ",IF(IF(AND(NOT(ISBLANK(Q33))),MONTH(Q33)&lt;8)," ",IF(MONTH(P33)&lt;9,SUM(Tableau235[[#This Row],[01/08/2023]:[31/08/2023]])," ")))</f>
        <v>23</v>
      </c>
      <c r="AA33" s="28">
        <f>IF(ISBLANK(P33)," ",IF(IF(AND(NOT(ISBLANK(Q33))),MONTH(Q33)&lt;9)," ",IF(MONTH(P33)&lt;10,SUM(Tableau235[[#This Row],[01/09/2023]:[29/09/2023]])," ")))</f>
        <v>21</v>
      </c>
      <c r="AB33" s="28">
        <f>IF(ISBLANK(P33)," ",IF(IF(AND(NOT(ISBLANK(Q33))),MONTH(Q33)&lt;10)," ",IF(MONTH(P33)&lt;11,SUM(Tableau235[[#This Row],[02/10/2023]:[31/10/2023]])," ")))</f>
        <v>22</v>
      </c>
      <c r="AC33" s="28">
        <f>IF(ISBLANK(P33)," ",IF(IF(AND(NOT(ISBLANK(Q33))),MONTH(Q33)&lt;11)," ",IF(MONTH(P33)&lt;12,SUM(Tableau235[[#This Row],[01/11/2023]:[30/11/2023]])," ")))</f>
        <v>21</v>
      </c>
      <c r="AD33" s="28">
        <f>IF(ISBLANK(P33)," ",IF(IF(AND(NOT(ISBLANK(Q33))),MONTH(Q33)&lt;12)," ",IF(MONTH(P33)&lt;13,SUM(Tableau235[[#This Row],[01/12/2023]:[29/12/2023]])," ")))</f>
        <v>14</v>
      </c>
      <c r="AE33" s="7"/>
      <c r="AF33" s="8">
        <f>IF(OR(ISBLANK(P33),Tableau235[[#This Row],[Janvier]]=" ")," ",SUM(Tableau235[[#This Row],[02/01/2023]:[31/01/2023]])/(COUNTA(Tableau235[[#This Row],[02/01/2023]:[31/01/2023]])+COUNTBLANK(Tableau235[[#This Row],[02/01/2023]:[31/01/2023]])))</f>
        <v>1</v>
      </c>
      <c r="AG33" s="8">
        <f>IF(OR(ISBLANK(P33),Tableau235[[#This Row],[Février]]=" ")," ",SUM(Tableau235[[#This Row],[01/02/2023]:[28/02/2023]])/(COUNTA(Tableau235[[#This Row],[01/02/2023]:[28/02/2023]])+COUNTBLANK(Tableau235[[#This Row],[01/02/2023]:[28/02/2023]])))</f>
        <v>1</v>
      </c>
      <c r="AH33" s="8">
        <f>IF(OR(ISBLANK(P33),Tableau235[[#This Row],[Mars]]=" ")," ",SUM(Tableau235[[#This Row],[01/03/2023]:[31/03/2023]])/(COUNTA(Tableau235[[#This Row],[01/03/2023]:[31/03/2023]])+COUNTBLANK(Tableau235[[#This Row],[01/03/2023]:[31/03/2023]])))</f>
        <v>1</v>
      </c>
      <c r="AI33" s="8">
        <f>IF(OR(ISBLANK(P33),Tableau235[[#This Row],[Avril]]=" ")," ",SUM(Tableau235[[#This Row],[03/04/2023]:[28/04/2023]])/(COUNTA(Tableau235[[#This Row],[03/04/2023]:[28/04/2023]])+COUNTBLANK(Tableau235[[#This Row],[01/03/2023]:[31/03/2023]])))</f>
        <v>1</v>
      </c>
      <c r="AJ33" s="8">
        <f>IF(OR(ISBLANK(P33),Tableau235[[#This Row],[Mai]]=" ")," ",SUM(Tableau235[[#This Row],[01/05/2023]:[31/05/2023]])/(COUNTA(Tableau235[[#This Row],[01/05/2023]:[31/05/2023]])+COUNTBLANK(Tableau235[[#This Row],[01/05/2023]:[31/05/2023]])))</f>
        <v>1</v>
      </c>
      <c r="AK33" s="8">
        <f>IF(OR(ISBLANK(P33),Tableau235[[#This Row],[Juin]]=" ")," ",SUM(Tableau235[[#This Row],[01/06/2023]:[30/06/2023]])/(COUNTA(Tableau235[[#This Row],[01/06/2023]:[30/06/2023]])+COUNTBLANK(Tableau235[[#This Row],[01/06/2023]:[30/06/2023]])))</f>
        <v>1</v>
      </c>
      <c r="AL33" s="8">
        <f>IF(OR(ISBLANK(P33),Tableau235[[#This Row],[Juillet]]=" ")," ",SUM(Tableau235[[#This Row],[03/07/2023]:[31/07/2023]])/(COUNTA(Tableau235[[#This Row],[03/07/2023]:[31/07/2023]])+COUNTBLANK(Tableau235[[#This Row],[03/07/2023]:[31/07/2023]])))</f>
        <v>1</v>
      </c>
      <c r="AM33" s="8">
        <f>IF(OR(ISBLANK(P33),Tableau235[[#This Row],[Août]]=" ")," ",SUM(Tableau235[[#This Row],[01/08/2023]:[31/08/2023]])/(COUNTA(Tableau235[[#This Row],[01/08/2023]:[31/08/2023]])+COUNTBLANK(Tableau235[[#This Row],[01/08/2023]:[31/08/2023]])))</f>
        <v>1</v>
      </c>
      <c r="AN33" s="8">
        <f>IF(OR(ISBLANK(P33),Tableau235[[#This Row],[Septembre]]=" ")," ",SUM(Tableau235[[#This Row],[01/09/2023]:[29/09/2023]])/(COUNTA(Tableau235[[#This Row],[01/09/2023]:[29/09/2023]])+COUNTBLANK(Tableau235[[#This Row],[01/09/2023]:[29/09/2023]])))</f>
        <v>1</v>
      </c>
      <c r="AO33" s="8">
        <f>IF(OR(ISBLANK(P33),Tableau235[[#This Row],[Octobre]]=" ")," ",SUM(Tableau235[[#This Row],[02/10/2023]:[31/10/2023]])/(COUNTA(Tableau235[[#This Row],[02/10/2023]:[31/10/2023]])+COUNTBLANK(Tableau235[[#This Row],[02/10/2023]:[31/10/2023]])))</f>
        <v>1</v>
      </c>
      <c r="AP33" s="8">
        <f>IF(OR(ISBLANK(P33),Tableau235[[#This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33" s="8">
        <f>IF(OR(ISBLANK(P33),Tableau235[[#This Row],[Décembre]]=" ")," ",SUM(Tableau235[[#This Row],[01/12/2023]:[29/12/2023]])/(COUNTA(Tableau235[[#This Row],[01/12/2023]:[29/12/2023]])+COUNTBLANK(Tableau235[[#This Row],[01/12/2023]:[29/12/2023]])))</f>
        <v>0.66666666666666663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  <c r="AY33" s="8">
        <v>1</v>
      </c>
      <c r="AZ33" s="8">
        <v>1</v>
      </c>
      <c r="BA33" s="8">
        <v>1</v>
      </c>
      <c r="BB33" s="8">
        <v>1</v>
      </c>
      <c r="BC33" s="8">
        <v>1</v>
      </c>
      <c r="BD33" s="8">
        <v>1</v>
      </c>
      <c r="BE33" s="8">
        <v>1</v>
      </c>
      <c r="BF33" s="8">
        <v>1</v>
      </c>
      <c r="BG33" s="8">
        <v>1</v>
      </c>
      <c r="BH33" s="8">
        <v>1</v>
      </c>
      <c r="BI33" s="8">
        <v>1</v>
      </c>
      <c r="BJ33" s="8">
        <v>1</v>
      </c>
      <c r="BK33" s="8">
        <v>1</v>
      </c>
      <c r="BL33" s="8">
        <v>1</v>
      </c>
      <c r="BM33" s="8">
        <v>1</v>
      </c>
      <c r="BN33" s="8">
        <v>1</v>
      </c>
      <c r="BO33" s="8">
        <v>1</v>
      </c>
      <c r="BP33" s="8">
        <v>1</v>
      </c>
      <c r="BQ33" s="8">
        <v>1</v>
      </c>
      <c r="BR33" s="8">
        <v>1</v>
      </c>
      <c r="BS33" s="8">
        <v>1</v>
      </c>
      <c r="BT33" s="8">
        <v>1</v>
      </c>
      <c r="BU33" s="8">
        <v>1</v>
      </c>
      <c r="BV33" s="8">
        <v>1</v>
      </c>
      <c r="BW33" s="8">
        <v>1</v>
      </c>
      <c r="BX33" s="8">
        <v>1</v>
      </c>
      <c r="BY33" s="8">
        <v>1</v>
      </c>
      <c r="BZ33" s="8">
        <v>1</v>
      </c>
      <c r="CA33" s="8">
        <v>1</v>
      </c>
      <c r="CB33" s="8">
        <v>1</v>
      </c>
      <c r="CC33" s="8">
        <v>1</v>
      </c>
      <c r="CD33" s="8">
        <v>1</v>
      </c>
      <c r="CE33" s="8">
        <v>1</v>
      </c>
      <c r="CF33" s="8">
        <v>1</v>
      </c>
      <c r="CG33" s="8">
        <v>1</v>
      </c>
      <c r="CH33" s="8">
        <v>1</v>
      </c>
      <c r="CI33" s="8">
        <v>1</v>
      </c>
      <c r="CJ33" s="8">
        <v>1</v>
      </c>
      <c r="CK33" s="8">
        <v>1</v>
      </c>
      <c r="CL33" s="8">
        <v>1</v>
      </c>
      <c r="CM33" s="8">
        <v>1</v>
      </c>
      <c r="CN33" s="8">
        <v>1</v>
      </c>
      <c r="CO33" s="8">
        <v>1</v>
      </c>
      <c r="CP33" s="8">
        <v>1</v>
      </c>
      <c r="CQ33" s="8">
        <v>1</v>
      </c>
      <c r="CR33" s="8">
        <v>1</v>
      </c>
      <c r="CS33" s="8">
        <v>1</v>
      </c>
      <c r="CT33" s="8">
        <v>1</v>
      </c>
      <c r="CU33" s="8">
        <v>1</v>
      </c>
      <c r="CV33" s="8">
        <v>1</v>
      </c>
      <c r="CW33" s="8">
        <v>1</v>
      </c>
      <c r="CX33" s="8">
        <v>1</v>
      </c>
      <c r="CY33" s="8">
        <v>1</v>
      </c>
      <c r="CZ33" s="8">
        <v>1</v>
      </c>
      <c r="DA33" s="8">
        <v>1</v>
      </c>
      <c r="DB33" s="8">
        <v>1</v>
      </c>
      <c r="DC33" s="8">
        <v>1</v>
      </c>
      <c r="DD33" s="8">
        <v>1</v>
      </c>
      <c r="DE33" s="8">
        <v>1</v>
      </c>
      <c r="DF33" s="8">
        <v>1</v>
      </c>
      <c r="DG33" s="8">
        <v>1</v>
      </c>
      <c r="DH33" s="8">
        <v>1</v>
      </c>
      <c r="DI33" s="8">
        <v>1</v>
      </c>
      <c r="DJ33" s="8">
        <v>1</v>
      </c>
      <c r="DK33" s="8">
        <v>1</v>
      </c>
      <c r="DL33" s="8">
        <v>1</v>
      </c>
      <c r="DM33" s="8">
        <v>1</v>
      </c>
      <c r="DN33" s="8">
        <v>1</v>
      </c>
      <c r="DO33" s="8">
        <v>1</v>
      </c>
      <c r="DP33" s="8">
        <v>1</v>
      </c>
      <c r="DQ33" s="8">
        <v>1</v>
      </c>
      <c r="DR33" s="8">
        <v>1</v>
      </c>
      <c r="DS33" s="8">
        <v>1</v>
      </c>
      <c r="DT33" s="8">
        <v>1</v>
      </c>
      <c r="DU33" s="8">
        <v>1</v>
      </c>
      <c r="DV33" s="8">
        <v>1</v>
      </c>
      <c r="DW33" s="8">
        <v>1</v>
      </c>
      <c r="DX33" s="8">
        <v>1</v>
      </c>
      <c r="DY33" s="8">
        <v>1</v>
      </c>
      <c r="DZ33" s="8">
        <v>1</v>
      </c>
      <c r="EA33" s="8">
        <v>1</v>
      </c>
      <c r="EB33" s="8">
        <v>1</v>
      </c>
      <c r="EC33" s="8">
        <v>1</v>
      </c>
      <c r="ED33" s="8">
        <v>1</v>
      </c>
      <c r="EE33" s="8">
        <v>1</v>
      </c>
      <c r="EF33" s="8">
        <v>1</v>
      </c>
      <c r="EG33" s="8">
        <v>1</v>
      </c>
      <c r="EH33" s="8">
        <v>1</v>
      </c>
      <c r="EI33" s="8">
        <v>1</v>
      </c>
      <c r="EJ33" s="8">
        <v>1</v>
      </c>
      <c r="EK33" s="8">
        <v>1</v>
      </c>
      <c r="EL33" s="8">
        <v>1</v>
      </c>
      <c r="EM33" s="8">
        <v>1</v>
      </c>
      <c r="EN33" s="8">
        <v>1</v>
      </c>
      <c r="EO33" s="8">
        <v>1</v>
      </c>
      <c r="EP33" s="8">
        <v>1</v>
      </c>
      <c r="EQ33" s="8">
        <v>1</v>
      </c>
      <c r="ER33" s="8">
        <v>1</v>
      </c>
      <c r="ES33" s="8">
        <v>1</v>
      </c>
      <c r="ET33" s="8">
        <v>1</v>
      </c>
      <c r="EU33" s="8">
        <v>1</v>
      </c>
      <c r="EV33" s="8">
        <v>1</v>
      </c>
      <c r="EW33" s="8">
        <v>1</v>
      </c>
      <c r="EX33" s="8">
        <v>1</v>
      </c>
      <c r="EY33" s="8">
        <v>1</v>
      </c>
      <c r="EZ33" s="8">
        <v>1</v>
      </c>
      <c r="FA33" s="8">
        <v>1</v>
      </c>
      <c r="FB33" s="8">
        <v>1</v>
      </c>
      <c r="FC33" s="8">
        <v>1</v>
      </c>
      <c r="FD33" s="8">
        <v>1</v>
      </c>
      <c r="FE33" s="8">
        <v>1</v>
      </c>
      <c r="FF33" s="8">
        <v>1</v>
      </c>
      <c r="FG33" s="8">
        <v>1</v>
      </c>
      <c r="FH33" s="8">
        <v>1</v>
      </c>
      <c r="FI33" s="8">
        <v>1</v>
      </c>
      <c r="FJ33" s="8">
        <v>1</v>
      </c>
      <c r="FK33" s="8">
        <v>1</v>
      </c>
      <c r="FL33" s="8">
        <v>1</v>
      </c>
      <c r="FM33" s="8">
        <v>1</v>
      </c>
      <c r="FN33" s="8">
        <v>1</v>
      </c>
      <c r="FO33" s="8">
        <v>1</v>
      </c>
      <c r="FP33" s="8">
        <v>1</v>
      </c>
      <c r="FQ33" s="8">
        <v>1</v>
      </c>
      <c r="FR33" s="8">
        <v>1</v>
      </c>
      <c r="FS33" s="8">
        <v>1</v>
      </c>
      <c r="FT33" s="8">
        <v>1</v>
      </c>
      <c r="FU33" s="8">
        <v>1</v>
      </c>
      <c r="FV33" s="8">
        <v>1</v>
      </c>
      <c r="FW33" s="8">
        <v>1</v>
      </c>
      <c r="FX33" s="8">
        <v>1</v>
      </c>
      <c r="FY33" s="8">
        <v>1</v>
      </c>
      <c r="FZ33" s="8">
        <v>1</v>
      </c>
      <c r="GA33" s="8">
        <v>1</v>
      </c>
      <c r="GB33" s="8">
        <v>1</v>
      </c>
      <c r="GC33" s="8">
        <v>1</v>
      </c>
      <c r="GD33" s="8">
        <v>1</v>
      </c>
      <c r="GE33" s="8">
        <v>1</v>
      </c>
      <c r="GF33" s="8">
        <v>1</v>
      </c>
      <c r="GG33" s="8">
        <v>1</v>
      </c>
      <c r="GH33" s="8">
        <v>1</v>
      </c>
      <c r="GI33" s="8">
        <v>1</v>
      </c>
      <c r="GJ33" s="8">
        <v>1</v>
      </c>
      <c r="GK33" s="8">
        <v>1</v>
      </c>
      <c r="GL33" s="8">
        <v>1</v>
      </c>
      <c r="GM33" s="8">
        <v>1</v>
      </c>
      <c r="GN33" s="8">
        <v>1</v>
      </c>
      <c r="GO33" s="8">
        <v>1</v>
      </c>
      <c r="GP33" s="8">
        <v>1</v>
      </c>
      <c r="GQ33" s="8">
        <v>1</v>
      </c>
      <c r="GR33" s="8">
        <v>1</v>
      </c>
      <c r="GS33" s="8">
        <v>1</v>
      </c>
      <c r="GT33" s="8">
        <v>1</v>
      </c>
      <c r="GU33" s="8">
        <v>1</v>
      </c>
      <c r="GV33" s="8">
        <v>1</v>
      </c>
      <c r="GW33" s="8">
        <v>1</v>
      </c>
      <c r="GX33" s="8">
        <v>1</v>
      </c>
      <c r="GY33" s="8">
        <v>1</v>
      </c>
      <c r="GZ33" s="8">
        <v>1</v>
      </c>
      <c r="HA33" s="8">
        <v>1</v>
      </c>
      <c r="HB33" s="8">
        <v>1</v>
      </c>
      <c r="HC33" s="8">
        <v>1</v>
      </c>
      <c r="HD33" s="8">
        <v>1</v>
      </c>
      <c r="HE33" s="8">
        <v>1</v>
      </c>
      <c r="HF33" s="8">
        <v>1</v>
      </c>
      <c r="HG33" s="8">
        <v>1</v>
      </c>
      <c r="HH33" s="8">
        <v>1</v>
      </c>
      <c r="HI33" s="8">
        <v>1</v>
      </c>
      <c r="HJ33" s="8">
        <v>1</v>
      </c>
      <c r="HK33" s="8">
        <v>1</v>
      </c>
      <c r="HL33" s="8">
        <v>1</v>
      </c>
      <c r="HM33" s="8">
        <v>1</v>
      </c>
      <c r="HN33" s="8">
        <v>1</v>
      </c>
      <c r="HO33" s="8">
        <v>1</v>
      </c>
      <c r="HP33" s="8">
        <v>1</v>
      </c>
      <c r="HQ33" s="8">
        <v>1</v>
      </c>
      <c r="HR33" s="8">
        <v>1</v>
      </c>
      <c r="HS33" s="8">
        <v>1</v>
      </c>
      <c r="HT33" s="8">
        <v>1</v>
      </c>
      <c r="HU33" s="8">
        <v>1</v>
      </c>
      <c r="HV33" s="8">
        <v>1</v>
      </c>
      <c r="HW33" s="8">
        <v>1</v>
      </c>
      <c r="HX33" s="8">
        <v>1</v>
      </c>
      <c r="HY33" s="8">
        <v>1</v>
      </c>
      <c r="HZ33" s="8">
        <v>1</v>
      </c>
      <c r="IA33" s="8">
        <v>1</v>
      </c>
      <c r="IB33" s="8">
        <v>1</v>
      </c>
      <c r="IC33" s="8">
        <v>1</v>
      </c>
      <c r="ID33" s="8">
        <v>1</v>
      </c>
      <c r="IE33" s="8">
        <v>1</v>
      </c>
      <c r="IF33" s="8">
        <v>1</v>
      </c>
      <c r="IG33" s="8">
        <v>1</v>
      </c>
      <c r="IH33" s="8">
        <v>1</v>
      </c>
      <c r="II33" s="8">
        <v>1</v>
      </c>
      <c r="IJ33" s="8">
        <v>1</v>
      </c>
      <c r="IK33" s="8">
        <v>1</v>
      </c>
      <c r="IL33" s="8">
        <v>1</v>
      </c>
      <c r="IM33" s="8">
        <v>1</v>
      </c>
      <c r="IN33" s="8">
        <v>1</v>
      </c>
      <c r="IO33" s="8">
        <v>1</v>
      </c>
      <c r="IP33" s="8">
        <v>1</v>
      </c>
      <c r="IQ33" s="8">
        <v>1</v>
      </c>
      <c r="IR33" s="8">
        <v>1</v>
      </c>
      <c r="IS33" s="8">
        <v>1</v>
      </c>
      <c r="IT33" s="8">
        <v>1</v>
      </c>
      <c r="IU33" s="8">
        <v>1</v>
      </c>
      <c r="IV33" s="8">
        <v>1</v>
      </c>
      <c r="IW33" s="8">
        <v>1</v>
      </c>
      <c r="IX33" s="8">
        <v>1</v>
      </c>
      <c r="IY33" s="8">
        <v>1</v>
      </c>
      <c r="IZ33" s="8">
        <v>1</v>
      </c>
      <c r="JA33" s="8">
        <v>1</v>
      </c>
      <c r="JB33" s="8">
        <v>1</v>
      </c>
      <c r="JC33" s="8">
        <v>1</v>
      </c>
      <c r="JD33" s="8" t="s">
        <v>415</v>
      </c>
      <c r="JE33" s="8">
        <v>1</v>
      </c>
      <c r="JF33" s="8">
        <v>1</v>
      </c>
      <c r="JG33" s="8">
        <v>1</v>
      </c>
      <c r="JH33" s="8">
        <v>1</v>
      </c>
      <c r="JI33" s="8">
        <v>1</v>
      </c>
      <c r="JJ33" s="8">
        <v>1</v>
      </c>
      <c r="JK33" s="8">
        <v>1</v>
      </c>
      <c r="JL33" s="8">
        <v>1</v>
      </c>
      <c r="JM33" s="8">
        <v>1</v>
      </c>
      <c r="JN33" s="8">
        <v>1</v>
      </c>
      <c r="JO33" s="8">
        <v>1</v>
      </c>
      <c r="JP33" s="8">
        <v>1</v>
      </c>
      <c r="JQ33" s="8">
        <v>1</v>
      </c>
      <c r="JR33" s="8">
        <v>1</v>
      </c>
      <c r="JS33" s="8">
        <v>1</v>
      </c>
      <c r="JT33" s="8">
        <v>1</v>
      </c>
      <c r="JU33" s="8">
        <v>1</v>
      </c>
      <c r="JV33" s="8">
        <v>1</v>
      </c>
      <c r="JW33" s="8">
        <v>1</v>
      </c>
      <c r="JX33" s="8">
        <v>1</v>
      </c>
      <c r="JY33" s="8">
        <v>1</v>
      </c>
      <c r="JZ33" s="8">
        <v>1</v>
      </c>
      <c r="KA33" s="8">
        <v>1</v>
      </c>
      <c r="KB33" s="8">
        <v>1</v>
      </c>
      <c r="KC33" s="8">
        <v>1</v>
      </c>
      <c r="KD33" s="8">
        <v>1</v>
      </c>
      <c r="KE33" s="8">
        <v>1</v>
      </c>
      <c r="KF33" s="8">
        <v>1</v>
      </c>
      <c r="KG33" s="8">
        <v>1</v>
      </c>
      <c r="KH33" s="8" t="s">
        <v>413</v>
      </c>
      <c r="KI33" s="8">
        <v>1</v>
      </c>
      <c r="KJ33" s="8">
        <v>1</v>
      </c>
      <c r="KK33" s="8">
        <v>1</v>
      </c>
      <c r="KL33" s="8" t="s">
        <v>413</v>
      </c>
      <c r="KM33" s="8" t="s">
        <v>413</v>
      </c>
      <c r="KN33" s="8" t="s">
        <v>413</v>
      </c>
      <c r="KO33" s="8" t="s">
        <v>413</v>
      </c>
      <c r="KP33" s="8" t="s">
        <v>413</v>
      </c>
      <c r="KQ33" s="8" t="s">
        <v>413</v>
      </c>
    </row>
    <row r="34" spans="1:303" ht="15" hidden="1" customHeight="1">
      <c r="A34" s="40">
        <v>1</v>
      </c>
      <c r="B34" s="25" t="s">
        <v>516</v>
      </c>
      <c r="C34" s="26" t="s">
        <v>517</v>
      </c>
      <c r="D34" s="32">
        <v>44291</v>
      </c>
      <c r="E34" s="26" t="s">
        <v>419</v>
      </c>
      <c r="F34" s="26" t="s">
        <v>437</v>
      </c>
      <c r="G34" s="26" t="s">
        <v>421</v>
      </c>
      <c r="H34" s="26" t="s">
        <v>422</v>
      </c>
      <c r="I34" s="26" t="s">
        <v>423</v>
      </c>
      <c r="J34" s="26" t="s">
        <v>424</v>
      </c>
      <c r="K34" s="26" t="s">
        <v>425</v>
      </c>
      <c r="L34" s="26" t="s">
        <v>931</v>
      </c>
      <c r="M34" s="26" t="s">
        <v>519</v>
      </c>
      <c r="N34" s="26" t="s">
        <v>478</v>
      </c>
      <c r="O34" s="26" t="s">
        <v>434</v>
      </c>
      <c r="P34" s="32">
        <v>44927</v>
      </c>
      <c r="Q34" s="29"/>
      <c r="R34" s="27" t="s">
        <v>445</v>
      </c>
      <c r="S34" s="28">
        <f>IF(ISBLANK(P34)," ",IF(IF(AND(NOT(ISBLANK(Q34))),MONTH(Q34)&lt;1)," ",IF(MONTH(P34)&lt;2,SUM(Tableau235[[#This Row],[02/01/2023]:[31/01/2023]])," ")))</f>
        <v>22</v>
      </c>
      <c r="T34" s="28">
        <f>IF(ISBLANK(P34)," ",IF(IF(AND(NOT(ISBLANK(Q34))),MONTH(Q34)&lt;2)," ",IF(MONTH(P34)&lt;3,SUM(Tableau235[[#This Row],[01/02/2023]:[28/02/2023]])," ")))</f>
        <v>20</v>
      </c>
      <c r="U34" s="28">
        <f>IF(ISBLANK(P34)," ",IF(IF(AND(NOT(ISBLANK(Q34))),MONTH(Q34)&lt;3)," ",IF(MONTH(P34)&lt;4,SUM(Tableau235[[#This Row],[01/03/2023]:[31/03/2023]])," ")))</f>
        <v>23</v>
      </c>
      <c r="V34" s="28">
        <f>IF(ISBLANK(P34)," ",IF(IF(AND(NOT(ISBLANK(Q34))),MONTH(Q34)&lt;4)," ",IF(MONTH(P34)&lt;5,SUM(Tableau235[[#This Row],[03/04/2023]:[28/04/2023]])," ")))</f>
        <v>20</v>
      </c>
      <c r="W34" s="28">
        <f>IF(ISBLANK(P34)," ",IF(IF(AND(NOT(ISBLANK(Q34))),MONTH(Q34)&lt;5)," ",IF(MONTH(P34)&lt;6,SUM(Tableau235[[#This Row],[01/05/2023]:[31/05/2023]])," ")))</f>
        <v>11</v>
      </c>
      <c r="X34" s="28">
        <f>IF(ISBLANK(P34)," ",IF(IF(AND(NOT(ISBLANK(Q34))),MONTH(Q34)&lt;6)," ",IF(MONTH(P34)&lt;7,SUM(Tableau235[[#This Row],[01/06/2023]:[30/06/2023]])," ")))</f>
        <v>22</v>
      </c>
      <c r="Y34" s="28">
        <f>IF(ISBLANK(P34)," ",IF(IF(AND(NOT(ISBLANK(Q34))),MONTH(Q34)&lt;6)," ",IF(MONTH(P34)&lt;8,SUM(Tableau235[[#This Row],[03/07/2023]:[31/07/2023]])," ")))</f>
        <v>21</v>
      </c>
      <c r="Z34" s="28">
        <f>IF(ISBLANK(P34)," ",IF(IF(AND(NOT(ISBLANK(Q34))),MONTH(Q34)&lt;8)," ",IF(MONTH(P34)&lt;9,SUM(Tableau235[[#This Row],[01/08/2023]:[31/08/2023]])," ")))</f>
        <v>23</v>
      </c>
      <c r="AA34" s="28">
        <f>IF(ISBLANK(P34)," ",IF(IF(AND(NOT(ISBLANK(Q34))),MONTH(Q34)&lt;9)," ",IF(MONTH(P34)&lt;10,SUM(Tableau235[[#This Row],[01/09/2023]:[29/09/2023]])," ")))</f>
        <v>21</v>
      </c>
      <c r="AB34" s="28">
        <f>IF(ISBLANK(P34)," ",IF(IF(AND(NOT(ISBLANK(Q34))),MONTH(Q34)&lt;10)," ",IF(MONTH(P34)&lt;11,SUM(Tableau235[[#This Row],[02/10/2023]:[31/10/2023]])," ")))</f>
        <v>22</v>
      </c>
      <c r="AC34" s="28">
        <f>IF(ISBLANK(P34)," ",IF(IF(AND(NOT(ISBLANK(Q34))),MONTH(Q34)&lt;11)," ",IF(MONTH(P34)&lt;12,SUM(Tableau235[[#This Row],[01/11/2023]:[30/11/2023]])," ")))</f>
        <v>16</v>
      </c>
      <c r="AD34" s="28">
        <f>IF(ISBLANK(P34)," ",IF(IF(AND(NOT(ISBLANK(Q34))),MONTH(Q34)&lt;12)," ",IF(MONTH(P34)&lt;13,SUM(Tableau235[[#This Row],[01/12/2023]:[29/12/2023]])," ")))</f>
        <v>15</v>
      </c>
      <c r="AE34" s="7"/>
      <c r="AF34" s="8">
        <f>IF(OR(ISBLANK(P34),Tableau235[[#This Row],[Janvier]]=" ")," ",SUM(Tableau235[[#This Row],[02/01/2023]:[31/01/2023]])/(COUNTA(Tableau235[[#This Row],[02/01/2023]:[31/01/2023]])+COUNTBLANK(Tableau235[[#This Row],[02/01/2023]:[31/01/2023]])))</f>
        <v>1</v>
      </c>
      <c r="AG34" s="8">
        <f>IF(OR(ISBLANK(P34),Tableau235[[#This Row],[Février]]=" ")," ",SUM(Tableau235[[#This Row],[01/02/2023]:[28/02/2023]])/(COUNTA(Tableau235[[#This Row],[01/02/2023]:[28/02/2023]])+COUNTBLANK(Tableau235[[#This Row],[01/02/2023]:[28/02/2023]])))</f>
        <v>1</v>
      </c>
      <c r="AH34" s="8">
        <f>IF(OR(ISBLANK(P34),Tableau235[[#This Row],[Mars]]=" ")," ",SUM(Tableau235[[#This Row],[01/03/2023]:[31/03/2023]])/(COUNTA(Tableau235[[#This Row],[01/03/2023]:[31/03/2023]])+COUNTBLANK(Tableau235[[#This Row],[01/03/2023]:[31/03/2023]])))</f>
        <v>1</v>
      </c>
      <c r="AI34" s="8">
        <f>IF(OR(ISBLANK(P34),Tableau235[[#This Row],[Avril]]=" ")," ",SUM(Tableau235[[#This Row],[03/04/2023]:[28/04/2023]])/(COUNTA(Tableau235[[#This Row],[03/04/2023]:[28/04/2023]])+COUNTBLANK(Tableau235[[#This Row],[01/03/2023]:[31/03/2023]])))</f>
        <v>1</v>
      </c>
      <c r="AJ34" s="8">
        <f>IF(OR(ISBLANK(P34),Tableau235[[#This Row],[Mai]]=" ")," ",SUM(Tableau235[[#This Row],[01/05/2023]:[31/05/2023]])/(COUNTA(Tableau235[[#This Row],[01/05/2023]:[31/05/2023]])+COUNTBLANK(Tableau235[[#This Row],[01/05/2023]:[31/05/2023]])))</f>
        <v>0.47826086956521741</v>
      </c>
      <c r="AK34" s="8">
        <f>IF(OR(ISBLANK(P34),Tableau235[[#This Row],[Juin]]=" ")," ",SUM(Tableau235[[#This Row],[01/06/2023]:[30/06/2023]])/(COUNTA(Tableau235[[#This Row],[01/06/2023]:[30/06/2023]])+COUNTBLANK(Tableau235[[#This Row],[01/06/2023]:[30/06/2023]])))</f>
        <v>1</v>
      </c>
      <c r="AL34" s="8">
        <f>IF(OR(ISBLANK(P34),Tableau235[[#This Row],[Juillet]]=" ")," ",SUM(Tableau235[[#This Row],[03/07/2023]:[31/07/2023]])/(COUNTA(Tableau235[[#This Row],[03/07/2023]:[31/07/2023]])+COUNTBLANK(Tableau235[[#This Row],[03/07/2023]:[31/07/2023]])))</f>
        <v>1</v>
      </c>
      <c r="AM34" s="8">
        <f>IF(OR(ISBLANK(P34),Tableau235[[#This Row],[Août]]=" ")," ",SUM(Tableau235[[#This Row],[01/08/2023]:[31/08/2023]])/(COUNTA(Tableau235[[#This Row],[01/08/2023]:[31/08/2023]])+COUNTBLANK(Tableau235[[#This Row],[01/08/2023]:[31/08/2023]])))</f>
        <v>1</v>
      </c>
      <c r="AN34" s="8">
        <f>IF(OR(ISBLANK(P34),Tableau235[[#This Row],[Septembre]]=" ")," ",SUM(Tableau235[[#This Row],[01/09/2023]:[29/09/2023]])/(COUNTA(Tableau235[[#This Row],[01/09/2023]:[29/09/2023]])+COUNTBLANK(Tableau235[[#This Row],[01/09/2023]:[29/09/2023]])))</f>
        <v>1</v>
      </c>
      <c r="AO34" s="8">
        <f>IF(OR(ISBLANK(P34),Tableau235[[#This Row],[Octobre]]=" ")," ",SUM(Tableau235[[#This Row],[02/10/2023]:[31/10/2023]])/(COUNTA(Tableau235[[#This Row],[02/10/2023]:[31/10/2023]])+COUNTBLANK(Tableau235[[#This Row],[02/10/2023]:[31/10/2023]])))</f>
        <v>1</v>
      </c>
      <c r="AP34" s="8">
        <f>IF(OR(ISBLANK(P34),Tableau235[[#This Row],[Novembre]]=" ")," ",SUM(Tableau235[[#This Row],[01/11/2023]:[30/11/2023]])/(COUNTA(Tableau235[[#This Row],[01/11/2023]:[30/11/2023]])+COUNTBLANK(Tableau235[[#This Row],[01/11/2023]:[30/11/2023]])))</f>
        <v>0.72727272727272729</v>
      </c>
      <c r="AQ34" s="8">
        <f>IF(OR(ISBLANK(P34),Tableau235[[#This Row],[Décembre]]=" ")," ",SUM(Tableau235[[#This Row],[01/12/2023]:[29/12/2023]])/(COUNTA(Tableau235[[#This Row],[01/12/2023]:[29/12/2023]])+COUNTBLANK(Tableau235[[#This Row],[01/12/2023]:[29/12/2023]])))</f>
        <v>0.7142857142857143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  <c r="AY34" s="8">
        <v>1</v>
      </c>
      <c r="AZ34" s="8">
        <v>1</v>
      </c>
      <c r="BA34" s="8">
        <v>1</v>
      </c>
      <c r="BB34" s="8">
        <v>1</v>
      </c>
      <c r="BC34" s="8">
        <v>1</v>
      </c>
      <c r="BD34" s="8">
        <v>1</v>
      </c>
      <c r="BE34" s="8">
        <v>1</v>
      </c>
      <c r="BF34" s="8">
        <v>1</v>
      </c>
      <c r="BG34" s="8">
        <v>1</v>
      </c>
      <c r="BH34" s="8">
        <v>1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8">
        <v>1</v>
      </c>
      <c r="BP34" s="8">
        <v>1</v>
      </c>
      <c r="BQ34" s="8">
        <v>1</v>
      </c>
      <c r="BR34" s="8">
        <v>1</v>
      </c>
      <c r="BS34" s="8">
        <v>1</v>
      </c>
      <c r="BT34" s="8">
        <v>1</v>
      </c>
      <c r="BU34" s="8">
        <v>1</v>
      </c>
      <c r="BV34" s="8">
        <v>1</v>
      </c>
      <c r="BW34" s="8">
        <v>1</v>
      </c>
      <c r="BX34" s="8">
        <v>1</v>
      </c>
      <c r="BY34" s="8">
        <v>1</v>
      </c>
      <c r="BZ34" s="8">
        <v>1</v>
      </c>
      <c r="CA34" s="8">
        <v>1</v>
      </c>
      <c r="CB34" s="8">
        <v>1</v>
      </c>
      <c r="CC34" s="8">
        <v>1</v>
      </c>
      <c r="CD34" s="8">
        <v>1</v>
      </c>
      <c r="CE34" s="8">
        <v>1</v>
      </c>
      <c r="CF34" s="8">
        <v>1</v>
      </c>
      <c r="CG34" s="8">
        <v>1</v>
      </c>
      <c r="CH34" s="8">
        <v>1</v>
      </c>
      <c r="CI34" s="8">
        <v>1</v>
      </c>
      <c r="CJ34" s="8">
        <v>1</v>
      </c>
      <c r="CK34" s="8">
        <v>1</v>
      </c>
      <c r="CL34" s="8">
        <v>1</v>
      </c>
      <c r="CM34" s="8">
        <v>1</v>
      </c>
      <c r="CN34" s="8">
        <v>1</v>
      </c>
      <c r="CO34" s="8">
        <v>1</v>
      </c>
      <c r="CP34" s="8">
        <v>1</v>
      </c>
      <c r="CQ34" s="8">
        <v>1</v>
      </c>
      <c r="CR34" s="8">
        <v>1</v>
      </c>
      <c r="CS34" s="8">
        <v>1</v>
      </c>
      <c r="CT34" s="8">
        <v>1</v>
      </c>
      <c r="CU34" s="8">
        <v>1</v>
      </c>
      <c r="CV34" s="8">
        <v>1</v>
      </c>
      <c r="CW34" s="8">
        <v>1</v>
      </c>
      <c r="CX34" s="8">
        <v>1</v>
      </c>
      <c r="CY34" s="8">
        <v>1</v>
      </c>
      <c r="CZ34" s="8">
        <v>1</v>
      </c>
      <c r="DA34" s="8">
        <v>1</v>
      </c>
      <c r="DB34" s="8">
        <v>1</v>
      </c>
      <c r="DC34" s="8">
        <v>1</v>
      </c>
      <c r="DD34" s="8">
        <v>1</v>
      </c>
      <c r="DE34" s="8">
        <v>1</v>
      </c>
      <c r="DF34" s="8">
        <v>1</v>
      </c>
      <c r="DG34" s="8">
        <v>1</v>
      </c>
      <c r="DH34" s="8">
        <v>1</v>
      </c>
      <c r="DI34" s="8">
        <v>1</v>
      </c>
      <c r="DJ34" s="8">
        <v>1</v>
      </c>
      <c r="DK34" s="8">
        <v>1</v>
      </c>
      <c r="DL34" s="8">
        <v>1</v>
      </c>
      <c r="DM34" s="8">
        <v>1</v>
      </c>
      <c r="DN34" s="8">
        <v>1</v>
      </c>
      <c r="DO34" s="8">
        <v>1</v>
      </c>
      <c r="DP34" s="8">
        <v>1</v>
      </c>
      <c r="DQ34" s="8">
        <v>1</v>
      </c>
      <c r="DR34" s="8">
        <v>1</v>
      </c>
      <c r="DS34" s="8">
        <v>1</v>
      </c>
      <c r="DT34" s="8">
        <v>1</v>
      </c>
      <c r="DU34" s="8">
        <v>1</v>
      </c>
      <c r="DV34" s="8">
        <v>1</v>
      </c>
      <c r="DW34" s="8">
        <v>1</v>
      </c>
      <c r="DX34" s="8">
        <v>1</v>
      </c>
      <c r="DY34" s="8" t="s">
        <v>898</v>
      </c>
      <c r="DZ34" s="8" t="s">
        <v>898</v>
      </c>
      <c r="EA34" s="8" t="s">
        <v>898</v>
      </c>
      <c r="EB34" s="8" t="s">
        <v>898</v>
      </c>
      <c r="EC34" s="8" t="s">
        <v>898</v>
      </c>
      <c r="ED34" s="8" t="s">
        <v>898</v>
      </c>
      <c r="EE34" s="8" t="s">
        <v>898</v>
      </c>
      <c r="EF34" s="8" t="s">
        <v>898</v>
      </c>
      <c r="EG34" s="8" t="s">
        <v>898</v>
      </c>
      <c r="EH34" s="8" t="s">
        <v>898</v>
      </c>
      <c r="EI34" s="8" t="s">
        <v>898</v>
      </c>
      <c r="EJ34" s="8" t="s">
        <v>898</v>
      </c>
      <c r="EK34" s="8">
        <v>1</v>
      </c>
      <c r="EL34" s="8">
        <v>1</v>
      </c>
      <c r="EM34" s="8">
        <v>1</v>
      </c>
      <c r="EN34" s="8">
        <v>1</v>
      </c>
      <c r="EO34" s="8">
        <v>1</v>
      </c>
      <c r="EP34" s="8">
        <v>1</v>
      </c>
      <c r="EQ34" s="8">
        <v>1</v>
      </c>
      <c r="ER34" s="8">
        <v>1</v>
      </c>
      <c r="ES34" s="8">
        <v>1</v>
      </c>
      <c r="ET34" s="8">
        <v>1</v>
      </c>
      <c r="EU34" s="8">
        <v>1</v>
      </c>
      <c r="EV34" s="8">
        <v>1</v>
      </c>
      <c r="EW34" s="8">
        <v>1</v>
      </c>
      <c r="EX34" s="8">
        <v>1</v>
      </c>
      <c r="EY34" s="8">
        <v>1</v>
      </c>
      <c r="EZ34" s="8">
        <v>1</v>
      </c>
      <c r="FA34" s="8">
        <v>1</v>
      </c>
      <c r="FB34" s="8">
        <v>1</v>
      </c>
      <c r="FC34" s="8">
        <v>1</v>
      </c>
      <c r="FD34" s="8">
        <v>1</v>
      </c>
      <c r="FE34" s="8">
        <v>1</v>
      </c>
      <c r="FF34" s="8">
        <v>1</v>
      </c>
      <c r="FG34" s="8">
        <v>1</v>
      </c>
      <c r="FH34" s="8">
        <v>1</v>
      </c>
      <c r="FI34" s="8">
        <v>1</v>
      </c>
      <c r="FJ34" s="8">
        <v>1</v>
      </c>
      <c r="FK34" s="8">
        <v>1</v>
      </c>
      <c r="FL34" s="8">
        <v>1</v>
      </c>
      <c r="FM34" s="8">
        <v>1</v>
      </c>
      <c r="FN34" s="8">
        <v>1</v>
      </c>
      <c r="FO34" s="8">
        <v>1</v>
      </c>
      <c r="FP34" s="8">
        <v>1</v>
      </c>
      <c r="FQ34" s="8">
        <v>1</v>
      </c>
      <c r="FR34" s="8">
        <v>1</v>
      </c>
      <c r="FS34" s="8">
        <v>1</v>
      </c>
      <c r="FT34" s="8">
        <v>1</v>
      </c>
      <c r="FU34" s="8">
        <v>1</v>
      </c>
      <c r="FV34" s="8">
        <v>1</v>
      </c>
      <c r="FW34" s="8">
        <v>1</v>
      </c>
      <c r="FX34" s="8">
        <v>1</v>
      </c>
      <c r="FY34" s="8">
        <v>1</v>
      </c>
      <c r="FZ34" s="8">
        <v>1</v>
      </c>
      <c r="GA34" s="8">
        <v>1</v>
      </c>
      <c r="GB34" s="8">
        <v>1</v>
      </c>
      <c r="GC34" s="8">
        <v>1</v>
      </c>
      <c r="GD34" s="8">
        <v>1</v>
      </c>
      <c r="GE34" s="8">
        <v>1</v>
      </c>
      <c r="GF34" s="8">
        <v>1</v>
      </c>
      <c r="GG34" s="8">
        <v>1</v>
      </c>
      <c r="GH34" s="8">
        <v>1</v>
      </c>
      <c r="GI34" s="8">
        <v>1</v>
      </c>
      <c r="GJ34" s="8">
        <v>1</v>
      </c>
      <c r="GK34" s="8">
        <v>1</v>
      </c>
      <c r="GL34" s="8">
        <v>1</v>
      </c>
      <c r="GM34" s="8">
        <v>1</v>
      </c>
      <c r="GN34" s="8">
        <v>1</v>
      </c>
      <c r="GO34" s="8">
        <v>1</v>
      </c>
      <c r="GP34" s="8">
        <v>1</v>
      </c>
      <c r="GQ34" s="8">
        <v>1</v>
      </c>
      <c r="GR34" s="8">
        <v>1</v>
      </c>
      <c r="GS34" s="8">
        <v>1</v>
      </c>
      <c r="GT34" s="8">
        <v>1</v>
      </c>
      <c r="GU34" s="8">
        <v>1</v>
      </c>
      <c r="GV34" s="8">
        <v>1</v>
      </c>
      <c r="GW34" s="8">
        <v>1</v>
      </c>
      <c r="GX34" s="8">
        <v>1</v>
      </c>
      <c r="GY34" s="8">
        <v>1</v>
      </c>
      <c r="GZ34" s="8">
        <v>1</v>
      </c>
      <c r="HA34" s="8">
        <v>1</v>
      </c>
      <c r="HB34" s="8">
        <v>1</v>
      </c>
      <c r="HC34" s="8">
        <v>1</v>
      </c>
      <c r="HD34" s="8">
        <v>1</v>
      </c>
      <c r="HE34" s="8">
        <v>1</v>
      </c>
      <c r="HF34" s="8">
        <v>1</v>
      </c>
      <c r="HG34" s="8">
        <v>1</v>
      </c>
      <c r="HH34" s="8">
        <v>1</v>
      </c>
      <c r="HI34" s="8">
        <v>1</v>
      </c>
      <c r="HJ34" s="8">
        <v>1</v>
      </c>
      <c r="HK34" s="8">
        <v>1</v>
      </c>
      <c r="HL34" s="8">
        <v>1</v>
      </c>
      <c r="HM34" s="8">
        <v>1</v>
      </c>
      <c r="HN34" s="8">
        <v>1</v>
      </c>
      <c r="HO34" s="8">
        <v>1</v>
      </c>
      <c r="HP34" s="8">
        <v>1</v>
      </c>
      <c r="HQ34" s="8">
        <v>1</v>
      </c>
      <c r="HR34" s="8">
        <v>1</v>
      </c>
      <c r="HS34" s="8">
        <v>1</v>
      </c>
      <c r="HT34" s="8">
        <v>1</v>
      </c>
      <c r="HU34" s="8">
        <v>1</v>
      </c>
      <c r="HV34" s="8">
        <v>1</v>
      </c>
      <c r="HW34" s="8">
        <v>1</v>
      </c>
      <c r="HX34" s="8">
        <v>1</v>
      </c>
      <c r="HY34" s="8">
        <v>1</v>
      </c>
      <c r="HZ34" s="8">
        <v>1</v>
      </c>
      <c r="IA34" s="8">
        <v>1</v>
      </c>
      <c r="IB34" s="8">
        <v>1</v>
      </c>
      <c r="IC34" s="8">
        <v>1</v>
      </c>
      <c r="ID34" s="8">
        <v>1</v>
      </c>
      <c r="IE34" s="8">
        <v>1</v>
      </c>
      <c r="IF34" s="8">
        <v>1</v>
      </c>
      <c r="IG34" s="8">
        <v>1</v>
      </c>
      <c r="IH34" s="8">
        <v>1</v>
      </c>
      <c r="II34" s="8">
        <v>1</v>
      </c>
      <c r="IJ34" s="8">
        <v>1</v>
      </c>
      <c r="IK34" s="8">
        <v>1</v>
      </c>
      <c r="IL34" s="8">
        <v>1</v>
      </c>
      <c r="IM34" s="8">
        <v>1</v>
      </c>
      <c r="IN34" s="8">
        <v>1</v>
      </c>
      <c r="IO34" s="8">
        <v>1</v>
      </c>
      <c r="IP34" s="8">
        <v>1</v>
      </c>
      <c r="IQ34" s="8">
        <v>1</v>
      </c>
      <c r="IR34" s="8">
        <v>1</v>
      </c>
      <c r="IS34" s="8">
        <v>1</v>
      </c>
      <c r="IT34" s="8">
        <v>1</v>
      </c>
      <c r="IU34" s="8">
        <v>1</v>
      </c>
      <c r="IV34" s="8">
        <v>1</v>
      </c>
      <c r="IW34" s="8">
        <v>1</v>
      </c>
      <c r="IX34" s="8">
        <v>1</v>
      </c>
      <c r="IY34" s="8">
        <v>1</v>
      </c>
      <c r="IZ34" s="8">
        <v>1</v>
      </c>
      <c r="JA34" s="8">
        <v>1</v>
      </c>
      <c r="JB34" s="8">
        <v>1</v>
      </c>
      <c r="JC34" s="8">
        <v>1</v>
      </c>
      <c r="JD34" s="8" t="s">
        <v>415</v>
      </c>
      <c r="JE34" s="8">
        <v>1</v>
      </c>
      <c r="JF34" s="8">
        <v>1</v>
      </c>
      <c r="JG34" s="8">
        <v>1</v>
      </c>
      <c r="JH34" s="8">
        <v>1</v>
      </c>
      <c r="JI34" s="8">
        <v>1</v>
      </c>
      <c r="JJ34" s="8">
        <v>1</v>
      </c>
      <c r="JK34" s="8">
        <v>1</v>
      </c>
      <c r="JL34" s="8">
        <v>1</v>
      </c>
      <c r="JM34" s="8">
        <v>1</v>
      </c>
      <c r="JN34" s="8" t="s">
        <v>413</v>
      </c>
      <c r="JO34" s="8">
        <v>1</v>
      </c>
      <c r="JP34" s="8">
        <v>1</v>
      </c>
      <c r="JQ34" s="8">
        <v>1</v>
      </c>
      <c r="JR34" s="8">
        <v>1</v>
      </c>
      <c r="JS34" s="8" t="s">
        <v>413</v>
      </c>
      <c r="JT34" s="8" t="s">
        <v>413</v>
      </c>
      <c r="JU34" s="8" t="s">
        <v>413</v>
      </c>
      <c r="JV34" s="8" t="s">
        <v>413</v>
      </c>
      <c r="JW34" s="8" t="s">
        <v>413</v>
      </c>
      <c r="JX34" s="8">
        <v>1</v>
      </c>
      <c r="JY34" s="8">
        <v>1</v>
      </c>
      <c r="JZ34" s="8">
        <v>1</v>
      </c>
      <c r="KA34" s="8">
        <v>1</v>
      </c>
      <c r="KB34" s="8">
        <v>1</v>
      </c>
      <c r="KC34" s="8">
        <v>1</v>
      </c>
      <c r="KD34" s="8">
        <v>1</v>
      </c>
      <c r="KE34" s="8">
        <v>1</v>
      </c>
      <c r="KF34" s="8">
        <v>1</v>
      </c>
      <c r="KG34" s="8">
        <v>1</v>
      </c>
      <c r="KH34" s="8">
        <v>1</v>
      </c>
      <c r="KI34" s="8">
        <v>1</v>
      </c>
      <c r="KJ34" s="8">
        <v>1</v>
      </c>
      <c r="KK34" s="8">
        <v>1</v>
      </c>
      <c r="KL34" s="8">
        <v>1</v>
      </c>
      <c r="KM34" s="8" t="s">
        <v>409</v>
      </c>
      <c r="KN34" s="8" t="s">
        <v>409</v>
      </c>
      <c r="KO34" s="8" t="s">
        <v>409</v>
      </c>
      <c r="KP34" s="8" t="s">
        <v>409</v>
      </c>
      <c r="KQ34" s="8" t="s">
        <v>409</v>
      </c>
    </row>
    <row r="35" spans="1:303" ht="15" hidden="1" customHeight="1">
      <c r="A35" s="56">
        <v>1</v>
      </c>
      <c r="B35" s="25" t="s">
        <v>932</v>
      </c>
      <c r="C35" s="26" t="s">
        <v>933</v>
      </c>
      <c r="D35" s="32">
        <v>44662</v>
      </c>
      <c r="E35" s="26" t="s">
        <v>419</v>
      </c>
      <c r="F35" s="26" t="s">
        <v>465</v>
      </c>
      <c r="G35" s="26" t="s">
        <v>617</v>
      </c>
      <c r="H35" s="26" t="s">
        <v>422</v>
      </c>
      <c r="I35" s="26" t="s">
        <v>423</v>
      </c>
      <c r="J35" s="26" t="s">
        <v>440</v>
      </c>
      <c r="K35" s="26" t="s">
        <v>441</v>
      </c>
      <c r="L35" s="26" t="s">
        <v>905</v>
      </c>
      <c r="M35" s="26"/>
      <c r="N35" s="26" t="s">
        <v>474</v>
      </c>
      <c r="O35" s="26" t="s">
        <v>451</v>
      </c>
      <c r="P35" s="32">
        <v>44927</v>
      </c>
      <c r="Q35" s="26"/>
      <c r="R35" s="27" t="s">
        <v>445</v>
      </c>
      <c r="S35" s="28">
        <f>IF(ISBLANK(P35)," ",IF(IF(AND(NOT(ISBLANK(Q35))),MONTH(Q35)&lt;1)," ",IF(MONTH(P35)&lt;2,SUM(Tableau235[[#This Row],[02/01/2023]:[31/01/2023]])," ")))</f>
        <v>0</v>
      </c>
      <c r="T35" s="28">
        <f>IF(ISBLANK(P35)," ",IF(IF(AND(NOT(ISBLANK(Q35))),MONTH(Q35)&lt;2)," ",IF(MONTH(P35)&lt;3,SUM(Tableau235[[#This Row],[01/02/2023]:[28/02/2023]])," ")))</f>
        <v>20</v>
      </c>
      <c r="U35" s="28">
        <f>IF(ISBLANK(P35)," ",IF(IF(AND(NOT(ISBLANK(Q35))),MONTH(Q35)&lt;3)," ",IF(MONTH(P35)&lt;4,SUM(Tableau235[[#This Row],[01/03/2023]:[31/03/2023]])," ")))</f>
        <v>23</v>
      </c>
      <c r="V35" s="28">
        <f>IF(ISBLANK(P35)," ",IF(IF(AND(NOT(ISBLANK(Q35))),MONTH(Q35)&lt;4)," ",IF(MONTH(P35)&lt;5,SUM(Tableau235[[#This Row],[03/04/2023]:[28/04/2023]])," ")))</f>
        <v>20</v>
      </c>
      <c r="W35" s="28">
        <f>IF(ISBLANK(P35)," ",IF(IF(AND(NOT(ISBLANK(Q35))),MONTH(Q35)&lt;5)," ",IF(MONTH(P35)&lt;6,SUM(Tableau235[[#This Row],[01/05/2023]:[31/05/2023]])," ")))</f>
        <v>23</v>
      </c>
      <c r="X35" s="28">
        <f>IF(ISBLANK(P35)," ",IF(IF(AND(NOT(ISBLANK(Q35))),MONTH(Q35)&lt;6)," ",IF(MONTH(P35)&lt;7,SUM(Tableau235[[#This Row],[01/06/2023]:[30/06/2023]])," ")))</f>
        <v>22</v>
      </c>
      <c r="Y35" s="28">
        <f>IF(ISBLANK(P35)," ",IF(IF(AND(NOT(ISBLANK(Q35))),MONTH(Q35)&lt;6)," ",IF(MONTH(P35)&lt;8,SUM(Tableau235[[#This Row],[03/07/2023]:[31/07/2023]])," ")))</f>
        <v>21</v>
      </c>
      <c r="Z35" s="28">
        <f>IF(ISBLANK(P35)," ",IF(IF(AND(NOT(ISBLANK(Q35))),MONTH(Q35)&lt;8)," ",IF(MONTH(P35)&lt;9,SUM(Tableau235[[#This Row],[01/08/2023]:[31/08/2023]])," ")))</f>
        <v>23</v>
      </c>
      <c r="AA35" s="28">
        <f>IF(ISBLANK(P35)," ",IF(IF(AND(NOT(ISBLANK(Q35))),MONTH(Q35)&lt;9)," ",IF(MONTH(P35)&lt;10,SUM(Tableau235[[#This Row],[01/09/2023]:[29/09/2023]])," ")))</f>
        <v>21</v>
      </c>
      <c r="AB35" s="28">
        <f>IF(ISBLANK(P35)," ",IF(IF(AND(NOT(ISBLANK(Q35))),MONTH(Q35)&lt;10)," ",IF(MONTH(P35)&lt;11,SUM(Tableau235[[#This Row],[02/10/2023]:[31/10/2023]])," ")))</f>
        <v>22</v>
      </c>
      <c r="AC35" s="28">
        <f>IF(ISBLANK(P35)," ",IF(IF(AND(NOT(ISBLANK(Q35))),MONTH(Q35)&lt;11)," ",IF(MONTH(P35)&lt;12,SUM(Tableau235[[#This Row],[01/11/2023]:[30/11/2023]])," ")))</f>
        <v>21</v>
      </c>
      <c r="AD35" s="28">
        <f>IF(ISBLANK(P35)," ",IF(IF(AND(NOT(ISBLANK(Q35))),MONTH(Q35)&lt;12)," ",IF(MONTH(P35)&lt;13,SUM(Tableau235[[#This Row],[01/12/2023]:[29/12/2023]])," ")))</f>
        <v>21</v>
      </c>
      <c r="AE35" s="7"/>
      <c r="AF35" s="8">
        <f>IF(OR(ISBLANK(P35),Tableau235[[#This Row],[Janvier]]=" ")," ",SUM(Tableau235[[#This Row],[02/01/2023]:[31/01/2023]])/(COUNTA(Tableau235[[#This Row],[02/01/2023]:[31/01/2023]])+COUNTBLANK(Tableau235[[#This Row],[02/01/2023]:[31/01/2023]])))</f>
        <v>0</v>
      </c>
      <c r="AG35" s="8">
        <f>IF(OR(ISBLANK(P35),Tableau235[[#This Row],[Février]]=" ")," ",SUM(Tableau235[[#This Row],[01/02/2023]:[28/02/2023]])/(COUNTA(Tableau235[[#This Row],[01/02/2023]:[28/02/2023]])+COUNTBLANK(Tableau235[[#This Row],[01/02/2023]:[28/02/2023]])))</f>
        <v>1</v>
      </c>
      <c r="AH35" s="8">
        <f>IF(OR(ISBLANK(P35),Tableau235[[#This Row],[Mars]]=" ")," ",SUM(Tableau235[[#This Row],[01/03/2023]:[31/03/2023]])/(COUNTA(Tableau235[[#This Row],[01/03/2023]:[31/03/2023]])+COUNTBLANK(Tableau235[[#This Row],[01/03/2023]:[31/03/2023]])))</f>
        <v>1</v>
      </c>
      <c r="AI35" s="8">
        <f>IF(OR(ISBLANK(P35),Tableau235[[#This Row],[Avril]]=" ")," ",SUM(Tableau235[[#This Row],[03/04/2023]:[28/04/2023]])/(COUNTA(Tableau235[[#This Row],[03/04/2023]:[28/04/2023]])+COUNTBLANK(Tableau235[[#This Row],[01/03/2023]:[31/03/2023]])))</f>
        <v>1</v>
      </c>
      <c r="AJ35" s="8">
        <f>IF(OR(ISBLANK(P35),Tableau235[[#This Row],[Mai]]=" ")," ",SUM(Tableau235[[#This Row],[01/05/2023]:[31/05/2023]])/(COUNTA(Tableau235[[#This Row],[01/05/2023]:[31/05/2023]])+COUNTBLANK(Tableau235[[#This Row],[01/05/2023]:[31/05/2023]])))</f>
        <v>1</v>
      </c>
      <c r="AK35" s="8">
        <f>IF(OR(ISBLANK(P35),Tableau235[[#This Row],[Juin]]=" ")," ",SUM(Tableau235[[#This Row],[01/06/2023]:[30/06/2023]])/(COUNTA(Tableau235[[#This Row],[01/06/2023]:[30/06/2023]])+COUNTBLANK(Tableau235[[#This Row],[01/06/2023]:[30/06/2023]])))</f>
        <v>1</v>
      </c>
      <c r="AL35" s="8">
        <f>IF(OR(ISBLANK(P35),Tableau235[[#This Row],[Juillet]]=" ")," ",SUM(Tableau235[[#This Row],[03/07/2023]:[31/07/2023]])/(COUNTA(Tableau235[[#This Row],[03/07/2023]:[31/07/2023]])+COUNTBLANK(Tableau235[[#This Row],[03/07/2023]:[31/07/2023]])))</f>
        <v>1</v>
      </c>
      <c r="AM35" s="8">
        <f>IF(OR(ISBLANK(P35),Tableau235[[#This Row],[Août]]=" ")," ",SUM(Tableau235[[#This Row],[01/08/2023]:[31/08/2023]])/(COUNTA(Tableau235[[#This Row],[01/08/2023]:[31/08/2023]])+COUNTBLANK(Tableau235[[#This Row],[01/08/2023]:[31/08/2023]])))</f>
        <v>1</v>
      </c>
      <c r="AN35" s="8">
        <f>IF(OR(ISBLANK(P35),Tableau235[[#This Row],[Septembre]]=" ")," ",SUM(Tableau235[[#This Row],[01/09/2023]:[29/09/2023]])/(COUNTA(Tableau235[[#This Row],[01/09/2023]:[29/09/2023]])+COUNTBLANK(Tableau235[[#This Row],[01/09/2023]:[29/09/2023]])))</f>
        <v>1</v>
      </c>
      <c r="AO35" s="8">
        <f>IF(OR(ISBLANK(P35),Tableau235[[#This Row],[Octobre]]=" ")," ",SUM(Tableau235[[#This Row],[02/10/2023]:[31/10/2023]])/(COUNTA(Tableau235[[#This Row],[02/10/2023]:[31/10/2023]])+COUNTBLANK(Tableau235[[#This Row],[02/10/2023]:[31/10/2023]])))</f>
        <v>1</v>
      </c>
      <c r="AP35" s="8">
        <f>IF(OR(ISBLANK(P35),Tableau235[[#This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35" s="8">
        <f>IF(OR(ISBLANK(P35),Tableau235[[#This Row],[Décembre]]=" ")," ",SUM(Tableau235[[#This Row],[01/12/2023]:[29/12/2023]])/(COUNTA(Tableau235[[#This Row],[01/12/2023]:[29/12/2023]])+COUNTBLANK(Tableau235[[#This Row],[01/12/2023]:[29/12/2023]])))</f>
        <v>1</v>
      </c>
      <c r="AR35" s="8" t="s">
        <v>898</v>
      </c>
      <c r="AS35" s="8" t="s">
        <v>898</v>
      </c>
      <c r="AT35" s="8" t="s">
        <v>898</v>
      </c>
      <c r="AU35" s="8" t="s">
        <v>898</v>
      </c>
      <c r="AV35" s="8" t="s">
        <v>898</v>
      </c>
      <c r="AW35" s="8" t="s">
        <v>898</v>
      </c>
      <c r="AX35" s="8" t="s">
        <v>898</v>
      </c>
      <c r="AY35" s="8" t="s">
        <v>898</v>
      </c>
      <c r="AZ35" s="8" t="s">
        <v>898</v>
      </c>
      <c r="BA35" s="8" t="s">
        <v>898</v>
      </c>
      <c r="BB35" s="8" t="s">
        <v>898</v>
      </c>
      <c r="BC35" s="8" t="s">
        <v>898</v>
      </c>
      <c r="BD35" s="8" t="s">
        <v>898</v>
      </c>
      <c r="BE35" s="8" t="s">
        <v>898</v>
      </c>
      <c r="BF35" s="8" t="s">
        <v>898</v>
      </c>
      <c r="BG35" s="8" t="s">
        <v>898</v>
      </c>
      <c r="BH35" s="8" t="s">
        <v>898</v>
      </c>
      <c r="BI35" s="8" t="s">
        <v>898</v>
      </c>
      <c r="BJ35" s="8" t="s">
        <v>898</v>
      </c>
      <c r="BK35" s="8" t="s">
        <v>898</v>
      </c>
      <c r="BL35" s="8" t="s">
        <v>898</v>
      </c>
      <c r="BM35" s="8" t="s">
        <v>898</v>
      </c>
      <c r="BN35" s="8">
        <v>1</v>
      </c>
      <c r="BO35" s="8">
        <v>1</v>
      </c>
      <c r="BP35" s="8">
        <v>1</v>
      </c>
      <c r="BQ35" s="8">
        <v>1</v>
      </c>
      <c r="BR35" s="8">
        <v>1</v>
      </c>
      <c r="BS35" s="8">
        <v>1</v>
      </c>
      <c r="BT35" s="8">
        <v>1</v>
      </c>
      <c r="BU35" s="8">
        <v>1</v>
      </c>
      <c r="BV35" s="8">
        <v>1</v>
      </c>
      <c r="BW35" s="8">
        <v>1</v>
      </c>
      <c r="BX35" s="8">
        <v>1</v>
      </c>
      <c r="BY35" s="8">
        <v>1</v>
      </c>
      <c r="BZ35" s="8">
        <v>1</v>
      </c>
      <c r="CA35" s="8">
        <v>1</v>
      </c>
      <c r="CB35" s="8">
        <v>1</v>
      </c>
      <c r="CC35" s="8">
        <v>1</v>
      </c>
      <c r="CD35" s="8">
        <v>1</v>
      </c>
      <c r="CE35" s="8">
        <v>1</v>
      </c>
      <c r="CF35" s="8">
        <v>1</v>
      </c>
      <c r="CG35" s="8">
        <v>1</v>
      </c>
      <c r="CH35" s="8">
        <v>1</v>
      </c>
      <c r="CI35" s="8">
        <v>1</v>
      </c>
      <c r="CJ35" s="8">
        <v>1</v>
      </c>
      <c r="CK35" s="8">
        <v>1</v>
      </c>
      <c r="CL35" s="8">
        <v>1</v>
      </c>
      <c r="CM35" s="8">
        <v>1</v>
      </c>
      <c r="CN35" s="8">
        <v>1</v>
      </c>
      <c r="CO35" s="8">
        <v>1</v>
      </c>
      <c r="CP35" s="8">
        <v>1</v>
      </c>
      <c r="CQ35" s="8">
        <v>1</v>
      </c>
      <c r="CR35" s="8">
        <v>1</v>
      </c>
      <c r="CS35" s="8">
        <v>1</v>
      </c>
      <c r="CT35" s="8">
        <v>1</v>
      </c>
      <c r="CU35" s="8">
        <v>1</v>
      </c>
      <c r="CV35" s="8">
        <v>1</v>
      </c>
      <c r="CW35" s="8">
        <v>1</v>
      </c>
      <c r="CX35" s="8">
        <v>1</v>
      </c>
      <c r="CY35" s="8">
        <v>1</v>
      </c>
      <c r="CZ35" s="8">
        <v>1</v>
      </c>
      <c r="DA35" s="8">
        <v>1</v>
      </c>
      <c r="DB35" s="8">
        <v>1</v>
      </c>
      <c r="DC35" s="8">
        <v>1</v>
      </c>
      <c r="DD35" s="8">
        <v>1</v>
      </c>
      <c r="DE35" s="8">
        <v>1</v>
      </c>
      <c r="DF35" s="8">
        <v>1</v>
      </c>
      <c r="DG35" s="8">
        <v>1</v>
      </c>
      <c r="DH35" s="8">
        <v>1</v>
      </c>
      <c r="DI35" s="8">
        <v>1</v>
      </c>
      <c r="DJ35" s="8">
        <v>1</v>
      </c>
      <c r="DK35" s="8">
        <v>1</v>
      </c>
      <c r="DL35" s="8">
        <v>1</v>
      </c>
      <c r="DM35" s="8">
        <v>1</v>
      </c>
      <c r="DN35" s="8">
        <v>1</v>
      </c>
      <c r="DO35" s="8">
        <v>1</v>
      </c>
      <c r="DP35" s="8">
        <v>1</v>
      </c>
      <c r="DQ35" s="8">
        <v>1</v>
      </c>
      <c r="DR35" s="8">
        <v>1</v>
      </c>
      <c r="DS35" s="8">
        <v>1</v>
      </c>
      <c r="DT35" s="8">
        <v>1</v>
      </c>
      <c r="DU35" s="8">
        <v>1</v>
      </c>
      <c r="DV35" s="8">
        <v>1</v>
      </c>
      <c r="DW35" s="8">
        <v>1</v>
      </c>
      <c r="DX35" s="8">
        <v>1</v>
      </c>
      <c r="DY35" s="8">
        <v>1</v>
      </c>
      <c r="DZ35" s="8">
        <v>1</v>
      </c>
      <c r="EA35" s="8">
        <v>1</v>
      </c>
      <c r="EB35" s="8">
        <v>1</v>
      </c>
      <c r="EC35" s="8">
        <v>1</v>
      </c>
      <c r="ED35" s="8">
        <v>1</v>
      </c>
      <c r="EE35" s="8">
        <v>1</v>
      </c>
      <c r="EF35" s="8">
        <v>1</v>
      </c>
      <c r="EG35" s="8">
        <v>1</v>
      </c>
      <c r="EH35" s="8">
        <v>1</v>
      </c>
      <c r="EI35" s="8">
        <v>1</v>
      </c>
      <c r="EJ35" s="8">
        <v>1</v>
      </c>
      <c r="EK35" s="8">
        <v>1</v>
      </c>
      <c r="EL35" s="8">
        <v>1</v>
      </c>
      <c r="EM35" s="8">
        <v>1</v>
      </c>
      <c r="EN35" s="8">
        <v>1</v>
      </c>
      <c r="EO35" s="8">
        <v>1</v>
      </c>
      <c r="EP35" s="8">
        <v>1</v>
      </c>
      <c r="EQ35" s="8">
        <v>1</v>
      </c>
      <c r="ER35" s="8">
        <v>1</v>
      </c>
      <c r="ES35" s="8">
        <v>1</v>
      </c>
      <c r="ET35" s="8">
        <v>1</v>
      </c>
      <c r="EU35" s="8">
        <v>1</v>
      </c>
      <c r="EV35" s="8">
        <v>1</v>
      </c>
      <c r="EW35" s="8">
        <v>1</v>
      </c>
      <c r="EX35" s="8">
        <v>1</v>
      </c>
      <c r="EY35" s="8">
        <v>1</v>
      </c>
      <c r="EZ35" s="8">
        <v>1</v>
      </c>
      <c r="FA35" s="8">
        <v>1</v>
      </c>
      <c r="FB35" s="8">
        <v>1</v>
      </c>
      <c r="FC35" s="8">
        <v>1</v>
      </c>
      <c r="FD35" s="8">
        <v>1</v>
      </c>
      <c r="FE35" s="8">
        <v>1</v>
      </c>
      <c r="FF35" s="8">
        <v>1</v>
      </c>
      <c r="FG35" s="8">
        <v>1</v>
      </c>
      <c r="FH35" s="8">
        <v>1</v>
      </c>
      <c r="FI35" s="8">
        <v>1</v>
      </c>
      <c r="FJ35" s="8">
        <v>1</v>
      </c>
      <c r="FK35" s="8">
        <v>1</v>
      </c>
      <c r="FL35" s="8">
        <v>1</v>
      </c>
      <c r="FM35" s="8">
        <v>1</v>
      </c>
      <c r="FN35" s="8">
        <v>1</v>
      </c>
      <c r="FO35" s="8">
        <v>1</v>
      </c>
      <c r="FP35" s="8">
        <v>1</v>
      </c>
      <c r="FQ35" s="8">
        <v>1</v>
      </c>
      <c r="FR35" s="8">
        <v>1</v>
      </c>
      <c r="FS35" s="8">
        <v>1</v>
      </c>
      <c r="FT35" s="8">
        <v>1</v>
      </c>
      <c r="FU35" s="8">
        <v>1</v>
      </c>
      <c r="FV35" s="8">
        <v>1</v>
      </c>
      <c r="FW35" s="8">
        <v>1</v>
      </c>
      <c r="FX35" s="8">
        <v>1</v>
      </c>
      <c r="FY35" s="8">
        <v>1</v>
      </c>
      <c r="FZ35" s="8">
        <v>1</v>
      </c>
      <c r="GA35" s="8">
        <v>1</v>
      </c>
      <c r="GB35" s="8">
        <v>1</v>
      </c>
      <c r="GC35" s="8">
        <v>1</v>
      </c>
      <c r="GD35" s="8">
        <v>1</v>
      </c>
      <c r="GE35" s="8">
        <v>1</v>
      </c>
      <c r="GF35" s="8">
        <v>1</v>
      </c>
      <c r="GG35" s="8">
        <v>1</v>
      </c>
      <c r="GH35" s="8">
        <v>1</v>
      </c>
      <c r="GI35" s="8">
        <v>1</v>
      </c>
      <c r="GJ35" s="8">
        <v>1</v>
      </c>
      <c r="GK35" s="8">
        <v>1</v>
      </c>
      <c r="GL35" s="8">
        <v>1</v>
      </c>
      <c r="GM35" s="8">
        <v>1</v>
      </c>
      <c r="GN35" s="8">
        <v>1</v>
      </c>
      <c r="GO35" s="8">
        <v>1</v>
      </c>
      <c r="GP35" s="8">
        <v>1</v>
      </c>
      <c r="GQ35" s="8">
        <v>1</v>
      </c>
      <c r="GR35" s="8">
        <v>1</v>
      </c>
      <c r="GS35" s="8">
        <v>1</v>
      </c>
      <c r="GT35" s="8">
        <v>1</v>
      </c>
      <c r="GU35" s="8">
        <v>1</v>
      </c>
      <c r="GV35" s="8">
        <v>1</v>
      </c>
      <c r="GW35" s="8">
        <v>1</v>
      </c>
      <c r="GX35" s="8">
        <v>1</v>
      </c>
      <c r="GY35" s="8">
        <v>1</v>
      </c>
      <c r="GZ35" s="8">
        <v>1</v>
      </c>
      <c r="HA35" s="8">
        <v>1</v>
      </c>
      <c r="HB35" s="8">
        <v>1</v>
      </c>
      <c r="HC35" s="8">
        <v>1</v>
      </c>
      <c r="HD35" s="8">
        <v>1</v>
      </c>
      <c r="HE35" s="8">
        <v>1</v>
      </c>
      <c r="HF35" s="8">
        <v>1</v>
      </c>
      <c r="HG35" s="8">
        <v>1</v>
      </c>
      <c r="HH35" s="8">
        <v>1</v>
      </c>
      <c r="HI35" s="8">
        <v>1</v>
      </c>
      <c r="HJ35" s="8">
        <v>1</v>
      </c>
      <c r="HK35" s="8">
        <v>1</v>
      </c>
      <c r="HL35" s="8">
        <v>1</v>
      </c>
      <c r="HM35" s="8">
        <v>1</v>
      </c>
      <c r="HN35" s="8">
        <v>1</v>
      </c>
      <c r="HO35" s="8">
        <v>1</v>
      </c>
      <c r="HP35" s="8">
        <v>1</v>
      </c>
      <c r="HQ35" s="8">
        <v>1</v>
      </c>
      <c r="HR35" s="8">
        <v>1</v>
      </c>
      <c r="HS35" s="8">
        <v>1</v>
      </c>
      <c r="HT35" s="8">
        <v>1</v>
      </c>
      <c r="HU35" s="8">
        <v>1</v>
      </c>
      <c r="HV35" s="8">
        <v>1</v>
      </c>
      <c r="HW35" s="8">
        <v>1</v>
      </c>
      <c r="HX35" s="8">
        <v>1</v>
      </c>
      <c r="HY35" s="8">
        <v>1</v>
      </c>
      <c r="HZ35" s="8">
        <v>1</v>
      </c>
      <c r="IA35" s="8">
        <v>1</v>
      </c>
      <c r="IB35" s="8">
        <v>1</v>
      </c>
      <c r="IC35" s="8">
        <v>1</v>
      </c>
      <c r="ID35" s="8">
        <v>1</v>
      </c>
      <c r="IE35" s="8">
        <v>1</v>
      </c>
      <c r="IF35" s="8">
        <v>1</v>
      </c>
      <c r="IG35" s="8">
        <v>1</v>
      </c>
      <c r="IH35" s="8">
        <v>1</v>
      </c>
      <c r="II35" s="8">
        <v>1</v>
      </c>
      <c r="IJ35" s="8">
        <v>1</v>
      </c>
      <c r="IK35" s="8">
        <v>1</v>
      </c>
      <c r="IL35" s="8">
        <v>1</v>
      </c>
      <c r="IM35" s="8">
        <v>1</v>
      </c>
      <c r="IN35" s="8">
        <v>1</v>
      </c>
      <c r="IO35" s="8">
        <v>1</v>
      </c>
      <c r="IP35" s="8">
        <v>1</v>
      </c>
      <c r="IQ35" s="8">
        <v>1</v>
      </c>
      <c r="IR35" s="8">
        <v>1</v>
      </c>
      <c r="IS35" s="8">
        <v>1</v>
      </c>
      <c r="IT35" s="8">
        <v>1</v>
      </c>
      <c r="IU35" s="8">
        <v>1</v>
      </c>
      <c r="IV35" s="8">
        <v>1</v>
      </c>
      <c r="IW35" s="8">
        <v>1</v>
      </c>
      <c r="IX35" s="8">
        <v>1</v>
      </c>
      <c r="IY35" s="8">
        <v>1</v>
      </c>
      <c r="IZ35" s="8">
        <v>1</v>
      </c>
      <c r="JA35" s="8">
        <v>1</v>
      </c>
      <c r="JB35" s="8">
        <v>1</v>
      </c>
      <c r="JC35" s="8">
        <v>1</v>
      </c>
      <c r="JD35" s="8" t="s">
        <v>415</v>
      </c>
      <c r="JE35" s="8">
        <v>1</v>
      </c>
      <c r="JF35" s="8">
        <v>1</v>
      </c>
      <c r="JG35" s="8">
        <v>1</v>
      </c>
      <c r="JH35" s="8">
        <v>1</v>
      </c>
      <c r="JI35" s="8">
        <v>1</v>
      </c>
      <c r="JJ35" s="8">
        <v>1</v>
      </c>
      <c r="JK35" s="8">
        <v>1</v>
      </c>
      <c r="JL35" s="8">
        <v>1</v>
      </c>
      <c r="JM35" s="8">
        <v>1</v>
      </c>
      <c r="JN35" s="8">
        <v>1</v>
      </c>
      <c r="JO35" s="8">
        <v>1</v>
      </c>
      <c r="JP35" s="8">
        <v>1</v>
      </c>
      <c r="JQ35" s="8">
        <v>1</v>
      </c>
      <c r="JR35" s="8">
        <v>1</v>
      </c>
      <c r="JS35" s="8">
        <v>1</v>
      </c>
      <c r="JT35" s="8">
        <v>1</v>
      </c>
      <c r="JU35" s="8">
        <v>1</v>
      </c>
      <c r="JV35" s="8">
        <v>1</v>
      </c>
      <c r="JW35" s="8">
        <v>1</v>
      </c>
      <c r="JX35" s="8">
        <v>1</v>
      </c>
      <c r="JY35" s="8">
        <v>1</v>
      </c>
      <c r="JZ35" s="8">
        <v>1</v>
      </c>
      <c r="KA35" s="8">
        <v>1</v>
      </c>
      <c r="KB35" s="8">
        <v>1</v>
      </c>
      <c r="KC35" s="8">
        <v>1</v>
      </c>
      <c r="KD35" s="8">
        <v>1</v>
      </c>
      <c r="KE35" s="8">
        <v>1</v>
      </c>
      <c r="KF35" s="8">
        <v>1</v>
      </c>
      <c r="KG35" s="8">
        <v>1</v>
      </c>
      <c r="KH35" s="8">
        <v>1</v>
      </c>
      <c r="KI35" s="8">
        <v>1</v>
      </c>
      <c r="KJ35" s="8">
        <v>1</v>
      </c>
      <c r="KK35" s="8">
        <v>1</v>
      </c>
      <c r="KL35" s="8">
        <v>1</v>
      </c>
      <c r="KM35" s="8">
        <v>1</v>
      </c>
      <c r="KN35" s="8">
        <v>1</v>
      </c>
      <c r="KO35" s="8">
        <v>1</v>
      </c>
      <c r="KP35" s="8">
        <v>1</v>
      </c>
      <c r="KQ35" s="8">
        <v>1</v>
      </c>
    </row>
    <row r="36" spans="1:303" ht="14.4" hidden="1">
      <c r="A36" s="40">
        <v>1</v>
      </c>
      <c r="B36" s="25" t="s">
        <v>520</v>
      </c>
      <c r="C36" s="26" t="s">
        <v>521</v>
      </c>
      <c r="D36" s="32">
        <v>44928</v>
      </c>
      <c r="E36" s="26" t="s">
        <v>470</v>
      </c>
      <c r="F36" s="26" t="s">
        <v>465</v>
      </c>
      <c r="G36" s="26" t="s">
        <v>421</v>
      </c>
      <c r="H36" s="26" t="s">
        <v>422</v>
      </c>
      <c r="I36" s="26" t="s">
        <v>423</v>
      </c>
      <c r="J36" s="26" t="s">
        <v>424</v>
      </c>
      <c r="K36" s="26" t="s">
        <v>425</v>
      </c>
      <c r="L36" s="26" t="s">
        <v>504</v>
      </c>
      <c r="M36" s="26" t="s">
        <v>433</v>
      </c>
      <c r="N36" s="26" t="s">
        <v>427</v>
      </c>
      <c r="O36" s="26" t="s">
        <v>434</v>
      </c>
      <c r="P36" s="32">
        <v>44927</v>
      </c>
      <c r="Q36" s="26"/>
      <c r="R36" s="27" t="s">
        <v>445</v>
      </c>
      <c r="S36" s="28">
        <f>IF(ISBLANK(P36)," ",IF(IF(AND(NOT(ISBLANK(Q36))),MONTH(Q36)&lt;1)," ",IF(MONTH(P36)&lt;2,SUM(Tableau235[[#This Row],[02/01/2023]:[31/01/2023]])," ")))</f>
        <v>22</v>
      </c>
      <c r="T36" s="28">
        <f>IF(ISBLANK(P36)," ",IF(IF(AND(NOT(ISBLANK(Q36))),MONTH(Q36)&lt;2)," ",IF(MONTH(P36)&lt;3,SUM(Tableau235[[#This Row],[01/02/2023]:[28/02/2023]])," ")))</f>
        <v>20</v>
      </c>
      <c r="U36" s="28">
        <f>IF(ISBLANK(P36)," ",IF(IF(AND(NOT(ISBLANK(Q36))),MONTH(Q36)&lt;3)," ",IF(MONTH(P36)&lt;4,SUM(Tableau235[[#This Row],[01/03/2023]:[31/03/2023]])," ")))</f>
        <v>23</v>
      </c>
      <c r="V36" s="28">
        <f>IF(ISBLANK(P36)," ",IF(IF(AND(NOT(ISBLANK(Q36))),MONTH(Q36)&lt;4)," ",IF(MONTH(P36)&lt;5,SUM(Tableau235[[#This Row],[03/04/2023]:[28/04/2023]])," ")))</f>
        <v>20</v>
      </c>
      <c r="W36" s="28">
        <f>IF(ISBLANK(P36)," ",IF(IF(AND(NOT(ISBLANK(Q36))),MONTH(Q36)&lt;5)," ",IF(MONTH(P36)&lt;6,SUM(Tableau235[[#This Row],[01/05/2023]:[31/05/2023]])," ")))</f>
        <v>23</v>
      </c>
      <c r="X36" s="28">
        <f>IF(ISBLANK(P36)," ",IF(IF(AND(NOT(ISBLANK(Q36))),MONTH(Q36)&lt;6)," ",IF(MONTH(P36)&lt;7,SUM(Tableau235[[#This Row],[01/06/2023]:[30/06/2023]])," ")))</f>
        <v>22</v>
      </c>
      <c r="Y36" s="28">
        <f>IF(ISBLANK(P36)," ",IF(IF(AND(NOT(ISBLANK(Q36))),MONTH(Q36)&lt;6)," ",IF(MONTH(P36)&lt;8,SUM(Tableau235[[#This Row],[03/07/2023]:[31/07/2023]])," ")))</f>
        <v>21</v>
      </c>
      <c r="Z36" s="28">
        <f>IF(ISBLANK(P36)," ",IF(IF(AND(NOT(ISBLANK(Q36))),MONTH(Q36)&lt;8)," ",IF(MONTH(P36)&lt;9,SUM(Tableau235[[#This Row],[01/08/2023]:[31/08/2023]])," ")))</f>
        <v>23</v>
      </c>
      <c r="AA36" s="28">
        <f>IF(ISBLANK(P36)," ",IF(IF(AND(NOT(ISBLANK(Q36))),MONTH(Q36)&lt;9)," ",IF(MONTH(P36)&lt;10,SUM(Tableau235[[#This Row],[01/09/2023]:[29/09/2023]])," ")))</f>
        <v>21</v>
      </c>
      <c r="AB36" s="28">
        <f>IF(ISBLANK(P36)," ",IF(IF(AND(NOT(ISBLANK(Q36))),MONTH(Q36)&lt;10)," ",IF(MONTH(P36)&lt;11,SUM(Tableau235[[#This Row],[02/10/2023]:[31/10/2023]])," ")))</f>
        <v>22</v>
      </c>
      <c r="AC36" s="28">
        <f>IF(ISBLANK(P36)," ",IF(IF(AND(NOT(ISBLANK(Q36))),MONTH(Q36)&lt;11)," ",IF(MONTH(P36)&lt;12,SUM(Tableau235[[#This Row],[01/11/2023]:[30/11/2023]])," ")))</f>
        <v>20</v>
      </c>
      <c r="AD36" s="28">
        <f>IF(ISBLANK(P36)," ",IF(IF(AND(NOT(ISBLANK(Q36))),MONTH(Q36)&lt;12)," ",IF(MONTH(P36)&lt;13,SUM(Tableau235[[#This Row],[01/12/2023]:[29/12/2023]])," ")))</f>
        <v>20</v>
      </c>
      <c r="AE36" s="7"/>
      <c r="AF36" s="8">
        <f>IF(OR(ISBLANK(P36),Tableau235[[#This Row],[Janvier]]=" ")," ",SUM(Tableau235[[#This Row],[02/01/2023]:[31/01/2023]])/(COUNTA(Tableau235[[#This Row],[02/01/2023]:[31/01/2023]])+COUNTBLANK(Tableau235[[#This Row],[02/01/2023]:[31/01/2023]])))</f>
        <v>1</v>
      </c>
      <c r="AG36" s="8">
        <f>IF(OR(ISBLANK(P36),Tableau235[[#This Row],[Février]]=" ")," ",SUM(Tableau235[[#This Row],[01/02/2023]:[28/02/2023]])/(COUNTA(Tableau235[[#This Row],[01/02/2023]:[28/02/2023]])+COUNTBLANK(Tableau235[[#This Row],[01/02/2023]:[28/02/2023]])))</f>
        <v>1</v>
      </c>
      <c r="AH36" s="8">
        <f>IF(OR(ISBLANK(P36),Tableau235[[#This Row],[Mars]]=" ")," ",SUM(Tableau235[[#This Row],[01/03/2023]:[31/03/2023]])/(COUNTA(Tableau235[[#This Row],[01/03/2023]:[31/03/2023]])+COUNTBLANK(Tableau235[[#This Row],[01/03/2023]:[31/03/2023]])))</f>
        <v>1</v>
      </c>
      <c r="AI36" s="8">
        <f>IF(OR(ISBLANK(P36),Tableau235[[#This Row],[Avril]]=" ")," ",SUM(Tableau235[[#This Row],[03/04/2023]:[28/04/2023]])/(COUNTA(Tableau235[[#This Row],[03/04/2023]:[28/04/2023]])+COUNTBLANK(Tableau235[[#This Row],[01/03/2023]:[31/03/2023]])))</f>
        <v>1</v>
      </c>
      <c r="AJ36" s="8">
        <f>IF(OR(ISBLANK(P36),Tableau235[[#This Row],[Mai]]=" ")," ",SUM(Tableau235[[#This Row],[01/05/2023]:[31/05/2023]])/(COUNTA(Tableau235[[#This Row],[01/05/2023]:[31/05/2023]])+COUNTBLANK(Tableau235[[#This Row],[01/05/2023]:[31/05/2023]])))</f>
        <v>1</v>
      </c>
      <c r="AK36" s="8">
        <f>IF(OR(ISBLANK(P36),Tableau235[[#This Row],[Juin]]=" ")," ",SUM(Tableau235[[#This Row],[01/06/2023]:[30/06/2023]])/(COUNTA(Tableau235[[#This Row],[01/06/2023]:[30/06/2023]])+COUNTBLANK(Tableau235[[#This Row],[01/06/2023]:[30/06/2023]])))</f>
        <v>1</v>
      </c>
      <c r="AL36" s="8">
        <f>IF(OR(ISBLANK(P36),Tableau235[[#This Row],[Juillet]]=" ")," ",SUM(Tableau235[[#This Row],[03/07/2023]:[31/07/2023]])/(COUNTA(Tableau235[[#This Row],[03/07/2023]:[31/07/2023]])+COUNTBLANK(Tableau235[[#This Row],[03/07/2023]:[31/07/2023]])))</f>
        <v>1</v>
      </c>
      <c r="AM36" s="8">
        <f>IF(OR(ISBLANK(P36),Tableau235[[#This Row],[Août]]=" ")," ",SUM(Tableau235[[#This Row],[01/08/2023]:[31/08/2023]])/(COUNTA(Tableau235[[#This Row],[01/08/2023]:[31/08/2023]])+COUNTBLANK(Tableau235[[#This Row],[01/08/2023]:[31/08/2023]])))</f>
        <v>1</v>
      </c>
      <c r="AN36" s="8">
        <f>IF(OR(ISBLANK(P36),Tableau235[[#This Row],[Septembre]]=" ")," ",SUM(Tableau235[[#This Row],[01/09/2023]:[29/09/2023]])/(COUNTA(Tableau235[[#This Row],[01/09/2023]:[29/09/2023]])+COUNTBLANK(Tableau235[[#This Row],[01/09/2023]:[29/09/2023]])))</f>
        <v>1</v>
      </c>
      <c r="AO36" s="8">
        <f>IF(OR(ISBLANK(P36),Tableau235[[#This Row],[Octobre]]=" ")," ",SUM(Tableau235[[#This Row],[02/10/2023]:[31/10/2023]])/(COUNTA(Tableau235[[#This Row],[02/10/2023]:[31/10/2023]])+COUNTBLANK(Tableau235[[#This Row],[02/10/2023]:[31/10/2023]])))</f>
        <v>1</v>
      </c>
      <c r="AP36" s="8">
        <f>IF(OR(ISBLANK(P36),Tableau235[[#This Row],[Novembre]]=" ")," ",SUM(Tableau235[[#This Row],[01/11/2023]:[30/11/2023]])/(COUNTA(Tableau235[[#This Row],[01/11/2023]:[30/11/2023]])+COUNTBLANK(Tableau235[[#This Row],[01/11/2023]:[30/11/2023]])))</f>
        <v>0.90909090909090906</v>
      </c>
      <c r="AQ36" s="8">
        <f>IF(OR(ISBLANK(P36),Tableau235[[#This Row],[Décembre]]=" ")," ",SUM(Tableau235[[#This Row],[01/12/2023]:[29/12/2023]])/(COUNTA(Tableau235[[#This Row],[01/12/2023]:[29/12/2023]])+COUNTBLANK(Tableau235[[#This Row],[01/12/2023]:[29/12/2023]])))</f>
        <v>0.95238095238095233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  <c r="AY36" s="8">
        <v>1</v>
      </c>
      <c r="AZ36" s="8">
        <v>1</v>
      </c>
      <c r="BA36" s="8">
        <v>1</v>
      </c>
      <c r="BB36" s="8">
        <v>1</v>
      </c>
      <c r="BC36" s="8">
        <v>1</v>
      </c>
      <c r="BD36" s="8">
        <v>1</v>
      </c>
      <c r="BE36" s="8">
        <v>1</v>
      </c>
      <c r="BF36" s="8">
        <v>1</v>
      </c>
      <c r="BG36" s="8">
        <v>1</v>
      </c>
      <c r="BH36" s="8">
        <v>1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8">
        <v>1</v>
      </c>
      <c r="BO36" s="8">
        <v>1</v>
      </c>
      <c r="BP36" s="8">
        <v>1</v>
      </c>
      <c r="BQ36" s="8">
        <v>1</v>
      </c>
      <c r="BR36" s="8">
        <v>1</v>
      </c>
      <c r="BS36" s="8">
        <v>1</v>
      </c>
      <c r="BT36" s="8">
        <v>1</v>
      </c>
      <c r="BU36" s="8">
        <v>1</v>
      </c>
      <c r="BV36" s="8">
        <v>1</v>
      </c>
      <c r="BW36" s="8">
        <v>1</v>
      </c>
      <c r="BX36" s="8">
        <v>1</v>
      </c>
      <c r="BY36" s="8">
        <v>1</v>
      </c>
      <c r="BZ36" s="8">
        <v>1</v>
      </c>
      <c r="CA36" s="8">
        <v>1</v>
      </c>
      <c r="CB36" s="8">
        <v>1</v>
      </c>
      <c r="CC36" s="8">
        <v>1</v>
      </c>
      <c r="CD36" s="8">
        <v>1</v>
      </c>
      <c r="CE36" s="8">
        <v>1</v>
      </c>
      <c r="CF36" s="8">
        <v>1</v>
      </c>
      <c r="CG36" s="8">
        <v>1</v>
      </c>
      <c r="CH36" s="8">
        <v>1</v>
      </c>
      <c r="CI36" s="8">
        <v>1</v>
      </c>
      <c r="CJ36" s="8">
        <v>1</v>
      </c>
      <c r="CK36" s="8">
        <v>1</v>
      </c>
      <c r="CL36" s="8">
        <v>1</v>
      </c>
      <c r="CM36" s="8">
        <v>1</v>
      </c>
      <c r="CN36" s="8">
        <v>1</v>
      </c>
      <c r="CO36" s="8">
        <v>1</v>
      </c>
      <c r="CP36" s="8">
        <v>1</v>
      </c>
      <c r="CQ36" s="8">
        <v>1</v>
      </c>
      <c r="CR36" s="8">
        <v>1</v>
      </c>
      <c r="CS36" s="8">
        <v>1</v>
      </c>
      <c r="CT36" s="8">
        <v>1</v>
      </c>
      <c r="CU36" s="8">
        <v>1</v>
      </c>
      <c r="CV36" s="8">
        <v>1</v>
      </c>
      <c r="CW36" s="8">
        <v>1</v>
      </c>
      <c r="CX36" s="8">
        <v>1</v>
      </c>
      <c r="CY36" s="8">
        <v>1</v>
      </c>
      <c r="CZ36" s="8">
        <v>1</v>
      </c>
      <c r="DA36" s="8">
        <v>1</v>
      </c>
      <c r="DB36" s="8">
        <v>1</v>
      </c>
      <c r="DC36" s="8">
        <v>1</v>
      </c>
      <c r="DD36" s="8">
        <v>1</v>
      </c>
      <c r="DE36" s="8">
        <v>1</v>
      </c>
      <c r="DF36" s="8">
        <v>1</v>
      </c>
      <c r="DG36" s="8">
        <v>1</v>
      </c>
      <c r="DH36" s="8">
        <v>1</v>
      </c>
      <c r="DI36" s="8">
        <v>1</v>
      </c>
      <c r="DJ36" s="8">
        <v>1</v>
      </c>
      <c r="DK36" s="8">
        <v>1</v>
      </c>
      <c r="DL36" s="8">
        <v>1</v>
      </c>
      <c r="DM36" s="8">
        <v>1</v>
      </c>
      <c r="DN36" s="8">
        <v>1</v>
      </c>
      <c r="DO36" s="8">
        <v>1</v>
      </c>
      <c r="DP36" s="8">
        <v>1</v>
      </c>
      <c r="DQ36" s="8">
        <v>1</v>
      </c>
      <c r="DR36" s="8">
        <v>1</v>
      </c>
      <c r="DS36" s="8">
        <v>1</v>
      </c>
      <c r="DT36" s="8">
        <v>1</v>
      </c>
      <c r="DU36" s="8">
        <v>1</v>
      </c>
      <c r="DV36" s="8">
        <v>1</v>
      </c>
      <c r="DW36" s="8">
        <v>1</v>
      </c>
      <c r="DX36" s="8">
        <v>1</v>
      </c>
      <c r="DY36" s="8">
        <v>1</v>
      </c>
      <c r="DZ36" s="8">
        <v>1</v>
      </c>
      <c r="EA36" s="8">
        <v>1</v>
      </c>
      <c r="EB36" s="8">
        <v>1</v>
      </c>
      <c r="EC36" s="8">
        <v>1</v>
      </c>
      <c r="ED36" s="8">
        <v>1</v>
      </c>
      <c r="EE36" s="8">
        <v>1</v>
      </c>
      <c r="EF36" s="8">
        <v>1</v>
      </c>
      <c r="EG36" s="8">
        <v>1</v>
      </c>
      <c r="EH36" s="8">
        <v>1</v>
      </c>
      <c r="EI36" s="8">
        <v>1</v>
      </c>
      <c r="EJ36" s="8">
        <v>1</v>
      </c>
      <c r="EK36" s="8">
        <v>1</v>
      </c>
      <c r="EL36" s="8">
        <v>1</v>
      </c>
      <c r="EM36" s="8">
        <v>1</v>
      </c>
      <c r="EN36" s="8">
        <v>1</v>
      </c>
      <c r="EO36" s="8">
        <v>1</v>
      </c>
      <c r="EP36" s="8">
        <v>1</v>
      </c>
      <c r="EQ36" s="8">
        <v>1</v>
      </c>
      <c r="ER36" s="8">
        <v>1</v>
      </c>
      <c r="ES36" s="8">
        <v>1</v>
      </c>
      <c r="ET36" s="8">
        <v>1</v>
      </c>
      <c r="EU36" s="8">
        <v>1</v>
      </c>
      <c r="EV36" s="8">
        <v>1</v>
      </c>
      <c r="EW36" s="8">
        <v>1</v>
      </c>
      <c r="EX36" s="8">
        <v>1</v>
      </c>
      <c r="EY36" s="8">
        <v>1</v>
      </c>
      <c r="EZ36" s="8">
        <v>1</v>
      </c>
      <c r="FA36" s="8">
        <v>1</v>
      </c>
      <c r="FB36" s="8">
        <v>1</v>
      </c>
      <c r="FC36" s="8">
        <v>1</v>
      </c>
      <c r="FD36" s="8">
        <v>1</v>
      </c>
      <c r="FE36" s="8">
        <v>1</v>
      </c>
      <c r="FF36" s="8">
        <v>1</v>
      </c>
      <c r="FG36" s="8">
        <v>1</v>
      </c>
      <c r="FH36" s="8">
        <v>1</v>
      </c>
      <c r="FI36" s="8">
        <v>1</v>
      </c>
      <c r="FJ36" s="8">
        <v>1</v>
      </c>
      <c r="FK36" s="8">
        <v>1</v>
      </c>
      <c r="FL36" s="8">
        <v>1</v>
      </c>
      <c r="FM36" s="8">
        <v>1</v>
      </c>
      <c r="FN36" s="8">
        <v>1</v>
      </c>
      <c r="FO36" s="8">
        <v>1</v>
      </c>
      <c r="FP36" s="8">
        <v>1</v>
      </c>
      <c r="FQ36" s="8">
        <v>1</v>
      </c>
      <c r="FR36" s="8">
        <v>1</v>
      </c>
      <c r="FS36" s="8">
        <v>1</v>
      </c>
      <c r="FT36" s="8">
        <v>1</v>
      </c>
      <c r="FU36" s="8">
        <v>1</v>
      </c>
      <c r="FV36" s="8">
        <v>1</v>
      </c>
      <c r="FW36" s="8">
        <v>1</v>
      </c>
      <c r="FX36" s="8">
        <v>1</v>
      </c>
      <c r="FY36" s="8">
        <v>1</v>
      </c>
      <c r="FZ36" s="8">
        <v>1</v>
      </c>
      <c r="GA36" s="8">
        <v>1</v>
      </c>
      <c r="GB36" s="8">
        <v>1</v>
      </c>
      <c r="GC36" s="8">
        <v>1</v>
      </c>
      <c r="GD36" s="8">
        <v>1</v>
      </c>
      <c r="GE36" s="8">
        <v>1</v>
      </c>
      <c r="GF36" s="8">
        <v>1</v>
      </c>
      <c r="GG36" s="8">
        <v>1</v>
      </c>
      <c r="GH36" s="8">
        <v>1</v>
      </c>
      <c r="GI36" s="8">
        <v>1</v>
      </c>
      <c r="GJ36" s="8">
        <v>1</v>
      </c>
      <c r="GK36" s="8">
        <v>1</v>
      </c>
      <c r="GL36" s="8">
        <v>1</v>
      </c>
      <c r="GM36" s="8">
        <v>1</v>
      </c>
      <c r="GN36" s="8">
        <v>1</v>
      </c>
      <c r="GO36" s="8">
        <v>1</v>
      </c>
      <c r="GP36" s="8">
        <v>1</v>
      </c>
      <c r="GQ36" s="8">
        <v>1</v>
      </c>
      <c r="GR36" s="8">
        <v>1</v>
      </c>
      <c r="GS36" s="8">
        <v>1</v>
      </c>
      <c r="GT36" s="8">
        <v>1</v>
      </c>
      <c r="GU36" s="8">
        <v>1</v>
      </c>
      <c r="GV36" s="8">
        <v>1</v>
      </c>
      <c r="GW36" s="8">
        <v>1</v>
      </c>
      <c r="GX36" s="8">
        <v>1</v>
      </c>
      <c r="GY36" s="8">
        <v>1</v>
      </c>
      <c r="GZ36" s="8">
        <v>1</v>
      </c>
      <c r="HA36" s="8">
        <v>1</v>
      </c>
      <c r="HB36" s="8">
        <v>1</v>
      </c>
      <c r="HC36" s="8">
        <v>1</v>
      </c>
      <c r="HD36" s="8">
        <v>1</v>
      </c>
      <c r="HE36" s="8">
        <v>1</v>
      </c>
      <c r="HF36" s="8">
        <v>1</v>
      </c>
      <c r="HG36" s="8">
        <v>1</v>
      </c>
      <c r="HH36" s="8">
        <v>1</v>
      </c>
      <c r="HI36" s="8">
        <v>1</v>
      </c>
      <c r="HJ36" s="8">
        <v>1</v>
      </c>
      <c r="HK36" s="8">
        <v>1</v>
      </c>
      <c r="HL36" s="8">
        <v>1</v>
      </c>
      <c r="HM36" s="8">
        <v>1</v>
      </c>
      <c r="HN36" s="8">
        <v>1</v>
      </c>
      <c r="HO36" s="8">
        <v>1</v>
      </c>
      <c r="HP36" s="8">
        <v>1</v>
      </c>
      <c r="HQ36" s="8">
        <v>1</v>
      </c>
      <c r="HR36" s="8">
        <v>1</v>
      </c>
      <c r="HS36" s="8">
        <v>1</v>
      </c>
      <c r="HT36" s="8">
        <v>1</v>
      </c>
      <c r="HU36" s="8">
        <v>1</v>
      </c>
      <c r="HV36" s="8">
        <v>1</v>
      </c>
      <c r="HW36" s="8">
        <v>1</v>
      </c>
      <c r="HX36" s="8">
        <v>1</v>
      </c>
      <c r="HY36" s="8">
        <v>1</v>
      </c>
      <c r="HZ36" s="8">
        <v>1</v>
      </c>
      <c r="IA36" s="8">
        <v>1</v>
      </c>
      <c r="IB36" s="8">
        <v>1</v>
      </c>
      <c r="IC36" s="8">
        <v>1</v>
      </c>
      <c r="ID36" s="8">
        <v>1</v>
      </c>
      <c r="IE36" s="8">
        <v>1</v>
      </c>
      <c r="IF36" s="8">
        <v>1</v>
      </c>
      <c r="IG36" s="8">
        <v>1</v>
      </c>
      <c r="IH36" s="8">
        <v>1</v>
      </c>
      <c r="II36" s="8">
        <v>1</v>
      </c>
      <c r="IJ36" s="8">
        <v>1</v>
      </c>
      <c r="IK36" s="8">
        <v>1</v>
      </c>
      <c r="IL36" s="8">
        <v>1</v>
      </c>
      <c r="IM36" s="8">
        <v>1</v>
      </c>
      <c r="IN36" s="8">
        <v>1</v>
      </c>
      <c r="IO36" s="8">
        <v>1</v>
      </c>
      <c r="IP36" s="8">
        <v>1</v>
      </c>
      <c r="IQ36" s="8">
        <v>1</v>
      </c>
      <c r="IR36" s="8">
        <v>1</v>
      </c>
      <c r="IS36" s="8">
        <v>1</v>
      </c>
      <c r="IT36" s="8">
        <v>1</v>
      </c>
      <c r="IU36" s="8">
        <v>1</v>
      </c>
      <c r="IV36" s="8">
        <v>1</v>
      </c>
      <c r="IW36" s="8">
        <v>1</v>
      </c>
      <c r="IX36" s="8">
        <v>1</v>
      </c>
      <c r="IY36" s="8">
        <v>1</v>
      </c>
      <c r="IZ36" s="8">
        <v>1</v>
      </c>
      <c r="JA36" s="8">
        <v>1</v>
      </c>
      <c r="JB36" s="8">
        <v>1</v>
      </c>
      <c r="JC36" s="8">
        <v>1</v>
      </c>
      <c r="JD36" s="8" t="s">
        <v>415</v>
      </c>
      <c r="JE36" s="8">
        <v>1</v>
      </c>
      <c r="JF36" s="8">
        <v>1</v>
      </c>
      <c r="JG36" s="8">
        <v>1</v>
      </c>
      <c r="JH36" s="8">
        <v>1</v>
      </c>
      <c r="JI36" s="8">
        <v>1</v>
      </c>
      <c r="JJ36" s="8">
        <v>1</v>
      </c>
      <c r="JK36" s="8">
        <v>1</v>
      </c>
      <c r="JL36" s="8">
        <v>1</v>
      </c>
      <c r="JM36" s="8">
        <v>1</v>
      </c>
      <c r="JN36" s="8">
        <v>1</v>
      </c>
      <c r="JO36" s="8">
        <v>1</v>
      </c>
      <c r="JP36" s="8" t="s">
        <v>413</v>
      </c>
      <c r="JQ36" s="8">
        <v>1</v>
      </c>
      <c r="JR36" s="8">
        <v>1</v>
      </c>
      <c r="JS36" s="8">
        <v>1</v>
      </c>
      <c r="JT36" s="8">
        <v>1</v>
      </c>
      <c r="JU36" s="8">
        <v>1</v>
      </c>
      <c r="JV36" s="8">
        <v>1</v>
      </c>
      <c r="JW36" s="8" t="s">
        <v>413</v>
      </c>
      <c r="JX36" s="8">
        <v>1</v>
      </c>
      <c r="JY36" s="8">
        <v>1</v>
      </c>
      <c r="JZ36" s="8">
        <v>1</v>
      </c>
      <c r="KA36" s="8">
        <v>1</v>
      </c>
      <c r="KB36" s="8">
        <v>1</v>
      </c>
      <c r="KC36" s="8">
        <v>1</v>
      </c>
      <c r="KD36" s="8">
        <v>1</v>
      </c>
      <c r="KE36" s="8">
        <v>1</v>
      </c>
      <c r="KF36" s="8">
        <v>1</v>
      </c>
      <c r="KG36" s="8">
        <v>1</v>
      </c>
      <c r="KH36" s="8">
        <v>1</v>
      </c>
      <c r="KI36" s="8">
        <v>1</v>
      </c>
      <c r="KJ36" s="8">
        <v>1</v>
      </c>
      <c r="KK36" s="8">
        <v>1</v>
      </c>
      <c r="KL36" s="8">
        <v>1</v>
      </c>
      <c r="KM36" s="8">
        <v>1</v>
      </c>
      <c r="KN36" s="8">
        <v>1</v>
      </c>
      <c r="KO36" s="8">
        <v>1</v>
      </c>
      <c r="KP36" s="8">
        <v>1</v>
      </c>
      <c r="KQ36" s="8">
        <v>1</v>
      </c>
    </row>
    <row r="37" spans="1:303" ht="15" hidden="1" customHeight="1">
      <c r="A37" s="40">
        <v>1</v>
      </c>
      <c r="B37" s="25" t="s">
        <v>522</v>
      </c>
      <c r="C37" s="26" t="s">
        <v>523</v>
      </c>
      <c r="D37" s="32">
        <v>44662</v>
      </c>
      <c r="E37" s="26" t="s">
        <v>419</v>
      </c>
      <c r="F37" s="26" t="s">
        <v>465</v>
      </c>
      <c r="G37" s="26" t="s">
        <v>421</v>
      </c>
      <c r="H37" s="26" t="s">
        <v>548</v>
      </c>
      <c r="I37" s="26" t="s">
        <v>423</v>
      </c>
      <c r="J37" s="26" t="s">
        <v>424</v>
      </c>
      <c r="K37" s="26" t="s">
        <v>425</v>
      </c>
      <c r="L37" s="26" t="s">
        <v>481</v>
      </c>
      <c r="M37" s="26" t="s">
        <v>550</v>
      </c>
      <c r="N37" s="26" t="s">
        <v>443</v>
      </c>
      <c r="O37" s="26" t="s">
        <v>550</v>
      </c>
      <c r="P37" s="32">
        <v>44927</v>
      </c>
      <c r="Q37" s="26"/>
      <c r="R37" s="27" t="s">
        <v>445</v>
      </c>
      <c r="S37" s="28">
        <f>IF(ISBLANK(P37)," ",IF(IF(AND(NOT(ISBLANK(Q37))),MONTH(Q37)&lt;1)," ",IF(MONTH(P37)&lt;2,SUM(Tableau235[[#This Row],[02/01/2023]:[31/01/2023]])," ")))</f>
        <v>0</v>
      </c>
      <c r="T37" s="28">
        <f>IF(ISBLANK(P37)," ",IF(IF(AND(NOT(ISBLANK(Q37))),MONTH(Q37)&lt;2)," ",IF(MONTH(P37)&lt;3,SUM(Tableau235[[#This Row],[01/02/2023]:[28/02/2023]])," ")))</f>
        <v>0</v>
      </c>
      <c r="U37" s="28">
        <f>IF(ISBLANK(P37)," ",IF(IF(AND(NOT(ISBLANK(Q37))),MONTH(Q37)&lt;3)," ",IF(MONTH(P37)&lt;4,SUM(Tableau235[[#This Row],[01/03/2023]:[31/03/2023]])," ")))</f>
        <v>0</v>
      </c>
      <c r="V37" s="28">
        <f>IF(ISBLANK(P37)," ",IF(IF(AND(NOT(ISBLANK(Q37))),MONTH(Q37)&lt;4)," ",IF(MONTH(P37)&lt;5,SUM(Tableau235[[#This Row],[03/04/2023]:[28/04/2023]])," ")))</f>
        <v>10</v>
      </c>
      <c r="W37" s="28">
        <f>IF(ISBLANK(P37)," ",IF(IF(AND(NOT(ISBLANK(Q37))),MONTH(Q37)&lt;5)," ",IF(MONTH(P37)&lt;6,SUM(Tableau235[[#This Row],[01/05/2023]:[31/05/2023]])," ")))</f>
        <v>23</v>
      </c>
      <c r="X37" s="28">
        <f>IF(ISBLANK(P37)," ",IF(IF(AND(NOT(ISBLANK(Q37))),MONTH(Q37)&lt;6)," ",IF(MONTH(P37)&lt;7,SUM(Tableau235[[#This Row],[01/06/2023]:[30/06/2023]])," ")))</f>
        <v>22</v>
      </c>
      <c r="Y37" s="28">
        <f>IF(ISBLANK(P37)," ",IF(IF(AND(NOT(ISBLANK(Q37))),MONTH(Q37)&lt;6)," ",IF(MONTH(P37)&lt;8,SUM(Tableau235[[#This Row],[03/07/2023]:[31/07/2023]])," ")))</f>
        <v>10</v>
      </c>
      <c r="Z37" s="28">
        <f>IF(ISBLANK(P37)," ",IF(IF(AND(NOT(ISBLANK(Q37))),MONTH(Q37)&lt;8)," ",IF(MONTH(P37)&lt;9,SUM(Tableau235[[#This Row],[01/08/2023]:[31/08/2023]])," ")))</f>
        <v>23</v>
      </c>
      <c r="AA37" s="28">
        <f>IF(ISBLANK(P37)," ",IF(IF(AND(NOT(ISBLANK(Q37))),MONTH(Q37)&lt;9)," ",IF(MONTH(P37)&lt;10,SUM(Tableau235[[#This Row],[01/09/2023]:[29/09/2023]])," ")))</f>
        <v>21</v>
      </c>
      <c r="AB37" s="28">
        <f>IF(ISBLANK(P37)," ",IF(IF(AND(NOT(ISBLANK(Q37))),MONTH(Q37)&lt;10)," ",IF(MONTH(P37)&lt;11,SUM(Tableau235[[#This Row],[02/10/2023]:[31/10/2023]])," ")))</f>
        <v>18</v>
      </c>
      <c r="AC37" s="28">
        <f>IF(ISBLANK(P37)," ",IF(IF(AND(NOT(ISBLANK(Q37))),MONTH(Q37)&lt;11)," ",IF(MONTH(P37)&lt;12,SUM(Tableau235[[#This Row],[01/11/2023]:[30/11/2023]])," ")))</f>
        <v>21</v>
      </c>
      <c r="AD37" s="28">
        <f>IF(ISBLANK(P37)," ",IF(IF(AND(NOT(ISBLANK(Q37))),MONTH(Q37)&lt;12)," ",IF(MONTH(P37)&lt;13,SUM(Tableau235[[#This Row],[01/12/2023]:[29/12/2023]])," ")))</f>
        <v>15</v>
      </c>
      <c r="AE37" s="7"/>
      <c r="AF37" s="8">
        <f>IF(OR(ISBLANK(P37),Tableau235[[#This Row],[Janvier]]=" ")," ",SUM(Tableau235[[#This Row],[02/01/2023]:[31/01/2023]])/(COUNTA(Tableau235[[#This Row],[02/01/2023]:[31/01/2023]])+COUNTBLANK(Tableau235[[#This Row],[02/01/2023]:[31/01/2023]])))</f>
        <v>0</v>
      </c>
      <c r="AG37" s="8">
        <f>IF(OR(ISBLANK(P37),Tableau235[[#This Row],[Février]]=" ")," ",SUM(Tableau235[[#This Row],[01/02/2023]:[28/02/2023]])/(COUNTA(Tableau235[[#This Row],[01/02/2023]:[28/02/2023]])+COUNTBLANK(Tableau235[[#This Row],[01/02/2023]:[28/02/2023]])))</f>
        <v>0</v>
      </c>
      <c r="AH37" s="8">
        <f>IF(OR(ISBLANK(P37),Tableau235[[#This Row],[Mars]]=" ")," ",SUM(Tableau235[[#This Row],[01/03/2023]:[31/03/2023]])/(COUNTA(Tableau235[[#This Row],[01/03/2023]:[31/03/2023]])+COUNTBLANK(Tableau235[[#This Row],[01/03/2023]:[31/03/2023]])))</f>
        <v>0</v>
      </c>
      <c r="AI37" s="8">
        <f>IF(OR(ISBLANK(P37),Tableau235[[#This Row],[Avril]]=" ")," ",SUM(Tableau235[[#This Row],[03/04/2023]:[28/04/2023]])/(COUNTA(Tableau235[[#This Row],[03/04/2023]:[28/04/2023]])+COUNTBLANK(Tableau235[[#This Row],[01/03/2023]:[31/03/2023]])))</f>
        <v>0.5</v>
      </c>
      <c r="AJ37" s="8">
        <f>IF(OR(ISBLANK(P37),Tableau235[[#This Row],[Mai]]=" ")," ",SUM(Tableau235[[#This Row],[01/05/2023]:[31/05/2023]])/(COUNTA(Tableau235[[#This Row],[01/05/2023]:[31/05/2023]])+COUNTBLANK(Tableau235[[#This Row],[01/05/2023]:[31/05/2023]])))</f>
        <v>1</v>
      </c>
      <c r="AK37" s="8">
        <f>IF(OR(ISBLANK(P37),Tableau235[[#This Row],[Juin]]=" ")," ",SUM(Tableau235[[#This Row],[01/06/2023]:[30/06/2023]])/(COUNTA(Tableau235[[#This Row],[01/06/2023]:[30/06/2023]])+COUNTBLANK(Tableau235[[#This Row],[01/06/2023]:[30/06/2023]])))</f>
        <v>1</v>
      </c>
      <c r="AL37" s="8">
        <f>IF(OR(ISBLANK(P37),Tableau235[[#This Row],[Juillet]]=" ")," ",SUM(Tableau235[[#This Row],[03/07/2023]:[31/07/2023]])/(COUNTA(Tableau235[[#This Row],[03/07/2023]:[31/07/2023]])+COUNTBLANK(Tableau235[[#This Row],[03/07/2023]:[31/07/2023]])))</f>
        <v>0.47619047619047616</v>
      </c>
      <c r="AM37" s="8">
        <f>IF(OR(ISBLANK(P37),Tableau235[[#This Row],[Août]]=" ")," ",SUM(Tableau235[[#This Row],[01/08/2023]:[31/08/2023]])/(COUNTA(Tableau235[[#This Row],[01/08/2023]:[31/08/2023]])+COUNTBLANK(Tableau235[[#This Row],[01/08/2023]:[31/08/2023]])))</f>
        <v>1</v>
      </c>
      <c r="AN37" s="8">
        <f>IF(OR(ISBLANK(P37),Tableau235[[#This Row],[Septembre]]=" ")," ",SUM(Tableau235[[#This Row],[01/09/2023]:[29/09/2023]])/(COUNTA(Tableau235[[#This Row],[01/09/2023]:[29/09/2023]])+COUNTBLANK(Tableau235[[#This Row],[01/09/2023]:[29/09/2023]])))</f>
        <v>1</v>
      </c>
      <c r="AO37" s="8">
        <f>IF(OR(ISBLANK(P37),Tableau235[[#This Row],[Octobre]]=" ")," ",SUM(Tableau235[[#This Row],[02/10/2023]:[31/10/2023]])/(COUNTA(Tableau235[[#This Row],[02/10/2023]:[31/10/2023]])+COUNTBLANK(Tableau235[[#This Row],[02/10/2023]:[31/10/2023]])))</f>
        <v>0.81818181818181823</v>
      </c>
      <c r="AP37" s="8">
        <f>IF(OR(ISBLANK(P37),Tableau235[[#This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37" s="8">
        <f>IF(OR(ISBLANK(P37),Tableau235[[#This Row],[Décembre]]=" ")," ",SUM(Tableau235[[#This Row],[01/12/2023]:[29/12/2023]])/(COUNTA(Tableau235[[#This Row],[01/12/2023]:[29/12/2023]])+COUNTBLANK(Tableau235[[#This Row],[01/12/2023]:[29/12/2023]])))</f>
        <v>0.7142857142857143</v>
      </c>
      <c r="AR37" s="8" t="s">
        <v>898</v>
      </c>
      <c r="AS37" s="8" t="s">
        <v>898</v>
      </c>
      <c r="AT37" s="8" t="s">
        <v>898</v>
      </c>
      <c r="AU37" s="8" t="s">
        <v>898</v>
      </c>
      <c r="AV37" s="8" t="s">
        <v>898</v>
      </c>
      <c r="AW37" s="8" t="s">
        <v>898</v>
      </c>
      <c r="AX37" s="8" t="s">
        <v>898</v>
      </c>
      <c r="AY37" s="8" t="s">
        <v>898</v>
      </c>
      <c r="AZ37" s="8" t="s">
        <v>898</v>
      </c>
      <c r="BA37" s="8" t="s">
        <v>898</v>
      </c>
      <c r="BB37" s="8" t="s">
        <v>898</v>
      </c>
      <c r="BC37" s="8" t="s">
        <v>898</v>
      </c>
      <c r="BD37" s="8" t="s">
        <v>898</v>
      </c>
      <c r="BE37" s="8" t="s">
        <v>898</v>
      </c>
      <c r="BF37" s="8" t="s">
        <v>898</v>
      </c>
      <c r="BG37" s="8" t="s">
        <v>898</v>
      </c>
      <c r="BH37" s="8" t="s">
        <v>898</v>
      </c>
      <c r="BI37" s="8" t="s">
        <v>898</v>
      </c>
      <c r="BJ37" s="8" t="s">
        <v>898</v>
      </c>
      <c r="BK37" s="8" t="s">
        <v>898</v>
      </c>
      <c r="BL37" s="8" t="s">
        <v>898</v>
      </c>
      <c r="BM37" s="8" t="s">
        <v>898</v>
      </c>
      <c r="BN37" s="8" t="s">
        <v>898</v>
      </c>
      <c r="BO37" s="8" t="s">
        <v>898</v>
      </c>
      <c r="BP37" s="8" t="s">
        <v>898</v>
      </c>
      <c r="BQ37" s="8" t="s">
        <v>898</v>
      </c>
      <c r="BR37" s="8" t="s">
        <v>898</v>
      </c>
      <c r="BS37" s="8" t="s">
        <v>898</v>
      </c>
      <c r="BT37" s="8" t="s">
        <v>898</v>
      </c>
      <c r="BU37" s="8" t="s">
        <v>898</v>
      </c>
      <c r="BV37" s="8" t="s">
        <v>898</v>
      </c>
      <c r="BW37" s="8" t="s">
        <v>898</v>
      </c>
      <c r="BX37" s="8" t="s">
        <v>898</v>
      </c>
      <c r="BY37" s="8" t="s">
        <v>898</v>
      </c>
      <c r="BZ37" s="8" t="s">
        <v>898</v>
      </c>
      <c r="CA37" s="8" t="s">
        <v>898</v>
      </c>
      <c r="CB37" s="8" t="s">
        <v>898</v>
      </c>
      <c r="CC37" s="8" t="s">
        <v>898</v>
      </c>
      <c r="CD37" s="8" t="s">
        <v>898</v>
      </c>
      <c r="CE37" s="8" t="s">
        <v>898</v>
      </c>
      <c r="CF37" s="8" t="s">
        <v>898</v>
      </c>
      <c r="CG37" s="8" t="s">
        <v>898</v>
      </c>
      <c r="CH37" s="8" t="s">
        <v>898</v>
      </c>
      <c r="CI37" s="8" t="s">
        <v>898</v>
      </c>
      <c r="CJ37" s="8" t="s">
        <v>898</v>
      </c>
      <c r="CK37" s="8" t="s">
        <v>898</v>
      </c>
      <c r="CL37" s="8" t="s">
        <v>898</v>
      </c>
      <c r="CM37" s="8" t="s">
        <v>898</v>
      </c>
      <c r="CN37" s="8" t="s">
        <v>898</v>
      </c>
      <c r="CO37" s="8" t="s">
        <v>898</v>
      </c>
      <c r="CP37" s="8" t="s">
        <v>898</v>
      </c>
      <c r="CQ37" s="8" t="s">
        <v>898</v>
      </c>
      <c r="CR37" s="8" t="s">
        <v>898</v>
      </c>
      <c r="CS37" s="8" t="s">
        <v>898</v>
      </c>
      <c r="CT37" s="8" t="s">
        <v>898</v>
      </c>
      <c r="CU37" s="8" t="s">
        <v>898</v>
      </c>
      <c r="CV37" s="8" t="s">
        <v>898</v>
      </c>
      <c r="CW37" s="8" t="s">
        <v>898</v>
      </c>
      <c r="CX37" s="8" t="s">
        <v>898</v>
      </c>
      <c r="CY37" s="8" t="s">
        <v>898</v>
      </c>
      <c r="CZ37" s="8" t="s">
        <v>898</v>
      </c>
      <c r="DA37" s="8" t="s">
        <v>898</v>
      </c>
      <c r="DB37" s="8" t="s">
        <v>898</v>
      </c>
      <c r="DC37" s="8" t="s">
        <v>898</v>
      </c>
      <c r="DD37" s="8" t="s">
        <v>898</v>
      </c>
      <c r="DE37" s="8" t="s">
        <v>898</v>
      </c>
      <c r="DF37" s="8" t="s">
        <v>898</v>
      </c>
      <c r="DG37" s="8" t="s">
        <v>898</v>
      </c>
      <c r="DH37" s="8" t="s">
        <v>898</v>
      </c>
      <c r="DI37" s="8" t="s">
        <v>898</v>
      </c>
      <c r="DJ37" s="8" t="s">
        <v>898</v>
      </c>
      <c r="DK37" s="8" t="s">
        <v>898</v>
      </c>
      <c r="DL37" s="8" t="s">
        <v>898</v>
      </c>
      <c r="DM37" s="8" t="s">
        <v>898</v>
      </c>
      <c r="DN37" s="8" t="s">
        <v>898</v>
      </c>
      <c r="DO37" s="8">
        <v>1</v>
      </c>
      <c r="DP37" s="8">
        <v>1</v>
      </c>
      <c r="DQ37" s="8">
        <v>1</v>
      </c>
      <c r="DR37" s="8">
        <v>1</v>
      </c>
      <c r="DS37" s="8">
        <v>1</v>
      </c>
      <c r="DT37" s="8">
        <v>1</v>
      </c>
      <c r="DU37" s="8">
        <v>1</v>
      </c>
      <c r="DV37" s="8">
        <v>1</v>
      </c>
      <c r="DW37" s="8">
        <v>1</v>
      </c>
      <c r="DX37" s="8">
        <v>1</v>
      </c>
      <c r="DY37" s="8">
        <v>1</v>
      </c>
      <c r="DZ37" s="8">
        <v>1</v>
      </c>
      <c r="EA37" s="8">
        <v>1</v>
      </c>
      <c r="EB37" s="8">
        <v>1</v>
      </c>
      <c r="EC37" s="8">
        <v>1</v>
      </c>
      <c r="ED37" s="8">
        <v>1</v>
      </c>
      <c r="EE37" s="8">
        <v>1</v>
      </c>
      <c r="EF37" s="8">
        <v>1</v>
      </c>
      <c r="EG37" s="8">
        <v>1</v>
      </c>
      <c r="EH37" s="8">
        <v>1</v>
      </c>
      <c r="EI37" s="8">
        <v>1</v>
      </c>
      <c r="EJ37" s="8">
        <v>1</v>
      </c>
      <c r="EK37" s="8">
        <v>1</v>
      </c>
      <c r="EL37" s="8">
        <v>1</v>
      </c>
      <c r="EM37" s="8">
        <v>1</v>
      </c>
      <c r="EN37" s="8">
        <v>1</v>
      </c>
      <c r="EO37" s="8">
        <v>1</v>
      </c>
      <c r="EP37" s="8">
        <v>1</v>
      </c>
      <c r="EQ37" s="8">
        <v>1</v>
      </c>
      <c r="ER37" s="8">
        <v>1</v>
      </c>
      <c r="ES37" s="8">
        <v>1</v>
      </c>
      <c r="ET37" s="8">
        <v>1</v>
      </c>
      <c r="EU37" s="8">
        <v>1</v>
      </c>
      <c r="EV37" s="8">
        <v>1</v>
      </c>
      <c r="EW37" s="8">
        <v>1</v>
      </c>
      <c r="EX37" s="8">
        <v>1</v>
      </c>
      <c r="EY37" s="8">
        <v>1</v>
      </c>
      <c r="EZ37" s="8">
        <v>1</v>
      </c>
      <c r="FA37" s="8">
        <v>1</v>
      </c>
      <c r="FB37" s="8">
        <v>1</v>
      </c>
      <c r="FC37" s="8">
        <v>1</v>
      </c>
      <c r="FD37" s="8">
        <v>1</v>
      </c>
      <c r="FE37" s="8">
        <v>1</v>
      </c>
      <c r="FF37" s="8">
        <v>1</v>
      </c>
      <c r="FG37" s="8">
        <v>1</v>
      </c>
      <c r="FH37" s="8">
        <v>1</v>
      </c>
      <c r="FI37" s="8">
        <v>1</v>
      </c>
      <c r="FJ37" s="8">
        <v>1</v>
      </c>
      <c r="FK37" s="8">
        <v>1</v>
      </c>
      <c r="FL37" s="8">
        <v>1</v>
      </c>
      <c r="FM37" s="8">
        <v>1</v>
      </c>
      <c r="FN37" s="8">
        <v>1</v>
      </c>
      <c r="FO37" s="8">
        <v>1</v>
      </c>
      <c r="FP37" s="8">
        <v>1</v>
      </c>
      <c r="FQ37" s="8">
        <v>1</v>
      </c>
      <c r="FR37" s="8" t="s">
        <v>898</v>
      </c>
      <c r="FS37" s="8" t="s">
        <v>898</v>
      </c>
      <c r="FT37" s="8" t="s">
        <v>898</v>
      </c>
      <c r="FU37" s="8" t="s">
        <v>898</v>
      </c>
      <c r="FV37" s="8" t="s">
        <v>898</v>
      </c>
      <c r="FW37" s="8" t="s">
        <v>898</v>
      </c>
      <c r="FX37" s="8" t="s">
        <v>898</v>
      </c>
      <c r="FY37" s="8" t="s">
        <v>898</v>
      </c>
      <c r="FZ37" s="8" t="s">
        <v>898</v>
      </c>
      <c r="GA37" s="8" t="s">
        <v>898</v>
      </c>
      <c r="GB37" s="8" t="s">
        <v>898</v>
      </c>
      <c r="GC37" s="8">
        <v>1</v>
      </c>
      <c r="GD37" s="8">
        <v>1</v>
      </c>
      <c r="GE37" s="8">
        <v>1</v>
      </c>
      <c r="GF37" s="8">
        <v>1</v>
      </c>
      <c r="GG37" s="8">
        <v>1</v>
      </c>
      <c r="GH37" s="8">
        <v>1</v>
      </c>
      <c r="GI37" s="8">
        <v>1</v>
      </c>
      <c r="GJ37" s="8">
        <v>1</v>
      </c>
      <c r="GK37" s="8">
        <v>1</v>
      </c>
      <c r="GL37" s="8">
        <v>1</v>
      </c>
      <c r="GM37" s="8">
        <v>1</v>
      </c>
      <c r="GN37" s="8">
        <v>1</v>
      </c>
      <c r="GO37" s="8">
        <v>1</v>
      </c>
      <c r="GP37" s="8">
        <v>1</v>
      </c>
      <c r="GQ37" s="8">
        <v>1</v>
      </c>
      <c r="GR37" s="8">
        <v>1</v>
      </c>
      <c r="GS37" s="8">
        <v>1</v>
      </c>
      <c r="GT37" s="8">
        <v>1</v>
      </c>
      <c r="GU37" s="8">
        <v>1</v>
      </c>
      <c r="GV37" s="8">
        <v>1</v>
      </c>
      <c r="GW37" s="8">
        <v>1</v>
      </c>
      <c r="GX37" s="8">
        <v>1</v>
      </c>
      <c r="GY37" s="8">
        <v>1</v>
      </c>
      <c r="GZ37" s="8">
        <v>1</v>
      </c>
      <c r="HA37" s="8">
        <v>1</v>
      </c>
      <c r="HB37" s="8">
        <v>1</v>
      </c>
      <c r="HC37" s="8">
        <v>1</v>
      </c>
      <c r="HD37" s="8">
        <v>1</v>
      </c>
      <c r="HE37" s="8">
        <v>1</v>
      </c>
      <c r="HF37" s="8">
        <v>1</v>
      </c>
      <c r="HG37" s="8">
        <v>1</v>
      </c>
      <c r="HH37" s="8">
        <v>1</v>
      </c>
      <c r="HI37" s="8">
        <v>1</v>
      </c>
      <c r="HJ37" s="8">
        <v>1</v>
      </c>
      <c r="HK37" s="8">
        <v>1</v>
      </c>
      <c r="HL37" s="8">
        <v>1</v>
      </c>
      <c r="HM37" s="8">
        <v>1</v>
      </c>
      <c r="HN37" s="8">
        <v>1</v>
      </c>
      <c r="HO37" s="8">
        <v>1</v>
      </c>
      <c r="HP37" s="8">
        <v>1</v>
      </c>
      <c r="HQ37" s="8">
        <v>1</v>
      </c>
      <c r="HR37" s="8">
        <v>1</v>
      </c>
      <c r="HS37" s="8">
        <v>1</v>
      </c>
      <c r="HT37" s="8">
        <v>1</v>
      </c>
      <c r="HU37" s="8">
        <v>1</v>
      </c>
      <c r="HV37" s="8">
        <v>1</v>
      </c>
      <c r="HW37" s="8">
        <v>1</v>
      </c>
      <c r="HX37" s="8">
        <v>1</v>
      </c>
      <c r="HY37" s="8">
        <v>1</v>
      </c>
      <c r="HZ37" s="8">
        <v>1</v>
      </c>
      <c r="IA37" s="8">
        <v>1</v>
      </c>
      <c r="IB37" s="8">
        <v>1</v>
      </c>
      <c r="IC37" s="8">
        <v>1</v>
      </c>
      <c r="ID37" s="8">
        <v>1</v>
      </c>
      <c r="IE37" s="8" t="s">
        <v>898</v>
      </c>
      <c r="IF37" s="8" t="s">
        <v>898</v>
      </c>
      <c r="IG37" s="8" t="s">
        <v>898</v>
      </c>
      <c r="IH37" s="8" t="s">
        <v>898</v>
      </c>
      <c r="II37" s="8">
        <v>1</v>
      </c>
      <c r="IJ37" s="8">
        <v>1</v>
      </c>
      <c r="IK37" s="8">
        <v>1</v>
      </c>
      <c r="IL37" s="8">
        <v>1</v>
      </c>
      <c r="IM37" s="8">
        <v>1</v>
      </c>
      <c r="IN37" s="8">
        <v>1</v>
      </c>
      <c r="IO37" s="8">
        <v>1</v>
      </c>
      <c r="IP37" s="8">
        <v>1</v>
      </c>
      <c r="IQ37" s="8">
        <v>1</v>
      </c>
      <c r="IR37" s="8">
        <v>1</v>
      </c>
      <c r="IS37" s="8">
        <v>1</v>
      </c>
      <c r="IT37" s="8">
        <v>1</v>
      </c>
      <c r="IU37" s="8">
        <v>1</v>
      </c>
      <c r="IV37" s="8">
        <v>1</v>
      </c>
      <c r="IW37" s="8">
        <v>1</v>
      </c>
      <c r="IX37" s="8">
        <v>1</v>
      </c>
      <c r="IY37" s="8">
        <v>1</v>
      </c>
      <c r="IZ37" s="8">
        <v>1</v>
      </c>
      <c r="JA37" s="53">
        <v>1</v>
      </c>
      <c r="JB37" s="8">
        <v>1</v>
      </c>
      <c r="JC37" s="8">
        <v>1</v>
      </c>
      <c r="JD37" s="8" t="s">
        <v>415</v>
      </c>
      <c r="JE37" s="8">
        <v>1</v>
      </c>
      <c r="JF37" s="8">
        <v>1</v>
      </c>
      <c r="JG37" s="8">
        <v>1</v>
      </c>
      <c r="JH37" s="8">
        <v>1</v>
      </c>
      <c r="JI37" s="8">
        <v>1</v>
      </c>
      <c r="JJ37" s="8">
        <v>1</v>
      </c>
      <c r="JK37" s="8">
        <v>1</v>
      </c>
      <c r="JL37" s="8">
        <v>1</v>
      </c>
      <c r="JM37" s="8">
        <v>1</v>
      </c>
      <c r="JN37" s="8">
        <v>1</v>
      </c>
      <c r="JO37" s="8">
        <v>1</v>
      </c>
      <c r="JP37" s="8">
        <v>1</v>
      </c>
      <c r="JQ37" s="8">
        <v>1</v>
      </c>
      <c r="JR37" s="8">
        <v>1</v>
      </c>
      <c r="JS37" s="8">
        <v>1</v>
      </c>
      <c r="JT37" s="8">
        <v>1</v>
      </c>
      <c r="JU37" s="8">
        <v>1</v>
      </c>
      <c r="JV37" s="53">
        <v>1</v>
      </c>
      <c r="JW37" s="8">
        <v>1</v>
      </c>
      <c r="JX37" s="8">
        <v>1</v>
      </c>
      <c r="JY37" s="8">
        <v>1</v>
      </c>
      <c r="JZ37" s="8">
        <v>1</v>
      </c>
      <c r="KA37" s="8">
        <v>1</v>
      </c>
      <c r="KB37" s="8">
        <v>1</v>
      </c>
      <c r="KC37" s="8">
        <v>1</v>
      </c>
      <c r="KD37" s="8">
        <v>1</v>
      </c>
      <c r="KE37" s="8">
        <v>1</v>
      </c>
      <c r="KF37" s="8">
        <v>1</v>
      </c>
      <c r="KG37" s="8">
        <v>1</v>
      </c>
      <c r="KH37" s="8" t="s">
        <v>413</v>
      </c>
      <c r="KI37" s="8">
        <v>1</v>
      </c>
      <c r="KJ37" s="8">
        <v>1</v>
      </c>
      <c r="KK37" s="8">
        <v>1</v>
      </c>
      <c r="KL37" s="8">
        <v>1</v>
      </c>
      <c r="KM37" s="8" t="s">
        <v>409</v>
      </c>
      <c r="KN37" s="8" t="s">
        <v>409</v>
      </c>
      <c r="KO37" s="8" t="s">
        <v>409</v>
      </c>
      <c r="KP37" s="8" t="s">
        <v>409</v>
      </c>
      <c r="KQ37" s="8" t="s">
        <v>409</v>
      </c>
    </row>
    <row r="38" spans="1:303" ht="15" hidden="1" customHeight="1">
      <c r="A38" s="56">
        <v>1</v>
      </c>
      <c r="B38" s="25" t="s">
        <v>524</v>
      </c>
      <c r="C38" s="26" t="s">
        <v>934</v>
      </c>
      <c r="D38" s="32">
        <v>45180</v>
      </c>
      <c r="E38" s="26" t="s">
        <v>419</v>
      </c>
      <c r="F38" s="26" t="s">
        <v>465</v>
      </c>
      <c r="G38" s="26" t="s">
        <v>617</v>
      </c>
      <c r="H38" s="26" t="s">
        <v>422</v>
      </c>
      <c r="I38" s="26" t="s">
        <v>423</v>
      </c>
      <c r="J38" s="26" t="s">
        <v>440</v>
      </c>
      <c r="K38" s="26" t="s">
        <v>441</v>
      </c>
      <c r="L38" s="26" t="s">
        <v>935</v>
      </c>
      <c r="M38" s="26"/>
      <c r="N38" s="26" t="s">
        <v>474</v>
      </c>
      <c r="O38" s="26" t="s">
        <v>451</v>
      </c>
      <c r="P38" s="32">
        <v>45170</v>
      </c>
      <c r="Q38" s="26"/>
      <c r="R38" s="27" t="s">
        <v>445</v>
      </c>
      <c r="S38" s="28" t="str">
        <f>IF(ISBLANK(P38)," ",IF(IF(AND(NOT(ISBLANK(Q38))),MONTH(Q38)&lt;1)," ",IF(MONTH(P38)&lt;2,SUM(Tableau235[[#This Row],[02/01/2023]:[31/01/2023]])," ")))</f>
        <v xml:space="preserve"> </v>
      </c>
      <c r="T38" s="28" t="str">
        <f>IF(ISBLANK(P38)," ",IF(IF(AND(NOT(ISBLANK(Q38))),MONTH(Q38)&lt;2)," ",IF(MONTH(P38)&lt;3,SUM(Tableau235[[#This Row],[01/02/2023]:[28/02/2023]])," ")))</f>
        <v xml:space="preserve"> </v>
      </c>
      <c r="U38" s="28" t="str">
        <f>IF(ISBLANK(P38)," ",IF(IF(AND(NOT(ISBLANK(Q38))),MONTH(Q38)&lt;3)," ",IF(MONTH(P38)&lt;4,SUM(Tableau235[[#This Row],[01/03/2023]:[31/03/2023]])," ")))</f>
        <v xml:space="preserve"> </v>
      </c>
      <c r="V38" s="28" t="str">
        <f>IF(ISBLANK(P38)," ",IF(IF(AND(NOT(ISBLANK(Q38))),MONTH(Q38)&lt;4)," ",IF(MONTH(P38)&lt;5,SUM(Tableau235[[#This Row],[03/04/2023]:[28/04/2023]])," ")))</f>
        <v xml:space="preserve"> </v>
      </c>
      <c r="W38" s="28" t="str">
        <f>IF(ISBLANK(P38)," ",IF(IF(AND(NOT(ISBLANK(Q38))),MONTH(Q38)&lt;5)," ",IF(MONTH(P38)&lt;6,SUM(Tableau235[[#This Row],[01/05/2023]:[31/05/2023]])," ")))</f>
        <v xml:space="preserve"> </v>
      </c>
      <c r="X38" s="28" t="str">
        <f>IF(ISBLANK(P38)," ",IF(IF(AND(NOT(ISBLANK(Q38))),MONTH(Q38)&lt;6)," ",IF(MONTH(P38)&lt;7,SUM(Tableau235[[#This Row],[01/06/2023]:[30/06/2023]])," ")))</f>
        <v xml:space="preserve"> </v>
      </c>
      <c r="Y38" s="28" t="str">
        <f>IF(ISBLANK(P38)," ",IF(IF(AND(NOT(ISBLANK(Q38))),MONTH(Q38)&lt;6)," ",IF(MONTH(P38)&lt;8,SUM(Tableau235[[#This Row],[03/07/2023]:[31/07/2023]])," ")))</f>
        <v xml:space="preserve"> </v>
      </c>
      <c r="Z38" s="28" t="str">
        <f>IF(ISBLANK(P38)," ",IF(IF(AND(NOT(ISBLANK(Q38))),MONTH(Q38)&lt;8)," ",IF(MONTH(P38)&lt;9,SUM(Tableau235[[#This Row],[01/08/2023]:[31/08/2023]])," ")))</f>
        <v xml:space="preserve"> </v>
      </c>
      <c r="AA38" s="28">
        <f>IF(ISBLANK(P38)," ",IF(IF(AND(NOT(ISBLANK(Q38))),MONTH(Q38)&lt;9)," ",IF(MONTH(P38)&lt;10,SUM(Tableau235[[#This Row],[01/09/2023]:[29/09/2023]])," ")))</f>
        <v>21</v>
      </c>
      <c r="AB38" s="28">
        <f>IF(ISBLANK(P38)," ",IF(IF(AND(NOT(ISBLANK(Q38))),MONTH(Q38)&lt;10)," ",IF(MONTH(P38)&lt;11,SUM(Tableau235[[#This Row],[02/10/2023]:[31/10/2023]])," ")))</f>
        <v>22</v>
      </c>
      <c r="AC38" s="28">
        <f>IF(ISBLANK(P38)," ",IF(IF(AND(NOT(ISBLANK(Q38))),MONTH(Q38)&lt;11)," ",IF(MONTH(P38)&lt;12,SUM(Tableau235[[#This Row],[01/11/2023]:[30/11/2023]])," ")))</f>
        <v>21</v>
      </c>
      <c r="AD38" s="28">
        <f>IF(ISBLANK(P38)," ",IF(IF(AND(NOT(ISBLANK(Q38))),MONTH(Q38)&lt;12)," ",IF(MONTH(P38)&lt;13,SUM(Tableau235[[#This Row],[01/12/2023]:[29/12/2023]])," ")))</f>
        <v>21</v>
      </c>
      <c r="AE38" s="7"/>
      <c r="AF38" s="8" t="str">
        <f>IF(OR(ISBLANK(P38),Tableau235[[#This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38" s="8" t="str">
        <f>IF(OR(ISBLANK(P38),Tableau235[[#This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38" s="8" t="str">
        <f>IF(OR(ISBLANK(P38),Tableau235[[#This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38" s="8" t="str">
        <f>IF(OR(ISBLANK(P38),Tableau235[[#This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38" s="8" t="str">
        <f>IF(OR(ISBLANK(P38),Tableau235[[#This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38" s="8" t="str">
        <f>IF(OR(ISBLANK(P38),Tableau235[[#This Row],[Juin]]=" ")," ",SUM(Tableau235[[#This Row],[01/06/2023]:[30/06/2023]])/(COUNTA(Tableau235[[#This Row],[01/06/2023]:[30/06/2023]])+COUNTBLANK(Tableau235[[#This Row],[01/06/2023]:[30/06/2023]])))</f>
        <v xml:space="preserve"> </v>
      </c>
      <c r="AL38" s="8" t="str">
        <f>IF(OR(ISBLANK(P38),Tableau235[[#This Row],[Juillet]]=" ")," ",SUM(Tableau235[[#This Row],[03/07/2023]:[31/07/2023]])/(COUNTA(Tableau235[[#This Row],[03/07/2023]:[31/07/2023]])+COUNTBLANK(Tableau235[[#This Row],[03/07/2023]:[31/07/2023]])))</f>
        <v xml:space="preserve"> </v>
      </c>
      <c r="AM38" s="8" t="str">
        <f>IF(OR(ISBLANK(P38),Tableau235[[#This Row],[Août]]=" ")," ",SUM(Tableau235[[#This Row],[01/08/2023]:[31/08/2023]])/(COUNTA(Tableau235[[#This Row],[01/08/2023]:[31/08/2023]])+COUNTBLANK(Tableau235[[#This Row],[01/08/2023]:[31/08/2023]])))</f>
        <v xml:space="preserve"> </v>
      </c>
      <c r="AN38" s="8">
        <f>IF(OR(ISBLANK(P38),Tableau235[[#This Row],[Septembre]]=" ")," ",SUM(Tableau235[[#This Row],[01/09/2023]:[29/09/2023]])/(COUNTA(Tableau235[[#This Row],[01/09/2023]:[29/09/2023]])+COUNTBLANK(Tableau235[[#This Row],[01/09/2023]:[29/09/2023]])))</f>
        <v>1</v>
      </c>
      <c r="AO38" s="8">
        <f>IF(OR(ISBLANK(P38),Tableau235[[#This Row],[Octobre]]=" ")," ",SUM(Tableau235[[#This Row],[02/10/2023]:[31/10/2023]])/(COUNTA(Tableau235[[#This Row],[02/10/2023]:[31/10/2023]])+COUNTBLANK(Tableau235[[#This Row],[02/10/2023]:[31/10/2023]])))</f>
        <v>1</v>
      </c>
      <c r="AP38" s="8">
        <f>IF(OR(ISBLANK(P38),Tableau235[[#This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38" s="8">
        <f>IF(OR(ISBLANK(P38),Tableau235[[#This Row],[Décembre]]=" ")," ",SUM(Tableau235[[#This Row],[01/12/2023]:[29/12/2023]])/(COUNTA(Tableau235[[#This Row],[01/12/2023]:[29/12/2023]])+COUNTBLANK(Tableau235[[#This Row],[01/12/2023]:[29/12/2023]])))</f>
        <v>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>
        <v>1</v>
      </c>
      <c r="HK38" s="8">
        <v>1</v>
      </c>
      <c r="HL38" s="8">
        <v>1</v>
      </c>
      <c r="HM38" s="8">
        <v>1</v>
      </c>
      <c r="HN38" s="8">
        <v>1</v>
      </c>
      <c r="HO38" s="8">
        <v>1</v>
      </c>
      <c r="HP38" s="8">
        <v>1</v>
      </c>
      <c r="HQ38" s="8">
        <v>1</v>
      </c>
      <c r="HR38" s="8">
        <v>1</v>
      </c>
      <c r="HS38" s="8">
        <v>1</v>
      </c>
      <c r="HT38" s="8">
        <v>1</v>
      </c>
      <c r="HU38" s="8">
        <v>1</v>
      </c>
      <c r="HV38" s="8">
        <v>1</v>
      </c>
      <c r="HW38" s="8">
        <v>1</v>
      </c>
      <c r="HX38" s="8">
        <v>1</v>
      </c>
      <c r="HY38" s="8">
        <v>1</v>
      </c>
      <c r="HZ38" s="8">
        <v>1</v>
      </c>
      <c r="IA38" s="8">
        <v>1</v>
      </c>
      <c r="IB38" s="8">
        <v>1</v>
      </c>
      <c r="IC38" s="8">
        <v>1</v>
      </c>
      <c r="ID38" s="8">
        <v>1</v>
      </c>
      <c r="IE38" s="8">
        <v>1</v>
      </c>
      <c r="IF38" s="8">
        <v>1</v>
      </c>
      <c r="IG38" s="8">
        <v>1</v>
      </c>
      <c r="IH38" s="8">
        <v>1</v>
      </c>
      <c r="II38" s="8">
        <v>1</v>
      </c>
      <c r="IJ38" s="8">
        <v>1</v>
      </c>
      <c r="IK38" s="8">
        <v>1</v>
      </c>
      <c r="IL38" s="8">
        <v>1</v>
      </c>
      <c r="IM38" s="8">
        <v>1</v>
      </c>
      <c r="IN38" s="8">
        <v>1</v>
      </c>
      <c r="IO38" s="8">
        <v>1</v>
      </c>
      <c r="IP38" s="8">
        <v>1</v>
      </c>
      <c r="IQ38" s="8">
        <v>1</v>
      </c>
      <c r="IR38" s="8">
        <v>1</v>
      </c>
      <c r="IS38" s="8">
        <v>1</v>
      </c>
      <c r="IT38" s="8">
        <v>1</v>
      </c>
      <c r="IU38" s="8">
        <v>1</v>
      </c>
      <c r="IV38" s="8">
        <v>1</v>
      </c>
      <c r="IW38" s="8">
        <v>1</v>
      </c>
      <c r="IX38" s="8">
        <v>1</v>
      </c>
      <c r="IY38" s="8">
        <v>1</v>
      </c>
      <c r="IZ38" s="8">
        <v>1</v>
      </c>
      <c r="JA38" s="8">
        <v>1</v>
      </c>
      <c r="JB38" s="8">
        <v>1</v>
      </c>
      <c r="JC38" s="8">
        <v>1</v>
      </c>
      <c r="JD38" s="8" t="s">
        <v>415</v>
      </c>
      <c r="JE38" s="8">
        <v>1</v>
      </c>
      <c r="JF38" s="8">
        <v>1</v>
      </c>
      <c r="JG38" s="8">
        <v>1</v>
      </c>
      <c r="JH38" s="8">
        <v>1</v>
      </c>
      <c r="JI38" s="8">
        <v>1</v>
      </c>
      <c r="JJ38" s="8">
        <v>1</v>
      </c>
      <c r="JK38" s="8">
        <v>1</v>
      </c>
      <c r="JL38" s="8">
        <v>1</v>
      </c>
      <c r="JM38" s="8">
        <v>1</v>
      </c>
      <c r="JN38" s="8">
        <v>1</v>
      </c>
      <c r="JO38" s="8">
        <v>1</v>
      </c>
      <c r="JP38" s="8">
        <v>1</v>
      </c>
      <c r="JQ38" s="8">
        <v>1</v>
      </c>
      <c r="JR38" s="8">
        <v>1</v>
      </c>
      <c r="JS38" s="8">
        <v>1</v>
      </c>
      <c r="JT38" s="8">
        <v>1</v>
      </c>
      <c r="JU38" s="8">
        <v>1</v>
      </c>
      <c r="JV38" s="8">
        <v>1</v>
      </c>
      <c r="JW38" s="8">
        <v>1</v>
      </c>
      <c r="JX38" s="8">
        <v>1</v>
      </c>
      <c r="JY38" s="8">
        <v>1</v>
      </c>
      <c r="JZ38" s="8">
        <v>1</v>
      </c>
      <c r="KA38" s="8">
        <v>1</v>
      </c>
      <c r="KB38" s="8">
        <v>1</v>
      </c>
      <c r="KC38" s="8">
        <v>1</v>
      </c>
      <c r="KD38" s="8">
        <v>1</v>
      </c>
      <c r="KE38" s="8">
        <v>1</v>
      </c>
      <c r="KF38" s="8">
        <v>1</v>
      </c>
      <c r="KG38" s="8">
        <v>1</v>
      </c>
      <c r="KH38" s="8">
        <v>1</v>
      </c>
      <c r="KI38" s="8">
        <v>1</v>
      </c>
      <c r="KJ38" s="8">
        <v>1</v>
      </c>
      <c r="KK38" s="8">
        <v>1</v>
      </c>
      <c r="KL38" s="8">
        <v>1</v>
      </c>
      <c r="KM38" s="8">
        <v>1</v>
      </c>
      <c r="KN38" s="8">
        <v>1</v>
      </c>
      <c r="KO38" s="8">
        <v>1</v>
      </c>
      <c r="KP38" s="8">
        <v>1</v>
      </c>
      <c r="KQ38" s="8">
        <v>1</v>
      </c>
    </row>
    <row r="39" spans="1:303" ht="15" hidden="1" customHeight="1">
      <c r="A39" s="56">
        <v>1</v>
      </c>
      <c r="B39" s="25" t="s">
        <v>936</v>
      </c>
      <c r="C39" s="26" t="s">
        <v>937</v>
      </c>
      <c r="D39" s="32">
        <v>44453</v>
      </c>
      <c r="E39" s="26" t="s">
        <v>419</v>
      </c>
      <c r="F39" s="26" t="s">
        <v>465</v>
      </c>
      <c r="G39" s="26"/>
      <c r="H39" s="26" t="s">
        <v>422</v>
      </c>
      <c r="I39" s="26" t="s">
        <v>423</v>
      </c>
      <c r="J39" s="26" t="s">
        <v>440</v>
      </c>
      <c r="K39" s="26" t="s">
        <v>441</v>
      </c>
      <c r="L39" s="26" t="s">
        <v>935</v>
      </c>
      <c r="M39" s="26"/>
      <c r="N39" s="26" t="s">
        <v>443</v>
      </c>
      <c r="O39" s="26" t="s">
        <v>451</v>
      </c>
      <c r="P39" s="32">
        <v>44927</v>
      </c>
      <c r="Q39" s="29">
        <v>45230</v>
      </c>
      <c r="R39" s="27" t="s">
        <v>614</v>
      </c>
      <c r="S39" s="28">
        <f>IF(ISBLANK(P39)," ",IF(IF(AND(NOT(ISBLANK(Q39))),MONTH(Q39)&lt;1)," ",IF(MONTH(P39)&lt;2,SUM(Tableau235[[#This Row],[02/01/2023]:[31/01/2023]])," ")))</f>
        <v>22</v>
      </c>
      <c r="T39" s="28">
        <f>IF(ISBLANK(P39)," ",IF(IF(AND(NOT(ISBLANK(Q39))),MONTH(Q39)&lt;2)," ",IF(MONTH(P39)&lt;3,SUM(Tableau235[[#This Row],[01/02/2023]:[28/02/2023]])," ")))</f>
        <v>20</v>
      </c>
      <c r="U39" s="28">
        <f>IF(ISBLANK(P39)," ",IF(IF(AND(NOT(ISBLANK(Q39))),MONTH(Q39)&lt;3)," ",IF(MONTH(P39)&lt;4,SUM(Tableau235[[#This Row],[01/03/2023]:[31/03/2023]])," ")))</f>
        <v>23</v>
      </c>
      <c r="V39" s="28">
        <f>IF(ISBLANK(P39)," ",IF(IF(AND(NOT(ISBLANK(Q39))),MONTH(Q39)&lt;4)," ",IF(MONTH(P39)&lt;5,SUM(Tableau235[[#This Row],[03/04/2023]:[28/04/2023]])," ")))</f>
        <v>20</v>
      </c>
      <c r="W39" s="28">
        <f>IF(ISBLANK(P39)," ",IF(IF(AND(NOT(ISBLANK(Q39))),MONTH(Q39)&lt;5)," ",IF(MONTH(P39)&lt;6,SUM(Tableau235[[#This Row],[01/05/2023]:[31/05/2023]])," ")))</f>
        <v>23</v>
      </c>
      <c r="X39" s="28">
        <f>IF(ISBLANK(P39)," ",IF(IF(AND(NOT(ISBLANK(Q39))),MONTH(Q39)&lt;6)," ",IF(MONTH(P39)&lt;7,SUM(Tableau235[[#This Row],[01/06/2023]:[30/06/2023]])," ")))</f>
        <v>22</v>
      </c>
      <c r="Y39" s="28">
        <f>IF(ISBLANK(P39)," ",IF(IF(AND(NOT(ISBLANK(Q39))),MONTH(Q39)&lt;6)," ",IF(MONTH(P39)&lt;8,SUM(Tableau235[[#This Row],[03/07/2023]:[31/07/2023]])," ")))</f>
        <v>21</v>
      </c>
      <c r="Z39" s="28">
        <f>IF(ISBLANK(P39)," ",IF(IF(AND(NOT(ISBLANK(Q39))),MONTH(Q39)&lt;8)," ",IF(MONTH(P39)&lt;9,SUM(Tableau235[[#This Row],[01/08/2023]:[31/08/2023]])," ")))</f>
        <v>23</v>
      </c>
      <c r="AA39" s="28">
        <f>IF(ISBLANK(P39)," ",IF(IF(AND(NOT(ISBLANK(Q39))),MONTH(Q39)&lt;9)," ",IF(MONTH(P39)&lt;10,SUM(Tableau235[[#This Row],[01/09/2023]:[29/09/2023]])," ")))</f>
        <v>21</v>
      </c>
      <c r="AB39" s="28">
        <f>IF(ISBLANK(P39)," ",IF(IF(AND(NOT(ISBLANK(Q39))),MONTH(Q39)&lt;10)," ",IF(MONTH(P39)&lt;11,SUM(Tableau235[[#This Row],[02/10/2023]:[31/10/2023]])," ")))</f>
        <v>22</v>
      </c>
      <c r="AC39" s="28" t="str">
        <f>IF(ISBLANK(P39)," ",IF(IF(AND(NOT(ISBLANK(Q39))),MONTH(Q39)&lt;11)," ",IF(MONTH(P39)&lt;12,SUM(Tableau235[[#This Row],[01/11/2023]:[30/11/2023]])," ")))</f>
        <v xml:space="preserve"> </v>
      </c>
      <c r="AD39" s="28" t="str">
        <f>IF(ISBLANK(P39)," ",IF(IF(AND(NOT(ISBLANK(Q39))),MONTH(Q39)&lt;12)," ",IF(MONTH(P39)&lt;13,SUM(Tableau235[[#This Row],[01/12/2023]:[29/12/2023]])," ")))</f>
        <v xml:space="preserve"> </v>
      </c>
      <c r="AE39" s="7"/>
      <c r="AF39" s="8">
        <f>IF(OR(ISBLANK(P39),Tableau235[[#This Row],[Janvier]]=" ")," ",SUM(Tableau235[[#This Row],[02/01/2023]:[31/01/2023]])/(COUNTA(Tableau235[[#This Row],[02/01/2023]:[31/01/2023]])+COUNTBLANK(Tableau235[[#This Row],[02/01/2023]:[31/01/2023]])))</f>
        <v>1</v>
      </c>
      <c r="AG39" s="8">
        <f>IF(OR(ISBLANK(P39),Tableau235[[#This Row],[Février]]=" ")," ",SUM(Tableau235[[#This Row],[01/02/2023]:[28/02/2023]])/(COUNTA(Tableau235[[#This Row],[01/02/2023]:[28/02/2023]])+COUNTBLANK(Tableau235[[#This Row],[01/02/2023]:[28/02/2023]])))</f>
        <v>1</v>
      </c>
      <c r="AH39" s="8">
        <f>IF(OR(ISBLANK(P39),Tableau235[[#This Row],[Mars]]=" ")," ",SUM(Tableau235[[#This Row],[01/03/2023]:[31/03/2023]])/(COUNTA(Tableau235[[#This Row],[01/03/2023]:[31/03/2023]])+COUNTBLANK(Tableau235[[#This Row],[01/03/2023]:[31/03/2023]])))</f>
        <v>1</v>
      </c>
      <c r="AI39" s="8">
        <f>IF(OR(ISBLANK(P39),Tableau235[[#This Row],[Avril]]=" ")," ",SUM(Tableau235[[#This Row],[03/04/2023]:[28/04/2023]])/(COUNTA(Tableau235[[#This Row],[03/04/2023]:[28/04/2023]])+COUNTBLANK(Tableau235[[#This Row],[01/03/2023]:[31/03/2023]])))</f>
        <v>1</v>
      </c>
      <c r="AJ39" s="8">
        <f>IF(OR(ISBLANK(P39),Tableau235[[#This Row],[Mai]]=" ")," ",SUM(Tableau235[[#This Row],[01/05/2023]:[31/05/2023]])/(COUNTA(Tableau235[[#This Row],[01/05/2023]:[31/05/2023]])+COUNTBLANK(Tableau235[[#This Row],[01/05/2023]:[31/05/2023]])))</f>
        <v>1</v>
      </c>
      <c r="AK39" s="8">
        <f>IF(OR(ISBLANK(P39),Tableau235[[#This Row],[Juin]]=" ")," ",SUM(Tableau235[[#This Row],[01/06/2023]:[30/06/2023]])/(COUNTA(Tableau235[[#This Row],[01/06/2023]:[30/06/2023]])+COUNTBLANK(Tableau235[[#This Row],[01/06/2023]:[30/06/2023]])))</f>
        <v>1</v>
      </c>
      <c r="AL39" s="8">
        <f>IF(OR(ISBLANK(P39),Tableau235[[#This Row],[Juillet]]=" ")," ",SUM(Tableau235[[#This Row],[03/07/2023]:[31/07/2023]])/(COUNTA(Tableau235[[#This Row],[03/07/2023]:[31/07/2023]])+COUNTBLANK(Tableau235[[#This Row],[03/07/2023]:[31/07/2023]])))</f>
        <v>1</v>
      </c>
      <c r="AM39" s="8">
        <f>IF(OR(ISBLANK(P39),Tableau235[[#This Row],[Août]]=" ")," ",SUM(Tableau235[[#This Row],[01/08/2023]:[31/08/2023]])/(COUNTA(Tableau235[[#This Row],[01/08/2023]:[31/08/2023]])+COUNTBLANK(Tableau235[[#This Row],[01/08/2023]:[31/08/2023]])))</f>
        <v>1</v>
      </c>
      <c r="AN39" s="8">
        <f>IF(OR(ISBLANK(P39),Tableau235[[#This Row],[Septembre]]=" ")," ",SUM(Tableau235[[#This Row],[01/09/2023]:[29/09/2023]])/(COUNTA(Tableau235[[#This Row],[01/09/2023]:[29/09/2023]])+COUNTBLANK(Tableau235[[#This Row],[01/09/2023]:[29/09/2023]])))</f>
        <v>1</v>
      </c>
      <c r="AO39" s="8">
        <f>IF(OR(ISBLANK(P39),Tableau235[[#This Row],[Octobre]]=" ")," ",SUM(Tableau235[[#This Row],[02/10/2023]:[31/10/2023]])/(COUNTA(Tableau235[[#This Row],[02/10/2023]:[31/10/2023]])+COUNTBLANK(Tableau235[[#This Row],[02/10/2023]:[31/10/2023]])))</f>
        <v>1</v>
      </c>
      <c r="AP39" s="8" t="str">
        <f>IF(OR(ISBLANK(P39),Tableau235[[#This Row],[Novembre]]=" ")," ",SUM(Tableau235[[#This Row],[01/11/2023]:[30/11/2023]])/(COUNTA(Tableau235[[#This Row],[01/11/2023]:[30/11/2023]])+COUNTBLANK(Tableau235[[#This Row],[01/11/2023]:[30/11/2023]])))</f>
        <v xml:space="preserve"> </v>
      </c>
      <c r="AQ39" s="8" t="str">
        <f>IF(OR(ISBLANK(P39),Tableau235[[#This Row],[Décembre]]=" ")," ",SUM(Tableau235[[#This Row],[01/12/2023]:[29/12/2023]])/(COUNTA(Tableau235[[#This Row],[01/12/2023]:[29/12/2023]])+COUNTBLANK(Tableau235[[#This Row],[01/12/2023]:[29/12/2023]])))</f>
        <v xml:space="preserve"> 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8">
        <v>1</v>
      </c>
      <c r="BQ39" s="8">
        <v>1</v>
      </c>
      <c r="BR39" s="8">
        <v>1</v>
      </c>
      <c r="BS39" s="8">
        <v>1</v>
      </c>
      <c r="BT39" s="8">
        <v>1</v>
      </c>
      <c r="BU39" s="8">
        <v>1</v>
      </c>
      <c r="BV39" s="8">
        <v>1</v>
      </c>
      <c r="BW39" s="8">
        <v>1</v>
      </c>
      <c r="BX39" s="8">
        <v>1</v>
      </c>
      <c r="BY39" s="8">
        <v>1</v>
      </c>
      <c r="BZ39" s="8">
        <v>1</v>
      </c>
      <c r="CA39" s="8">
        <v>1</v>
      </c>
      <c r="CB39" s="8">
        <v>1</v>
      </c>
      <c r="CC39" s="8">
        <v>1</v>
      </c>
      <c r="CD39" s="8">
        <v>1</v>
      </c>
      <c r="CE39" s="8">
        <v>1</v>
      </c>
      <c r="CF39" s="8">
        <v>1</v>
      </c>
      <c r="CG39" s="8">
        <v>1</v>
      </c>
      <c r="CH39" s="8">
        <v>1</v>
      </c>
      <c r="CI39" s="8">
        <v>1</v>
      </c>
      <c r="CJ39" s="8">
        <v>1</v>
      </c>
      <c r="CK39" s="8">
        <v>1</v>
      </c>
      <c r="CL39" s="8">
        <v>1</v>
      </c>
      <c r="CM39" s="8">
        <v>1</v>
      </c>
      <c r="CN39" s="8">
        <v>1</v>
      </c>
      <c r="CO39" s="8">
        <v>1</v>
      </c>
      <c r="CP39" s="8">
        <v>1</v>
      </c>
      <c r="CQ39" s="8">
        <v>1</v>
      </c>
      <c r="CR39" s="8">
        <v>1</v>
      </c>
      <c r="CS39" s="8">
        <v>1</v>
      </c>
      <c r="CT39" s="8">
        <v>1</v>
      </c>
      <c r="CU39" s="8">
        <v>1</v>
      </c>
      <c r="CV39" s="8">
        <v>1</v>
      </c>
      <c r="CW39" s="8">
        <v>1</v>
      </c>
      <c r="CX39" s="8">
        <v>1</v>
      </c>
      <c r="CY39" s="8">
        <v>1</v>
      </c>
      <c r="CZ39" s="8">
        <v>1</v>
      </c>
      <c r="DA39" s="8">
        <v>1</v>
      </c>
      <c r="DB39" s="8">
        <v>1</v>
      </c>
      <c r="DC39" s="8">
        <v>1</v>
      </c>
      <c r="DD39" s="8">
        <v>1</v>
      </c>
      <c r="DE39" s="8">
        <v>1</v>
      </c>
      <c r="DF39" s="8">
        <v>1</v>
      </c>
      <c r="DG39" s="8">
        <v>1</v>
      </c>
      <c r="DH39" s="8">
        <v>1</v>
      </c>
      <c r="DI39" s="8">
        <v>1</v>
      </c>
      <c r="DJ39" s="8">
        <v>1</v>
      </c>
      <c r="DK39" s="8">
        <v>1</v>
      </c>
      <c r="DL39" s="8">
        <v>1</v>
      </c>
      <c r="DM39" s="8">
        <v>1</v>
      </c>
      <c r="DN39" s="8">
        <v>1</v>
      </c>
      <c r="DO39" s="8">
        <v>1</v>
      </c>
      <c r="DP39" s="8">
        <v>1</v>
      </c>
      <c r="DQ39" s="8">
        <v>1</v>
      </c>
      <c r="DR39" s="8">
        <v>1</v>
      </c>
      <c r="DS39" s="8">
        <v>1</v>
      </c>
      <c r="DT39" s="8">
        <v>1</v>
      </c>
      <c r="DU39" s="8">
        <v>1</v>
      </c>
      <c r="DV39" s="8">
        <v>1</v>
      </c>
      <c r="DW39" s="8">
        <v>1</v>
      </c>
      <c r="DX39" s="8">
        <v>1</v>
      </c>
      <c r="DY39" s="8">
        <v>1</v>
      </c>
      <c r="DZ39" s="8">
        <v>1</v>
      </c>
      <c r="EA39" s="8">
        <v>1</v>
      </c>
      <c r="EB39" s="8">
        <v>1</v>
      </c>
      <c r="EC39" s="8">
        <v>1</v>
      </c>
      <c r="ED39" s="8">
        <v>1</v>
      </c>
      <c r="EE39" s="8">
        <v>1</v>
      </c>
      <c r="EF39" s="8">
        <v>1</v>
      </c>
      <c r="EG39" s="8">
        <v>1</v>
      </c>
      <c r="EH39" s="8">
        <v>1</v>
      </c>
      <c r="EI39" s="8">
        <v>1</v>
      </c>
      <c r="EJ39" s="8">
        <v>1</v>
      </c>
      <c r="EK39" s="8">
        <v>1</v>
      </c>
      <c r="EL39" s="8">
        <v>1</v>
      </c>
      <c r="EM39" s="8">
        <v>1</v>
      </c>
      <c r="EN39" s="8">
        <v>1</v>
      </c>
      <c r="EO39" s="8">
        <v>1</v>
      </c>
      <c r="EP39" s="8">
        <v>1</v>
      </c>
      <c r="EQ39" s="8">
        <v>1</v>
      </c>
      <c r="ER39" s="8">
        <v>1</v>
      </c>
      <c r="ES39" s="8">
        <v>1</v>
      </c>
      <c r="ET39" s="8">
        <v>1</v>
      </c>
      <c r="EU39" s="8">
        <v>1</v>
      </c>
      <c r="EV39" s="8">
        <v>1</v>
      </c>
      <c r="EW39" s="8">
        <v>1</v>
      </c>
      <c r="EX39" s="8">
        <v>1</v>
      </c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 t="s">
        <v>898</v>
      </c>
      <c r="JB39" s="8" t="s">
        <v>898</v>
      </c>
      <c r="JC39" s="8" t="s">
        <v>898</v>
      </c>
      <c r="JD39" s="8" t="s">
        <v>415</v>
      </c>
      <c r="JE39" s="8" t="s">
        <v>898</v>
      </c>
      <c r="JF39" s="8" t="s">
        <v>898</v>
      </c>
      <c r="JG39" s="8" t="s">
        <v>898</v>
      </c>
      <c r="JH39" s="8" t="s">
        <v>898</v>
      </c>
      <c r="JI39" s="8" t="s">
        <v>898</v>
      </c>
      <c r="JJ39" s="8" t="s">
        <v>898</v>
      </c>
      <c r="JK39" s="8" t="s">
        <v>898</v>
      </c>
      <c r="JL39" s="8" t="s">
        <v>898</v>
      </c>
      <c r="JM39" s="8" t="s">
        <v>898</v>
      </c>
      <c r="JN39" s="8" t="s">
        <v>898</v>
      </c>
      <c r="JO39" s="8" t="s">
        <v>898</v>
      </c>
      <c r="JP39" s="8" t="s">
        <v>898</v>
      </c>
      <c r="JQ39" s="8" t="s">
        <v>898</v>
      </c>
      <c r="JR39" s="8" t="s">
        <v>898</v>
      </c>
      <c r="JS39" s="8" t="s">
        <v>898</v>
      </c>
      <c r="JT39" s="8" t="s">
        <v>898</v>
      </c>
      <c r="JU39" s="8" t="s">
        <v>898</v>
      </c>
      <c r="JV39" s="8" t="s">
        <v>898</v>
      </c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</row>
    <row r="40" spans="1:303" ht="15" hidden="1" customHeight="1">
      <c r="A40" s="56">
        <v>1</v>
      </c>
      <c r="B40" s="25" t="s">
        <v>569</v>
      </c>
      <c r="C40" s="26" t="s">
        <v>938</v>
      </c>
      <c r="D40" s="32">
        <v>44670</v>
      </c>
      <c r="E40" s="26" t="s">
        <v>419</v>
      </c>
      <c r="F40" s="26" t="s">
        <v>431</v>
      </c>
      <c r="G40" s="26" t="s">
        <v>617</v>
      </c>
      <c r="H40" s="26" t="s">
        <v>422</v>
      </c>
      <c r="I40" s="26" t="s">
        <v>423</v>
      </c>
      <c r="J40" s="26" t="s">
        <v>440</v>
      </c>
      <c r="K40" s="26" t="s">
        <v>441</v>
      </c>
      <c r="L40" s="26" t="s">
        <v>935</v>
      </c>
      <c r="M40" s="26"/>
      <c r="N40" s="26" t="s">
        <v>443</v>
      </c>
      <c r="O40" s="33" t="s">
        <v>897</v>
      </c>
      <c r="P40" s="32">
        <v>44927</v>
      </c>
      <c r="Q40" s="26"/>
      <c r="R40" s="27" t="s">
        <v>445</v>
      </c>
      <c r="S40" s="28">
        <f>IF(ISBLANK(P40)," ",IF(IF(AND(NOT(ISBLANK(Q40))),MONTH(Q40)&lt;1)," ",IF(MONTH(P40)&lt;2,SUM(Tableau235[[#This Row],[02/01/2023]:[31/01/2023]])," ")))</f>
        <v>22</v>
      </c>
      <c r="T40" s="28">
        <f>IF(ISBLANK(P40)," ",IF(IF(AND(NOT(ISBLANK(Q40))),MONTH(Q40)&lt;2)," ",IF(MONTH(P40)&lt;3,SUM(Tableau235[[#This Row],[01/02/2023]:[28/02/2023]])," ")))</f>
        <v>20</v>
      </c>
      <c r="U40" s="28">
        <f>IF(ISBLANK(P40)," ",IF(IF(AND(NOT(ISBLANK(Q40))),MONTH(Q40)&lt;3)," ",IF(MONTH(P40)&lt;4,SUM(Tableau235[[#This Row],[01/03/2023]:[31/03/2023]])," ")))</f>
        <v>23</v>
      </c>
      <c r="V40" s="28">
        <f>IF(ISBLANK(P40)," ",IF(IF(AND(NOT(ISBLANK(Q40))),MONTH(Q40)&lt;4)," ",IF(MONTH(P40)&lt;5,SUM(Tableau235[[#This Row],[03/04/2023]:[28/04/2023]])," ")))</f>
        <v>20</v>
      </c>
      <c r="W40" s="28">
        <f>IF(ISBLANK(P40)," ",IF(IF(AND(NOT(ISBLANK(Q40))),MONTH(Q40)&lt;5)," ",IF(MONTH(P40)&lt;6,SUM(Tableau235[[#This Row],[01/05/2023]:[31/05/2023]])," ")))</f>
        <v>23</v>
      </c>
      <c r="X40" s="28">
        <f>IF(ISBLANK(P40)," ",IF(IF(AND(NOT(ISBLANK(Q40))),MONTH(Q40)&lt;6)," ",IF(MONTH(P40)&lt;7,SUM(Tableau235[[#This Row],[01/06/2023]:[30/06/2023]])," ")))</f>
        <v>22</v>
      </c>
      <c r="Y40" s="28">
        <f>IF(ISBLANK(P40)," ",IF(IF(AND(NOT(ISBLANK(Q40))),MONTH(Q40)&lt;6)," ",IF(MONTH(P40)&lt;8,SUM(Tableau235[[#This Row],[03/07/2023]:[31/07/2023]])," ")))</f>
        <v>21</v>
      </c>
      <c r="Z40" s="28">
        <f>IF(ISBLANK(P40)," ",IF(IF(AND(NOT(ISBLANK(Q40))),MONTH(Q40)&lt;8)," ",IF(MONTH(P40)&lt;9,SUM(Tableau235[[#This Row],[01/08/2023]:[31/08/2023]])," ")))</f>
        <v>23</v>
      </c>
      <c r="AA40" s="28">
        <f>IF(ISBLANK(P40)," ",IF(IF(AND(NOT(ISBLANK(Q40))),MONTH(Q40)&lt;9)," ",IF(MONTH(P40)&lt;10,SUM(Tableau235[[#This Row],[01/09/2023]:[29/09/2023]])," ")))</f>
        <v>21</v>
      </c>
      <c r="AB40" s="28">
        <f>IF(ISBLANK(P40)," ",IF(IF(AND(NOT(ISBLANK(Q40))),MONTH(Q40)&lt;10)," ",IF(MONTH(P40)&lt;11,SUM(Tableau235[[#This Row],[02/10/2023]:[31/10/2023]])," ")))</f>
        <v>0</v>
      </c>
      <c r="AC40" s="28">
        <f>IF(ISBLANK(P40)," ",IF(IF(AND(NOT(ISBLANK(Q40))),MONTH(Q40)&lt;11)," ",IF(MONTH(P40)&lt;12,SUM(Tableau235[[#This Row],[01/11/2023]:[30/11/2023]])," ")))</f>
        <v>18</v>
      </c>
      <c r="AD40" s="28">
        <f>IF(ISBLANK(P40)," ",IF(IF(AND(NOT(ISBLANK(Q40))),MONTH(Q40)&lt;12)," ",IF(MONTH(P40)&lt;13,SUM(Tableau235[[#This Row],[01/12/2023]:[29/12/2023]])," ")))</f>
        <v>21</v>
      </c>
      <c r="AE40" s="7"/>
      <c r="AF40" s="8">
        <f>IF(OR(ISBLANK(P40),Tableau235[[#This Row],[Janvier]]=" ")," ",SUM(Tableau235[[#This Row],[02/01/2023]:[31/01/2023]])/(COUNTA(Tableau235[[#This Row],[02/01/2023]:[31/01/2023]])+COUNTBLANK(Tableau235[[#This Row],[02/01/2023]:[31/01/2023]])))</f>
        <v>1</v>
      </c>
      <c r="AG40" s="8">
        <f>IF(OR(ISBLANK(P40),Tableau235[[#This Row],[Février]]=" ")," ",SUM(Tableau235[[#This Row],[01/02/2023]:[28/02/2023]])/(COUNTA(Tableau235[[#This Row],[01/02/2023]:[28/02/2023]])+COUNTBLANK(Tableau235[[#This Row],[01/02/2023]:[28/02/2023]])))</f>
        <v>1</v>
      </c>
      <c r="AH40" s="8">
        <f>IF(OR(ISBLANK(P40),Tableau235[[#This Row],[Mars]]=" ")," ",SUM(Tableau235[[#This Row],[01/03/2023]:[31/03/2023]])/(COUNTA(Tableau235[[#This Row],[01/03/2023]:[31/03/2023]])+COUNTBLANK(Tableau235[[#This Row],[01/03/2023]:[31/03/2023]])))</f>
        <v>1</v>
      </c>
      <c r="AI40" s="8">
        <f>IF(OR(ISBLANK(P40),Tableau235[[#This Row],[Avril]]=" ")," ",SUM(Tableau235[[#This Row],[03/04/2023]:[28/04/2023]])/(COUNTA(Tableau235[[#This Row],[03/04/2023]:[28/04/2023]])+COUNTBLANK(Tableau235[[#This Row],[01/03/2023]:[31/03/2023]])))</f>
        <v>1</v>
      </c>
      <c r="AJ40" s="8">
        <f>IF(OR(ISBLANK(P40),Tableau235[[#This Row],[Mai]]=" ")," ",SUM(Tableau235[[#This Row],[01/05/2023]:[31/05/2023]])/(COUNTA(Tableau235[[#This Row],[01/05/2023]:[31/05/2023]])+COUNTBLANK(Tableau235[[#This Row],[01/05/2023]:[31/05/2023]])))</f>
        <v>1</v>
      </c>
      <c r="AK40" s="8">
        <f>IF(OR(ISBLANK(P40),Tableau235[[#This Row],[Juin]]=" ")," ",SUM(Tableau235[[#This Row],[01/06/2023]:[30/06/2023]])/(COUNTA(Tableau235[[#This Row],[01/06/2023]:[30/06/2023]])+COUNTBLANK(Tableau235[[#This Row],[01/06/2023]:[30/06/2023]])))</f>
        <v>1</v>
      </c>
      <c r="AL40" s="8">
        <f>IF(OR(ISBLANK(P40),Tableau235[[#This Row],[Juillet]]=" ")," ",SUM(Tableau235[[#This Row],[03/07/2023]:[31/07/2023]])/(COUNTA(Tableau235[[#This Row],[03/07/2023]:[31/07/2023]])+COUNTBLANK(Tableau235[[#This Row],[03/07/2023]:[31/07/2023]])))</f>
        <v>1</v>
      </c>
      <c r="AM40" s="8">
        <f>IF(OR(ISBLANK(P40),Tableau235[[#This Row],[Août]]=" ")," ",SUM(Tableau235[[#This Row],[01/08/2023]:[31/08/2023]])/(COUNTA(Tableau235[[#This Row],[01/08/2023]:[31/08/2023]])+COUNTBLANK(Tableau235[[#This Row],[01/08/2023]:[31/08/2023]])))</f>
        <v>1</v>
      </c>
      <c r="AN40" s="8">
        <f>IF(OR(ISBLANK(P40),Tableau235[[#This Row],[Septembre]]=" ")," ",SUM(Tableau235[[#This Row],[01/09/2023]:[29/09/2023]])/(COUNTA(Tableau235[[#This Row],[01/09/2023]:[29/09/2023]])+COUNTBLANK(Tableau235[[#This Row],[01/09/2023]:[29/09/2023]])))</f>
        <v>1</v>
      </c>
      <c r="AO40" s="8">
        <f>IF(OR(ISBLANK(P40),Tableau235[[#This Row],[Octobre]]=" ")," ",SUM(Tableau235[[#This Row],[02/10/2023]:[31/10/2023]])/(COUNTA(Tableau235[[#This Row],[02/10/2023]:[31/10/2023]])+COUNTBLANK(Tableau235[[#This Row],[02/10/2023]:[31/10/2023]])))</f>
        <v>0</v>
      </c>
      <c r="AP40" s="8">
        <f>IF(OR(ISBLANK(P40),Tableau235[[#This Row],[Novembre]]=" ")," ",SUM(Tableau235[[#This Row],[01/11/2023]:[30/11/2023]])/(COUNTA(Tableau235[[#This Row],[01/11/2023]:[30/11/2023]])+COUNTBLANK(Tableau235[[#This Row],[01/11/2023]:[30/11/2023]])))</f>
        <v>0.81818181818181823</v>
      </c>
      <c r="AQ40" s="8">
        <f>IF(OR(ISBLANK(P40),Tableau235[[#This Row],[Décembre]]=" ")," ",SUM(Tableau235[[#This Row],[01/12/2023]:[29/12/2023]])/(COUNTA(Tableau235[[#This Row],[01/12/2023]:[29/12/2023]])+COUNTBLANK(Tableau235[[#This Row],[01/12/2023]:[29/12/2023]])))</f>
        <v>1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  <c r="AY40" s="8">
        <v>1</v>
      </c>
      <c r="AZ40" s="8">
        <v>1</v>
      </c>
      <c r="BA40" s="8">
        <v>1</v>
      </c>
      <c r="BB40" s="8">
        <v>1</v>
      </c>
      <c r="BC40" s="8">
        <v>1</v>
      </c>
      <c r="BD40" s="8">
        <v>1</v>
      </c>
      <c r="BE40" s="8">
        <v>1</v>
      </c>
      <c r="BF40" s="8">
        <v>1</v>
      </c>
      <c r="BG40" s="8">
        <v>1</v>
      </c>
      <c r="BH40" s="8">
        <v>1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8">
        <v>1</v>
      </c>
      <c r="BP40" s="8">
        <v>1</v>
      </c>
      <c r="BQ40" s="8">
        <v>1</v>
      </c>
      <c r="BR40" s="8">
        <v>1</v>
      </c>
      <c r="BS40" s="8">
        <v>1</v>
      </c>
      <c r="BT40" s="8">
        <v>1</v>
      </c>
      <c r="BU40" s="8">
        <v>1</v>
      </c>
      <c r="BV40" s="8">
        <v>1</v>
      </c>
      <c r="BW40" s="8">
        <v>1</v>
      </c>
      <c r="BX40" s="8">
        <v>1</v>
      </c>
      <c r="BY40" s="8">
        <v>1</v>
      </c>
      <c r="BZ40" s="8">
        <v>1</v>
      </c>
      <c r="CA40" s="8">
        <v>1</v>
      </c>
      <c r="CB40" s="8">
        <v>1</v>
      </c>
      <c r="CC40" s="8">
        <v>1</v>
      </c>
      <c r="CD40" s="8">
        <v>1</v>
      </c>
      <c r="CE40" s="8">
        <v>1</v>
      </c>
      <c r="CF40" s="8">
        <v>1</v>
      </c>
      <c r="CG40" s="8">
        <v>1</v>
      </c>
      <c r="CH40" s="8">
        <v>1</v>
      </c>
      <c r="CI40" s="8">
        <v>1</v>
      </c>
      <c r="CJ40" s="8">
        <v>1</v>
      </c>
      <c r="CK40" s="8">
        <v>1</v>
      </c>
      <c r="CL40" s="8">
        <v>1</v>
      </c>
      <c r="CM40" s="8">
        <v>1</v>
      </c>
      <c r="CN40" s="8">
        <v>1</v>
      </c>
      <c r="CO40" s="8">
        <v>1</v>
      </c>
      <c r="CP40" s="8">
        <v>1</v>
      </c>
      <c r="CQ40" s="8">
        <v>1</v>
      </c>
      <c r="CR40" s="8">
        <v>1</v>
      </c>
      <c r="CS40" s="8">
        <v>1</v>
      </c>
      <c r="CT40" s="8">
        <v>1</v>
      </c>
      <c r="CU40" s="8">
        <v>1</v>
      </c>
      <c r="CV40" s="8">
        <v>1</v>
      </c>
      <c r="CW40" s="8">
        <v>1</v>
      </c>
      <c r="CX40" s="8">
        <v>1</v>
      </c>
      <c r="CY40" s="8">
        <v>1</v>
      </c>
      <c r="CZ40" s="8">
        <v>1</v>
      </c>
      <c r="DA40" s="8">
        <v>1</v>
      </c>
      <c r="DB40" s="8">
        <v>1</v>
      </c>
      <c r="DC40" s="8">
        <v>1</v>
      </c>
      <c r="DD40" s="8">
        <v>1</v>
      </c>
      <c r="DE40" s="8">
        <v>1</v>
      </c>
      <c r="DF40" s="8">
        <v>1</v>
      </c>
      <c r="DG40" s="8">
        <v>1</v>
      </c>
      <c r="DH40" s="8">
        <v>1</v>
      </c>
      <c r="DI40" s="8">
        <v>1</v>
      </c>
      <c r="DJ40" s="8">
        <v>1</v>
      </c>
      <c r="DK40" s="8">
        <v>1</v>
      </c>
      <c r="DL40" s="8">
        <v>1</v>
      </c>
      <c r="DM40" s="8">
        <v>1</v>
      </c>
      <c r="DN40" s="8">
        <v>1</v>
      </c>
      <c r="DO40" s="8">
        <v>1</v>
      </c>
      <c r="DP40" s="8">
        <v>1</v>
      </c>
      <c r="DQ40" s="8">
        <v>1</v>
      </c>
      <c r="DR40" s="8">
        <v>1</v>
      </c>
      <c r="DS40" s="8">
        <v>1</v>
      </c>
      <c r="DT40" s="8">
        <v>1</v>
      </c>
      <c r="DU40" s="8">
        <v>1</v>
      </c>
      <c r="DV40" s="8">
        <v>1</v>
      </c>
      <c r="DW40" s="8">
        <v>1</v>
      </c>
      <c r="DX40" s="8">
        <v>1</v>
      </c>
      <c r="DY40" s="8">
        <v>1</v>
      </c>
      <c r="DZ40" s="8">
        <v>1</v>
      </c>
      <c r="EA40" s="8">
        <v>1</v>
      </c>
      <c r="EB40" s="8">
        <v>1</v>
      </c>
      <c r="EC40" s="8">
        <v>1</v>
      </c>
      <c r="ED40" s="8">
        <v>1</v>
      </c>
      <c r="EE40" s="8">
        <v>1</v>
      </c>
      <c r="EF40" s="8">
        <v>1</v>
      </c>
      <c r="EG40" s="8">
        <v>1</v>
      </c>
      <c r="EH40" s="8">
        <v>1</v>
      </c>
      <c r="EI40" s="8">
        <v>1</v>
      </c>
      <c r="EJ40" s="8">
        <v>1</v>
      </c>
      <c r="EK40" s="8">
        <v>1</v>
      </c>
      <c r="EL40" s="8">
        <v>1</v>
      </c>
      <c r="EM40" s="8">
        <v>1</v>
      </c>
      <c r="EN40" s="8">
        <v>1</v>
      </c>
      <c r="EO40" s="8">
        <v>1</v>
      </c>
      <c r="EP40" s="8">
        <v>1</v>
      </c>
      <c r="EQ40" s="8">
        <v>1</v>
      </c>
      <c r="ER40" s="8">
        <v>1</v>
      </c>
      <c r="ES40" s="8">
        <v>1</v>
      </c>
      <c r="ET40" s="8">
        <v>1</v>
      </c>
      <c r="EU40" s="8">
        <v>1</v>
      </c>
      <c r="EV40" s="8">
        <v>1</v>
      </c>
      <c r="EW40" s="8">
        <v>1</v>
      </c>
      <c r="EX40" s="8">
        <v>1</v>
      </c>
      <c r="EY40" s="8">
        <v>1</v>
      </c>
      <c r="EZ40" s="8">
        <v>1</v>
      </c>
      <c r="FA40" s="8">
        <v>1</v>
      </c>
      <c r="FB40" s="8">
        <v>1</v>
      </c>
      <c r="FC40" s="8">
        <v>1</v>
      </c>
      <c r="FD40" s="8">
        <v>1</v>
      </c>
      <c r="FE40" s="8">
        <v>1</v>
      </c>
      <c r="FF40" s="8">
        <v>1</v>
      </c>
      <c r="FG40" s="8">
        <v>1</v>
      </c>
      <c r="FH40" s="8">
        <v>1</v>
      </c>
      <c r="FI40" s="8">
        <v>1</v>
      </c>
      <c r="FJ40" s="8">
        <v>1</v>
      </c>
      <c r="FK40" s="8">
        <v>1</v>
      </c>
      <c r="FL40" s="8">
        <v>1</v>
      </c>
      <c r="FM40" s="8">
        <v>1</v>
      </c>
      <c r="FN40" s="8">
        <v>1</v>
      </c>
      <c r="FO40" s="8">
        <v>1</v>
      </c>
      <c r="FP40" s="8">
        <v>1</v>
      </c>
      <c r="FQ40" s="8">
        <v>1</v>
      </c>
      <c r="FR40" s="8">
        <v>1</v>
      </c>
      <c r="FS40" s="8">
        <v>1</v>
      </c>
      <c r="FT40" s="8">
        <v>1</v>
      </c>
      <c r="FU40" s="8">
        <v>1</v>
      </c>
      <c r="FV40" s="8">
        <v>1</v>
      </c>
      <c r="FW40" s="8">
        <v>1</v>
      </c>
      <c r="FX40" s="8">
        <v>1</v>
      </c>
      <c r="FY40" s="8">
        <v>1</v>
      </c>
      <c r="FZ40" s="8">
        <v>1</v>
      </c>
      <c r="GA40" s="8">
        <v>1</v>
      </c>
      <c r="GB40" s="8">
        <v>1</v>
      </c>
      <c r="GC40" s="8">
        <v>1</v>
      </c>
      <c r="GD40" s="8">
        <v>1</v>
      </c>
      <c r="GE40" s="8">
        <v>1</v>
      </c>
      <c r="GF40" s="8">
        <v>1</v>
      </c>
      <c r="GG40" s="8">
        <v>1</v>
      </c>
      <c r="GH40" s="8">
        <v>1</v>
      </c>
      <c r="GI40" s="8">
        <v>1</v>
      </c>
      <c r="GJ40" s="8">
        <v>1</v>
      </c>
      <c r="GK40" s="8">
        <v>1</v>
      </c>
      <c r="GL40" s="8">
        <v>1</v>
      </c>
      <c r="GM40" s="8">
        <v>1</v>
      </c>
      <c r="GN40" s="8">
        <v>1</v>
      </c>
      <c r="GO40" s="8">
        <v>1</v>
      </c>
      <c r="GP40" s="8">
        <v>1</v>
      </c>
      <c r="GQ40" s="8">
        <v>1</v>
      </c>
      <c r="GR40" s="8">
        <v>1</v>
      </c>
      <c r="GS40" s="8">
        <v>1</v>
      </c>
      <c r="GT40" s="8">
        <v>1</v>
      </c>
      <c r="GU40" s="8">
        <v>1</v>
      </c>
      <c r="GV40" s="8">
        <v>1</v>
      </c>
      <c r="GW40" s="8">
        <v>1</v>
      </c>
      <c r="GX40" s="8">
        <v>1</v>
      </c>
      <c r="GY40" s="8">
        <v>1</v>
      </c>
      <c r="GZ40" s="8">
        <v>1</v>
      </c>
      <c r="HA40" s="8">
        <v>1</v>
      </c>
      <c r="HB40" s="8">
        <v>1</v>
      </c>
      <c r="HC40" s="8">
        <v>1</v>
      </c>
      <c r="HD40" s="8">
        <v>1</v>
      </c>
      <c r="HE40" s="8">
        <v>1</v>
      </c>
      <c r="HF40" s="8">
        <v>1</v>
      </c>
      <c r="HG40" s="8">
        <v>1</v>
      </c>
      <c r="HH40" s="8">
        <v>1</v>
      </c>
      <c r="HI40" s="8">
        <v>1</v>
      </c>
      <c r="HJ40" s="8">
        <v>1</v>
      </c>
      <c r="HK40" s="8">
        <v>1</v>
      </c>
      <c r="HL40" s="8">
        <v>1</v>
      </c>
      <c r="HM40" s="8">
        <v>1</v>
      </c>
      <c r="HN40" s="8">
        <v>1</v>
      </c>
      <c r="HO40" s="8">
        <v>1</v>
      </c>
      <c r="HP40" s="8">
        <v>1</v>
      </c>
      <c r="HQ40" s="8">
        <v>1</v>
      </c>
      <c r="HR40" s="8">
        <v>1</v>
      </c>
      <c r="HS40" s="8">
        <v>1</v>
      </c>
      <c r="HT40" s="8">
        <v>1</v>
      </c>
      <c r="HU40" s="8">
        <v>1</v>
      </c>
      <c r="HV40" s="8">
        <v>1</v>
      </c>
      <c r="HW40" s="8">
        <v>1</v>
      </c>
      <c r="HX40" s="8">
        <v>1</v>
      </c>
      <c r="HY40" s="8">
        <v>1</v>
      </c>
      <c r="HZ40" s="8">
        <v>1</v>
      </c>
      <c r="IA40" s="8">
        <v>1</v>
      </c>
      <c r="IB40" s="8">
        <v>1</v>
      </c>
      <c r="IC40" s="8">
        <v>1</v>
      </c>
      <c r="ID40" s="8">
        <v>1</v>
      </c>
      <c r="IE40" s="8" t="s">
        <v>898</v>
      </c>
      <c r="IF40" s="8" t="s">
        <v>898</v>
      </c>
      <c r="IG40" s="8" t="s">
        <v>898</v>
      </c>
      <c r="IH40" s="8" t="s">
        <v>898</v>
      </c>
      <c r="II40" s="8" t="s">
        <v>898</v>
      </c>
      <c r="IJ40" s="8" t="s">
        <v>898</v>
      </c>
      <c r="IK40" s="8" t="s">
        <v>898</v>
      </c>
      <c r="IL40" s="8" t="s">
        <v>898</v>
      </c>
      <c r="IM40" s="8" t="s">
        <v>898</v>
      </c>
      <c r="IN40" s="8" t="s">
        <v>898</v>
      </c>
      <c r="IO40" s="8" t="s">
        <v>898</v>
      </c>
      <c r="IP40" s="8" t="s">
        <v>898</v>
      </c>
      <c r="IQ40" s="8" t="s">
        <v>898</v>
      </c>
      <c r="IR40" s="8" t="s">
        <v>898</v>
      </c>
      <c r="IS40" s="8" t="s">
        <v>898</v>
      </c>
      <c r="IT40" s="8" t="s">
        <v>898</v>
      </c>
      <c r="IU40" s="8" t="s">
        <v>898</v>
      </c>
      <c r="IV40" s="8" t="s">
        <v>898</v>
      </c>
      <c r="IW40" s="8" t="s">
        <v>898</v>
      </c>
      <c r="IX40" s="8" t="s">
        <v>898</v>
      </c>
      <c r="IY40" s="8" t="s">
        <v>898</v>
      </c>
      <c r="IZ40" s="8" t="s">
        <v>898</v>
      </c>
      <c r="JA40" s="8" t="s">
        <v>898</v>
      </c>
      <c r="JB40" s="8" t="s">
        <v>898</v>
      </c>
      <c r="JC40" s="8" t="s">
        <v>898</v>
      </c>
      <c r="JD40" s="8" t="s">
        <v>415</v>
      </c>
      <c r="JE40" s="8">
        <v>1</v>
      </c>
      <c r="JF40" s="8">
        <v>1</v>
      </c>
      <c r="JG40" s="8">
        <v>1</v>
      </c>
      <c r="JH40" s="8">
        <v>1</v>
      </c>
      <c r="JI40" s="8">
        <v>1</v>
      </c>
      <c r="JJ40" s="8">
        <v>1</v>
      </c>
      <c r="JK40" s="8">
        <v>1</v>
      </c>
      <c r="JL40" s="8">
        <v>1</v>
      </c>
      <c r="JM40" s="8">
        <v>1</v>
      </c>
      <c r="JN40" s="8">
        <v>1</v>
      </c>
      <c r="JO40" s="8">
        <v>1</v>
      </c>
      <c r="JP40" s="8">
        <v>1</v>
      </c>
      <c r="JQ40" s="8">
        <v>1</v>
      </c>
      <c r="JR40" s="8">
        <v>1</v>
      </c>
      <c r="JS40" s="8">
        <v>1</v>
      </c>
      <c r="JT40" s="8">
        <v>1</v>
      </c>
      <c r="JU40" s="8">
        <v>1</v>
      </c>
      <c r="JV40" s="8">
        <v>1</v>
      </c>
      <c r="JW40" s="8">
        <v>1</v>
      </c>
      <c r="JX40" s="8">
        <v>1</v>
      </c>
      <c r="JY40" s="8">
        <v>1</v>
      </c>
      <c r="JZ40" s="8">
        <v>1</v>
      </c>
      <c r="KA40" s="8">
        <v>1</v>
      </c>
      <c r="KB40" s="8">
        <v>1</v>
      </c>
      <c r="KC40" s="8">
        <v>1</v>
      </c>
      <c r="KD40" s="8">
        <v>1</v>
      </c>
      <c r="KE40" s="8">
        <v>1</v>
      </c>
      <c r="KF40" s="8">
        <v>1</v>
      </c>
      <c r="KG40" s="8">
        <v>1</v>
      </c>
      <c r="KH40" s="8">
        <v>1</v>
      </c>
      <c r="KI40" s="8">
        <v>1</v>
      </c>
      <c r="KJ40" s="8">
        <v>1</v>
      </c>
      <c r="KK40" s="8">
        <v>1</v>
      </c>
      <c r="KL40" s="8">
        <v>1</v>
      </c>
      <c r="KM40" s="8">
        <v>1</v>
      </c>
      <c r="KN40" s="8">
        <v>1</v>
      </c>
      <c r="KO40" s="8">
        <v>1</v>
      </c>
      <c r="KP40" s="8">
        <v>1</v>
      </c>
      <c r="KQ40" s="8">
        <v>1</v>
      </c>
    </row>
    <row r="41" spans="1:303" ht="15" hidden="1" customHeight="1">
      <c r="A41" s="56">
        <v>1</v>
      </c>
      <c r="B41" s="25" t="s">
        <v>528</v>
      </c>
      <c r="C41" s="26" t="s">
        <v>529</v>
      </c>
      <c r="D41" s="32">
        <v>44782</v>
      </c>
      <c r="E41" s="26" t="s">
        <v>470</v>
      </c>
      <c r="F41" s="26" t="s">
        <v>437</v>
      </c>
      <c r="G41" s="26" t="s">
        <v>617</v>
      </c>
      <c r="H41" s="26" t="s">
        <v>422</v>
      </c>
      <c r="I41" s="26" t="s">
        <v>423</v>
      </c>
      <c r="J41" s="26" t="s">
        <v>440</v>
      </c>
      <c r="K41" s="26" t="s">
        <v>441</v>
      </c>
      <c r="L41" s="26" t="s">
        <v>935</v>
      </c>
      <c r="M41" s="26"/>
      <c r="N41" s="26" t="s">
        <v>474</v>
      </c>
      <c r="O41" s="26" t="s">
        <v>451</v>
      </c>
      <c r="P41" s="32">
        <v>44927</v>
      </c>
      <c r="Q41" s="26"/>
      <c r="R41" s="27" t="s">
        <v>445</v>
      </c>
      <c r="S41" s="28">
        <f>IF(ISBLANK(P41)," ",IF(IF(AND(NOT(ISBLANK(Q41))),MONTH(Q41)&lt;1)," ",IF(MONTH(P41)&lt;2,SUM(Tableau235[[#This Row],[02/01/2023]:[31/01/2023]])," ")))</f>
        <v>22</v>
      </c>
      <c r="T41" s="28">
        <f>IF(ISBLANK(P41)," ",IF(IF(AND(NOT(ISBLANK(Q41))),MONTH(Q41)&lt;2)," ",IF(MONTH(P41)&lt;3,SUM(Tableau235[[#This Row],[01/02/2023]:[28/02/2023]])," ")))</f>
        <v>20</v>
      </c>
      <c r="U41" s="28">
        <f>IF(ISBLANK(P41)," ",IF(IF(AND(NOT(ISBLANK(Q41))),MONTH(Q41)&lt;3)," ",IF(MONTH(P41)&lt;4,SUM(Tableau235[[#This Row],[01/03/2023]:[31/03/2023]])," ")))</f>
        <v>23</v>
      </c>
      <c r="V41" s="28">
        <f>IF(ISBLANK(P41)," ",IF(IF(AND(NOT(ISBLANK(Q41))),MONTH(Q41)&lt;4)," ",IF(MONTH(P41)&lt;5,SUM(Tableau235[[#This Row],[03/04/2023]:[28/04/2023]])," ")))</f>
        <v>20</v>
      </c>
      <c r="W41" s="28">
        <f>IF(ISBLANK(P41)," ",IF(IF(AND(NOT(ISBLANK(Q41))),MONTH(Q41)&lt;5)," ",IF(MONTH(P41)&lt;6,SUM(Tableau235[[#This Row],[01/05/2023]:[31/05/2023]])," ")))</f>
        <v>23</v>
      </c>
      <c r="X41" s="28">
        <f>IF(ISBLANK(P41)," ",IF(IF(AND(NOT(ISBLANK(Q41))),MONTH(Q41)&lt;6)," ",IF(MONTH(P41)&lt;7,SUM(Tableau235[[#This Row],[01/06/2023]:[30/06/2023]])," ")))</f>
        <v>22</v>
      </c>
      <c r="Y41" s="28">
        <f>IF(ISBLANK(P41)," ",IF(IF(AND(NOT(ISBLANK(Q41))),MONTH(Q41)&lt;6)," ",IF(MONTH(P41)&lt;8,SUM(Tableau235[[#This Row],[03/07/2023]:[31/07/2023]])," ")))</f>
        <v>21</v>
      </c>
      <c r="Z41" s="28">
        <f>IF(ISBLANK(P41)," ",IF(IF(AND(NOT(ISBLANK(Q41))),MONTH(Q41)&lt;8)," ",IF(MONTH(P41)&lt;9,SUM(Tableau235[[#This Row],[01/08/2023]:[31/08/2023]])," ")))</f>
        <v>23</v>
      </c>
      <c r="AA41" s="28">
        <f>IF(ISBLANK(P41)," ",IF(IF(AND(NOT(ISBLANK(Q41))),MONTH(Q41)&lt;9)," ",IF(MONTH(P41)&lt;10,SUM(Tableau235[[#This Row],[01/09/2023]:[29/09/2023]])," ")))</f>
        <v>21</v>
      </c>
      <c r="AB41" s="28">
        <f>IF(ISBLANK(P41)," ",IF(IF(AND(NOT(ISBLANK(Q41))),MONTH(Q41)&lt;10)," ",IF(MONTH(P41)&lt;11,SUM(Tableau235[[#This Row],[02/10/2023]:[31/10/2023]])," ")))</f>
        <v>22</v>
      </c>
      <c r="AC41" s="28">
        <f>IF(ISBLANK(P41)," ",IF(IF(AND(NOT(ISBLANK(Q41))),MONTH(Q41)&lt;11)," ",IF(MONTH(P41)&lt;12,SUM(Tableau235[[#This Row],[01/11/2023]:[30/11/2023]])," ")))</f>
        <v>21</v>
      </c>
      <c r="AD41" s="28">
        <f>IF(ISBLANK(P41)," ",IF(IF(AND(NOT(ISBLANK(Q41))),MONTH(Q41)&lt;12)," ",IF(MONTH(P41)&lt;13,SUM(Tableau235[[#This Row],[01/12/2023]:[29/12/2023]])," ")))</f>
        <v>21</v>
      </c>
      <c r="AE41" s="7"/>
      <c r="AF41" s="8">
        <f>IF(OR(ISBLANK(P41),Tableau235[[#This Row],[Janvier]]=" ")," ",SUM(Tableau235[[#This Row],[02/01/2023]:[31/01/2023]])/(COUNTA(Tableau235[[#This Row],[02/01/2023]:[31/01/2023]])+COUNTBLANK(Tableau235[[#This Row],[02/01/2023]:[31/01/2023]])))</f>
        <v>1</v>
      </c>
      <c r="AG41" s="8">
        <f>IF(OR(ISBLANK(P41),Tableau235[[#This Row],[Février]]=" ")," ",SUM(Tableau235[[#This Row],[01/02/2023]:[28/02/2023]])/(COUNTA(Tableau235[[#This Row],[01/02/2023]:[28/02/2023]])+COUNTBLANK(Tableau235[[#This Row],[01/02/2023]:[28/02/2023]])))</f>
        <v>1</v>
      </c>
      <c r="AH41" s="8">
        <f>IF(OR(ISBLANK(P41),Tableau235[[#This Row],[Mars]]=" ")," ",SUM(Tableau235[[#This Row],[01/03/2023]:[31/03/2023]])/(COUNTA(Tableau235[[#This Row],[01/03/2023]:[31/03/2023]])+COUNTBLANK(Tableau235[[#This Row],[01/03/2023]:[31/03/2023]])))</f>
        <v>1</v>
      </c>
      <c r="AI41" s="8">
        <f>IF(OR(ISBLANK(P41),Tableau235[[#This Row],[Avril]]=" ")," ",SUM(Tableau235[[#This Row],[03/04/2023]:[28/04/2023]])/(COUNTA(Tableau235[[#This Row],[03/04/2023]:[28/04/2023]])+COUNTBLANK(Tableau235[[#This Row],[01/03/2023]:[31/03/2023]])))</f>
        <v>1</v>
      </c>
      <c r="AJ41" s="8">
        <f>IF(OR(ISBLANK(P41),Tableau235[[#This Row],[Mai]]=" ")," ",SUM(Tableau235[[#This Row],[01/05/2023]:[31/05/2023]])/(COUNTA(Tableau235[[#This Row],[01/05/2023]:[31/05/2023]])+COUNTBLANK(Tableau235[[#This Row],[01/05/2023]:[31/05/2023]])))</f>
        <v>1</v>
      </c>
      <c r="AK41" s="8">
        <f>IF(OR(ISBLANK(P41),Tableau235[[#This Row],[Juin]]=" ")," ",SUM(Tableau235[[#This Row],[01/06/2023]:[30/06/2023]])/(COUNTA(Tableau235[[#This Row],[01/06/2023]:[30/06/2023]])+COUNTBLANK(Tableau235[[#This Row],[01/06/2023]:[30/06/2023]])))</f>
        <v>1</v>
      </c>
      <c r="AL41" s="8">
        <f>IF(OR(ISBLANK(P41),Tableau235[[#This Row],[Juillet]]=" ")," ",SUM(Tableau235[[#This Row],[03/07/2023]:[31/07/2023]])/(COUNTA(Tableau235[[#This Row],[03/07/2023]:[31/07/2023]])+COUNTBLANK(Tableau235[[#This Row],[03/07/2023]:[31/07/2023]])))</f>
        <v>1</v>
      </c>
      <c r="AM41" s="8">
        <f>IF(OR(ISBLANK(P41),Tableau235[[#This Row],[Août]]=" ")," ",SUM(Tableau235[[#This Row],[01/08/2023]:[31/08/2023]])/(COUNTA(Tableau235[[#This Row],[01/08/2023]:[31/08/2023]])+COUNTBLANK(Tableau235[[#This Row],[01/08/2023]:[31/08/2023]])))</f>
        <v>1</v>
      </c>
      <c r="AN41" s="8">
        <f>IF(OR(ISBLANK(P41),Tableau235[[#This Row],[Septembre]]=" ")," ",SUM(Tableau235[[#This Row],[01/09/2023]:[29/09/2023]])/(COUNTA(Tableau235[[#This Row],[01/09/2023]:[29/09/2023]])+COUNTBLANK(Tableau235[[#This Row],[01/09/2023]:[29/09/2023]])))</f>
        <v>1</v>
      </c>
      <c r="AO41" s="8">
        <f>IF(OR(ISBLANK(P41),Tableau235[[#This Row],[Octobre]]=" ")," ",SUM(Tableau235[[#This Row],[02/10/2023]:[31/10/2023]])/(COUNTA(Tableau235[[#This Row],[02/10/2023]:[31/10/2023]])+COUNTBLANK(Tableau235[[#This Row],[02/10/2023]:[31/10/2023]])))</f>
        <v>1</v>
      </c>
      <c r="AP41" s="8">
        <f>IF(OR(ISBLANK(P41),Tableau235[[#This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41" s="8">
        <f>IF(OR(ISBLANK(P41),Tableau235[[#This Row],[Décembre]]=" ")," ",SUM(Tableau235[[#This Row],[01/12/2023]:[29/12/2023]])/(COUNTA(Tableau235[[#This Row],[01/12/2023]:[29/12/2023]])+COUNTBLANK(Tableau235[[#This Row],[01/12/2023]:[29/12/2023]])))</f>
        <v>1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  <c r="AY41" s="8">
        <v>1</v>
      </c>
      <c r="AZ41" s="8">
        <v>1</v>
      </c>
      <c r="BA41" s="8">
        <v>1</v>
      </c>
      <c r="BB41" s="8">
        <v>1</v>
      </c>
      <c r="BC41" s="8">
        <v>1</v>
      </c>
      <c r="BD41" s="8">
        <v>1</v>
      </c>
      <c r="BE41" s="8">
        <v>1</v>
      </c>
      <c r="BF41" s="8">
        <v>1</v>
      </c>
      <c r="BG41" s="8">
        <v>1</v>
      </c>
      <c r="BH41" s="8">
        <v>1</v>
      </c>
      <c r="BI41" s="8">
        <v>1</v>
      </c>
      <c r="BJ41" s="8">
        <v>1</v>
      </c>
      <c r="BK41" s="8">
        <v>1</v>
      </c>
      <c r="BL41" s="8">
        <v>1</v>
      </c>
      <c r="BM41" s="8">
        <v>1</v>
      </c>
      <c r="BN41" s="8">
        <v>1</v>
      </c>
      <c r="BO41" s="8">
        <v>1</v>
      </c>
      <c r="BP41" s="8">
        <v>1</v>
      </c>
      <c r="BQ41" s="8">
        <v>1</v>
      </c>
      <c r="BR41" s="8">
        <v>1</v>
      </c>
      <c r="BS41" s="8">
        <v>1</v>
      </c>
      <c r="BT41" s="8">
        <v>1</v>
      </c>
      <c r="BU41" s="8">
        <v>1</v>
      </c>
      <c r="BV41" s="8">
        <v>1</v>
      </c>
      <c r="BW41" s="8">
        <v>1</v>
      </c>
      <c r="BX41" s="8">
        <v>1</v>
      </c>
      <c r="BY41" s="8">
        <v>1</v>
      </c>
      <c r="BZ41" s="8">
        <v>1</v>
      </c>
      <c r="CA41" s="8">
        <v>1</v>
      </c>
      <c r="CB41" s="8">
        <v>1</v>
      </c>
      <c r="CC41" s="8">
        <v>1</v>
      </c>
      <c r="CD41" s="8">
        <v>1</v>
      </c>
      <c r="CE41" s="8">
        <v>1</v>
      </c>
      <c r="CF41" s="8">
        <v>1</v>
      </c>
      <c r="CG41" s="8">
        <v>1</v>
      </c>
      <c r="CH41" s="8">
        <v>1</v>
      </c>
      <c r="CI41" s="8">
        <v>1</v>
      </c>
      <c r="CJ41" s="8">
        <v>1</v>
      </c>
      <c r="CK41" s="8">
        <v>1</v>
      </c>
      <c r="CL41" s="8">
        <v>1</v>
      </c>
      <c r="CM41" s="8">
        <v>1</v>
      </c>
      <c r="CN41" s="8">
        <v>1</v>
      </c>
      <c r="CO41" s="8">
        <v>1</v>
      </c>
      <c r="CP41" s="8">
        <v>1</v>
      </c>
      <c r="CQ41" s="8">
        <v>1</v>
      </c>
      <c r="CR41" s="8">
        <v>1</v>
      </c>
      <c r="CS41" s="8">
        <v>1</v>
      </c>
      <c r="CT41" s="8">
        <v>1</v>
      </c>
      <c r="CU41" s="8">
        <v>1</v>
      </c>
      <c r="CV41" s="8">
        <v>1</v>
      </c>
      <c r="CW41" s="8">
        <v>1</v>
      </c>
      <c r="CX41" s="8">
        <v>1</v>
      </c>
      <c r="CY41" s="8">
        <v>1</v>
      </c>
      <c r="CZ41" s="8">
        <v>1</v>
      </c>
      <c r="DA41" s="8">
        <v>1</v>
      </c>
      <c r="DB41" s="8">
        <v>1</v>
      </c>
      <c r="DC41" s="8">
        <v>1</v>
      </c>
      <c r="DD41" s="8">
        <v>1</v>
      </c>
      <c r="DE41" s="8">
        <v>1</v>
      </c>
      <c r="DF41" s="8">
        <v>1</v>
      </c>
      <c r="DG41" s="8">
        <v>1</v>
      </c>
      <c r="DH41" s="8">
        <v>1</v>
      </c>
      <c r="DI41" s="8">
        <v>1</v>
      </c>
      <c r="DJ41" s="8">
        <v>1</v>
      </c>
      <c r="DK41" s="8">
        <v>1</v>
      </c>
      <c r="DL41" s="8">
        <v>1</v>
      </c>
      <c r="DM41" s="8">
        <v>1</v>
      </c>
      <c r="DN41" s="8">
        <v>1</v>
      </c>
      <c r="DO41" s="8">
        <v>1</v>
      </c>
      <c r="DP41" s="8">
        <v>1</v>
      </c>
      <c r="DQ41" s="8">
        <v>1</v>
      </c>
      <c r="DR41" s="8">
        <v>1</v>
      </c>
      <c r="DS41" s="8">
        <v>1</v>
      </c>
      <c r="DT41" s="8">
        <v>1</v>
      </c>
      <c r="DU41" s="8">
        <v>1</v>
      </c>
      <c r="DV41" s="8">
        <v>1</v>
      </c>
      <c r="DW41" s="8">
        <v>1</v>
      </c>
      <c r="DX41" s="8">
        <v>1</v>
      </c>
      <c r="DY41" s="8">
        <v>1</v>
      </c>
      <c r="DZ41" s="8">
        <v>1</v>
      </c>
      <c r="EA41" s="8">
        <v>1</v>
      </c>
      <c r="EB41" s="8">
        <v>1</v>
      </c>
      <c r="EC41" s="8">
        <v>1</v>
      </c>
      <c r="ED41" s="8">
        <v>1</v>
      </c>
      <c r="EE41" s="8">
        <v>1</v>
      </c>
      <c r="EF41" s="8">
        <v>1</v>
      </c>
      <c r="EG41" s="8">
        <v>1</v>
      </c>
      <c r="EH41" s="8">
        <v>1</v>
      </c>
      <c r="EI41" s="8">
        <v>1</v>
      </c>
      <c r="EJ41" s="8">
        <v>1</v>
      </c>
      <c r="EK41" s="8">
        <v>1</v>
      </c>
      <c r="EL41" s="8">
        <v>1</v>
      </c>
      <c r="EM41" s="8">
        <v>1</v>
      </c>
      <c r="EN41" s="8">
        <v>1</v>
      </c>
      <c r="EO41" s="8">
        <v>1</v>
      </c>
      <c r="EP41" s="8">
        <v>1</v>
      </c>
      <c r="EQ41" s="8">
        <v>1</v>
      </c>
      <c r="ER41" s="8">
        <v>1</v>
      </c>
      <c r="ES41" s="8">
        <v>1</v>
      </c>
      <c r="ET41" s="8">
        <v>1</v>
      </c>
      <c r="EU41" s="8">
        <v>1</v>
      </c>
      <c r="EV41" s="8">
        <v>1</v>
      </c>
      <c r="EW41" s="8">
        <v>1</v>
      </c>
      <c r="EX41" s="8">
        <v>1</v>
      </c>
      <c r="EY41" s="8">
        <v>1</v>
      </c>
      <c r="EZ41" s="8">
        <v>1</v>
      </c>
      <c r="FA41" s="8">
        <v>1</v>
      </c>
      <c r="FB41" s="8">
        <v>1</v>
      </c>
      <c r="FC41" s="8">
        <v>1</v>
      </c>
      <c r="FD41" s="8">
        <v>1</v>
      </c>
      <c r="FE41" s="8">
        <v>1</v>
      </c>
      <c r="FF41" s="8">
        <v>1</v>
      </c>
      <c r="FG41" s="8">
        <v>1</v>
      </c>
      <c r="FH41" s="8">
        <v>1</v>
      </c>
      <c r="FI41" s="8">
        <v>1</v>
      </c>
      <c r="FJ41" s="8">
        <v>1</v>
      </c>
      <c r="FK41" s="8">
        <v>1</v>
      </c>
      <c r="FL41" s="8">
        <v>1</v>
      </c>
      <c r="FM41" s="8">
        <v>1</v>
      </c>
      <c r="FN41" s="8">
        <v>1</v>
      </c>
      <c r="FO41" s="8">
        <v>1</v>
      </c>
      <c r="FP41" s="8">
        <v>1</v>
      </c>
      <c r="FQ41" s="8">
        <v>1</v>
      </c>
      <c r="FR41" s="8">
        <v>1</v>
      </c>
      <c r="FS41" s="8">
        <v>1</v>
      </c>
      <c r="FT41" s="8">
        <v>1</v>
      </c>
      <c r="FU41" s="8">
        <v>1</v>
      </c>
      <c r="FV41" s="8">
        <v>1</v>
      </c>
      <c r="FW41" s="8">
        <v>1</v>
      </c>
      <c r="FX41" s="8">
        <v>1</v>
      </c>
      <c r="FY41" s="8">
        <v>1</v>
      </c>
      <c r="FZ41" s="8">
        <v>1</v>
      </c>
      <c r="GA41" s="8">
        <v>1</v>
      </c>
      <c r="GB41" s="8">
        <v>1</v>
      </c>
      <c r="GC41" s="8">
        <v>1</v>
      </c>
      <c r="GD41" s="8">
        <v>1</v>
      </c>
      <c r="GE41" s="8">
        <v>1</v>
      </c>
      <c r="GF41" s="8">
        <v>1</v>
      </c>
      <c r="GG41" s="8">
        <v>1</v>
      </c>
      <c r="GH41" s="8">
        <v>1</v>
      </c>
      <c r="GI41" s="8">
        <v>1</v>
      </c>
      <c r="GJ41" s="8">
        <v>1</v>
      </c>
      <c r="GK41" s="8">
        <v>1</v>
      </c>
      <c r="GL41" s="8">
        <v>1</v>
      </c>
      <c r="GM41" s="8">
        <v>1</v>
      </c>
      <c r="GN41" s="8">
        <v>1</v>
      </c>
      <c r="GO41" s="8">
        <v>1</v>
      </c>
      <c r="GP41" s="8">
        <v>1</v>
      </c>
      <c r="GQ41" s="8">
        <v>1</v>
      </c>
      <c r="GR41" s="8">
        <v>1</v>
      </c>
      <c r="GS41" s="8">
        <v>1</v>
      </c>
      <c r="GT41" s="8">
        <v>1</v>
      </c>
      <c r="GU41" s="8">
        <v>1</v>
      </c>
      <c r="GV41" s="8">
        <v>1</v>
      </c>
      <c r="GW41" s="8">
        <v>1</v>
      </c>
      <c r="GX41" s="8">
        <v>1</v>
      </c>
      <c r="GY41" s="8">
        <v>1</v>
      </c>
      <c r="GZ41" s="8">
        <v>1</v>
      </c>
      <c r="HA41" s="8">
        <v>1</v>
      </c>
      <c r="HB41" s="8">
        <v>1</v>
      </c>
      <c r="HC41" s="8">
        <v>1</v>
      </c>
      <c r="HD41" s="8">
        <v>1</v>
      </c>
      <c r="HE41" s="8">
        <v>1</v>
      </c>
      <c r="HF41" s="8">
        <v>1</v>
      </c>
      <c r="HG41" s="8">
        <v>1</v>
      </c>
      <c r="HH41" s="8">
        <v>1</v>
      </c>
      <c r="HI41" s="8">
        <v>1</v>
      </c>
      <c r="HJ41" s="8">
        <v>1</v>
      </c>
      <c r="HK41" s="8">
        <v>1</v>
      </c>
      <c r="HL41" s="8">
        <v>1</v>
      </c>
      <c r="HM41" s="8">
        <v>1</v>
      </c>
      <c r="HN41" s="8">
        <v>1</v>
      </c>
      <c r="HO41" s="8">
        <v>1</v>
      </c>
      <c r="HP41" s="8">
        <v>1</v>
      </c>
      <c r="HQ41" s="8">
        <v>1</v>
      </c>
      <c r="HR41" s="8">
        <v>1</v>
      </c>
      <c r="HS41" s="8">
        <v>1</v>
      </c>
      <c r="HT41" s="8">
        <v>1</v>
      </c>
      <c r="HU41" s="8">
        <v>1</v>
      </c>
      <c r="HV41" s="8">
        <v>1</v>
      </c>
      <c r="HW41" s="8">
        <v>1</v>
      </c>
      <c r="HX41" s="8">
        <v>1</v>
      </c>
      <c r="HY41" s="8">
        <v>1</v>
      </c>
      <c r="HZ41" s="8">
        <v>1</v>
      </c>
      <c r="IA41" s="8">
        <v>1</v>
      </c>
      <c r="IB41" s="8">
        <v>1</v>
      </c>
      <c r="IC41" s="8">
        <v>1</v>
      </c>
      <c r="ID41" s="8">
        <v>1</v>
      </c>
      <c r="IE41" s="8">
        <v>1</v>
      </c>
      <c r="IF41" s="8">
        <v>1</v>
      </c>
      <c r="IG41" s="8">
        <v>1</v>
      </c>
      <c r="IH41" s="8">
        <v>1</v>
      </c>
      <c r="II41" s="8">
        <v>1</v>
      </c>
      <c r="IJ41" s="8">
        <v>1</v>
      </c>
      <c r="IK41" s="8">
        <v>1</v>
      </c>
      <c r="IL41" s="8">
        <v>1</v>
      </c>
      <c r="IM41" s="8">
        <v>1</v>
      </c>
      <c r="IN41" s="8">
        <v>1</v>
      </c>
      <c r="IO41" s="8">
        <v>1</v>
      </c>
      <c r="IP41" s="8">
        <v>1</v>
      </c>
      <c r="IQ41" s="8">
        <v>1</v>
      </c>
      <c r="IR41" s="8">
        <v>1</v>
      </c>
      <c r="IS41" s="8">
        <v>1</v>
      </c>
      <c r="IT41" s="8">
        <v>1</v>
      </c>
      <c r="IU41" s="8">
        <v>1</v>
      </c>
      <c r="IV41" s="8">
        <v>1</v>
      </c>
      <c r="IW41" s="8">
        <v>1</v>
      </c>
      <c r="IX41" s="8">
        <v>1</v>
      </c>
      <c r="IY41" s="8">
        <v>1</v>
      </c>
      <c r="IZ41" s="8">
        <v>1</v>
      </c>
      <c r="JA41" s="8">
        <v>1</v>
      </c>
      <c r="JB41" s="8">
        <v>1</v>
      </c>
      <c r="JC41" s="8">
        <v>1</v>
      </c>
      <c r="JD41" s="8" t="s">
        <v>415</v>
      </c>
      <c r="JE41" s="8">
        <v>1</v>
      </c>
      <c r="JF41" s="8">
        <v>1</v>
      </c>
      <c r="JG41" s="8">
        <v>1</v>
      </c>
      <c r="JH41" s="8">
        <v>1</v>
      </c>
      <c r="JI41" s="8">
        <v>1</v>
      </c>
      <c r="JJ41" s="8">
        <v>1</v>
      </c>
      <c r="JK41" s="8">
        <v>1</v>
      </c>
      <c r="JL41" s="8">
        <v>1</v>
      </c>
      <c r="JM41" s="8">
        <v>1</v>
      </c>
      <c r="JN41" s="8">
        <v>1</v>
      </c>
      <c r="JO41" s="8">
        <v>1</v>
      </c>
      <c r="JP41" s="8">
        <v>1</v>
      </c>
      <c r="JQ41" s="8">
        <v>1</v>
      </c>
      <c r="JR41" s="8">
        <v>1</v>
      </c>
      <c r="JS41" s="8">
        <v>1</v>
      </c>
      <c r="JT41" s="8">
        <v>1</v>
      </c>
      <c r="JU41" s="8">
        <v>1</v>
      </c>
      <c r="JV41" s="8">
        <v>1</v>
      </c>
      <c r="JW41" s="8">
        <v>1</v>
      </c>
      <c r="JX41" s="8">
        <v>1</v>
      </c>
      <c r="JY41" s="8">
        <v>1</v>
      </c>
      <c r="JZ41" s="8">
        <v>1</v>
      </c>
      <c r="KA41" s="8">
        <v>1</v>
      </c>
      <c r="KB41" s="8">
        <v>1</v>
      </c>
      <c r="KC41" s="8">
        <v>1</v>
      </c>
      <c r="KD41" s="8">
        <v>1</v>
      </c>
      <c r="KE41" s="8">
        <v>1</v>
      </c>
      <c r="KF41" s="8">
        <v>1</v>
      </c>
      <c r="KG41" s="8">
        <v>1</v>
      </c>
      <c r="KH41" s="8">
        <v>1</v>
      </c>
      <c r="KI41" s="8">
        <v>1</v>
      </c>
      <c r="KJ41" s="8">
        <v>1</v>
      </c>
      <c r="KK41" s="8">
        <v>1</v>
      </c>
      <c r="KL41" s="8">
        <v>1</v>
      </c>
      <c r="KM41" s="8">
        <v>1</v>
      </c>
      <c r="KN41" s="8">
        <v>1</v>
      </c>
      <c r="KO41" s="8">
        <v>1</v>
      </c>
      <c r="KP41" s="8">
        <v>1</v>
      </c>
      <c r="KQ41" s="8">
        <v>1</v>
      </c>
    </row>
    <row r="42" spans="1:303" ht="15" hidden="1" customHeight="1">
      <c r="A42" s="56">
        <v>1</v>
      </c>
      <c r="B42" s="25" t="s">
        <v>939</v>
      </c>
      <c r="C42" s="26" t="s">
        <v>940</v>
      </c>
      <c r="D42" s="32">
        <v>45078</v>
      </c>
      <c r="E42" s="26" t="s">
        <v>419</v>
      </c>
      <c r="F42" s="26" t="s">
        <v>437</v>
      </c>
      <c r="G42" s="26" t="s">
        <v>617</v>
      </c>
      <c r="H42" s="26" t="s">
        <v>422</v>
      </c>
      <c r="I42" s="26" t="s">
        <v>423</v>
      </c>
      <c r="J42" s="26" t="s">
        <v>440</v>
      </c>
      <c r="K42" s="26" t="s">
        <v>441</v>
      </c>
      <c r="L42" s="26" t="s">
        <v>941</v>
      </c>
      <c r="M42" s="26"/>
      <c r="N42" s="26" t="s">
        <v>474</v>
      </c>
      <c r="O42" s="26" t="s">
        <v>451</v>
      </c>
      <c r="P42" s="32">
        <v>45078</v>
      </c>
      <c r="Q42" s="26"/>
      <c r="R42" s="27" t="s">
        <v>445</v>
      </c>
      <c r="S42" s="28" t="str">
        <f>IF(ISBLANK(P42)," ",IF(IF(AND(NOT(ISBLANK(Q42))),MONTH(Q42)&lt;1)," ",IF(MONTH(P42)&lt;2,SUM(Tableau235[[#This Row],[02/01/2023]:[31/01/2023]])," ")))</f>
        <v xml:space="preserve"> </v>
      </c>
      <c r="T42" s="28" t="str">
        <f>IF(ISBLANK(P42)," ",IF(IF(AND(NOT(ISBLANK(Q42))),MONTH(Q42)&lt;2)," ",IF(MONTH(P42)&lt;3,SUM(Tableau235[[#This Row],[01/02/2023]:[28/02/2023]])," ")))</f>
        <v xml:space="preserve"> </v>
      </c>
      <c r="U42" s="28" t="str">
        <f>IF(ISBLANK(P42)," ",IF(IF(AND(NOT(ISBLANK(Q42))),MONTH(Q42)&lt;3)," ",IF(MONTH(P42)&lt;4,SUM(Tableau235[[#This Row],[01/03/2023]:[31/03/2023]])," ")))</f>
        <v xml:space="preserve"> </v>
      </c>
      <c r="V42" s="28" t="str">
        <f>IF(ISBLANK(P42)," ",IF(IF(AND(NOT(ISBLANK(Q42))),MONTH(Q42)&lt;4)," ",IF(MONTH(P42)&lt;5,SUM(Tableau235[[#This Row],[03/04/2023]:[28/04/2023]])," ")))</f>
        <v xml:space="preserve"> </v>
      </c>
      <c r="W42" s="28" t="str">
        <f>IF(ISBLANK(P42)," ",IF(IF(AND(NOT(ISBLANK(Q42))),MONTH(Q42)&lt;5)," ",IF(MONTH(P42)&lt;6,SUM(Tableau235[[#This Row],[01/05/2023]:[31/05/2023]])," ")))</f>
        <v xml:space="preserve"> </v>
      </c>
      <c r="X42" s="28">
        <f>IF(ISBLANK(P42)," ",IF(IF(AND(NOT(ISBLANK(Q42))),MONTH(Q42)&lt;6)," ",IF(MONTH(P42)&lt;7,SUM(Tableau235[[#This Row],[01/06/2023]:[30/06/2023]])," ")))</f>
        <v>11</v>
      </c>
      <c r="Y42" s="28">
        <f>IF(ISBLANK(P42)," ",IF(IF(AND(NOT(ISBLANK(Q42))),MONTH(Q42)&lt;6)," ",IF(MONTH(P42)&lt;8,SUM(Tableau235[[#This Row],[03/07/2023]:[31/07/2023]])," ")))</f>
        <v>21</v>
      </c>
      <c r="Z42" s="28">
        <f>IF(ISBLANK(P42)," ",IF(IF(AND(NOT(ISBLANK(Q42))),MONTH(Q42)&lt;8)," ",IF(MONTH(P42)&lt;9,SUM(Tableau235[[#This Row],[01/08/2023]:[31/08/2023]])," ")))</f>
        <v>23</v>
      </c>
      <c r="AA42" s="28">
        <f>IF(ISBLANK(P42)," ",IF(IF(AND(NOT(ISBLANK(Q42))),MONTH(Q42)&lt;9)," ",IF(MONTH(P42)&lt;10,SUM(Tableau235[[#This Row],[01/09/2023]:[29/09/2023]])," ")))</f>
        <v>0</v>
      </c>
      <c r="AB42" s="28">
        <f>IF(ISBLANK(P42)," ",IF(IF(AND(NOT(ISBLANK(Q42))),MONTH(Q42)&lt;10)," ",IF(MONTH(P42)&lt;11,SUM(Tableau235[[#This Row],[02/10/2023]:[31/10/2023]])," ")))</f>
        <v>0</v>
      </c>
      <c r="AC42" s="28">
        <f>IF(ISBLANK(P42)," ",IF(IF(AND(NOT(ISBLANK(Q42))),MONTH(Q42)&lt;11)," ",IF(MONTH(P42)&lt;12,SUM(Tableau235[[#This Row],[01/11/2023]:[30/11/2023]])," ")))</f>
        <v>21</v>
      </c>
      <c r="AD42" s="28">
        <f>IF(ISBLANK(P42)," ",IF(IF(AND(NOT(ISBLANK(Q42))),MONTH(Q42)&lt;12)," ",IF(MONTH(P42)&lt;13,SUM(Tableau235[[#This Row],[01/12/2023]:[29/12/2023]])," ")))</f>
        <v>21</v>
      </c>
      <c r="AE42" s="7"/>
      <c r="AF42" s="8" t="str">
        <f>IF(OR(ISBLANK(P42),Tableau235[[#This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42" s="8" t="str">
        <f>IF(OR(ISBLANK(P42),Tableau235[[#This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42" s="8" t="str">
        <f>IF(OR(ISBLANK(P42),Tableau235[[#This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42" s="8" t="str">
        <f>IF(OR(ISBLANK(P42),Tableau235[[#This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42" s="8" t="str">
        <f>IF(OR(ISBLANK(P42),Tableau235[[#This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42" s="8">
        <f>IF(OR(ISBLANK(P42),Tableau235[[#This Row],[Juin]]=" ")," ",SUM(Tableau235[[#This Row],[01/06/2023]:[30/06/2023]])/(COUNTA(Tableau235[[#This Row],[01/06/2023]:[30/06/2023]])+COUNTBLANK(Tableau235[[#This Row],[01/06/2023]:[30/06/2023]])))</f>
        <v>0.5</v>
      </c>
      <c r="AL42" s="8">
        <f>IF(OR(ISBLANK(P42),Tableau235[[#This Row],[Juillet]]=" ")," ",SUM(Tableau235[[#This Row],[03/07/2023]:[31/07/2023]])/(COUNTA(Tableau235[[#This Row],[03/07/2023]:[31/07/2023]])+COUNTBLANK(Tableau235[[#This Row],[03/07/2023]:[31/07/2023]])))</f>
        <v>1</v>
      </c>
      <c r="AM42" s="8">
        <f>IF(OR(ISBLANK(P42),Tableau235[[#This Row],[Août]]=" ")," ",SUM(Tableau235[[#This Row],[01/08/2023]:[31/08/2023]])/(COUNTA(Tableau235[[#This Row],[01/08/2023]:[31/08/2023]])+COUNTBLANK(Tableau235[[#This Row],[01/08/2023]:[31/08/2023]])))</f>
        <v>1</v>
      </c>
      <c r="AN42" s="8">
        <f>IF(OR(ISBLANK(P42),Tableau235[[#This Row],[Septembre]]=" ")," ",SUM(Tableau235[[#This Row],[01/09/2023]:[29/09/2023]])/(COUNTA(Tableau235[[#This Row],[01/09/2023]:[29/09/2023]])+COUNTBLANK(Tableau235[[#This Row],[01/09/2023]:[29/09/2023]])))</f>
        <v>0</v>
      </c>
      <c r="AO42" s="8">
        <f>IF(OR(ISBLANK(P42),Tableau235[[#This Row],[Octobre]]=" ")," ",SUM(Tableau235[[#This Row],[02/10/2023]:[31/10/2023]])/(COUNTA(Tableau235[[#This Row],[02/10/2023]:[31/10/2023]])+COUNTBLANK(Tableau235[[#This Row],[02/10/2023]:[31/10/2023]])))</f>
        <v>0</v>
      </c>
      <c r="AP42" s="8">
        <f>IF(OR(ISBLANK(P42),Tableau235[[#This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42" s="8">
        <f>IF(OR(ISBLANK(P42),Tableau235[[#This Row],[Décembre]]=" ")," ",SUM(Tableau235[[#This Row],[01/12/2023]:[29/12/2023]])/(COUNTA(Tableau235[[#This Row],[01/12/2023]:[29/12/2023]])+COUNTBLANK(Tableau235[[#This Row],[01/12/2023]:[29/12/2023]])))</f>
        <v>1</v>
      </c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 t="s">
        <v>898</v>
      </c>
      <c r="EW42" s="8" t="s">
        <v>898</v>
      </c>
      <c r="EX42" s="8" t="s">
        <v>898</v>
      </c>
      <c r="EY42" s="8" t="s">
        <v>898</v>
      </c>
      <c r="EZ42" s="8" t="s">
        <v>898</v>
      </c>
      <c r="FA42" s="8" t="s">
        <v>898</v>
      </c>
      <c r="FB42" s="8" t="s">
        <v>898</v>
      </c>
      <c r="FC42" s="8" t="s">
        <v>898</v>
      </c>
      <c r="FD42" s="8" t="s">
        <v>898</v>
      </c>
      <c r="FE42" s="8" t="s">
        <v>898</v>
      </c>
      <c r="FF42" s="8" t="s">
        <v>898</v>
      </c>
      <c r="FG42" s="8">
        <v>1</v>
      </c>
      <c r="FH42" s="8">
        <v>1</v>
      </c>
      <c r="FI42" s="8">
        <v>1</v>
      </c>
      <c r="FJ42" s="8">
        <v>1</v>
      </c>
      <c r="FK42" s="8">
        <v>1</v>
      </c>
      <c r="FL42" s="8">
        <v>1</v>
      </c>
      <c r="FM42" s="8">
        <v>1</v>
      </c>
      <c r="FN42" s="8">
        <v>1</v>
      </c>
      <c r="FO42" s="8">
        <v>1</v>
      </c>
      <c r="FP42" s="8">
        <v>1</v>
      </c>
      <c r="FQ42" s="8">
        <v>1</v>
      </c>
      <c r="FR42" s="8">
        <v>1</v>
      </c>
      <c r="FS42" s="8">
        <v>1</v>
      </c>
      <c r="FT42" s="8">
        <v>1</v>
      </c>
      <c r="FU42" s="8">
        <v>1</v>
      </c>
      <c r="FV42" s="8">
        <v>1</v>
      </c>
      <c r="FW42" s="8">
        <v>1</v>
      </c>
      <c r="FX42" s="8">
        <v>1</v>
      </c>
      <c r="FY42" s="8">
        <v>1</v>
      </c>
      <c r="FZ42" s="8">
        <v>1</v>
      </c>
      <c r="GA42" s="8">
        <v>1</v>
      </c>
      <c r="GB42" s="8">
        <v>1</v>
      </c>
      <c r="GC42" s="8">
        <v>1</v>
      </c>
      <c r="GD42" s="8">
        <v>1</v>
      </c>
      <c r="GE42" s="8">
        <v>1</v>
      </c>
      <c r="GF42" s="8">
        <v>1</v>
      </c>
      <c r="GG42" s="8">
        <v>1</v>
      </c>
      <c r="GH42" s="8">
        <v>1</v>
      </c>
      <c r="GI42" s="8">
        <v>1</v>
      </c>
      <c r="GJ42" s="8">
        <v>1</v>
      </c>
      <c r="GK42" s="8">
        <v>1</v>
      </c>
      <c r="GL42" s="8">
        <v>1</v>
      </c>
      <c r="GM42" s="8">
        <v>1</v>
      </c>
      <c r="GN42" s="8">
        <v>1</v>
      </c>
      <c r="GO42" s="8">
        <v>1</v>
      </c>
      <c r="GP42" s="8">
        <v>1</v>
      </c>
      <c r="GQ42" s="8">
        <v>1</v>
      </c>
      <c r="GR42" s="8">
        <v>1</v>
      </c>
      <c r="GS42" s="8">
        <v>1</v>
      </c>
      <c r="GT42" s="8">
        <v>1</v>
      </c>
      <c r="GU42" s="8">
        <v>1</v>
      </c>
      <c r="GV42" s="8">
        <v>1</v>
      </c>
      <c r="GW42" s="8">
        <v>1</v>
      </c>
      <c r="GX42" s="8">
        <v>1</v>
      </c>
      <c r="GY42" s="8">
        <v>1</v>
      </c>
      <c r="GZ42" s="8">
        <v>1</v>
      </c>
      <c r="HA42" s="8">
        <v>1</v>
      </c>
      <c r="HB42" s="8">
        <v>1</v>
      </c>
      <c r="HC42" s="8">
        <v>1</v>
      </c>
      <c r="HD42" s="8">
        <v>1</v>
      </c>
      <c r="HE42" s="8">
        <v>1</v>
      </c>
      <c r="HF42" s="8">
        <v>1</v>
      </c>
      <c r="HG42" s="8">
        <v>1</v>
      </c>
      <c r="HH42" s="8">
        <v>1</v>
      </c>
      <c r="HI42" s="8">
        <v>1</v>
      </c>
      <c r="HJ42" s="8" t="s">
        <v>898</v>
      </c>
      <c r="HK42" s="8" t="s">
        <v>898</v>
      </c>
      <c r="HL42" s="8" t="s">
        <v>898</v>
      </c>
      <c r="HM42" s="8" t="s">
        <v>898</v>
      </c>
      <c r="HN42" s="8" t="s">
        <v>898</v>
      </c>
      <c r="HO42" s="8" t="s">
        <v>898</v>
      </c>
      <c r="HP42" s="8" t="s">
        <v>898</v>
      </c>
      <c r="HQ42" s="8" t="s">
        <v>898</v>
      </c>
      <c r="HR42" s="8" t="s">
        <v>898</v>
      </c>
      <c r="HS42" s="8" t="s">
        <v>898</v>
      </c>
      <c r="HT42" s="8" t="s">
        <v>898</v>
      </c>
      <c r="HU42" s="8" t="s">
        <v>898</v>
      </c>
      <c r="HV42" s="8" t="s">
        <v>898</v>
      </c>
      <c r="HW42" s="8" t="s">
        <v>898</v>
      </c>
      <c r="HX42" s="8" t="s">
        <v>898</v>
      </c>
      <c r="HY42" s="8" t="s">
        <v>898</v>
      </c>
      <c r="HZ42" s="8" t="s">
        <v>898</v>
      </c>
      <c r="IA42" s="8" t="s">
        <v>898</v>
      </c>
      <c r="IB42" s="8" t="s">
        <v>898</v>
      </c>
      <c r="IC42" s="8" t="s">
        <v>898</v>
      </c>
      <c r="ID42" s="8" t="s">
        <v>898</v>
      </c>
      <c r="IE42" s="8" t="s">
        <v>898</v>
      </c>
      <c r="IF42" s="8" t="s">
        <v>898</v>
      </c>
      <c r="IG42" s="8" t="s">
        <v>898</v>
      </c>
      <c r="IH42" s="8" t="s">
        <v>898</v>
      </c>
      <c r="II42" s="8" t="s">
        <v>898</v>
      </c>
      <c r="IJ42" s="8" t="s">
        <v>898</v>
      </c>
      <c r="IK42" s="8" t="s">
        <v>898</v>
      </c>
      <c r="IL42" s="8" t="s">
        <v>898</v>
      </c>
      <c r="IM42" s="8" t="s">
        <v>898</v>
      </c>
      <c r="IN42" s="8" t="s">
        <v>898</v>
      </c>
      <c r="IO42" s="8" t="s">
        <v>898</v>
      </c>
      <c r="IP42" s="8" t="s">
        <v>898</v>
      </c>
      <c r="IQ42" s="8" t="s">
        <v>898</v>
      </c>
      <c r="IR42" s="8" t="s">
        <v>898</v>
      </c>
      <c r="IS42" s="8" t="s">
        <v>898</v>
      </c>
      <c r="IT42" s="8" t="s">
        <v>898</v>
      </c>
      <c r="IU42" s="8" t="s">
        <v>898</v>
      </c>
      <c r="IV42" s="8" t="s">
        <v>898</v>
      </c>
      <c r="IW42" s="8" t="s">
        <v>898</v>
      </c>
      <c r="IX42" s="8" t="s">
        <v>898</v>
      </c>
      <c r="IY42" s="8" t="s">
        <v>898</v>
      </c>
      <c r="IZ42" s="8" t="s">
        <v>898</v>
      </c>
      <c r="JA42" s="8">
        <v>1</v>
      </c>
      <c r="JB42" s="8">
        <v>1</v>
      </c>
      <c r="JC42" s="8">
        <v>1</v>
      </c>
      <c r="JD42" s="8" t="s">
        <v>415</v>
      </c>
      <c r="JE42" s="8">
        <v>1</v>
      </c>
      <c r="JF42" s="8">
        <v>1</v>
      </c>
      <c r="JG42" s="8">
        <v>1</v>
      </c>
      <c r="JH42" s="8">
        <v>1</v>
      </c>
      <c r="JI42" s="8">
        <v>1</v>
      </c>
      <c r="JJ42" s="8">
        <v>1</v>
      </c>
      <c r="JK42" s="8">
        <v>1</v>
      </c>
      <c r="JL42" s="8">
        <v>1</v>
      </c>
      <c r="JM42" s="8">
        <v>1</v>
      </c>
      <c r="JN42" s="8">
        <v>1</v>
      </c>
      <c r="JO42" s="8">
        <v>1</v>
      </c>
      <c r="JP42" s="8">
        <v>1</v>
      </c>
      <c r="JQ42" s="8">
        <v>1</v>
      </c>
      <c r="JR42" s="8">
        <v>1</v>
      </c>
      <c r="JS42" s="8">
        <v>1</v>
      </c>
      <c r="JT42" s="8">
        <v>1</v>
      </c>
      <c r="JU42" s="8">
        <v>1</v>
      </c>
      <c r="JV42" s="8">
        <v>1</v>
      </c>
      <c r="JW42" s="8">
        <v>1</v>
      </c>
      <c r="JX42" s="8">
        <v>1</v>
      </c>
      <c r="JY42" s="8">
        <v>1</v>
      </c>
      <c r="JZ42" s="8">
        <v>1</v>
      </c>
      <c r="KA42" s="8">
        <v>1</v>
      </c>
      <c r="KB42" s="8">
        <v>1</v>
      </c>
      <c r="KC42" s="8">
        <v>1</v>
      </c>
      <c r="KD42" s="8">
        <v>1</v>
      </c>
      <c r="KE42" s="8">
        <v>1</v>
      </c>
      <c r="KF42" s="8">
        <v>1</v>
      </c>
      <c r="KG42" s="8">
        <v>1</v>
      </c>
      <c r="KH42" s="8">
        <v>1</v>
      </c>
      <c r="KI42" s="8">
        <v>1</v>
      </c>
      <c r="KJ42" s="8">
        <v>1</v>
      </c>
      <c r="KK42" s="8">
        <v>1</v>
      </c>
      <c r="KL42" s="8">
        <v>1</v>
      </c>
      <c r="KM42" s="8">
        <v>1</v>
      </c>
      <c r="KN42" s="8">
        <v>1</v>
      </c>
      <c r="KO42" s="8">
        <v>1</v>
      </c>
      <c r="KP42" s="8">
        <v>1</v>
      </c>
      <c r="KQ42" s="8">
        <v>1</v>
      </c>
    </row>
    <row r="43" spans="1:303" ht="15" hidden="1" customHeight="1">
      <c r="A43" s="40">
        <v>1</v>
      </c>
      <c r="B43" s="25" t="s">
        <v>942</v>
      </c>
      <c r="C43" s="26" t="s">
        <v>943</v>
      </c>
      <c r="D43" s="32">
        <v>44726</v>
      </c>
      <c r="E43" s="26" t="s">
        <v>419</v>
      </c>
      <c r="F43" s="26" t="s">
        <v>431</v>
      </c>
      <c r="G43" s="26" t="s">
        <v>421</v>
      </c>
      <c r="H43" s="26" t="s">
        <v>422</v>
      </c>
      <c r="I43" s="26" t="s">
        <v>423</v>
      </c>
      <c r="J43" s="26" t="s">
        <v>424</v>
      </c>
      <c r="K43" s="26" t="s">
        <v>425</v>
      </c>
      <c r="L43" s="26" t="s">
        <v>504</v>
      </c>
      <c r="M43" s="26" t="s">
        <v>433</v>
      </c>
      <c r="N43" s="26" t="s">
        <v>427</v>
      </c>
      <c r="O43" s="26" t="s">
        <v>434</v>
      </c>
      <c r="P43" s="32">
        <v>44927</v>
      </c>
      <c r="Q43" s="26"/>
      <c r="R43" s="27" t="s">
        <v>445</v>
      </c>
      <c r="S43" s="28">
        <f>IF(ISBLANK(P43)," ",IF(IF(AND(NOT(ISBLANK(Q43))),MONTH(Q43)&lt;1)," ",IF(MONTH(P43)&lt;2,SUM(Tableau235[[#This Row],[02/01/2023]:[31/01/2023]])," ")))</f>
        <v>22</v>
      </c>
      <c r="T43" s="28">
        <f>IF(ISBLANK(P43)," ",IF(IF(AND(NOT(ISBLANK(Q43))),MONTH(Q43)&lt;2)," ",IF(MONTH(P43)&lt;3,SUM(Tableau235[[#This Row],[01/02/2023]:[28/02/2023]])," ")))</f>
        <v>20</v>
      </c>
      <c r="U43" s="28">
        <f>IF(ISBLANK(P43)," ",IF(IF(AND(NOT(ISBLANK(Q43))),MONTH(Q43)&lt;3)," ",IF(MONTH(P43)&lt;4,SUM(Tableau235[[#This Row],[01/03/2023]:[31/03/2023]])," ")))</f>
        <v>23</v>
      </c>
      <c r="V43" s="28">
        <f>IF(ISBLANK(P43)," ",IF(IF(AND(NOT(ISBLANK(Q43))),MONTH(Q43)&lt;4)," ",IF(MONTH(P43)&lt;5,SUM(Tableau235[[#This Row],[03/04/2023]:[28/04/2023]])," ")))</f>
        <v>20</v>
      </c>
      <c r="W43" s="28">
        <f>IF(ISBLANK(P43)," ",IF(IF(AND(NOT(ISBLANK(Q43))),MONTH(Q43)&lt;5)," ",IF(MONTH(P43)&lt;6,SUM(Tableau235[[#This Row],[01/05/2023]:[31/05/2023]])," ")))</f>
        <v>23</v>
      </c>
      <c r="X43" s="28">
        <f>IF(ISBLANK(P43)," ",IF(IF(AND(NOT(ISBLANK(Q43))),MONTH(Q43)&lt;6)," ",IF(MONTH(P43)&lt;7,SUM(Tableau235[[#This Row],[01/06/2023]:[30/06/2023]])," ")))</f>
        <v>22</v>
      </c>
      <c r="Y43" s="28">
        <f>IF(ISBLANK(P43)," ",IF(IF(AND(NOT(ISBLANK(Q43))),MONTH(Q43)&lt;6)," ",IF(MONTH(P43)&lt;8,SUM(Tableau235[[#This Row],[03/07/2023]:[31/07/2023]])," ")))</f>
        <v>21</v>
      </c>
      <c r="Z43" s="28">
        <f>IF(ISBLANK(P43)," ",IF(IF(AND(NOT(ISBLANK(Q43))),MONTH(Q43)&lt;8)," ",IF(MONTH(P43)&lt;9,SUM(Tableau235[[#This Row],[01/08/2023]:[31/08/2023]])," ")))</f>
        <v>23</v>
      </c>
      <c r="AA43" s="28">
        <f>IF(ISBLANK(P43)," ",IF(IF(AND(NOT(ISBLANK(Q43))),MONTH(Q43)&lt;9)," ",IF(MONTH(P43)&lt;10,SUM(Tableau235[[#This Row],[01/09/2023]:[29/09/2023]])," ")))</f>
        <v>21</v>
      </c>
      <c r="AB43" s="28">
        <f>IF(ISBLANK(P43)," ",IF(IF(AND(NOT(ISBLANK(Q43))),MONTH(Q43)&lt;10)," ",IF(MONTH(P43)&lt;11,SUM(Tableau235[[#This Row],[02/10/2023]:[31/10/2023]])," ")))</f>
        <v>20</v>
      </c>
      <c r="AC43" s="28">
        <f>IF(ISBLANK(P43)," ",IF(IF(AND(NOT(ISBLANK(Q43))),MONTH(Q43)&lt;11)," ",IF(MONTH(P43)&lt;12,SUM(Tableau235[[#This Row],[01/11/2023]:[30/11/2023]])," ")))</f>
        <v>21</v>
      </c>
      <c r="AD43" s="28">
        <f>IF(ISBLANK(P43)," ",IF(IF(AND(NOT(ISBLANK(Q43))),MONTH(Q43)&lt;12)," ",IF(MONTH(P43)&lt;13,SUM(Tableau235[[#This Row],[01/12/2023]:[29/12/2023]])," ")))</f>
        <v>16</v>
      </c>
      <c r="AE43" s="7"/>
      <c r="AF43" s="8">
        <f>IF(OR(ISBLANK(P43),Tableau235[[#This Row],[Janvier]]=" ")," ",SUM(Tableau235[[#This Row],[02/01/2023]:[31/01/2023]])/(COUNTA(Tableau235[[#This Row],[02/01/2023]:[31/01/2023]])+COUNTBLANK(Tableau235[[#This Row],[02/01/2023]:[31/01/2023]])))</f>
        <v>1</v>
      </c>
      <c r="AG43" s="8">
        <f>IF(OR(ISBLANK(P43),Tableau235[[#This Row],[Février]]=" ")," ",SUM(Tableau235[[#This Row],[01/02/2023]:[28/02/2023]])/(COUNTA(Tableau235[[#This Row],[01/02/2023]:[28/02/2023]])+COUNTBLANK(Tableau235[[#This Row],[01/02/2023]:[28/02/2023]])))</f>
        <v>1</v>
      </c>
      <c r="AH43" s="8">
        <f>IF(OR(ISBLANK(P43),Tableau235[[#This Row],[Mars]]=" ")," ",SUM(Tableau235[[#This Row],[01/03/2023]:[31/03/2023]])/(COUNTA(Tableau235[[#This Row],[01/03/2023]:[31/03/2023]])+COUNTBLANK(Tableau235[[#This Row],[01/03/2023]:[31/03/2023]])))</f>
        <v>1</v>
      </c>
      <c r="AI43" s="8">
        <f>IF(OR(ISBLANK(P43),Tableau235[[#This Row],[Avril]]=" ")," ",SUM(Tableau235[[#This Row],[03/04/2023]:[28/04/2023]])/(COUNTA(Tableau235[[#This Row],[03/04/2023]:[28/04/2023]])+COUNTBLANK(Tableau235[[#This Row],[01/03/2023]:[31/03/2023]])))</f>
        <v>1</v>
      </c>
      <c r="AJ43" s="8">
        <f>IF(OR(ISBLANK(P43),Tableau235[[#This Row],[Mai]]=" ")," ",SUM(Tableau235[[#This Row],[01/05/2023]:[31/05/2023]])/(COUNTA(Tableau235[[#This Row],[01/05/2023]:[31/05/2023]])+COUNTBLANK(Tableau235[[#This Row],[01/05/2023]:[31/05/2023]])))</f>
        <v>1</v>
      </c>
      <c r="AK43" s="8">
        <f>IF(OR(ISBLANK(P43),Tableau235[[#This Row],[Juin]]=" ")," ",SUM(Tableau235[[#This Row],[01/06/2023]:[30/06/2023]])/(COUNTA(Tableau235[[#This Row],[01/06/2023]:[30/06/2023]])+COUNTBLANK(Tableau235[[#This Row],[01/06/2023]:[30/06/2023]])))</f>
        <v>1</v>
      </c>
      <c r="AL43" s="8">
        <f>IF(OR(ISBLANK(P43),Tableau235[[#This Row],[Juillet]]=" ")," ",SUM(Tableau235[[#This Row],[03/07/2023]:[31/07/2023]])/(COUNTA(Tableau235[[#This Row],[03/07/2023]:[31/07/2023]])+COUNTBLANK(Tableau235[[#This Row],[03/07/2023]:[31/07/2023]])))</f>
        <v>1</v>
      </c>
      <c r="AM43" s="8">
        <f>IF(OR(ISBLANK(P43),Tableau235[[#This Row],[Août]]=" ")," ",SUM(Tableau235[[#This Row],[01/08/2023]:[31/08/2023]])/(COUNTA(Tableau235[[#This Row],[01/08/2023]:[31/08/2023]])+COUNTBLANK(Tableau235[[#This Row],[01/08/2023]:[31/08/2023]])))</f>
        <v>1</v>
      </c>
      <c r="AN43" s="8">
        <f>IF(OR(ISBLANK(P43),Tableau235[[#This Row],[Septembre]]=" ")," ",SUM(Tableau235[[#This Row],[01/09/2023]:[29/09/2023]])/(COUNTA(Tableau235[[#This Row],[01/09/2023]:[29/09/2023]])+COUNTBLANK(Tableau235[[#This Row],[01/09/2023]:[29/09/2023]])))</f>
        <v>1</v>
      </c>
      <c r="AO43" s="8">
        <f>IF(OR(ISBLANK(P43),Tableau235[[#This Row],[Octobre]]=" ")," ",SUM(Tableau235[[#This Row],[02/10/2023]:[31/10/2023]])/(COUNTA(Tableau235[[#This Row],[02/10/2023]:[31/10/2023]])+COUNTBLANK(Tableau235[[#This Row],[02/10/2023]:[31/10/2023]])))</f>
        <v>0.90909090909090906</v>
      </c>
      <c r="AP43" s="8">
        <f>IF(OR(ISBLANK(P43),Tableau235[[#This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43" s="8">
        <f>IF(OR(ISBLANK(P43),Tableau235[[#This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1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8">
        <v>1</v>
      </c>
      <c r="BP43" s="8">
        <v>1</v>
      </c>
      <c r="BQ43" s="8">
        <v>1</v>
      </c>
      <c r="BR43" s="8">
        <v>1</v>
      </c>
      <c r="BS43" s="8">
        <v>1</v>
      </c>
      <c r="BT43" s="8">
        <v>1</v>
      </c>
      <c r="BU43" s="8">
        <v>1</v>
      </c>
      <c r="BV43" s="8">
        <v>1</v>
      </c>
      <c r="BW43" s="8">
        <v>1</v>
      </c>
      <c r="BX43" s="8">
        <v>1</v>
      </c>
      <c r="BY43" s="8">
        <v>1</v>
      </c>
      <c r="BZ43" s="8">
        <v>1</v>
      </c>
      <c r="CA43" s="8">
        <v>1</v>
      </c>
      <c r="CB43" s="8">
        <v>1</v>
      </c>
      <c r="CC43" s="8">
        <v>1</v>
      </c>
      <c r="CD43" s="8">
        <v>1</v>
      </c>
      <c r="CE43" s="8">
        <v>1</v>
      </c>
      <c r="CF43" s="8">
        <v>1</v>
      </c>
      <c r="CG43" s="8">
        <v>1</v>
      </c>
      <c r="CH43" s="8">
        <v>1</v>
      </c>
      <c r="CI43" s="8">
        <v>1</v>
      </c>
      <c r="CJ43" s="8">
        <v>1</v>
      </c>
      <c r="CK43" s="8">
        <v>1</v>
      </c>
      <c r="CL43" s="8">
        <v>1</v>
      </c>
      <c r="CM43" s="8">
        <v>1</v>
      </c>
      <c r="CN43" s="8">
        <v>1</v>
      </c>
      <c r="CO43" s="8">
        <v>1</v>
      </c>
      <c r="CP43" s="8">
        <v>1</v>
      </c>
      <c r="CQ43" s="8">
        <v>1</v>
      </c>
      <c r="CR43" s="8">
        <v>1</v>
      </c>
      <c r="CS43" s="8">
        <v>1</v>
      </c>
      <c r="CT43" s="8">
        <v>1</v>
      </c>
      <c r="CU43" s="8">
        <v>1</v>
      </c>
      <c r="CV43" s="8">
        <v>1</v>
      </c>
      <c r="CW43" s="8">
        <v>1</v>
      </c>
      <c r="CX43" s="8">
        <v>1</v>
      </c>
      <c r="CY43" s="8">
        <v>1</v>
      </c>
      <c r="CZ43" s="8">
        <v>1</v>
      </c>
      <c r="DA43" s="8">
        <v>1</v>
      </c>
      <c r="DB43" s="8">
        <v>1</v>
      </c>
      <c r="DC43" s="8">
        <v>1</v>
      </c>
      <c r="DD43" s="8">
        <v>1</v>
      </c>
      <c r="DE43" s="8">
        <v>1</v>
      </c>
      <c r="DF43" s="8">
        <v>1</v>
      </c>
      <c r="DG43" s="8">
        <v>1</v>
      </c>
      <c r="DH43" s="8">
        <v>1</v>
      </c>
      <c r="DI43" s="8">
        <v>1</v>
      </c>
      <c r="DJ43" s="8">
        <v>1</v>
      </c>
      <c r="DK43" s="8">
        <v>1</v>
      </c>
      <c r="DL43" s="8">
        <v>1</v>
      </c>
      <c r="DM43" s="8">
        <v>1</v>
      </c>
      <c r="DN43" s="8">
        <v>1</v>
      </c>
      <c r="DO43" s="8">
        <v>1</v>
      </c>
      <c r="DP43" s="8">
        <v>1</v>
      </c>
      <c r="DQ43" s="8">
        <v>1</v>
      </c>
      <c r="DR43" s="8">
        <v>1</v>
      </c>
      <c r="DS43" s="8">
        <v>1</v>
      </c>
      <c r="DT43" s="8">
        <v>1</v>
      </c>
      <c r="DU43" s="8">
        <v>1</v>
      </c>
      <c r="DV43" s="8">
        <v>1</v>
      </c>
      <c r="DW43" s="8">
        <v>1</v>
      </c>
      <c r="DX43" s="8">
        <v>1</v>
      </c>
      <c r="DY43" s="8">
        <v>1</v>
      </c>
      <c r="DZ43" s="8">
        <v>1</v>
      </c>
      <c r="EA43" s="8">
        <v>1</v>
      </c>
      <c r="EB43" s="8">
        <v>1</v>
      </c>
      <c r="EC43" s="8">
        <v>1</v>
      </c>
      <c r="ED43" s="8">
        <v>1</v>
      </c>
      <c r="EE43" s="8">
        <v>1</v>
      </c>
      <c r="EF43" s="8">
        <v>1</v>
      </c>
      <c r="EG43" s="8">
        <v>1</v>
      </c>
      <c r="EH43" s="8">
        <v>1</v>
      </c>
      <c r="EI43" s="8">
        <v>1</v>
      </c>
      <c r="EJ43" s="8">
        <v>1</v>
      </c>
      <c r="EK43" s="8">
        <v>1</v>
      </c>
      <c r="EL43" s="8">
        <v>1</v>
      </c>
      <c r="EM43" s="8">
        <v>1</v>
      </c>
      <c r="EN43" s="8">
        <v>1</v>
      </c>
      <c r="EO43" s="8">
        <v>1</v>
      </c>
      <c r="EP43" s="8">
        <v>1</v>
      </c>
      <c r="EQ43" s="8">
        <v>1</v>
      </c>
      <c r="ER43" s="8">
        <v>1</v>
      </c>
      <c r="ES43" s="8">
        <v>1</v>
      </c>
      <c r="ET43" s="8">
        <v>1</v>
      </c>
      <c r="EU43" s="8">
        <v>1</v>
      </c>
      <c r="EV43" s="8">
        <v>1</v>
      </c>
      <c r="EW43" s="8">
        <v>1</v>
      </c>
      <c r="EX43" s="8">
        <v>1</v>
      </c>
      <c r="EY43" s="8">
        <v>1</v>
      </c>
      <c r="EZ43" s="8">
        <v>1</v>
      </c>
      <c r="FA43" s="8">
        <v>1</v>
      </c>
      <c r="FB43" s="8">
        <v>1</v>
      </c>
      <c r="FC43" s="8">
        <v>1</v>
      </c>
      <c r="FD43" s="8">
        <v>1</v>
      </c>
      <c r="FE43" s="8">
        <v>1</v>
      </c>
      <c r="FF43" s="8">
        <v>1</v>
      </c>
      <c r="FG43" s="8">
        <v>1</v>
      </c>
      <c r="FH43" s="8">
        <v>1</v>
      </c>
      <c r="FI43" s="8">
        <v>1</v>
      </c>
      <c r="FJ43" s="8">
        <v>1</v>
      </c>
      <c r="FK43" s="8">
        <v>1</v>
      </c>
      <c r="FL43" s="8">
        <v>1</v>
      </c>
      <c r="FM43" s="8">
        <v>1</v>
      </c>
      <c r="FN43" s="8">
        <v>1</v>
      </c>
      <c r="FO43" s="8">
        <v>1</v>
      </c>
      <c r="FP43" s="8">
        <v>1</v>
      </c>
      <c r="FQ43" s="8">
        <v>1</v>
      </c>
      <c r="FR43" s="8">
        <v>1</v>
      </c>
      <c r="FS43" s="8">
        <v>1</v>
      </c>
      <c r="FT43" s="8">
        <v>1</v>
      </c>
      <c r="FU43" s="8">
        <v>1</v>
      </c>
      <c r="FV43" s="8">
        <v>1</v>
      </c>
      <c r="FW43" s="8">
        <v>1</v>
      </c>
      <c r="FX43" s="8">
        <v>1</v>
      </c>
      <c r="FY43" s="8">
        <v>1</v>
      </c>
      <c r="FZ43" s="8">
        <v>1</v>
      </c>
      <c r="GA43" s="8">
        <v>1</v>
      </c>
      <c r="GB43" s="8">
        <v>1</v>
      </c>
      <c r="GC43" s="8">
        <v>1</v>
      </c>
      <c r="GD43" s="8">
        <v>1</v>
      </c>
      <c r="GE43" s="8">
        <v>1</v>
      </c>
      <c r="GF43" s="8">
        <v>1</v>
      </c>
      <c r="GG43" s="8">
        <v>1</v>
      </c>
      <c r="GH43" s="8">
        <v>1</v>
      </c>
      <c r="GI43" s="8">
        <v>1</v>
      </c>
      <c r="GJ43" s="8">
        <v>1</v>
      </c>
      <c r="GK43" s="8">
        <v>1</v>
      </c>
      <c r="GL43" s="8">
        <v>1</v>
      </c>
      <c r="GM43" s="8">
        <v>1</v>
      </c>
      <c r="GN43" s="8">
        <v>1</v>
      </c>
      <c r="GO43" s="8">
        <v>1</v>
      </c>
      <c r="GP43" s="8">
        <v>1</v>
      </c>
      <c r="GQ43" s="8">
        <v>1</v>
      </c>
      <c r="GR43" s="8">
        <v>1</v>
      </c>
      <c r="GS43" s="8">
        <v>1</v>
      </c>
      <c r="GT43" s="8">
        <v>1</v>
      </c>
      <c r="GU43" s="8">
        <v>1</v>
      </c>
      <c r="GV43" s="8">
        <v>1</v>
      </c>
      <c r="GW43" s="8">
        <v>1</v>
      </c>
      <c r="GX43" s="8">
        <v>1</v>
      </c>
      <c r="GY43" s="8">
        <v>1</v>
      </c>
      <c r="GZ43" s="8">
        <v>1</v>
      </c>
      <c r="HA43" s="8">
        <v>1</v>
      </c>
      <c r="HB43" s="8">
        <v>1</v>
      </c>
      <c r="HC43" s="8">
        <v>1</v>
      </c>
      <c r="HD43" s="8">
        <v>1</v>
      </c>
      <c r="HE43" s="8">
        <v>1</v>
      </c>
      <c r="HF43" s="8">
        <v>1</v>
      </c>
      <c r="HG43" s="8">
        <v>1</v>
      </c>
      <c r="HH43" s="8">
        <v>1</v>
      </c>
      <c r="HI43" s="8">
        <v>1</v>
      </c>
      <c r="HJ43" s="8">
        <v>1</v>
      </c>
      <c r="HK43" s="8">
        <v>1</v>
      </c>
      <c r="HL43" s="8">
        <v>1</v>
      </c>
      <c r="HM43" s="8">
        <v>1</v>
      </c>
      <c r="HN43" s="8">
        <v>1</v>
      </c>
      <c r="HO43" s="8">
        <v>1</v>
      </c>
      <c r="HP43" s="8">
        <v>1</v>
      </c>
      <c r="HQ43" s="8">
        <v>1</v>
      </c>
      <c r="HR43" s="8">
        <v>1</v>
      </c>
      <c r="HS43" s="8">
        <v>1</v>
      </c>
      <c r="HT43" s="8">
        <v>1</v>
      </c>
      <c r="HU43" s="8">
        <v>1</v>
      </c>
      <c r="HV43" s="8">
        <v>1</v>
      </c>
      <c r="HW43" s="8">
        <v>1</v>
      </c>
      <c r="HX43" s="8">
        <v>1</v>
      </c>
      <c r="HY43" s="8">
        <v>1</v>
      </c>
      <c r="HZ43" s="8">
        <v>1</v>
      </c>
      <c r="IA43" s="8">
        <v>1</v>
      </c>
      <c r="IB43" s="8">
        <v>1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>
        <v>1</v>
      </c>
      <c r="II43" s="8">
        <v>1</v>
      </c>
      <c r="IJ43" s="8">
        <v>1</v>
      </c>
      <c r="IK43" s="8">
        <v>1</v>
      </c>
      <c r="IL43" s="8">
        <v>1</v>
      </c>
      <c r="IM43" s="8">
        <v>1</v>
      </c>
      <c r="IN43" s="8">
        <v>1</v>
      </c>
      <c r="IO43" s="8">
        <v>1</v>
      </c>
      <c r="IP43" s="8">
        <v>1</v>
      </c>
      <c r="IQ43" s="8">
        <v>1</v>
      </c>
      <c r="IR43" s="8">
        <v>1</v>
      </c>
      <c r="IS43" s="8">
        <v>1</v>
      </c>
      <c r="IT43" s="8">
        <v>1</v>
      </c>
      <c r="IU43" s="8">
        <v>1</v>
      </c>
      <c r="IV43" s="8">
        <v>1</v>
      </c>
      <c r="IW43" s="8">
        <v>1</v>
      </c>
      <c r="IX43" s="8">
        <v>1</v>
      </c>
      <c r="IY43" s="8" t="s">
        <v>902</v>
      </c>
      <c r="IZ43" s="8" t="s">
        <v>902</v>
      </c>
      <c r="JA43" s="8">
        <v>1</v>
      </c>
      <c r="JB43" s="8">
        <v>1</v>
      </c>
      <c r="JC43" s="8">
        <v>1</v>
      </c>
      <c r="JD43" s="8" t="s">
        <v>415</v>
      </c>
      <c r="JE43" s="8">
        <v>1</v>
      </c>
      <c r="JF43" s="8">
        <v>1</v>
      </c>
      <c r="JG43" s="8">
        <v>1</v>
      </c>
      <c r="JH43" s="8">
        <v>1</v>
      </c>
      <c r="JI43" s="8">
        <v>1</v>
      </c>
      <c r="JJ43" s="8">
        <v>1</v>
      </c>
      <c r="JK43" s="8">
        <v>1</v>
      </c>
      <c r="JL43" s="8">
        <v>1</v>
      </c>
      <c r="JM43" s="8">
        <v>1</v>
      </c>
      <c r="JN43" s="8">
        <v>1</v>
      </c>
      <c r="JO43" s="8">
        <v>1</v>
      </c>
      <c r="JP43" s="8">
        <v>1</v>
      </c>
      <c r="JQ43" s="8">
        <v>1</v>
      </c>
      <c r="JR43" s="8">
        <v>1</v>
      </c>
      <c r="JS43" s="8">
        <v>1</v>
      </c>
      <c r="JT43" s="8">
        <v>1</v>
      </c>
      <c r="JU43" s="8">
        <v>1</v>
      </c>
      <c r="JV43" s="8">
        <v>1</v>
      </c>
      <c r="JW43" s="8">
        <v>1</v>
      </c>
      <c r="JX43" s="8">
        <v>1</v>
      </c>
      <c r="JY43" s="8">
        <v>1</v>
      </c>
      <c r="JZ43" s="8">
        <v>1</v>
      </c>
      <c r="KA43" s="8">
        <v>1</v>
      </c>
      <c r="KB43" s="8">
        <v>1</v>
      </c>
      <c r="KC43" s="8">
        <v>1</v>
      </c>
      <c r="KD43" s="8">
        <v>1</v>
      </c>
      <c r="KE43" s="8">
        <v>1</v>
      </c>
      <c r="KF43" s="8">
        <v>1</v>
      </c>
      <c r="KG43" s="8">
        <v>1</v>
      </c>
      <c r="KH43" s="8">
        <v>1</v>
      </c>
      <c r="KI43" s="8">
        <v>1</v>
      </c>
      <c r="KJ43" s="8">
        <v>1</v>
      </c>
      <c r="KK43" s="8">
        <v>1</v>
      </c>
      <c r="KL43" s="8">
        <v>1</v>
      </c>
      <c r="KM43" s="8" t="s">
        <v>413</v>
      </c>
      <c r="KN43" s="8" t="s">
        <v>413</v>
      </c>
      <c r="KO43" s="8" t="s">
        <v>413</v>
      </c>
      <c r="KP43" s="8" t="s">
        <v>413</v>
      </c>
      <c r="KQ43" s="8" t="s">
        <v>413</v>
      </c>
    </row>
    <row r="44" spans="1:303" ht="15" hidden="1" customHeight="1">
      <c r="A44" s="56">
        <v>1</v>
      </c>
      <c r="B44" s="25" t="s">
        <v>530</v>
      </c>
      <c r="C44" s="26" t="s">
        <v>531</v>
      </c>
      <c r="D44" s="32">
        <v>45181</v>
      </c>
      <c r="E44" s="26" t="s">
        <v>419</v>
      </c>
      <c r="F44" s="26" t="s">
        <v>431</v>
      </c>
      <c r="G44" s="26" t="s">
        <v>617</v>
      </c>
      <c r="H44" s="26" t="s">
        <v>422</v>
      </c>
      <c r="I44" s="26" t="s">
        <v>423</v>
      </c>
      <c r="J44" s="26" t="s">
        <v>440</v>
      </c>
      <c r="K44" s="26" t="s">
        <v>441</v>
      </c>
      <c r="L44" s="26" t="s">
        <v>935</v>
      </c>
      <c r="M44" s="26"/>
      <c r="N44" s="26" t="s">
        <v>534</v>
      </c>
      <c r="O44" s="26" t="s">
        <v>451</v>
      </c>
      <c r="P44" s="32">
        <v>45170</v>
      </c>
      <c r="Q44" s="29"/>
      <c r="R44" s="27" t="s">
        <v>445</v>
      </c>
      <c r="S44" s="28" t="str">
        <f>IF(ISBLANK(P44)," ",IF(IF(AND(NOT(ISBLANK(Q44))),MONTH(Q44)&lt;1)," ",IF(MONTH(P44)&lt;2,SUM(Tableau235[[#This Row],[02/01/2023]:[31/01/2023]])," ")))</f>
        <v xml:space="preserve"> </v>
      </c>
      <c r="T44" s="28" t="str">
        <f>IF(ISBLANK(P44)," ",IF(IF(AND(NOT(ISBLANK(Q44))),MONTH(Q44)&lt;2)," ",IF(MONTH(P44)&lt;3,SUM(Tableau235[[#This Row],[01/02/2023]:[28/02/2023]])," ")))</f>
        <v xml:space="preserve"> </v>
      </c>
      <c r="U44" s="28" t="str">
        <f>IF(ISBLANK(P44)," ",IF(IF(AND(NOT(ISBLANK(Q44))),MONTH(Q44)&lt;3)," ",IF(MONTH(P44)&lt;4,SUM(Tableau235[[#This Row],[01/03/2023]:[31/03/2023]])," ")))</f>
        <v xml:space="preserve"> </v>
      </c>
      <c r="V44" s="28" t="str">
        <f>IF(ISBLANK(P44)," ",IF(IF(AND(NOT(ISBLANK(Q44))),MONTH(Q44)&lt;4)," ",IF(MONTH(P44)&lt;5,SUM(Tableau235[[#This Row],[03/04/2023]:[28/04/2023]])," ")))</f>
        <v xml:space="preserve"> </v>
      </c>
      <c r="W44" s="28" t="str">
        <f>IF(ISBLANK(P44)," ",IF(IF(AND(NOT(ISBLANK(Q44))),MONTH(Q44)&lt;5)," ",IF(MONTH(P44)&lt;6,SUM(Tableau235[[#This Row],[01/05/2023]:[31/05/2023]])," ")))</f>
        <v xml:space="preserve"> </v>
      </c>
      <c r="X44" s="28" t="str">
        <f>IF(ISBLANK(P44)," ",IF(IF(AND(NOT(ISBLANK(Q44))),MONTH(Q44)&lt;6)," ",IF(MONTH(P44)&lt;7,SUM(Tableau235[[#This Row],[01/06/2023]:[30/06/2023]])," ")))</f>
        <v xml:space="preserve"> </v>
      </c>
      <c r="Y44" s="28" t="str">
        <f>IF(ISBLANK(P44)," ",IF(IF(AND(NOT(ISBLANK(Q44))),MONTH(Q44)&lt;6)," ",IF(MONTH(P44)&lt;8,SUM(Tableau235[[#This Row],[03/07/2023]:[31/07/2023]])," ")))</f>
        <v xml:space="preserve"> </v>
      </c>
      <c r="Z44" s="28" t="str">
        <f>IF(ISBLANK(P44)," ",IF(IF(AND(NOT(ISBLANK(Q44))),MONTH(Q44)&lt;8)," ",IF(MONTH(P44)&lt;9,SUM(Tableau235[[#This Row],[01/08/2023]:[31/08/2023]])," ")))</f>
        <v xml:space="preserve"> </v>
      </c>
      <c r="AA44" s="28">
        <f>IF(ISBLANK(P44)," ",IF(IF(AND(NOT(ISBLANK(Q44))),MONTH(Q44)&lt;9)," ",IF(MONTH(P44)&lt;10,SUM(Tableau235[[#This Row],[01/09/2023]:[29/09/2023]])," ")))</f>
        <v>21</v>
      </c>
      <c r="AB44" s="28">
        <f>IF(ISBLANK(P44)," ",IF(IF(AND(NOT(ISBLANK(Q44))),MONTH(Q44)&lt;10)," ",IF(MONTH(P44)&lt;11,SUM(Tableau235[[#This Row],[02/10/2023]:[31/10/2023]])," ")))</f>
        <v>22</v>
      </c>
      <c r="AC44" s="28">
        <f>IF(ISBLANK(P44)," ",IF(IF(AND(NOT(ISBLANK(Q44))),MONTH(Q44)&lt;11)," ",IF(MONTH(P44)&lt;12,SUM(Tableau235[[#This Row],[01/11/2023]:[30/11/2023]])," ")))</f>
        <v>21</v>
      </c>
      <c r="AD44" s="28">
        <f>IF(ISBLANK(P44)," ",IF(IF(AND(NOT(ISBLANK(Q44))),MONTH(Q44)&lt;12)," ",IF(MONTH(P44)&lt;13,SUM(Tableau235[[#This Row],[01/12/2023]:[29/12/2023]])," ")))</f>
        <v>21</v>
      </c>
      <c r="AE44" s="7"/>
      <c r="AF44" s="8" t="str">
        <f>IF(OR(ISBLANK(P44),Tableau235[[#This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44" s="8" t="str">
        <f>IF(OR(ISBLANK(P44),Tableau235[[#This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44" s="8" t="str">
        <f>IF(OR(ISBLANK(P44),Tableau235[[#This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44" s="8" t="str">
        <f>IF(OR(ISBLANK(P44),Tableau235[[#This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44" s="8" t="str">
        <f>IF(OR(ISBLANK(P44),Tableau235[[#This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44" s="8" t="str">
        <f>IF(OR(ISBLANK(P44),Tableau235[[#This Row],[Juin]]=" ")," ",SUM(Tableau235[[#This Row],[01/06/2023]:[30/06/2023]])/(COUNTA(Tableau235[[#This Row],[01/06/2023]:[30/06/2023]])+COUNTBLANK(Tableau235[[#This Row],[01/06/2023]:[30/06/2023]])))</f>
        <v xml:space="preserve"> </v>
      </c>
      <c r="AL44" s="8" t="str">
        <f>IF(OR(ISBLANK(P44),Tableau235[[#This Row],[Juillet]]=" ")," ",SUM(Tableau235[[#This Row],[03/07/2023]:[31/07/2023]])/(COUNTA(Tableau235[[#This Row],[03/07/2023]:[31/07/2023]])+COUNTBLANK(Tableau235[[#This Row],[03/07/2023]:[31/07/2023]])))</f>
        <v xml:space="preserve"> </v>
      </c>
      <c r="AM44" s="8" t="str">
        <f>IF(OR(ISBLANK(P44),Tableau235[[#This Row],[Août]]=" ")," ",SUM(Tableau235[[#This Row],[01/08/2023]:[31/08/2023]])/(COUNTA(Tableau235[[#This Row],[01/08/2023]:[31/08/2023]])+COUNTBLANK(Tableau235[[#This Row],[01/08/2023]:[31/08/2023]])))</f>
        <v xml:space="preserve"> </v>
      </c>
      <c r="AN44" s="8">
        <f>IF(OR(ISBLANK(P44),Tableau235[[#This Row],[Septembre]]=" ")," ",SUM(Tableau235[[#This Row],[01/09/2023]:[29/09/2023]])/(COUNTA(Tableau235[[#This Row],[01/09/2023]:[29/09/2023]])+COUNTBLANK(Tableau235[[#This Row],[01/09/2023]:[29/09/2023]])))</f>
        <v>1</v>
      </c>
      <c r="AO44" s="8">
        <f>IF(OR(ISBLANK(P44),Tableau235[[#This Row],[Octobre]]=" ")," ",SUM(Tableau235[[#This Row],[02/10/2023]:[31/10/2023]])/(COUNTA(Tableau235[[#This Row],[02/10/2023]:[31/10/2023]])+COUNTBLANK(Tableau235[[#This Row],[02/10/2023]:[31/10/2023]])))</f>
        <v>1</v>
      </c>
      <c r="AP44" s="8">
        <f>IF(OR(ISBLANK(P44),Tableau235[[#This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44" s="8">
        <f>IF(OR(ISBLANK(P44),Tableau235[[#This Row],[Décembre]]=" ")," ",SUM(Tableau235[[#This Row],[01/12/2023]:[29/12/2023]])/(COUNTA(Tableau235[[#This Row],[01/12/2023]:[29/12/2023]])+COUNTBLANK(Tableau235[[#This Row],[01/12/2023]:[29/12/2023]])))</f>
        <v>1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>
        <v>1</v>
      </c>
      <c r="HK44" s="8">
        <v>1</v>
      </c>
      <c r="HL44" s="8">
        <v>1</v>
      </c>
      <c r="HM44" s="8">
        <v>1</v>
      </c>
      <c r="HN44" s="8">
        <v>1</v>
      </c>
      <c r="HO44" s="8">
        <v>1</v>
      </c>
      <c r="HP44" s="8">
        <v>1</v>
      </c>
      <c r="HQ44" s="8">
        <v>1</v>
      </c>
      <c r="HR44" s="8">
        <v>1</v>
      </c>
      <c r="HS44" s="8">
        <v>1</v>
      </c>
      <c r="HT44" s="8">
        <v>1</v>
      </c>
      <c r="HU44" s="8">
        <v>1</v>
      </c>
      <c r="HV44" s="8">
        <v>1</v>
      </c>
      <c r="HW44" s="8">
        <v>1</v>
      </c>
      <c r="HX44" s="8">
        <v>1</v>
      </c>
      <c r="HY44" s="8">
        <v>1</v>
      </c>
      <c r="HZ44" s="8">
        <v>1</v>
      </c>
      <c r="IA44" s="8">
        <v>1</v>
      </c>
      <c r="IB44" s="8">
        <v>1</v>
      </c>
      <c r="IC44" s="8">
        <v>1</v>
      </c>
      <c r="ID44" s="8">
        <v>1</v>
      </c>
      <c r="IE44" s="8">
        <v>1</v>
      </c>
      <c r="IF44" s="8">
        <v>1</v>
      </c>
      <c r="IG44" s="8">
        <v>1</v>
      </c>
      <c r="IH44" s="8">
        <v>1</v>
      </c>
      <c r="II44" s="8">
        <v>1</v>
      </c>
      <c r="IJ44" s="8">
        <v>1</v>
      </c>
      <c r="IK44" s="8">
        <v>1</v>
      </c>
      <c r="IL44" s="8">
        <v>1</v>
      </c>
      <c r="IM44" s="8">
        <v>1</v>
      </c>
      <c r="IN44" s="8">
        <v>1</v>
      </c>
      <c r="IO44" s="8">
        <v>1</v>
      </c>
      <c r="IP44" s="8">
        <v>1</v>
      </c>
      <c r="IQ44" s="8">
        <v>1</v>
      </c>
      <c r="IR44" s="8">
        <v>1</v>
      </c>
      <c r="IS44" s="8">
        <v>1</v>
      </c>
      <c r="IT44" s="8">
        <v>1</v>
      </c>
      <c r="IU44" s="8">
        <v>1</v>
      </c>
      <c r="IV44" s="8">
        <v>1</v>
      </c>
      <c r="IW44" s="8">
        <v>1</v>
      </c>
      <c r="IX44" s="8">
        <v>1</v>
      </c>
      <c r="IY44" s="8">
        <v>1</v>
      </c>
      <c r="IZ44" s="8">
        <v>1</v>
      </c>
      <c r="JA44" s="8">
        <v>1</v>
      </c>
      <c r="JB44" s="8">
        <v>1</v>
      </c>
      <c r="JC44" s="8">
        <v>1</v>
      </c>
      <c r="JD44" s="8" t="s">
        <v>415</v>
      </c>
      <c r="JE44" s="8">
        <v>1</v>
      </c>
      <c r="JF44" s="8">
        <v>1</v>
      </c>
      <c r="JG44" s="8">
        <v>1</v>
      </c>
      <c r="JH44" s="8">
        <v>1</v>
      </c>
      <c r="JI44" s="8">
        <v>1</v>
      </c>
      <c r="JJ44" s="8">
        <v>1</v>
      </c>
      <c r="JK44" s="8">
        <v>1</v>
      </c>
      <c r="JL44" s="8">
        <v>1</v>
      </c>
      <c r="JM44" s="8">
        <v>1</v>
      </c>
      <c r="JN44" s="8">
        <v>1</v>
      </c>
      <c r="JO44" s="8">
        <v>1</v>
      </c>
      <c r="JP44" s="8">
        <v>1</v>
      </c>
      <c r="JQ44" s="8">
        <v>1</v>
      </c>
      <c r="JR44" s="8">
        <v>1</v>
      </c>
      <c r="JS44" s="8">
        <v>1</v>
      </c>
      <c r="JT44" s="8">
        <v>1</v>
      </c>
      <c r="JU44" s="8">
        <v>1</v>
      </c>
      <c r="JV44" s="8">
        <v>1</v>
      </c>
      <c r="JW44" s="8">
        <v>1</v>
      </c>
      <c r="JX44" s="8">
        <v>1</v>
      </c>
      <c r="JY44" s="8">
        <v>1</v>
      </c>
      <c r="JZ44" s="8">
        <v>1</v>
      </c>
      <c r="KA44" s="8">
        <v>1</v>
      </c>
      <c r="KB44" s="8">
        <v>1</v>
      </c>
      <c r="KC44" s="8">
        <v>1</v>
      </c>
      <c r="KD44" s="8">
        <v>1</v>
      </c>
      <c r="KE44" s="8">
        <v>1</v>
      </c>
      <c r="KF44" s="8">
        <v>1</v>
      </c>
      <c r="KG44" s="8">
        <v>1</v>
      </c>
      <c r="KH44" s="8">
        <v>1</v>
      </c>
      <c r="KI44" s="8">
        <v>1</v>
      </c>
      <c r="KJ44" s="8">
        <v>1</v>
      </c>
      <c r="KK44" s="8">
        <v>1</v>
      </c>
      <c r="KL44" s="8">
        <v>1</v>
      </c>
      <c r="KM44" s="8">
        <v>1</v>
      </c>
      <c r="KN44" s="8">
        <v>1</v>
      </c>
      <c r="KO44" s="8">
        <v>1</v>
      </c>
      <c r="KP44" s="8">
        <v>1</v>
      </c>
      <c r="KQ44" s="8">
        <v>1</v>
      </c>
    </row>
    <row r="45" spans="1:303" ht="15" hidden="1" customHeight="1">
      <c r="A45" s="40">
        <v>1</v>
      </c>
      <c r="B45" s="25" t="s">
        <v>944</v>
      </c>
      <c r="C45" s="26" t="s">
        <v>945</v>
      </c>
      <c r="D45" s="32">
        <v>44734</v>
      </c>
      <c r="E45" s="26" t="s">
        <v>419</v>
      </c>
      <c r="F45" s="26" t="s">
        <v>431</v>
      </c>
      <c r="G45" s="26" t="s">
        <v>421</v>
      </c>
      <c r="H45" s="26" t="s">
        <v>422</v>
      </c>
      <c r="I45" s="26" t="s">
        <v>423</v>
      </c>
      <c r="J45" s="26" t="s">
        <v>424</v>
      </c>
      <c r="K45" s="26" t="s">
        <v>425</v>
      </c>
      <c r="L45" s="26" t="s">
        <v>504</v>
      </c>
      <c r="M45" s="26" t="s">
        <v>433</v>
      </c>
      <c r="N45" s="26" t="s">
        <v>427</v>
      </c>
      <c r="O45" s="26" t="s">
        <v>434</v>
      </c>
      <c r="P45" s="32">
        <v>44927</v>
      </c>
      <c r="Q45" s="26"/>
      <c r="R45" s="27" t="s">
        <v>445</v>
      </c>
      <c r="S45" s="28">
        <f>IF(ISBLANK(P45)," ",IF(IF(AND(NOT(ISBLANK(Q45))),MONTH(Q45)&lt;1)," ",IF(MONTH(P45)&lt;2,SUM(Tableau235[[#This Row],[02/01/2023]:[31/01/2023]])," ")))</f>
        <v>22</v>
      </c>
      <c r="T45" s="28">
        <f>IF(ISBLANK(P45)," ",IF(IF(AND(NOT(ISBLANK(Q45))),MONTH(Q45)&lt;2)," ",IF(MONTH(P45)&lt;3,SUM(Tableau235[[#This Row],[01/02/2023]:[28/02/2023]])," ")))</f>
        <v>20</v>
      </c>
      <c r="U45" s="28">
        <f>IF(ISBLANK(P45)," ",IF(IF(AND(NOT(ISBLANK(Q45))),MONTH(Q45)&lt;3)," ",IF(MONTH(P45)&lt;4,SUM(Tableau235[[#This Row],[01/03/2023]:[31/03/2023]])," ")))</f>
        <v>23</v>
      </c>
      <c r="V45" s="28">
        <f>IF(ISBLANK(P45)," ",IF(IF(AND(NOT(ISBLANK(Q45))),MONTH(Q45)&lt;4)," ",IF(MONTH(P45)&lt;5,SUM(Tableau235[[#This Row],[03/04/2023]:[28/04/2023]])," ")))</f>
        <v>20</v>
      </c>
      <c r="W45" s="28">
        <f>IF(ISBLANK(P45)," ",IF(IF(AND(NOT(ISBLANK(Q45))),MONTH(Q45)&lt;5)," ",IF(MONTH(P45)&lt;6,SUM(Tableau235[[#This Row],[01/05/2023]:[31/05/2023]])," ")))</f>
        <v>23</v>
      </c>
      <c r="X45" s="28">
        <f>IF(ISBLANK(P45)," ",IF(IF(AND(NOT(ISBLANK(Q45))),MONTH(Q45)&lt;6)," ",IF(MONTH(P45)&lt;7,SUM(Tableau235[[#This Row],[01/06/2023]:[30/06/2023]])," ")))</f>
        <v>22</v>
      </c>
      <c r="Y45" s="28">
        <f>IF(ISBLANK(P45)," ",IF(IF(AND(NOT(ISBLANK(Q45))),MONTH(Q45)&lt;6)," ",IF(MONTH(P45)&lt;8,SUM(Tableau235[[#This Row],[03/07/2023]:[31/07/2023]])," ")))</f>
        <v>21</v>
      </c>
      <c r="Z45" s="28">
        <f>IF(ISBLANK(P45)," ",IF(IF(AND(NOT(ISBLANK(Q45))),MONTH(Q45)&lt;8)," ",IF(MONTH(P45)&lt;9,SUM(Tableau235[[#This Row],[01/08/2023]:[31/08/2023]])," ")))</f>
        <v>23</v>
      </c>
      <c r="AA45" s="28">
        <f>IF(ISBLANK(P45)," ",IF(IF(AND(NOT(ISBLANK(Q45))),MONTH(Q45)&lt;9)," ",IF(MONTH(P45)&lt;10,SUM(Tableau235[[#This Row],[01/09/2023]:[29/09/2023]])," ")))</f>
        <v>21</v>
      </c>
      <c r="AB45" s="28">
        <f>IF(ISBLANK(P45)," ",IF(IF(AND(NOT(ISBLANK(Q45))),MONTH(Q45)&lt;10)," ",IF(MONTH(P45)&lt;11,SUM(Tableau235[[#This Row],[02/10/2023]:[31/10/2023]])," ")))</f>
        <v>22</v>
      </c>
      <c r="AC45" s="28">
        <f>IF(ISBLANK(P45)," ",IF(IF(AND(NOT(ISBLANK(Q45))),MONTH(Q45)&lt;11)," ",IF(MONTH(P45)&lt;12,SUM(Tableau235[[#This Row],[01/11/2023]:[30/11/2023]])," ")))</f>
        <v>16</v>
      </c>
      <c r="AD45" s="28">
        <f>IF(ISBLANK(P45)," ",IF(IF(AND(NOT(ISBLANK(Q45))),MONTH(Q45)&lt;12)," ",IF(MONTH(P45)&lt;13,SUM(Tableau235[[#This Row],[01/12/2023]:[29/12/2023]])," ")))</f>
        <v>21</v>
      </c>
      <c r="AE45" s="7"/>
      <c r="AF45" s="8">
        <f>IF(OR(ISBLANK(P45),Tableau235[[#This Row],[Janvier]]=" ")," ",SUM(Tableau235[[#This Row],[02/01/2023]:[31/01/2023]])/(COUNTA(Tableau235[[#This Row],[02/01/2023]:[31/01/2023]])+COUNTBLANK(Tableau235[[#This Row],[02/01/2023]:[31/01/2023]])))</f>
        <v>1</v>
      </c>
      <c r="AG45" s="8">
        <f>IF(OR(ISBLANK(P45),Tableau235[[#This Row],[Février]]=" ")," ",SUM(Tableau235[[#This Row],[01/02/2023]:[28/02/2023]])/(COUNTA(Tableau235[[#This Row],[01/02/2023]:[28/02/2023]])+COUNTBLANK(Tableau235[[#This Row],[01/02/2023]:[28/02/2023]])))</f>
        <v>1</v>
      </c>
      <c r="AH45" s="8">
        <f>IF(OR(ISBLANK(P45),Tableau235[[#This Row],[Mars]]=" ")," ",SUM(Tableau235[[#This Row],[01/03/2023]:[31/03/2023]])/(COUNTA(Tableau235[[#This Row],[01/03/2023]:[31/03/2023]])+COUNTBLANK(Tableau235[[#This Row],[01/03/2023]:[31/03/2023]])))</f>
        <v>1</v>
      </c>
      <c r="AI45" s="8">
        <f>IF(OR(ISBLANK(P45),Tableau235[[#This Row],[Avril]]=" ")," ",SUM(Tableau235[[#This Row],[03/04/2023]:[28/04/2023]])/(COUNTA(Tableau235[[#This Row],[03/04/2023]:[28/04/2023]])+COUNTBLANK(Tableau235[[#This Row],[01/03/2023]:[31/03/2023]])))</f>
        <v>1</v>
      </c>
      <c r="AJ45" s="8">
        <f>IF(OR(ISBLANK(P45),Tableau235[[#This Row],[Mai]]=" ")," ",SUM(Tableau235[[#This Row],[01/05/2023]:[31/05/2023]])/(COUNTA(Tableau235[[#This Row],[01/05/2023]:[31/05/2023]])+COUNTBLANK(Tableau235[[#This Row],[01/05/2023]:[31/05/2023]])))</f>
        <v>1</v>
      </c>
      <c r="AK45" s="8">
        <f>IF(OR(ISBLANK(P45),Tableau235[[#This Row],[Juin]]=" ")," ",SUM(Tableau235[[#This Row],[01/06/2023]:[30/06/2023]])/(COUNTA(Tableau235[[#This Row],[01/06/2023]:[30/06/2023]])+COUNTBLANK(Tableau235[[#This Row],[01/06/2023]:[30/06/2023]])))</f>
        <v>1</v>
      </c>
      <c r="AL45" s="8">
        <f>IF(OR(ISBLANK(P45),Tableau235[[#This Row],[Juillet]]=" ")," ",SUM(Tableau235[[#This Row],[03/07/2023]:[31/07/2023]])/(COUNTA(Tableau235[[#This Row],[03/07/2023]:[31/07/2023]])+COUNTBLANK(Tableau235[[#This Row],[03/07/2023]:[31/07/2023]])))</f>
        <v>1</v>
      </c>
      <c r="AM45" s="8">
        <f>IF(OR(ISBLANK(P45),Tableau235[[#This Row],[Août]]=" ")," ",SUM(Tableau235[[#This Row],[01/08/2023]:[31/08/2023]])/(COUNTA(Tableau235[[#This Row],[01/08/2023]:[31/08/2023]])+COUNTBLANK(Tableau235[[#This Row],[01/08/2023]:[31/08/2023]])))</f>
        <v>1</v>
      </c>
      <c r="AN45" s="8">
        <f>IF(OR(ISBLANK(P45),Tableau235[[#This Row],[Septembre]]=" ")," ",SUM(Tableau235[[#This Row],[01/09/2023]:[29/09/2023]])/(COUNTA(Tableau235[[#This Row],[01/09/2023]:[29/09/2023]])+COUNTBLANK(Tableau235[[#This Row],[01/09/2023]:[29/09/2023]])))</f>
        <v>1</v>
      </c>
      <c r="AO45" s="8">
        <f>IF(OR(ISBLANK(P45),Tableau235[[#This Row],[Octobre]]=" ")," ",SUM(Tableau235[[#This Row],[02/10/2023]:[31/10/2023]])/(COUNTA(Tableau235[[#This Row],[02/10/2023]:[31/10/2023]])+COUNTBLANK(Tableau235[[#This Row],[02/10/2023]:[31/10/2023]])))</f>
        <v>1</v>
      </c>
      <c r="AP45" s="8">
        <f>IF(OR(ISBLANK(P45),Tableau235[[#This Row],[Novembre]]=" ")," ",SUM(Tableau235[[#This Row],[01/11/2023]:[30/11/2023]])/(COUNTA(Tableau235[[#This Row],[01/11/2023]:[30/11/2023]])+COUNTBLANK(Tableau235[[#This Row],[01/11/2023]:[30/11/2023]])))</f>
        <v>0.72727272727272729</v>
      </c>
      <c r="AQ45" s="8">
        <f>IF(OR(ISBLANK(P45),Tableau235[[#This Row],[Décembre]]=" ")," ",SUM(Tableau235[[#This Row],[01/12/2023]:[29/12/2023]])/(COUNTA(Tableau235[[#This Row],[01/12/2023]:[29/12/2023]])+COUNTBLANK(Tableau235[[#This Row],[01/12/2023]:[29/12/2023]])))</f>
        <v>1</v>
      </c>
      <c r="AR45" s="8">
        <v>1</v>
      </c>
      <c r="AS45" s="8">
        <v>1</v>
      </c>
      <c r="AT45" s="8">
        <v>1</v>
      </c>
      <c r="AU45" s="8">
        <v>1</v>
      </c>
      <c r="AV45" s="8">
        <v>1</v>
      </c>
      <c r="AW45" s="8">
        <v>1</v>
      </c>
      <c r="AX45" s="8">
        <v>1</v>
      </c>
      <c r="AY45" s="8">
        <v>1</v>
      </c>
      <c r="AZ45" s="8">
        <v>1</v>
      </c>
      <c r="BA45" s="8">
        <v>1</v>
      </c>
      <c r="BB45" s="8">
        <v>1</v>
      </c>
      <c r="BC45" s="8">
        <v>1</v>
      </c>
      <c r="BD45" s="8">
        <v>1</v>
      </c>
      <c r="BE45" s="8">
        <v>1</v>
      </c>
      <c r="BF45" s="8">
        <v>1</v>
      </c>
      <c r="BG45" s="8">
        <v>1</v>
      </c>
      <c r="BH45" s="8">
        <v>1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8">
        <v>1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1</v>
      </c>
      <c r="BV45" s="8">
        <v>1</v>
      </c>
      <c r="BW45" s="8">
        <v>1</v>
      </c>
      <c r="BX45" s="8">
        <v>1</v>
      </c>
      <c r="BY45" s="8">
        <v>1</v>
      </c>
      <c r="BZ45" s="8">
        <v>1</v>
      </c>
      <c r="CA45" s="8">
        <v>1</v>
      </c>
      <c r="CB45" s="8">
        <v>1</v>
      </c>
      <c r="CC45" s="8">
        <v>1</v>
      </c>
      <c r="CD45" s="8">
        <v>1</v>
      </c>
      <c r="CE45" s="8">
        <v>1</v>
      </c>
      <c r="CF45" s="8">
        <v>1</v>
      </c>
      <c r="CG45" s="8">
        <v>1</v>
      </c>
      <c r="CH45" s="8">
        <v>1</v>
      </c>
      <c r="CI45" s="8">
        <v>1</v>
      </c>
      <c r="CJ45" s="8">
        <v>1</v>
      </c>
      <c r="CK45" s="8">
        <v>1</v>
      </c>
      <c r="CL45" s="8">
        <v>1</v>
      </c>
      <c r="CM45" s="8">
        <v>1</v>
      </c>
      <c r="CN45" s="8">
        <v>1</v>
      </c>
      <c r="CO45" s="8">
        <v>1</v>
      </c>
      <c r="CP45" s="8">
        <v>1</v>
      </c>
      <c r="CQ45" s="8">
        <v>1</v>
      </c>
      <c r="CR45" s="8">
        <v>1</v>
      </c>
      <c r="CS45" s="8">
        <v>1</v>
      </c>
      <c r="CT45" s="8">
        <v>1</v>
      </c>
      <c r="CU45" s="8">
        <v>1</v>
      </c>
      <c r="CV45" s="8">
        <v>1</v>
      </c>
      <c r="CW45" s="8">
        <v>1</v>
      </c>
      <c r="CX45" s="8">
        <v>1</v>
      </c>
      <c r="CY45" s="8">
        <v>1</v>
      </c>
      <c r="CZ45" s="8">
        <v>1</v>
      </c>
      <c r="DA45" s="8">
        <v>1</v>
      </c>
      <c r="DB45" s="8">
        <v>1</v>
      </c>
      <c r="DC45" s="8">
        <v>1</v>
      </c>
      <c r="DD45" s="8">
        <v>1</v>
      </c>
      <c r="DE45" s="8">
        <v>1</v>
      </c>
      <c r="DF45" s="8">
        <v>1</v>
      </c>
      <c r="DG45" s="8">
        <v>1</v>
      </c>
      <c r="DH45" s="8">
        <v>1</v>
      </c>
      <c r="DI45" s="8">
        <v>1</v>
      </c>
      <c r="DJ45" s="8">
        <v>1</v>
      </c>
      <c r="DK45" s="8">
        <v>1</v>
      </c>
      <c r="DL45" s="8">
        <v>1</v>
      </c>
      <c r="DM45" s="8">
        <v>1</v>
      </c>
      <c r="DN45" s="8">
        <v>1</v>
      </c>
      <c r="DO45" s="8">
        <v>1</v>
      </c>
      <c r="DP45" s="8">
        <v>1</v>
      </c>
      <c r="DQ45" s="8">
        <v>1</v>
      </c>
      <c r="DR45" s="8">
        <v>1</v>
      </c>
      <c r="DS45" s="8">
        <v>1</v>
      </c>
      <c r="DT45" s="8">
        <v>1</v>
      </c>
      <c r="DU45" s="8">
        <v>1</v>
      </c>
      <c r="DV45" s="8">
        <v>1</v>
      </c>
      <c r="DW45" s="8">
        <v>1</v>
      </c>
      <c r="DX45" s="8">
        <v>1</v>
      </c>
      <c r="DY45" s="8">
        <v>1</v>
      </c>
      <c r="DZ45" s="8">
        <v>1</v>
      </c>
      <c r="EA45" s="8">
        <v>1</v>
      </c>
      <c r="EB45" s="8">
        <v>1</v>
      </c>
      <c r="EC45" s="8">
        <v>1</v>
      </c>
      <c r="ED45" s="8">
        <v>1</v>
      </c>
      <c r="EE45" s="8">
        <v>1</v>
      </c>
      <c r="EF45" s="8">
        <v>1</v>
      </c>
      <c r="EG45" s="8">
        <v>1</v>
      </c>
      <c r="EH45" s="8">
        <v>1</v>
      </c>
      <c r="EI45" s="8">
        <v>1</v>
      </c>
      <c r="EJ45" s="8">
        <v>1</v>
      </c>
      <c r="EK45" s="8">
        <v>1</v>
      </c>
      <c r="EL45" s="8">
        <v>1</v>
      </c>
      <c r="EM45" s="8">
        <v>1</v>
      </c>
      <c r="EN45" s="8">
        <v>1</v>
      </c>
      <c r="EO45" s="8">
        <v>1</v>
      </c>
      <c r="EP45" s="8">
        <v>1</v>
      </c>
      <c r="EQ45" s="8">
        <v>1</v>
      </c>
      <c r="ER45" s="8">
        <v>1</v>
      </c>
      <c r="ES45" s="8">
        <v>1</v>
      </c>
      <c r="ET45" s="8">
        <v>1</v>
      </c>
      <c r="EU45" s="8">
        <v>1</v>
      </c>
      <c r="EV45" s="8">
        <v>1</v>
      </c>
      <c r="EW45" s="8">
        <v>1</v>
      </c>
      <c r="EX45" s="8">
        <v>1</v>
      </c>
      <c r="EY45" s="8">
        <v>1</v>
      </c>
      <c r="EZ45" s="8">
        <v>1</v>
      </c>
      <c r="FA45" s="8">
        <v>1</v>
      </c>
      <c r="FB45" s="8">
        <v>1</v>
      </c>
      <c r="FC45" s="8">
        <v>1</v>
      </c>
      <c r="FD45" s="8">
        <v>1</v>
      </c>
      <c r="FE45" s="8">
        <v>1</v>
      </c>
      <c r="FF45" s="8">
        <v>1</v>
      </c>
      <c r="FG45" s="8">
        <v>1</v>
      </c>
      <c r="FH45" s="8">
        <v>1</v>
      </c>
      <c r="FI45" s="8">
        <v>1</v>
      </c>
      <c r="FJ45" s="8">
        <v>1</v>
      </c>
      <c r="FK45" s="8">
        <v>1</v>
      </c>
      <c r="FL45" s="8">
        <v>1</v>
      </c>
      <c r="FM45" s="8">
        <v>1</v>
      </c>
      <c r="FN45" s="8">
        <v>1</v>
      </c>
      <c r="FO45" s="8">
        <v>1</v>
      </c>
      <c r="FP45" s="8">
        <v>1</v>
      </c>
      <c r="FQ45" s="8">
        <v>1</v>
      </c>
      <c r="FR45" s="8">
        <v>1</v>
      </c>
      <c r="FS45" s="8">
        <v>1</v>
      </c>
      <c r="FT45" s="8">
        <v>1</v>
      </c>
      <c r="FU45" s="8">
        <v>1</v>
      </c>
      <c r="FV45" s="8">
        <v>1</v>
      </c>
      <c r="FW45" s="8">
        <v>1</v>
      </c>
      <c r="FX45" s="8">
        <v>1</v>
      </c>
      <c r="FY45" s="8">
        <v>1</v>
      </c>
      <c r="FZ45" s="8">
        <v>1</v>
      </c>
      <c r="GA45" s="8">
        <v>1</v>
      </c>
      <c r="GB45" s="8">
        <v>1</v>
      </c>
      <c r="GC45" s="8">
        <v>1</v>
      </c>
      <c r="GD45" s="8">
        <v>1</v>
      </c>
      <c r="GE45" s="8">
        <v>1</v>
      </c>
      <c r="GF45" s="8">
        <v>1</v>
      </c>
      <c r="GG45" s="8">
        <v>1</v>
      </c>
      <c r="GH45" s="8">
        <v>1</v>
      </c>
      <c r="GI45" s="8">
        <v>1</v>
      </c>
      <c r="GJ45" s="8">
        <v>1</v>
      </c>
      <c r="GK45" s="8">
        <v>1</v>
      </c>
      <c r="GL45" s="8">
        <v>1</v>
      </c>
      <c r="GM45" s="8">
        <v>1</v>
      </c>
      <c r="GN45" s="8">
        <v>1</v>
      </c>
      <c r="GO45" s="8">
        <v>1</v>
      </c>
      <c r="GP45" s="8">
        <v>1</v>
      </c>
      <c r="GQ45" s="8">
        <v>1</v>
      </c>
      <c r="GR45" s="8">
        <v>1</v>
      </c>
      <c r="GS45" s="8">
        <v>1</v>
      </c>
      <c r="GT45" s="8">
        <v>1</v>
      </c>
      <c r="GU45" s="8">
        <v>1</v>
      </c>
      <c r="GV45" s="8">
        <v>1</v>
      </c>
      <c r="GW45" s="8">
        <v>1</v>
      </c>
      <c r="GX45" s="8">
        <v>1</v>
      </c>
      <c r="GY45" s="8">
        <v>1</v>
      </c>
      <c r="GZ45" s="8">
        <v>1</v>
      </c>
      <c r="HA45" s="8">
        <v>1</v>
      </c>
      <c r="HB45" s="8">
        <v>1</v>
      </c>
      <c r="HC45" s="8">
        <v>1</v>
      </c>
      <c r="HD45" s="8">
        <v>1</v>
      </c>
      <c r="HE45" s="8">
        <v>1</v>
      </c>
      <c r="HF45" s="8">
        <v>1</v>
      </c>
      <c r="HG45" s="8">
        <v>1</v>
      </c>
      <c r="HH45" s="8">
        <v>1</v>
      </c>
      <c r="HI45" s="8">
        <v>1</v>
      </c>
      <c r="HJ45" s="8">
        <v>1</v>
      </c>
      <c r="HK45" s="8">
        <v>1</v>
      </c>
      <c r="HL45" s="8">
        <v>1</v>
      </c>
      <c r="HM45" s="8">
        <v>1</v>
      </c>
      <c r="HN45" s="8">
        <v>1</v>
      </c>
      <c r="HO45" s="8">
        <v>1</v>
      </c>
      <c r="HP45" s="8">
        <v>1</v>
      </c>
      <c r="HQ45" s="8">
        <v>1</v>
      </c>
      <c r="HR45" s="8">
        <v>1</v>
      </c>
      <c r="HS45" s="8">
        <v>1</v>
      </c>
      <c r="HT45" s="8">
        <v>1</v>
      </c>
      <c r="HU45" s="8">
        <v>1</v>
      </c>
      <c r="HV45" s="8">
        <v>1</v>
      </c>
      <c r="HW45" s="8">
        <v>1</v>
      </c>
      <c r="HX45" s="8">
        <v>1</v>
      </c>
      <c r="HY45" s="8">
        <v>1</v>
      </c>
      <c r="HZ45" s="8">
        <v>1</v>
      </c>
      <c r="IA45" s="8">
        <v>1</v>
      </c>
      <c r="IB45" s="8">
        <v>1</v>
      </c>
      <c r="IC45" s="8">
        <v>1</v>
      </c>
      <c r="ID45" s="8">
        <v>1</v>
      </c>
      <c r="IE45" s="8">
        <v>1</v>
      </c>
      <c r="IF45" s="8">
        <v>1</v>
      </c>
      <c r="IG45" s="8">
        <v>1</v>
      </c>
      <c r="IH45" s="8">
        <v>1</v>
      </c>
      <c r="II45" s="8">
        <v>1</v>
      </c>
      <c r="IJ45" s="8">
        <v>1</v>
      </c>
      <c r="IK45" s="8">
        <v>1</v>
      </c>
      <c r="IL45" s="8">
        <v>1</v>
      </c>
      <c r="IM45" s="8">
        <v>1</v>
      </c>
      <c r="IN45" s="8">
        <v>1</v>
      </c>
      <c r="IO45" s="8">
        <v>1</v>
      </c>
      <c r="IP45" s="8">
        <v>1</v>
      </c>
      <c r="IQ45" s="8">
        <v>1</v>
      </c>
      <c r="IR45" s="8">
        <v>1</v>
      </c>
      <c r="IS45" s="8">
        <v>1</v>
      </c>
      <c r="IT45" s="8">
        <v>1</v>
      </c>
      <c r="IU45" s="8">
        <v>1</v>
      </c>
      <c r="IV45" s="8">
        <v>1</v>
      </c>
      <c r="IW45" s="8">
        <v>1</v>
      </c>
      <c r="IX45" s="8">
        <v>1</v>
      </c>
      <c r="IY45" s="8">
        <v>1</v>
      </c>
      <c r="IZ45" s="8">
        <v>1</v>
      </c>
      <c r="JA45" s="8">
        <v>1</v>
      </c>
      <c r="JB45" s="8">
        <v>1</v>
      </c>
      <c r="JC45" s="8">
        <v>1</v>
      </c>
      <c r="JD45" s="8" t="s">
        <v>415</v>
      </c>
      <c r="JE45" s="8">
        <v>1</v>
      </c>
      <c r="JF45" s="8">
        <v>1</v>
      </c>
      <c r="JG45" s="8">
        <v>1</v>
      </c>
      <c r="JH45" s="8">
        <v>1</v>
      </c>
      <c r="JI45" s="8" t="s">
        <v>413</v>
      </c>
      <c r="JJ45" s="8" t="s">
        <v>413</v>
      </c>
      <c r="JK45" s="8" t="s">
        <v>413</v>
      </c>
      <c r="JL45" s="8" t="s">
        <v>413</v>
      </c>
      <c r="JM45" s="8" t="s">
        <v>413</v>
      </c>
      <c r="JN45" s="8">
        <v>1</v>
      </c>
      <c r="JO45" s="8">
        <v>1</v>
      </c>
      <c r="JP45" s="8">
        <v>1</v>
      </c>
      <c r="JQ45" s="8">
        <v>1</v>
      </c>
      <c r="JR45" s="8">
        <v>1</v>
      </c>
      <c r="JS45" s="8">
        <v>1</v>
      </c>
      <c r="JT45" s="8">
        <v>1</v>
      </c>
      <c r="JU45" s="8">
        <v>1</v>
      </c>
      <c r="JV45" s="8">
        <v>1</v>
      </c>
      <c r="JW45" s="8">
        <v>1</v>
      </c>
      <c r="JX45" s="8">
        <v>1</v>
      </c>
      <c r="JY45" s="8">
        <v>1</v>
      </c>
      <c r="JZ45" s="8">
        <v>1</v>
      </c>
      <c r="KA45" s="8">
        <v>1</v>
      </c>
      <c r="KB45" s="8">
        <v>1</v>
      </c>
      <c r="KC45" s="8">
        <v>1</v>
      </c>
      <c r="KD45" s="8">
        <v>1</v>
      </c>
      <c r="KE45" s="8">
        <v>1</v>
      </c>
      <c r="KF45" s="8">
        <v>1</v>
      </c>
      <c r="KG45" s="8">
        <v>1</v>
      </c>
      <c r="KH45" s="8">
        <v>1</v>
      </c>
      <c r="KI45" s="8">
        <v>1</v>
      </c>
      <c r="KJ45" s="8">
        <v>1</v>
      </c>
      <c r="KK45" s="8">
        <v>1</v>
      </c>
      <c r="KL45" s="8">
        <v>1</v>
      </c>
      <c r="KM45" s="8">
        <v>1</v>
      </c>
      <c r="KN45" s="8">
        <v>1</v>
      </c>
      <c r="KO45" s="8">
        <v>1</v>
      </c>
      <c r="KP45" s="8">
        <v>1</v>
      </c>
      <c r="KQ45" s="8">
        <v>1</v>
      </c>
    </row>
    <row r="46" spans="1:303" ht="15" hidden="1" customHeight="1">
      <c r="A46" s="40">
        <v>1</v>
      </c>
      <c r="B46" s="25" t="s">
        <v>535</v>
      </c>
      <c r="C46" s="26" t="s">
        <v>536</v>
      </c>
      <c r="D46" s="32">
        <v>44713</v>
      </c>
      <c r="E46" s="26" t="s">
        <v>470</v>
      </c>
      <c r="F46" s="26" t="s">
        <v>465</v>
      </c>
      <c r="G46" s="26" t="s">
        <v>448</v>
      </c>
      <c r="H46" s="26" t="s">
        <v>422</v>
      </c>
      <c r="I46" s="26" t="s">
        <v>423</v>
      </c>
      <c r="J46" s="26" t="s">
        <v>424</v>
      </c>
      <c r="K46" s="26" t="s">
        <v>425</v>
      </c>
      <c r="L46" s="26" t="s">
        <v>905</v>
      </c>
      <c r="M46" s="26"/>
      <c r="N46" s="26" t="s">
        <v>474</v>
      </c>
      <c r="O46" s="26" t="s">
        <v>434</v>
      </c>
      <c r="P46" s="32">
        <v>44927</v>
      </c>
      <c r="Q46" s="26"/>
      <c r="R46" s="27" t="s">
        <v>428</v>
      </c>
      <c r="S46" s="28">
        <f>IF(ISBLANK(P46)," ",IF(IF(AND(NOT(ISBLANK(Q46))),MONTH(Q46)&lt;1)," ",IF(MONTH(P46)&lt;2,SUM(Tableau235[[#This Row],[02/01/2023]:[31/01/2023]])," ")))</f>
        <v>22</v>
      </c>
      <c r="T46" s="28">
        <f>IF(ISBLANK(P46)," ",IF(IF(AND(NOT(ISBLANK(Q46))),MONTH(Q46)&lt;2)," ",IF(MONTH(P46)&lt;3,SUM(Tableau235[[#This Row],[01/02/2023]:[28/02/2023]])," ")))</f>
        <v>20</v>
      </c>
      <c r="U46" s="28">
        <f>IF(ISBLANK(P46)," ",IF(IF(AND(NOT(ISBLANK(Q46))),MONTH(Q46)&lt;3)," ",IF(MONTH(P46)&lt;4,SUM(Tableau235[[#This Row],[01/03/2023]:[31/03/2023]])," ")))</f>
        <v>23</v>
      </c>
      <c r="V46" s="28">
        <f>IF(ISBLANK(P46)," ",IF(IF(AND(NOT(ISBLANK(Q46))),MONTH(Q46)&lt;4)," ",IF(MONTH(P46)&lt;5,SUM(Tableau235[[#This Row],[03/04/2023]:[28/04/2023]])," ")))</f>
        <v>20</v>
      </c>
      <c r="W46" s="28">
        <f>IF(ISBLANK(P46)," ",IF(IF(AND(NOT(ISBLANK(Q46))),MONTH(Q46)&lt;5)," ",IF(MONTH(P46)&lt;6,SUM(Tableau235[[#This Row],[01/05/2023]:[31/05/2023]])," ")))</f>
        <v>23</v>
      </c>
      <c r="X46" s="28">
        <f>IF(ISBLANK(P46)," ",IF(IF(AND(NOT(ISBLANK(Q46))),MONTH(Q46)&lt;6)," ",IF(MONTH(P46)&lt;7,SUM(Tableau235[[#This Row],[01/06/2023]:[30/06/2023]])," ")))</f>
        <v>22</v>
      </c>
      <c r="Y46" s="28">
        <f>IF(ISBLANK(P46)," ",IF(IF(AND(NOT(ISBLANK(Q46))),MONTH(Q46)&lt;6)," ",IF(MONTH(P46)&lt;8,SUM(Tableau235[[#This Row],[03/07/2023]:[31/07/2023]])," ")))</f>
        <v>21</v>
      </c>
      <c r="Z46" s="28">
        <f>IF(ISBLANK(P46)," ",IF(IF(AND(NOT(ISBLANK(Q46))),MONTH(Q46)&lt;8)," ",IF(MONTH(P46)&lt;9,SUM(Tableau235[[#This Row],[01/08/2023]:[31/08/2023]])," ")))</f>
        <v>23</v>
      </c>
      <c r="AA46" s="28">
        <f>IF(ISBLANK(P46)," ",IF(IF(AND(NOT(ISBLANK(Q46))),MONTH(Q46)&lt;9)," ",IF(MONTH(P46)&lt;10,SUM(Tableau235[[#This Row],[01/09/2023]:[29/09/2023]])," ")))</f>
        <v>21</v>
      </c>
      <c r="AB46" s="28">
        <f>IF(ISBLANK(P46)," ",IF(IF(AND(NOT(ISBLANK(Q46))),MONTH(Q46)&lt;10)," ",IF(MONTH(P46)&lt;11,SUM(Tableau235[[#This Row],[02/10/2023]:[31/10/2023]])," ")))</f>
        <v>0</v>
      </c>
      <c r="AC46" s="28">
        <f>IF(ISBLANK(P46)," ",IF(IF(AND(NOT(ISBLANK(Q46))),MONTH(Q46)&lt;11)," ",IF(MONTH(P46)&lt;12,SUM(Tableau235[[#This Row],[01/11/2023]:[30/11/2023]])," ")))</f>
        <v>0</v>
      </c>
      <c r="AD46" s="28">
        <f>IF(ISBLANK(P46)," ",IF(IF(AND(NOT(ISBLANK(Q46))),MONTH(Q46)&lt;12)," ",IF(MONTH(P46)&lt;13,SUM(Tableau235[[#This Row],[01/12/2023]:[29/12/2023]])," ")))</f>
        <v>0</v>
      </c>
      <c r="AE46" s="7"/>
      <c r="AF46" s="8">
        <f>IF(OR(ISBLANK(P46),Tableau235[[#This Row],[Janvier]]=" ")," ",SUM(Tableau235[[#This Row],[02/01/2023]:[31/01/2023]])/(COUNTA(Tableau235[[#This Row],[02/01/2023]:[31/01/2023]])+COUNTBLANK(Tableau235[[#This Row],[02/01/2023]:[31/01/2023]])))</f>
        <v>1</v>
      </c>
      <c r="AG46" s="8">
        <f>IF(OR(ISBLANK(P46),Tableau235[[#This Row],[Février]]=" ")," ",SUM(Tableau235[[#This Row],[01/02/2023]:[28/02/2023]])/(COUNTA(Tableau235[[#This Row],[01/02/2023]:[28/02/2023]])+COUNTBLANK(Tableau235[[#This Row],[01/02/2023]:[28/02/2023]])))</f>
        <v>1</v>
      </c>
      <c r="AH46" s="8">
        <f>IF(OR(ISBLANK(P46),Tableau235[[#This Row],[Mars]]=" ")," ",SUM(Tableau235[[#This Row],[01/03/2023]:[31/03/2023]])/(COUNTA(Tableau235[[#This Row],[01/03/2023]:[31/03/2023]])+COUNTBLANK(Tableau235[[#This Row],[01/03/2023]:[31/03/2023]])))</f>
        <v>1</v>
      </c>
      <c r="AI46" s="8">
        <f>IF(OR(ISBLANK(P46),Tableau235[[#This Row],[Avril]]=" ")," ",SUM(Tableau235[[#This Row],[03/04/2023]:[28/04/2023]])/(COUNTA(Tableau235[[#This Row],[03/04/2023]:[28/04/2023]])+COUNTBLANK(Tableau235[[#This Row],[01/03/2023]:[31/03/2023]])))</f>
        <v>1</v>
      </c>
      <c r="AJ46" s="8">
        <f>IF(OR(ISBLANK(P46),Tableau235[[#This Row],[Mai]]=" ")," ",SUM(Tableau235[[#This Row],[01/05/2023]:[31/05/2023]])/(COUNTA(Tableau235[[#This Row],[01/05/2023]:[31/05/2023]])+COUNTBLANK(Tableau235[[#This Row],[01/05/2023]:[31/05/2023]])))</f>
        <v>1</v>
      </c>
      <c r="AK46" s="8">
        <f>IF(OR(ISBLANK(P46),Tableau235[[#This Row],[Juin]]=" ")," ",SUM(Tableau235[[#This Row],[01/06/2023]:[30/06/2023]])/(COUNTA(Tableau235[[#This Row],[01/06/2023]:[30/06/2023]])+COUNTBLANK(Tableau235[[#This Row],[01/06/2023]:[30/06/2023]])))</f>
        <v>1</v>
      </c>
      <c r="AL46" s="8">
        <f>IF(OR(ISBLANK(P46),Tableau235[[#This Row],[Juillet]]=" ")," ",SUM(Tableau235[[#This Row],[03/07/2023]:[31/07/2023]])/(COUNTA(Tableau235[[#This Row],[03/07/2023]:[31/07/2023]])+COUNTBLANK(Tableau235[[#This Row],[03/07/2023]:[31/07/2023]])))</f>
        <v>1</v>
      </c>
      <c r="AM46" s="8">
        <f>IF(OR(ISBLANK(P46),Tableau235[[#This Row],[Août]]=" ")," ",SUM(Tableau235[[#This Row],[01/08/2023]:[31/08/2023]])/(COUNTA(Tableau235[[#This Row],[01/08/2023]:[31/08/2023]])+COUNTBLANK(Tableau235[[#This Row],[01/08/2023]:[31/08/2023]])))</f>
        <v>1</v>
      </c>
      <c r="AN46" s="8">
        <f>IF(OR(ISBLANK(P46),Tableau235[[#This Row],[Septembre]]=" ")," ",SUM(Tableau235[[#This Row],[01/09/2023]:[29/09/2023]])/(COUNTA(Tableau235[[#This Row],[01/09/2023]:[29/09/2023]])+COUNTBLANK(Tableau235[[#This Row],[01/09/2023]:[29/09/2023]])))</f>
        <v>1</v>
      </c>
      <c r="AO46" s="8">
        <f>IF(OR(ISBLANK(P46),Tableau235[[#This Row],[Octobre]]=" ")," ",SUM(Tableau235[[#This Row],[02/10/2023]:[31/10/2023]])/(COUNTA(Tableau235[[#This Row],[02/10/2023]:[31/10/2023]])+COUNTBLANK(Tableau235[[#This Row],[02/10/2023]:[31/10/2023]])))</f>
        <v>0</v>
      </c>
      <c r="AP46" s="8">
        <f>IF(OR(ISBLANK(P46),Tableau235[[#This Row],[Novembre]]=" ")," ",SUM(Tableau235[[#This Row],[01/11/2023]:[30/11/2023]])/(COUNTA(Tableau235[[#This Row],[01/11/2023]:[30/11/2023]])+COUNTBLANK(Tableau235[[#This Row],[01/11/2023]:[30/11/2023]])))</f>
        <v>0</v>
      </c>
      <c r="AQ46" s="8">
        <f>IF(OR(ISBLANK(P46),Tableau235[[#This Row],[Décembre]]=" ")," ",SUM(Tableau235[[#This Row],[01/12/2023]:[29/12/2023]])/(COUNTA(Tableau235[[#This Row],[01/12/2023]:[29/12/2023]])+COUNTBLANK(Tableau235[[#This Row],[01/12/2023]:[29/12/2023]])))</f>
        <v>0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1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8">
        <v>1</v>
      </c>
      <c r="BZ46" s="8">
        <v>1</v>
      </c>
      <c r="CA46" s="8">
        <v>1</v>
      </c>
      <c r="CB46" s="8">
        <v>1</v>
      </c>
      <c r="CC46" s="8">
        <v>1</v>
      </c>
      <c r="CD46" s="8">
        <v>1</v>
      </c>
      <c r="CE46" s="8">
        <v>1</v>
      </c>
      <c r="CF46" s="8">
        <v>1</v>
      </c>
      <c r="CG46" s="8">
        <v>1</v>
      </c>
      <c r="CH46" s="8">
        <v>1</v>
      </c>
      <c r="CI46" s="8">
        <v>1</v>
      </c>
      <c r="CJ46" s="8">
        <v>1</v>
      </c>
      <c r="CK46" s="8">
        <v>1</v>
      </c>
      <c r="CL46" s="8">
        <v>1</v>
      </c>
      <c r="CM46" s="8">
        <v>1</v>
      </c>
      <c r="CN46" s="8">
        <v>1</v>
      </c>
      <c r="CO46" s="8">
        <v>1</v>
      </c>
      <c r="CP46" s="8">
        <v>1</v>
      </c>
      <c r="CQ46" s="8">
        <v>1</v>
      </c>
      <c r="CR46" s="8">
        <v>1</v>
      </c>
      <c r="CS46" s="8">
        <v>1</v>
      </c>
      <c r="CT46" s="8">
        <v>1</v>
      </c>
      <c r="CU46" s="8">
        <v>1</v>
      </c>
      <c r="CV46" s="8">
        <v>1</v>
      </c>
      <c r="CW46" s="8">
        <v>1</v>
      </c>
      <c r="CX46" s="8">
        <v>1</v>
      </c>
      <c r="CY46" s="8">
        <v>1</v>
      </c>
      <c r="CZ46" s="8">
        <v>1</v>
      </c>
      <c r="DA46" s="8">
        <v>1</v>
      </c>
      <c r="DB46" s="8">
        <v>1</v>
      </c>
      <c r="DC46" s="8">
        <v>1</v>
      </c>
      <c r="DD46" s="8">
        <v>1</v>
      </c>
      <c r="DE46" s="8">
        <v>1</v>
      </c>
      <c r="DF46" s="8">
        <v>1</v>
      </c>
      <c r="DG46" s="8">
        <v>1</v>
      </c>
      <c r="DH46" s="8">
        <v>1</v>
      </c>
      <c r="DI46" s="8">
        <v>1</v>
      </c>
      <c r="DJ46" s="8">
        <v>1</v>
      </c>
      <c r="DK46" s="8">
        <v>1</v>
      </c>
      <c r="DL46" s="8">
        <v>1</v>
      </c>
      <c r="DM46" s="8">
        <v>1</v>
      </c>
      <c r="DN46" s="8">
        <v>1</v>
      </c>
      <c r="DO46" s="8">
        <v>1</v>
      </c>
      <c r="DP46" s="8">
        <v>1</v>
      </c>
      <c r="DQ46" s="8">
        <v>1</v>
      </c>
      <c r="DR46" s="8">
        <v>1</v>
      </c>
      <c r="DS46" s="8">
        <v>1</v>
      </c>
      <c r="DT46" s="8">
        <v>1</v>
      </c>
      <c r="DU46" s="8">
        <v>1</v>
      </c>
      <c r="DV46" s="8">
        <v>1</v>
      </c>
      <c r="DW46" s="8">
        <v>1</v>
      </c>
      <c r="DX46" s="8">
        <v>1</v>
      </c>
      <c r="DY46" s="8">
        <v>1</v>
      </c>
      <c r="DZ46" s="8">
        <v>1</v>
      </c>
      <c r="EA46" s="8">
        <v>1</v>
      </c>
      <c r="EB46" s="8">
        <v>1</v>
      </c>
      <c r="EC46" s="8">
        <v>1</v>
      </c>
      <c r="ED46" s="8">
        <v>1</v>
      </c>
      <c r="EE46" s="8">
        <v>1</v>
      </c>
      <c r="EF46" s="8">
        <v>1</v>
      </c>
      <c r="EG46" s="8">
        <v>1</v>
      </c>
      <c r="EH46" s="8">
        <v>1</v>
      </c>
      <c r="EI46" s="8">
        <v>1</v>
      </c>
      <c r="EJ46" s="8">
        <v>1</v>
      </c>
      <c r="EK46" s="8">
        <v>1</v>
      </c>
      <c r="EL46" s="8">
        <v>1</v>
      </c>
      <c r="EM46" s="8">
        <v>1</v>
      </c>
      <c r="EN46" s="8">
        <v>1</v>
      </c>
      <c r="EO46" s="8">
        <v>1</v>
      </c>
      <c r="EP46" s="8">
        <v>1</v>
      </c>
      <c r="EQ46" s="8">
        <v>1</v>
      </c>
      <c r="ER46" s="8">
        <v>1</v>
      </c>
      <c r="ES46" s="8">
        <v>1</v>
      </c>
      <c r="ET46" s="8">
        <v>1</v>
      </c>
      <c r="EU46" s="8">
        <v>1</v>
      </c>
      <c r="EV46" s="8">
        <v>1</v>
      </c>
      <c r="EW46" s="8">
        <v>1</v>
      </c>
      <c r="EX46" s="8">
        <v>1</v>
      </c>
      <c r="EY46" s="8">
        <v>1</v>
      </c>
      <c r="EZ46" s="8">
        <v>1</v>
      </c>
      <c r="FA46" s="8">
        <v>1</v>
      </c>
      <c r="FB46" s="8">
        <v>1</v>
      </c>
      <c r="FC46" s="8">
        <v>1</v>
      </c>
      <c r="FD46" s="8">
        <v>1</v>
      </c>
      <c r="FE46" s="8">
        <v>1</v>
      </c>
      <c r="FF46" s="8">
        <v>1</v>
      </c>
      <c r="FG46" s="8">
        <v>1</v>
      </c>
      <c r="FH46" s="8">
        <v>1</v>
      </c>
      <c r="FI46" s="8">
        <v>1</v>
      </c>
      <c r="FJ46" s="8">
        <v>1</v>
      </c>
      <c r="FK46" s="8">
        <v>1</v>
      </c>
      <c r="FL46" s="8">
        <v>1</v>
      </c>
      <c r="FM46" s="8">
        <v>1</v>
      </c>
      <c r="FN46" s="8">
        <v>1</v>
      </c>
      <c r="FO46" s="8">
        <v>1</v>
      </c>
      <c r="FP46" s="8">
        <v>1</v>
      </c>
      <c r="FQ46" s="8">
        <v>1</v>
      </c>
      <c r="FR46" s="8">
        <v>1</v>
      </c>
      <c r="FS46" s="8">
        <v>1</v>
      </c>
      <c r="FT46" s="8">
        <v>1</v>
      </c>
      <c r="FU46" s="8">
        <v>1</v>
      </c>
      <c r="FV46" s="8">
        <v>1</v>
      </c>
      <c r="FW46" s="8">
        <v>1</v>
      </c>
      <c r="FX46" s="8">
        <v>1</v>
      </c>
      <c r="FY46" s="8">
        <v>1</v>
      </c>
      <c r="FZ46" s="8">
        <v>1</v>
      </c>
      <c r="GA46" s="8">
        <v>1</v>
      </c>
      <c r="GB46" s="8">
        <v>1</v>
      </c>
      <c r="GC46" s="8">
        <v>1</v>
      </c>
      <c r="GD46" s="8">
        <v>1</v>
      </c>
      <c r="GE46" s="8">
        <v>1</v>
      </c>
      <c r="GF46" s="8">
        <v>1</v>
      </c>
      <c r="GG46" s="8">
        <v>1</v>
      </c>
      <c r="GH46" s="8">
        <v>1</v>
      </c>
      <c r="GI46" s="8">
        <v>1</v>
      </c>
      <c r="GJ46" s="8">
        <v>1</v>
      </c>
      <c r="GK46" s="8">
        <v>1</v>
      </c>
      <c r="GL46" s="8">
        <v>1</v>
      </c>
      <c r="GM46" s="8">
        <v>1</v>
      </c>
      <c r="GN46" s="8">
        <v>1</v>
      </c>
      <c r="GO46" s="8">
        <v>1</v>
      </c>
      <c r="GP46" s="8">
        <v>1</v>
      </c>
      <c r="GQ46" s="8">
        <v>1</v>
      </c>
      <c r="GR46" s="8">
        <v>1</v>
      </c>
      <c r="GS46" s="8">
        <v>1</v>
      </c>
      <c r="GT46" s="8">
        <v>1</v>
      </c>
      <c r="GU46" s="8">
        <v>1</v>
      </c>
      <c r="GV46" s="8">
        <v>1</v>
      </c>
      <c r="GW46" s="8">
        <v>1</v>
      </c>
      <c r="GX46" s="8">
        <v>1</v>
      </c>
      <c r="GY46" s="8">
        <v>1</v>
      </c>
      <c r="GZ46" s="8">
        <v>1</v>
      </c>
      <c r="HA46" s="8">
        <v>1</v>
      </c>
      <c r="HB46" s="8">
        <v>1</v>
      </c>
      <c r="HC46" s="8">
        <v>1</v>
      </c>
      <c r="HD46" s="8">
        <v>1</v>
      </c>
      <c r="HE46" s="8">
        <v>1</v>
      </c>
      <c r="HF46" s="8">
        <v>1</v>
      </c>
      <c r="HG46" s="8">
        <v>1</v>
      </c>
      <c r="HH46" s="8">
        <v>1</v>
      </c>
      <c r="HI46" s="8">
        <v>1</v>
      </c>
      <c r="HJ46" s="8">
        <v>1</v>
      </c>
      <c r="HK46" s="8">
        <v>1</v>
      </c>
      <c r="HL46" s="8">
        <v>1</v>
      </c>
      <c r="HM46" s="8">
        <v>1</v>
      </c>
      <c r="HN46" s="8">
        <v>1</v>
      </c>
      <c r="HO46" s="8">
        <v>1</v>
      </c>
      <c r="HP46" s="8">
        <v>1</v>
      </c>
      <c r="HQ46" s="8">
        <v>1</v>
      </c>
      <c r="HR46" s="8">
        <v>1</v>
      </c>
      <c r="HS46" s="8">
        <v>1</v>
      </c>
      <c r="HT46" s="8">
        <v>1</v>
      </c>
      <c r="HU46" s="8">
        <v>1</v>
      </c>
      <c r="HV46" s="8">
        <v>1</v>
      </c>
      <c r="HW46" s="8">
        <v>1</v>
      </c>
      <c r="HX46" s="8">
        <v>1</v>
      </c>
      <c r="HY46" s="8">
        <v>1</v>
      </c>
      <c r="HZ46" s="8">
        <v>1</v>
      </c>
      <c r="IA46" s="8">
        <v>1</v>
      </c>
      <c r="IB46" s="8">
        <v>1</v>
      </c>
      <c r="IC46" s="8">
        <v>1</v>
      </c>
      <c r="ID46" s="8">
        <v>1</v>
      </c>
      <c r="IE46" s="8" t="s">
        <v>898</v>
      </c>
      <c r="IF46" s="8" t="s">
        <v>898</v>
      </c>
      <c r="IG46" s="8" t="s">
        <v>898</v>
      </c>
      <c r="IH46" s="8" t="s">
        <v>898</v>
      </c>
      <c r="II46" s="8" t="s">
        <v>898</v>
      </c>
      <c r="IJ46" s="8" t="s">
        <v>898</v>
      </c>
      <c r="IK46" s="8" t="s">
        <v>898</v>
      </c>
      <c r="IL46" s="8" t="s">
        <v>898</v>
      </c>
      <c r="IM46" s="8" t="s">
        <v>898</v>
      </c>
      <c r="IN46" s="8" t="s">
        <v>898</v>
      </c>
      <c r="IO46" s="8" t="s">
        <v>898</v>
      </c>
      <c r="IP46" s="8" t="s">
        <v>898</v>
      </c>
      <c r="IQ46" s="8" t="s">
        <v>898</v>
      </c>
      <c r="IR46" s="8" t="s">
        <v>898</v>
      </c>
      <c r="IS46" s="8" t="s">
        <v>898</v>
      </c>
      <c r="IT46" s="8" t="s">
        <v>898</v>
      </c>
      <c r="IU46" s="8" t="s">
        <v>898</v>
      </c>
      <c r="IV46" s="8" t="s">
        <v>898</v>
      </c>
      <c r="IW46" s="8" t="s">
        <v>898</v>
      </c>
      <c r="IX46" s="8" t="s">
        <v>898</v>
      </c>
      <c r="IY46" s="8" t="s">
        <v>898</v>
      </c>
      <c r="IZ46" s="8" t="s">
        <v>898</v>
      </c>
      <c r="JA46" s="8" t="s">
        <v>898</v>
      </c>
      <c r="JB46" s="8" t="s">
        <v>898</v>
      </c>
      <c r="JC46" s="8" t="s">
        <v>898</v>
      </c>
      <c r="JD46" s="8" t="s">
        <v>415</v>
      </c>
      <c r="JE46" s="8" t="s">
        <v>898</v>
      </c>
      <c r="JF46" s="8" t="s">
        <v>898</v>
      </c>
      <c r="JG46" s="8" t="s">
        <v>898</v>
      </c>
      <c r="JH46" s="8" t="s">
        <v>898</v>
      </c>
      <c r="JI46" s="8" t="s">
        <v>898</v>
      </c>
      <c r="JJ46" s="8" t="s">
        <v>898</v>
      </c>
      <c r="JK46" s="8" t="s">
        <v>898</v>
      </c>
      <c r="JL46" s="8" t="s">
        <v>898</v>
      </c>
      <c r="JM46" s="8" t="s">
        <v>898</v>
      </c>
      <c r="JN46" s="8" t="s">
        <v>898</v>
      </c>
      <c r="JO46" s="8" t="s">
        <v>898</v>
      </c>
      <c r="JP46" s="8" t="s">
        <v>898</v>
      </c>
      <c r="JQ46" s="8" t="s">
        <v>898</v>
      </c>
      <c r="JR46" s="8" t="s">
        <v>898</v>
      </c>
      <c r="JS46" s="8" t="s">
        <v>898</v>
      </c>
      <c r="JT46" s="8" t="s">
        <v>898</v>
      </c>
      <c r="JU46" s="8" t="s">
        <v>898</v>
      </c>
      <c r="JV46" s="8" t="s">
        <v>898</v>
      </c>
      <c r="JW46" s="8" t="s">
        <v>898</v>
      </c>
      <c r="JX46" s="8" t="s">
        <v>413</v>
      </c>
      <c r="JY46" s="8" t="s">
        <v>413</v>
      </c>
      <c r="JZ46" s="8" t="s">
        <v>413</v>
      </c>
      <c r="KA46" s="8" t="s">
        <v>413</v>
      </c>
      <c r="KB46" s="8" t="s">
        <v>413</v>
      </c>
      <c r="KC46" s="8" t="s">
        <v>898</v>
      </c>
      <c r="KD46" s="8" t="s">
        <v>898</v>
      </c>
      <c r="KE46" s="8" t="s">
        <v>898</v>
      </c>
      <c r="KF46" s="8" t="s">
        <v>898</v>
      </c>
      <c r="KG46" s="8" t="s">
        <v>898</v>
      </c>
      <c r="KH46" s="8" t="s">
        <v>898</v>
      </c>
      <c r="KI46" s="8" t="s">
        <v>898</v>
      </c>
      <c r="KJ46" s="8" t="s">
        <v>898</v>
      </c>
      <c r="KK46" s="8" t="s">
        <v>898</v>
      </c>
      <c r="KL46" s="8" t="s">
        <v>898</v>
      </c>
      <c r="KM46" s="8" t="s">
        <v>898</v>
      </c>
      <c r="KN46" s="8" t="s">
        <v>898</v>
      </c>
      <c r="KO46" s="8" t="s">
        <v>898</v>
      </c>
      <c r="KP46" s="8" t="s">
        <v>898</v>
      </c>
      <c r="KQ46" s="8" t="s">
        <v>898</v>
      </c>
    </row>
    <row r="47" spans="1:303" ht="15" hidden="1" customHeight="1">
      <c r="A47" s="40">
        <v>1</v>
      </c>
      <c r="B47" s="25" t="s">
        <v>540</v>
      </c>
      <c r="C47" s="26" t="s">
        <v>541</v>
      </c>
      <c r="D47" s="32">
        <v>45089</v>
      </c>
      <c r="E47" s="26" t="s">
        <v>419</v>
      </c>
      <c r="F47" s="26" t="s">
        <v>437</v>
      </c>
      <c r="G47" s="26" t="s">
        <v>421</v>
      </c>
      <c r="H47" s="26" t="s">
        <v>422</v>
      </c>
      <c r="I47" s="26" t="s">
        <v>423</v>
      </c>
      <c r="J47" s="26" t="s">
        <v>424</v>
      </c>
      <c r="K47" s="26" t="s">
        <v>425</v>
      </c>
      <c r="L47" s="26" t="s">
        <v>504</v>
      </c>
      <c r="M47" s="26" t="s">
        <v>433</v>
      </c>
      <c r="N47" s="26" t="s">
        <v>427</v>
      </c>
      <c r="O47" s="26" t="s">
        <v>434</v>
      </c>
      <c r="P47" s="32">
        <v>45078</v>
      </c>
      <c r="Q47" s="26"/>
      <c r="R47" s="27" t="s">
        <v>445</v>
      </c>
      <c r="S47" s="28" t="str">
        <f>IF(ISBLANK(P47)," ",IF(IF(AND(NOT(ISBLANK(Q47))),MONTH(Q47)&lt;1)," ",IF(MONTH(P47)&lt;2,SUM(Tableau235[[#This Row],[02/01/2023]:[31/01/2023]])," ")))</f>
        <v xml:space="preserve"> </v>
      </c>
      <c r="T47" s="28" t="str">
        <f>IF(ISBLANK(P47)," ",IF(IF(AND(NOT(ISBLANK(Q47))),MONTH(Q47)&lt;2)," ",IF(MONTH(P47)&lt;3,SUM(Tableau235[[#This Row],[01/02/2023]:[28/02/2023]])," ")))</f>
        <v xml:space="preserve"> </v>
      </c>
      <c r="U47" s="28" t="str">
        <f>IF(ISBLANK(P47)," ",IF(IF(AND(NOT(ISBLANK(Q47))),MONTH(Q47)&lt;3)," ",IF(MONTH(P47)&lt;4,SUM(Tableau235[[#This Row],[01/03/2023]:[31/03/2023]])," ")))</f>
        <v xml:space="preserve"> </v>
      </c>
      <c r="V47" s="28" t="str">
        <f>IF(ISBLANK(P47)," ",IF(IF(AND(NOT(ISBLANK(Q47))),MONTH(Q47)&lt;4)," ",IF(MONTH(P47)&lt;5,SUM(Tableau235[[#This Row],[03/04/2023]:[28/04/2023]])," ")))</f>
        <v xml:space="preserve"> </v>
      </c>
      <c r="W47" s="28" t="str">
        <f>IF(ISBLANK(P47)," ",IF(IF(AND(NOT(ISBLANK(Q47))),MONTH(Q47)&lt;5)," ",IF(MONTH(P47)&lt;6,SUM(Tableau235[[#This Row],[01/05/2023]:[31/05/2023]])," ")))</f>
        <v xml:space="preserve"> </v>
      </c>
      <c r="X47" s="28">
        <f>IF(ISBLANK(P47)," ",IF(IF(AND(NOT(ISBLANK(Q47))),MONTH(Q47)&lt;6)," ",IF(MONTH(P47)&lt;7,SUM(Tableau235[[#This Row],[01/06/2023]:[30/06/2023]])," ")))</f>
        <v>11</v>
      </c>
      <c r="Y47" s="28">
        <f>IF(ISBLANK(P47)," ",IF(IF(AND(NOT(ISBLANK(Q47))),MONTH(Q47)&lt;6)," ",IF(MONTH(P47)&lt;8,SUM(Tableau235[[#This Row],[03/07/2023]:[31/07/2023]])," ")))</f>
        <v>21</v>
      </c>
      <c r="Z47" s="28">
        <f>IF(ISBLANK(P47)," ",IF(IF(AND(NOT(ISBLANK(Q47))),MONTH(Q47)&lt;8)," ",IF(MONTH(P47)&lt;9,SUM(Tableau235[[#This Row],[01/08/2023]:[31/08/2023]])," ")))</f>
        <v>23</v>
      </c>
      <c r="AA47" s="28">
        <f>IF(ISBLANK(P47)," ",IF(IF(AND(NOT(ISBLANK(Q47))),MONTH(Q47)&lt;9)," ",IF(MONTH(P47)&lt;10,SUM(Tableau235[[#This Row],[01/09/2023]:[29/09/2023]])," ")))</f>
        <v>21</v>
      </c>
      <c r="AB47" s="28">
        <f>IF(ISBLANK(P47)," ",IF(IF(AND(NOT(ISBLANK(Q47))),MONTH(Q47)&lt;10)," ",IF(MONTH(P47)&lt;11,SUM(Tableau235[[#This Row],[02/10/2023]:[31/10/2023]])," ")))</f>
        <v>8</v>
      </c>
      <c r="AC47" s="28">
        <f>IF(ISBLANK(P47)," ",IF(IF(AND(NOT(ISBLANK(Q47))),MONTH(Q47)&lt;11)," ",IF(MONTH(P47)&lt;12,SUM(Tableau235[[#This Row],[01/11/2023]:[30/11/2023]])," ")))</f>
        <v>18</v>
      </c>
      <c r="AD47" s="28">
        <f>IF(ISBLANK(P47)," ",IF(IF(AND(NOT(ISBLANK(Q47))),MONTH(Q47)&lt;12)," ",IF(MONTH(P47)&lt;13,SUM(Tableau235[[#This Row],[01/12/2023]:[29/12/2023]])," ")))</f>
        <v>16</v>
      </c>
      <c r="AE47" s="7"/>
      <c r="AF47" s="8" t="str">
        <f>IF(OR(ISBLANK(P47),Tableau235[[#This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47" s="8" t="str">
        <f>IF(OR(ISBLANK(P47),Tableau235[[#This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47" s="8" t="str">
        <f>IF(OR(ISBLANK(P47),Tableau235[[#This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47" s="8" t="str">
        <f>IF(OR(ISBLANK(P47),Tableau235[[#This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47" s="8" t="str">
        <f>IF(OR(ISBLANK(P47),Tableau235[[#This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47" s="8">
        <f>IF(OR(ISBLANK(P47),Tableau235[[#This Row],[Juin]]=" ")," ",SUM(Tableau235[[#This Row],[01/06/2023]:[30/06/2023]])/(COUNTA(Tableau235[[#This Row],[01/06/2023]:[30/06/2023]])+COUNTBLANK(Tableau235[[#This Row],[01/06/2023]:[30/06/2023]])))</f>
        <v>0.5</v>
      </c>
      <c r="AL47" s="8">
        <f>IF(OR(ISBLANK(P47),Tableau235[[#This Row],[Juillet]]=" ")," ",SUM(Tableau235[[#This Row],[03/07/2023]:[31/07/2023]])/(COUNTA(Tableau235[[#This Row],[03/07/2023]:[31/07/2023]])+COUNTBLANK(Tableau235[[#This Row],[03/07/2023]:[31/07/2023]])))</f>
        <v>1</v>
      </c>
      <c r="AM47" s="8">
        <f>IF(OR(ISBLANK(P47),Tableau235[[#This Row],[Août]]=" ")," ",SUM(Tableau235[[#This Row],[01/08/2023]:[31/08/2023]])/(COUNTA(Tableau235[[#This Row],[01/08/2023]:[31/08/2023]])+COUNTBLANK(Tableau235[[#This Row],[01/08/2023]:[31/08/2023]])))</f>
        <v>1</v>
      </c>
      <c r="AN47" s="8">
        <f>IF(OR(ISBLANK(P47),Tableau235[[#This Row],[Septembre]]=" ")," ",SUM(Tableau235[[#This Row],[01/09/2023]:[29/09/2023]])/(COUNTA(Tableau235[[#This Row],[01/09/2023]:[29/09/2023]])+COUNTBLANK(Tableau235[[#This Row],[01/09/2023]:[29/09/2023]])))</f>
        <v>1</v>
      </c>
      <c r="AO47" s="8">
        <f>IF(OR(ISBLANK(P47),Tableau235[[#This Row],[Octobre]]=" ")," ",SUM(Tableau235[[#This Row],[02/10/2023]:[31/10/2023]])/(COUNTA(Tableau235[[#This Row],[02/10/2023]:[31/10/2023]])+COUNTBLANK(Tableau235[[#This Row],[02/10/2023]:[31/10/2023]])))</f>
        <v>0.36363636363636365</v>
      </c>
      <c r="AP47" s="8">
        <f>IF(OR(ISBLANK(P47),Tableau235[[#This Row],[Novembre]]=" ")," ",SUM(Tableau235[[#This Row],[01/11/2023]:[30/11/2023]])/(COUNTA(Tableau235[[#This Row],[01/11/2023]:[30/11/2023]])+COUNTBLANK(Tableau235[[#This Row],[01/11/2023]:[30/11/2023]])))</f>
        <v>0.81818181818181823</v>
      </c>
      <c r="AQ47" s="8">
        <f>IF(OR(ISBLANK(P47),Tableau235[[#This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 t="s">
        <v>898</v>
      </c>
      <c r="EW47" s="8" t="s">
        <v>898</v>
      </c>
      <c r="EX47" s="8" t="s">
        <v>898</v>
      </c>
      <c r="EY47" s="8" t="s">
        <v>898</v>
      </c>
      <c r="EZ47" s="8" t="s">
        <v>898</v>
      </c>
      <c r="FA47" s="8" t="s">
        <v>898</v>
      </c>
      <c r="FB47" s="8" t="s">
        <v>898</v>
      </c>
      <c r="FC47" s="8" t="s">
        <v>898</v>
      </c>
      <c r="FD47" s="8" t="s">
        <v>898</v>
      </c>
      <c r="FE47" s="8" t="s">
        <v>898</v>
      </c>
      <c r="FF47" s="8" t="s">
        <v>898</v>
      </c>
      <c r="FG47" s="8">
        <v>1</v>
      </c>
      <c r="FH47" s="8">
        <v>1</v>
      </c>
      <c r="FI47" s="8">
        <v>1</v>
      </c>
      <c r="FJ47" s="8">
        <v>1</v>
      </c>
      <c r="FK47" s="8">
        <v>1</v>
      </c>
      <c r="FL47" s="8">
        <v>1</v>
      </c>
      <c r="FM47" s="8">
        <v>1</v>
      </c>
      <c r="FN47" s="8">
        <v>1</v>
      </c>
      <c r="FO47" s="8">
        <v>1</v>
      </c>
      <c r="FP47" s="8">
        <v>1</v>
      </c>
      <c r="FQ47" s="8">
        <v>1</v>
      </c>
      <c r="FR47" s="8">
        <v>1</v>
      </c>
      <c r="FS47" s="8">
        <v>1</v>
      </c>
      <c r="FT47" s="8">
        <v>1</v>
      </c>
      <c r="FU47" s="8">
        <v>1</v>
      </c>
      <c r="FV47" s="8">
        <v>1</v>
      </c>
      <c r="FW47" s="8">
        <v>1</v>
      </c>
      <c r="FX47" s="8">
        <v>1</v>
      </c>
      <c r="FY47" s="8">
        <v>1</v>
      </c>
      <c r="FZ47" s="8">
        <v>1</v>
      </c>
      <c r="GA47" s="8">
        <v>1</v>
      </c>
      <c r="GB47" s="8">
        <v>1</v>
      </c>
      <c r="GC47" s="8">
        <v>1</v>
      </c>
      <c r="GD47" s="8">
        <v>1</v>
      </c>
      <c r="GE47" s="8">
        <v>1</v>
      </c>
      <c r="GF47" s="8">
        <v>1</v>
      </c>
      <c r="GG47" s="8">
        <v>1</v>
      </c>
      <c r="GH47" s="8">
        <v>1</v>
      </c>
      <c r="GI47" s="8">
        <v>1</v>
      </c>
      <c r="GJ47" s="8">
        <v>1</v>
      </c>
      <c r="GK47" s="8">
        <v>1</v>
      </c>
      <c r="GL47" s="8">
        <v>1</v>
      </c>
      <c r="GM47" s="8">
        <v>1</v>
      </c>
      <c r="GN47" s="8">
        <v>1</v>
      </c>
      <c r="GO47" s="8">
        <v>1</v>
      </c>
      <c r="GP47" s="8">
        <v>1</v>
      </c>
      <c r="GQ47" s="8">
        <v>1</v>
      </c>
      <c r="GR47" s="8">
        <v>1</v>
      </c>
      <c r="GS47" s="8">
        <v>1</v>
      </c>
      <c r="GT47" s="8">
        <v>1</v>
      </c>
      <c r="GU47" s="8">
        <v>1</v>
      </c>
      <c r="GV47" s="8">
        <v>1</v>
      </c>
      <c r="GW47" s="8">
        <v>1</v>
      </c>
      <c r="GX47" s="8">
        <v>1</v>
      </c>
      <c r="GY47" s="8">
        <v>1</v>
      </c>
      <c r="GZ47" s="8">
        <v>1</v>
      </c>
      <c r="HA47" s="8">
        <v>1</v>
      </c>
      <c r="HB47" s="8">
        <v>1</v>
      </c>
      <c r="HC47" s="8">
        <v>1</v>
      </c>
      <c r="HD47" s="8">
        <v>1</v>
      </c>
      <c r="HE47" s="8">
        <v>1</v>
      </c>
      <c r="HF47" s="8">
        <v>1</v>
      </c>
      <c r="HG47" s="8">
        <v>1</v>
      </c>
      <c r="HH47" s="8">
        <v>1</v>
      </c>
      <c r="HI47" s="8">
        <v>1</v>
      </c>
      <c r="HJ47" s="8">
        <v>1</v>
      </c>
      <c r="HK47" s="8">
        <v>1</v>
      </c>
      <c r="HL47" s="8">
        <v>1</v>
      </c>
      <c r="HM47" s="8">
        <v>1</v>
      </c>
      <c r="HN47" s="8">
        <v>1</v>
      </c>
      <c r="HO47" s="8">
        <v>1</v>
      </c>
      <c r="HP47" s="8">
        <v>1</v>
      </c>
      <c r="HQ47" s="8">
        <v>1</v>
      </c>
      <c r="HR47" s="8">
        <v>1</v>
      </c>
      <c r="HS47" s="8">
        <v>1</v>
      </c>
      <c r="HT47" s="8">
        <v>1</v>
      </c>
      <c r="HU47" s="8">
        <v>1</v>
      </c>
      <c r="HV47" s="8">
        <v>1</v>
      </c>
      <c r="HW47" s="8">
        <v>1</v>
      </c>
      <c r="HX47" s="8">
        <v>1</v>
      </c>
      <c r="HY47" s="8">
        <v>1</v>
      </c>
      <c r="HZ47" s="8">
        <v>1</v>
      </c>
      <c r="IA47" s="8">
        <v>1</v>
      </c>
      <c r="IB47" s="8">
        <v>1</v>
      </c>
      <c r="IC47" s="8">
        <v>1</v>
      </c>
      <c r="ID47" s="8">
        <v>1</v>
      </c>
      <c r="IE47" s="8" t="s">
        <v>898</v>
      </c>
      <c r="IF47" s="8" t="s">
        <v>898</v>
      </c>
      <c r="IG47" s="8" t="s">
        <v>898</v>
      </c>
      <c r="IH47" s="8" t="s">
        <v>898</v>
      </c>
      <c r="II47" s="8" t="s">
        <v>898</v>
      </c>
      <c r="IJ47" s="8" t="s">
        <v>898</v>
      </c>
      <c r="IK47" s="8" t="s">
        <v>898</v>
      </c>
      <c r="IL47" s="8" t="s">
        <v>898</v>
      </c>
      <c r="IM47" s="8" t="s">
        <v>898</v>
      </c>
      <c r="IN47" s="8" t="s">
        <v>898</v>
      </c>
      <c r="IO47" s="8" t="s">
        <v>898</v>
      </c>
      <c r="IP47" s="8" t="s">
        <v>898</v>
      </c>
      <c r="IQ47" s="8" t="s">
        <v>898</v>
      </c>
      <c r="IR47" s="8" t="s">
        <v>898</v>
      </c>
      <c r="IS47" s="8">
        <v>1</v>
      </c>
      <c r="IT47" s="8">
        <v>1</v>
      </c>
      <c r="IU47" s="8">
        <v>1</v>
      </c>
      <c r="IV47" s="8">
        <v>1</v>
      </c>
      <c r="IW47" s="8">
        <v>1</v>
      </c>
      <c r="IX47" s="8">
        <v>1</v>
      </c>
      <c r="IY47" s="8">
        <v>1</v>
      </c>
      <c r="IZ47" s="8">
        <v>1</v>
      </c>
      <c r="JA47" s="8">
        <v>1</v>
      </c>
      <c r="JB47" s="8">
        <v>1</v>
      </c>
      <c r="JC47" s="8" t="s">
        <v>409</v>
      </c>
      <c r="JD47" s="8" t="s">
        <v>415</v>
      </c>
      <c r="JE47" s="8">
        <v>1</v>
      </c>
      <c r="JF47" s="8">
        <v>1</v>
      </c>
      <c r="JG47" s="8">
        <v>1</v>
      </c>
      <c r="JH47" s="8">
        <v>1</v>
      </c>
      <c r="JI47" s="8">
        <v>1</v>
      </c>
      <c r="JJ47" s="8">
        <v>1</v>
      </c>
      <c r="JK47" s="8">
        <v>1</v>
      </c>
      <c r="JL47" s="8">
        <v>1</v>
      </c>
      <c r="JM47" s="8" t="s">
        <v>409</v>
      </c>
      <c r="JN47" s="8">
        <v>1</v>
      </c>
      <c r="JO47" s="8">
        <v>1</v>
      </c>
      <c r="JP47" s="8">
        <v>1</v>
      </c>
      <c r="JQ47" s="8">
        <v>1</v>
      </c>
      <c r="JR47" s="8" t="s">
        <v>409</v>
      </c>
      <c r="JS47" s="8">
        <v>1</v>
      </c>
      <c r="JT47" s="8">
        <v>1</v>
      </c>
      <c r="JU47" s="8">
        <v>1</v>
      </c>
      <c r="JV47" s="8">
        <v>1</v>
      </c>
      <c r="JW47" s="8">
        <v>1</v>
      </c>
      <c r="JX47" s="8">
        <v>1</v>
      </c>
      <c r="JY47" s="8">
        <v>1</v>
      </c>
      <c r="JZ47" s="8">
        <v>1</v>
      </c>
      <c r="KA47" s="8">
        <v>1</v>
      </c>
      <c r="KB47" s="8">
        <v>1</v>
      </c>
      <c r="KC47" s="8">
        <v>1</v>
      </c>
      <c r="KD47" s="8">
        <v>1</v>
      </c>
      <c r="KE47" s="8">
        <v>1</v>
      </c>
      <c r="KF47" s="8">
        <v>1</v>
      </c>
      <c r="KG47" s="8">
        <v>1</v>
      </c>
      <c r="KH47" s="8">
        <v>1</v>
      </c>
      <c r="KI47" s="8">
        <v>1</v>
      </c>
      <c r="KJ47" s="8">
        <v>1</v>
      </c>
      <c r="KK47" s="8">
        <v>1</v>
      </c>
      <c r="KL47" s="8">
        <v>1</v>
      </c>
      <c r="KM47" s="8" t="s">
        <v>413</v>
      </c>
      <c r="KN47" s="8" t="s">
        <v>413</v>
      </c>
      <c r="KO47" s="8" t="s">
        <v>413</v>
      </c>
      <c r="KP47" s="8" t="s">
        <v>413</v>
      </c>
      <c r="KQ47" s="8" t="s">
        <v>413</v>
      </c>
    </row>
    <row r="48" spans="1:303" ht="15" hidden="1" customHeight="1">
      <c r="A48" s="40">
        <v>1</v>
      </c>
      <c r="B48" s="25" t="s">
        <v>946</v>
      </c>
      <c r="C48" s="26" t="s">
        <v>947</v>
      </c>
      <c r="D48" s="32">
        <v>44896</v>
      </c>
      <c r="E48" s="26" t="s">
        <v>419</v>
      </c>
      <c r="F48" s="26" t="s">
        <v>437</v>
      </c>
      <c r="G48" s="26" t="s">
        <v>448</v>
      </c>
      <c r="H48" s="26" t="s">
        <v>422</v>
      </c>
      <c r="I48" s="26" t="s">
        <v>423</v>
      </c>
      <c r="J48" s="26" t="s">
        <v>424</v>
      </c>
      <c r="K48" s="26" t="s">
        <v>425</v>
      </c>
      <c r="L48" s="26" t="s">
        <v>905</v>
      </c>
      <c r="M48" s="26" t="s">
        <v>612</v>
      </c>
      <c r="N48" s="26" t="s">
        <v>474</v>
      </c>
      <c r="O48" s="26" t="s">
        <v>434</v>
      </c>
      <c r="P48" s="32">
        <v>44927</v>
      </c>
      <c r="Q48" s="26"/>
      <c r="R48" s="27" t="s">
        <v>445</v>
      </c>
      <c r="S48" s="28">
        <f>IF(ISBLANK(P48)," ",IF(IF(AND(NOT(ISBLANK(Q48))),MONTH(Q48)&lt;1)," ",IF(MONTH(P48)&lt;2,SUM(Tableau235[[#This Row],[02/01/2023]:[31/01/2023]])," ")))</f>
        <v>22</v>
      </c>
      <c r="T48" s="28">
        <f>IF(ISBLANK(P48)," ",IF(IF(AND(NOT(ISBLANK(Q48))),MONTH(Q48)&lt;2)," ",IF(MONTH(P48)&lt;3,SUM(Tableau235[[#This Row],[01/02/2023]:[28/02/2023]])," ")))</f>
        <v>20</v>
      </c>
      <c r="U48" s="28">
        <f>IF(ISBLANK(P48)," ",IF(IF(AND(NOT(ISBLANK(Q48))),MONTH(Q48)&lt;3)," ",IF(MONTH(P48)&lt;4,SUM(Tableau235[[#This Row],[01/03/2023]:[31/03/2023]])," ")))</f>
        <v>23</v>
      </c>
      <c r="V48" s="28">
        <f>IF(ISBLANK(P48)," ",IF(IF(AND(NOT(ISBLANK(Q48))),MONTH(Q48)&lt;4)," ",IF(MONTH(P48)&lt;5,SUM(Tableau235[[#This Row],[03/04/2023]:[28/04/2023]])," ")))</f>
        <v>20</v>
      </c>
      <c r="W48" s="28">
        <f>IF(ISBLANK(P48)," ",IF(IF(AND(NOT(ISBLANK(Q48))),MONTH(Q48)&lt;5)," ",IF(MONTH(P48)&lt;6,SUM(Tableau235[[#This Row],[01/05/2023]:[31/05/2023]])," ")))</f>
        <v>23</v>
      </c>
      <c r="X48" s="28">
        <f>IF(ISBLANK(P48)," ",IF(IF(AND(NOT(ISBLANK(Q48))),MONTH(Q48)&lt;6)," ",IF(MONTH(P48)&lt;7,SUM(Tableau235[[#This Row],[01/06/2023]:[30/06/2023]])," ")))</f>
        <v>22</v>
      </c>
      <c r="Y48" s="28">
        <f>IF(ISBLANK(P48)," ",IF(IF(AND(NOT(ISBLANK(Q48))),MONTH(Q48)&lt;6)," ",IF(MONTH(P48)&lt;8,SUM(Tableau235[[#This Row],[03/07/2023]:[31/07/2023]])," ")))</f>
        <v>21</v>
      </c>
      <c r="Z48" s="28">
        <f>IF(ISBLANK(P48)," ",IF(IF(AND(NOT(ISBLANK(Q48))),MONTH(Q48)&lt;8)," ",IF(MONTH(P48)&lt;9,SUM(Tableau235[[#This Row],[01/08/2023]:[31/08/2023]])," ")))</f>
        <v>23</v>
      </c>
      <c r="AA48" s="28">
        <f>IF(ISBLANK(P48)," ",IF(IF(AND(NOT(ISBLANK(Q48))),MONTH(Q48)&lt;9)," ",IF(MONTH(P48)&lt;10,SUM(Tableau235[[#This Row],[01/09/2023]:[29/09/2023]])," ")))</f>
        <v>21</v>
      </c>
      <c r="AB48" s="28">
        <f>IF(ISBLANK(P48)," ",IF(IF(AND(NOT(ISBLANK(Q48))),MONTH(Q48)&lt;10)," ",IF(MONTH(P48)&lt;11,SUM(Tableau235[[#This Row],[02/10/2023]:[31/10/2023]])," ")))</f>
        <v>22</v>
      </c>
      <c r="AC48" s="28">
        <f>IF(ISBLANK(P48)," ",IF(IF(AND(NOT(ISBLANK(Q48))),MONTH(Q48)&lt;11)," ",IF(MONTH(P48)&lt;12,SUM(Tableau235[[#This Row],[01/11/2023]:[30/11/2023]])," ")))</f>
        <v>11</v>
      </c>
      <c r="AD48" s="28">
        <f>IF(ISBLANK(P48)," ",IF(IF(AND(NOT(ISBLANK(Q48))),MONTH(Q48)&lt;12)," ",IF(MONTH(P48)&lt;13,SUM(Tableau235[[#This Row],[01/12/2023]:[29/12/2023]])," ")))</f>
        <v>16</v>
      </c>
      <c r="AE48" s="7"/>
      <c r="AF48" s="8">
        <f>IF(OR(ISBLANK(P48),Tableau235[[#This Row],[Janvier]]=" ")," ",SUM(Tableau235[[#This Row],[02/01/2023]:[31/01/2023]])/(COUNTA(Tableau235[[#This Row],[02/01/2023]:[31/01/2023]])+COUNTBLANK(Tableau235[[#This Row],[02/01/2023]:[31/01/2023]])))</f>
        <v>1</v>
      </c>
      <c r="AG48" s="8">
        <f>IF(OR(ISBLANK(P48),Tableau235[[#This Row],[Février]]=" ")," ",SUM(Tableau235[[#This Row],[01/02/2023]:[28/02/2023]])/(COUNTA(Tableau235[[#This Row],[01/02/2023]:[28/02/2023]])+COUNTBLANK(Tableau235[[#This Row],[01/02/2023]:[28/02/2023]])))</f>
        <v>1</v>
      </c>
      <c r="AH48" s="8">
        <f>IF(OR(ISBLANK(P48),Tableau235[[#This Row],[Mars]]=" ")," ",SUM(Tableau235[[#This Row],[01/03/2023]:[31/03/2023]])/(COUNTA(Tableau235[[#This Row],[01/03/2023]:[31/03/2023]])+COUNTBLANK(Tableau235[[#This Row],[01/03/2023]:[31/03/2023]])))</f>
        <v>1</v>
      </c>
      <c r="AI48" s="8">
        <f>IF(OR(ISBLANK(P48),Tableau235[[#This Row],[Avril]]=" ")," ",SUM(Tableau235[[#This Row],[03/04/2023]:[28/04/2023]])/(COUNTA(Tableau235[[#This Row],[03/04/2023]:[28/04/2023]])+COUNTBLANK(Tableau235[[#This Row],[01/03/2023]:[31/03/2023]])))</f>
        <v>1</v>
      </c>
      <c r="AJ48" s="8">
        <f>IF(OR(ISBLANK(P48),Tableau235[[#This Row],[Mai]]=" ")," ",SUM(Tableau235[[#This Row],[01/05/2023]:[31/05/2023]])/(COUNTA(Tableau235[[#This Row],[01/05/2023]:[31/05/2023]])+COUNTBLANK(Tableau235[[#This Row],[01/05/2023]:[31/05/2023]])))</f>
        <v>1</v>
      </c>
      <c r="AK48" s="8">
        <f>IF(OR(ISBLANK(P48),Tableau235[[#This Row],[Juin]]=" ")," ",SUM(Tableau235[[#This Row],[01/06/2023]:[30/06/2023]])/(COUNTA(Tableau235[[#This Row],[01/06/2023]:[30/06/2023]])+COUNTBLANK(Tableau235[[#This Row],[01/06/2023]:[30/06/2023]])))</f>
        <v>1</v>
      </c>
      <c r="AL48" s="8">
        <f>IF(OR(ISBLANK(P48),Tableau235[[#This Row],[Juillet]]=" ")," ",SUM(Tableau235[[#This Row],[03/07/2023]:[31/07/2023]])/(COUNTA(Tableau235[[#This Row],[03/07/2023]:[31/07/2023]])+COUNTBLANK(Tableau235[[#This Row],[03/07/2023]:[31/07/2023]])))</f>
        <v>1</v>
      </c>
      <c r="AM48" s="8">
        <f>IF(OR(ISBLANK(P48),Tableau235[[#This Row],[Août]]=" ")," ",SUM(Tableau235[[#This Row],[01/08/2023]:[31/08/2023]])/(COUNTA(Tableau235[[#This Row],[01/08/2023]:[31/08/2023]])+COUNTBLANK(Tableau235[[#This Row],[01/08/2023]:[31/08/2023]])))</f>
        <v>1</v>
      </c>
      <c r="AN48" s="8">
        <f>IF(OR(ISBLANK(P48),Tableau235[[#This Row],[Septembre]]=" ")," ",SUM(Tableau235[[#This Row],[01/09/2023]:[29/09/2023]])/(COUNTA(Tableau235[[#This Row],[01/09/2023]:[29/09/2023]])+COUNTBLANK(Tableau235[[#This Row],[01/09/2023]:[29/09/2023]])))</f>
        <v>1</v>
      </c>
      <c r="AO48" s="8">
        <f>IF(OR(ISBLANK(P48),Tableau235[[#This Row],[Octobre]]=" ")," ",SUM(Tableau235[[#This Row],[02/10/2023]:[31/10/2023]])/(COUNTA(Tableau235[[#This Row],[02/10/2023]:[31/10/2023]])+COUNTBLANK(Tableau235[[#This Row],[02/10/2023]:[31/10/2023]])))</f>
        <v>1</v>
      </c>
      <c r="AP48" s="8">
        <f>IF(OR(ISBLANK(P48),Tableau235[[#This Row],[Novembre]]=" ")," ",SUM(Tableau235[[#This Row],[01/11/2023]:[30/11/2023]])/(COUNTA(Tableau235[[#This Row],[01/11/2023]:[30/11/2023]])+COUNTBLANK(Tableau235[[#This Row],[01/11/2023]:[30/11/2023]])))</f>
        <v>0.5</v>
      </c>
      <c r="AQ48" s="8">
        <f>IF(OR(ISBLANK(P48),Tableau235[[#This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>
        <v>1</v>
      </c>
      <c r="CB48" s="8">
        <v>1</v>
      </c>
      <c r="CC48" s="8">
        <v>1</v>
      </c>
      <c r="CD48" s="8">
        <v>1</v>
      </c>
      <c r="CE48" s="8">
        <v>1</v>
      </c>
      <c r="CF48" s="8">
        <v>1</v>
      </c>
      <c r="CG48" s="8">
        <v>1</v>
      </c>
      <c r="CH48" s="8">
        <v>1</v>
      </c>
      <c r="CI48" s="8">
        <v>1</v>
      </c>
      <c r="CJ48" s="8">
        <v>1</v>
      </c>
      <c r="CK48" s="8">
        <v>1</v>
      </c>
      <c r="CL48" s="8">
        <v>1</v>
      </c>
      <c r="CM48" s="8">
        <v>1</v>
      </c>
      <c r="CN48" s="8">
        <v>1</v>
      </c>
      <c r="CO48" s="8">
        <v>1</v>
      </c>
      <c r="CP48" s="8">
        <v>1</v>
      </c>
      <c r="CQ48" s="8">
        <v>1</v>
      </c>
      <c r="CR48" s="8">
        <v>1</v>
      </c>
      <c r="CS48" s="8">
        <v>1</v>
      </c>
      <c r="CT48" s="8">
        <v>1</v>
      </c>
      <c r="CU48" s="8">
        <v>1</v>
      </c>
      <c r="CV48" s="8">
        <v>1</v>
      </c>
      <c r="CW48" s="8">
        <v>1</v>
      </c>
      <c r="CX48" s="8">
        <v>1</v>
      </c>
      <c r="CY48" s="8">
        <v>1</v>
      </c>
      <c r="CZ48" s="8">
        <v>1</v>
      </c>
      <c r="DA48" s="8">
        <v>1</v>
      </c>
      <c r="DB48" s="8">
        <v>1</v>
      </c>
      <c r="DC48" s="8">
        <v>1</v>
      </c>
      <c r="DD48" s="8">
        <v>1</v>
      </c>
      <c r="DE48" s="8">
        <v>1</v>
      </c>
      <c r="DF48" s="8">
        <v>1</v>
      </c>
      <c r="DG48" s="8">
        <v>1</v>
      </c>
      <c r="DH48" s="8">
        <v>1</v>
      </c>
      <c r="DI48" s="8">
        <v>1</v>
      </c>
      <c r="DJ48" s="8">
        <v>1</v>
      </c>
      <c r="DK48" s="8">
        <v>1</v>
      </c>
      <c r="DL48" s="8">
        <v>1</v>
      </c>
      <c r="DM48" s="8">
        <v>1</v>
      </c>
      <c r="DN48" s="8">
        <v>1</v>
      </c>
      <c r="DO48" s="8">
        <v>1</v>
      </c>
      <c r="DP48" s="8">
        <v>1</v>
      </c>
      <c r="DQ48" s="8">
        <v>1</v>
      </c>
      <c r="DR48" s="8">
        <v>1</v>
      </c>
      <c r="DS48" s="8">
        <v>1</v>
      </c>
      <c r="DT48" s="8">
        <v>1</v>
      </c>
      <c r="DU48" s="8">
        <v>1</v>
      </c>
      <c r="DV48" s="8">
        <v>1</v>
      </c>
      <c r="DW48" s="8">
        <v>1</v>
      </c>
      <c r="DX48" s="8">
        <v>1</v>
      </c>
      <c r="DY48" s="8">
        <v>1</v>
      </c>
      <c r="DZ48" s="8">
        <v>1</v>
      </c>
      <c r="EA48" s="8">
        <v>1</v>
      </c>
      <c r="EB48" s="8">
        <v>1</v>
      </c>
      <c r="EC48" s="8">
        <v>1</v>
      </c>
      <c r="ED48" s="8">
        <v>1</v>
      </c>
      <c r="EE48" s="8">
        <v>1</v>
      </c>
      <c r="EF48" s="8">
        <v>1</v>
      </c>
      <c r="EG48" s="8">
        <v>1</v>
      </c>
      <c r="EH48" s="8">
        <v>1</v>
      </c>
      <c r="EI48" s="8">
        <v>1</v>
      </c>
      <c r="EJ48" s="8">
        <v>1</v>
      </c>
      <c r="EK48" s="8">
        <v>1</v>
      </c>
      <c r="EL48" s="8">
        <v>1</v>
      </c>
      <c r="EM48" s="8">
        <v>1</v>
      </c>
      <c r="EN48" s="8">
        <v>1</v>
      </c>
      <c r="EO48" s="8">
        <v>1</v>
      </c>
      <c r="EP48" s="8">
        <v>1</v>
      </c>
      <c r="EQ48" s="8">
        <v>1</v>
      </c>
      <c r="ER48" s="8">
        <v>1</v>
      </c>
      <c r="ES48" s="8">
        <v>1</v>
      </c>
      <c r="ET48" s="8">
        <v>1</v>
      </c>
      <c r="EU48" s="8">
        <v>1</v>
      </c>
      <c r="EV48" s="8">
        <v>1</v>
      </c>
      <c r="EW48" s="8">
        <v>1</v>
      </c>
      <c r="EX48" s="8">
        <v>1</v>
      </c>
      <c r="EY48" s="8">
        <v>1</v>
      </c>
      <c r="EZ48" s="8">
        <v>1</v>
      </c>
      <c r="FA48" s="8">
        <v>1</v>
      </c>
      <c r="FB48" s="8">
        <v>1</v>
      </c>
      <c r="FC48" s="8">
        <v>1</v>
      </c>
      <c r="FD48" s="8">
        <v>1</v>
      </c>
      <c r="FE48" s="8">
        <v>1</v>
      </c>
      <c r="FF48" s="8">
        <v>1</v>
      </c>
      <c r="FG48" s="8">
        <v>1</v>
      </c>
      <c r="FH48" s="8">
        <v>1</v>
      </c>
      <c r="FI48" s="8">
        <v>1</v>
      </c>
      <c r="FJ48" s="8">
        <v>1</v>
      </c>
      <c r="FK48" s="8">
        <v>1</v>
      </c>
      <c r="FL48" s="8">
        <v>1</v>
      </c>
      <c r="FM48" s="8">
        <v>1</v>
      </c>
      <c r="FN48" s="8">
        <v>1</v>
      </c>
      <c r="FO48" s="8">
        <v>1</v>
      </c>
      <c r="FP48" s="8">
        <v>1</v>
      </c>
      <c r="FQ48" s="8">
        <v>1</v>
      </c>
      <c r="FR48" s="8">
        <v>1</v>
      </c>
      <c r="FS48" s="8">
        <v>1</v>
      </c>
      <c r="FT48" s="8">
        <v>1</v>
      </c>
      <c r="FU48" s="8">
        <v>1</v>
      </c>
      <c r="FV48" s="8">
        <v>1</v>
      </c>
      <c r="FW48" s="8">
        <v>1</v>
      </c>
      <c r="FX48" s="8">
        <v>1</v>
      </c>
      <c r="FY48" s="8">
        <v>1</v>
      </c>
      <c r="FZ48" s="8">
        <v>1</v>
      </c>
      <c r="GA48" s="8">
        <v>1</v>
      </c>
      <c r="GB48" s="8">
        <v>1</v>
      </c>
      <c r="GC48" s="8">
        <v>1</v>
      </c>
      <c r="GD48" s="8">
        <v>1</v>
      </c>
      <c r="GE48" s="8">
        <v>1</v>
      </c>
      <c r="GF48" s="8">
        <v>1</v>
      </c>
      <c r="GG48" s="8">
        <v>1</v>
      </c>
      <c r="GH48" s="8">
        <v>1</v>
      </c>
      <c r="GI48" s="8">
        <v>1</v>
      </c>
      <c r="GJ48" s="8">
        <v>1</v>
      </c>
      <c r="GK48" s="8">
        <v>1</v>
      </c>
      <c r="GL48" s="8">
        <v>1</v>
      </c>
      <c r="GM48" s="8">
        <v>1</v>
      </c>
      <c r="GN48" s="8">
        <v>1</v>
      </c>
      <c r="GO48" s="8">
        <v>1</v>
      </c>
      <c r="GP48" s="8">
        <v>1</v>
      </c>
      <c r="GQ48" s="8">
        <v>1</v>
      </c>
      <c r="GR48" s="8">
        <v>1</v>
      </c>
      <c r="GS48" s="8">
        <v>1</v>
      </c>
      <c r="GT48" s="8">
        <v>1</v>
      </c>
      <c r="GU48" s="8">
        <v>1</v>
      </c>
      <c r="GV48" s="8">
        <v>1</v>
      </c>
      <c r="GW48" s="8">
        <v>1</v>
      </c>
      <c r="GX48" s="8">
        <v>1</v>
      </c>
      <c r="GY48" s="8">
        <v>1</v>
      </c>
      <c r="GZ48" s="8">
        <v>1</v>
      </c>
      <c r="HA48" s="8">
        <v>1</v>
      </c>
      <c r="HB48" s="8">
        <v>1</v>
      </c>
      <c r="HC48" s="8">
        <v>1</v>
      </c>
      <c r="HD48" s="8">
        <v>1</v>
      </c>
      <c r="HE48" s="8">
        <v>1</v>
      </c>
      <c r="HF48" s="8">
        <v>1</v>
      </c>
      <c r="HG48" s="8">
        <v>1</v>
      </c>
      <c r="HH48" s="8">
        <v>1</v>
      </c>
      <c r="HI48" s="8">
        <v>1</v>
      </c>
      <c r="HJ48" s="8">
        <v>1</v>
      </c>
      <c r="HK48" s="8">
        <v>1</v>
      </c>
      <c r="HL48" s="8">
        <v>1</v>
      </c>
      <c r="HM48" s="8">
        <v>1</v>
      </c>
      <c r="HN48" s="8">
        <v>1</v>
      </c>
      <c r="HO48" s="8">
        <v>1</v>
      </c>
      <c r="HP48" s="8">
        <v>1</v>
      </c>
      <c r="HQ48" s="8">
        <v>1</v>
      </c>
      <c r="HR48" s="8">
        <v>1</v>
      </c>
      <c r="HS48" s="8">
        <v>1</v>
      </c>
      <c r="HT48" s="8">
        <v>1</v>
      </c>
      <c r="HU48" s="8">
        <v>1</v>
      </c>
      <c r="HV48" s="8">
        <v>1</v>
      </c>
      <c r="HW48" s="8">
        <v>1</v>
      </c>
      <c r="HX48" s="8">
        <v>1</v>
      </c>
      <c r="HY48" s="8">
        <v>1</v>
      </c>
      <c r="HZ48" s="8">
        <v>1</v>
      </c>
      <c r="IA48" s="8">
        <v>1</v>
      </c>
      <c r="IB48" s="8">
        <v>1</v>
      </c>
      <c r="IC48" s="8">
        <v>1</v>
      </c>
      <c r="ID48" s="8">
        <v>1</v>
      </c>
      <c r="IE48" s="8">
        <v>1</v>
      </c>
      <c r="IF48" s="8">
        <v>1</v>
      </c>
      <c r="IG48" s="8">
        <v>1</v>
      </c>
      <c r="IH48" s="8">
        <v>1</v>
      </c>
      <c r="II48" s="8">
        <v>1</v>
      </c>
      <c r="IJ48" s="8">
        <v>1</v>
      </c>
      <c r="IK48" s="8">
        <v>1</v>
      </c>
      <c r="IL48" s="8">
        <v>1</v>
      </c>
      <c r="IM48" s="8">
        <v>1</v>
      </c>
      <c r="IN48" s="8">
        <v>1</v>
      </c>
      <c r="IO48" s="8">
        <v>1</v>
      </c>
      <c r="IP48" s="8">
        <v>1</v>
      </c>
      <c r="IQ48" s="8">
        <v>1</v>
      </c>
      <c r="IR48" s="8">
        <v>1</v>
      </c>
      <c r="IS48" s="8">
        <v>1</v>
      </c>
      <c r="IT48" s="8">
        <v>1</v>
      </c>
      <c r="IU48" s="8">
        <v>1</v>
      </c>
      <c r="IV48" s="8">
        <v>1</v>
      </c>
      <c r="IW48" s="8">
        <v>1</v>
      </c>
      <c r="IX48" s="8">
        <v>1</v>
      </c>
      <c r="IY48" s="8">
        <v>1</v>
      </c>
      <c r="IZ48" s="8">
        <v>1</v>
      </c>
      <c r="JA48" s="8">
        <v>1</v>
      </c>
      <c r="JB48" s="8">
        <v>1</v>
      </c>
      <c r="JC48" s="8" t="s">
        <v>413</v>
      </c>
      <c r="JD48" s="8" t="s">
        <v>415</v>
      </c>
      <c r="JE48" s="8" t="s">
        <v>413</v>
      </c>
      <c r="JF48" s="8" t="s">
        <v>413</v>
      </c>
      <c r="JG48" s="8" t="s">
        <v>413</v>
      </c>
      <c r="JH48" s="8" t="s">
        <v>413</v>
      </c>
      <c r="JI48" s="8" t="s">
        <v>413</v>
      </c>
      <c r="JJ48" s="8" t="s">
        <v>413</v>
      </c>
      <c r="JK48" s="8" t="s">
        <v>413</v>
      </c>
      <c r="JL48" s="8" t="s">
        <v>413</v>
      </c>
      <c r="JM48" s="8" t="s">
        <v>413</v>
      </c>
      <c r="JN48" s="8">
        <v>1</v>
      </c>
      <c r="JO48" s="8">
        <v>1</v>
      </c>
      <c r="JP48" s="8">
        <v>1</v>
      </c>
      <c r="JQ48" s="8">
        <v>1</v>
      </c>
      <c r="JR48" s="8">
        <v>1</v>
      </c>
      <c r="JS48" s="8">
        <v>1</v>
      </c>
      <c r="JT48" s="8">
        <v>1</v>
      </c>
      <c r="JU48" s="8">
        <v>1</v>
      </c>
      <c r="JV48" s="8">
        <v>1</v>
      </c>
      <c r="JW48" s="8">
        <v>1</v>
      </c>
      <c r="JX48" s="8">
        <v>1</v>
      </c>
      <c r="JY48" s="8">
        <v>1</v>
      </c>
      <c r="JZ48" s="8">
        <v>1</v>
      </c>
      <c r="KA48" s="8">
        <v>1</v>
      </c>
      <c r="KB48" s="8">
        <v>1</v>
      </c>
      <c r="KC48" s="8">
        <v>1</v>
      </c>
      <c r="KD48" s="8">
        <v>1</v>
      </c>
      <c r="KE48" s="8">
        <v>1</v>
      </c>
      <c r="KF48" s="8">
        <v>1</v>
      </c>
      <c r="KG48" s="8">
        <v>1</v>
      </c>
      <c r="KH48" s="8">
        <v>1</v>
      </c>
      <c r="KI48" s="8">
        <v>1</v>
      </c>
      <c r="KJ48" s="8">
        <v>1</v>
      </c>
      <c r="KK48" s="8">
        <v>1</v>
      </c>
      <c r="KL48" s="8">
        <v>1</v>
      </c>
      <c r="KM48" s="8" t="s">
        <v>413</v>
      </c>
      <c r="KN48" s="8" t="s">
        <v>413</v>
      </c>
      <c r="KO48" s="8" t="s">
        <v>413</v>
      </c>
      <c r="KP48" s="8" t="s">
        <v>413</v>
      </c>
      <c r="KQ48" s="8" t="s">
        <v>413</v>
      </c>
    </row>
    <row r="49" spans="1:303" ht="15" hidden="1" customHeight="1">
      <c r="A49" s="56">
        <v>1</v>
      </c>
      <c r="B49" s="25" t="s">
        <v>542</v>
      </c>
      <c r="C49" s="26" t="s">
        <v>543</v>
      </c>
      <c r="D49" s="32">
        <v>45181</v>
      </c>
      <c r="E49" s="26" t="s">
        <v>470</v>
      </c>
      <c r="F49" s="26" t="s">
        <v>465</v>
      </c>
      <c r="G49" s="26" t="s">
        <v>617</v>
      </c>
      <c r="H49" s="26" t="s">
        <v>422</v>
      </c>
      <c r="I49" s="26" t="s">
        <v>423</v>
      </c>
      <c r="J49" s="26" t="s">
        <v>440</v>
      </c>
      <c r="K49" s="26" t="s">
        <v>441</v>
      </c>
      <c r="L49" s="26" t="s">
        <v>935</v>
      </c>
      <c r="M49" s="26"/>
      <c r="N49" s="26" t="s">
        <v>474</v>
      </c>
      <c r="O49" s="26" t="s">
        <v>451</v>
      </c>
      <c r="P49" s="32">
        <v>45170</v>
      </c>
      <c r="Q49" s="26"/>
      <c r="R49" s="27" t="s">
        <v>445</v>
      </c>
      <c r="S49" s="28" t="str">
        <f>IF(ISBLANK(P49)," ",IF(IF(AND(NOT(ISBLANK(Q49))),MONTH(Q49)&lt;1)," ",IF(MONTH(P49)&lt;2,SUM(Tableau235[[#This Row],[02/01/2023]:[31/01/2023]])," ")))</f>
        <v xml:space="preserve"> </v>
      </c>
      <c r="T49" s="28" t="str">
        <f>IF(ISBLANK(P49)," ",IF(IF(AND(NOT(ISBLANK(Q49))),MONTH(Q49)&lt;2)," ",IF(MONTH(P49)&lt;3,SUM(Tableau235[[#This Row],[01/02/2023]:[28/02/2023]])," ")))</f>
        <v xml:space="preserve"> </v>
      </c>
      <c r="U49" s="28" t="str">
        <f>IF(ISBLANK(P49)," ",IF(IF(AND(NOT(ISBLANK(Q49))),MONTH(Q49)&lt;3)," ",IF(MONTH(P49)&lt;4,SUM(Tableau235[[#This Row],[01/03/2023]:[31/03/2023]])," ")))</f>
        <v xml:space="preserve"> </v>
      </c>
      <c r="V49" s="28" t="str">
        <f>IF(ISBLANK(P49)," ",IF(IF(AND(NOT(ISBLANK(Q49))),MONTH(Q49)&lt;4)," ",IF(MONTH(P49)&lt;5,SUM(Tableau235[[#This Row],[03/04/2023]:[28/04/2023]])," ")))</f>
        <v xml:space="preserve"> </v>
      </c>
      <c r="W49" s="28" t="str">
        <f>IF(ISBLANK(P49)," ",IF(IF(AND(NOT(ISBLANK(Q49))),MONTH(Q49)&lt;5)," ",IF(MONTH(P49)&lt;6,SUM(Tableau235[[#This Row],[01/05/2023]:[31/05/2023]])," ")))</f>
        <v xml:space="preserve"> </v>
      </c>
      <c r="X49" s="28" t="str">
        <f>IF(ISBLANK(P49)," ",IF(IF(AND(NOT(ISBLANK(Q49))),MONTH(Q49)&lt;6)," ",IF(MONTH(P49)&lt;7,SUM(Tableau235[[#This Row],[01/06/2023]:[30/06/2023]])," ")))</f>
        <v xml:space="preserve"> </v>
      </c>
      <c r="Y49" s="28" t="str">
        <f>IF(ISBLANK(P49)," ",IF(IF(AND(NOT(ISBLANK(Q49))),MONTH(Q49)&lt;6)," ",IF(MONTH(P49)&lt;8,SUM(Tableau235[[#This Row],[03/07/2023]:[31/07/2023]])," ")))</f>
        <v xml:space="preserve"> </v>
      </c>
      <c r="Z49" s="28" t="str">
        <f>IF(ISBLANK(P49)," ",IF(IF(AND(NOT(ISBLANK(Q49))),MONTH(Q49)&lt;8)," ",IF(MONTH(P49)&lt;9,SUM(Tableau235[[#This Row],[01/08/2023]:[31/08/2023]])," ")))</f>
        <v xml:space="preserve"> </v>
      </c>
      <c r="AA49" s="28">
        <f>IF(ISBLANK(P49)," ",IF(IF(AND(NOT(ISBLANK(Q49))),MONTH(Q49)&lt;9)," ",IF(MONTH(P49)&lt;10,SUM(Tableau235[[#This Row],[01/09/2023]:[29/09/2023]])," ")))</f>
        <v>21</v>
      </c>
      <c r="AB49" s="28">
        <f>IF(ISBLANK(P49)," ",IF(IF(AND(NOT(ISBLANK(Q49))),MONTH(Q49)&lt;10)," ",IF(MONTH(P49)&lt;11,SUM(Tableau235[[#This Row],[02/10/2023]:[31/10/2023]])," ")))</f>
        <v>22</v>
      </c>
      <c r="AC49" s="28">
        <f>IF(ISBLANK(P49)," ",IF(IF(AND(NOT(ISBLANK(Q49))),MONTH(Q49)&lt;11)," ",IF(MONTH(P49)&lt;12,SUM(Tableau235[[#This Row],[01/11/2023]:[30/11/2023]])," ")))</f>
        <v>21</v>
      </c>
      <c r="AD49" s="28">
        <f>IF(ISBLANK(P49)," ",IF(IF(AND(NOT(ISBLANK(Q49))),MONTH(Q49)&lt;12)," ",IF(MONTH(P49)&lt;13,SUM(Tableau235[[#This Row],[01/12/2023]:[29/12/2023]])," ")))</f>
        <v>21</v>
      </c>
      <c r="AE49" s="7"/>
      <c r="AF49" s="8" t="str">
        <f>IF(OR(ISBLANK(P49),Tableau235[[#This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49" s="8" t="str">
        <f>IF(OR(ISBLANK(P49),Tableau235[[#This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49" s="8" t="str">
        <f>IF(OR(ISBLANK(P49),Tableau235[[#This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49" s="8" t="str">
        <f>IF(OR(ISBLANK(P49),Tableau235[[#This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49" s="8" t="str">
        <f>IF(OR(ISBLANK(P49),Tableau235[[#This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49" s="8" t="str">
        <f>IF(OR(ISBLANK(P49),Tableau235[[#This Row],[Juin]]=" ")," ",SUM(Tableau235[[#This Row],[01/06/2023]:[30/06/2023]])/(COUNTA(Tableau235[[#This Row],[01/06/2023]:[30/06/2023]])+COUNTBLANK(Tableau235[[#This Row],[01/06/2023]:[30/06/2023]])))</f>
        <v xml:space="preserve"> </v>
      </c>
      <c r="AL49" s="8" t="str">
        <f>IF(OR(ISBLANK(P49),Tableau235[[#This Row],[Juillet]]=" ")," ",SUM(Tableau235[[#This Row],[03/07/2023]:[31/07/2023]])/(COUNTA(Tableau235[[#This Row],[03/07/2023]:[31/07/2023]])+COUNTBLANK(Tableau235[[#This Row],[03/07/2023]:[31/07/2023]])))</f>
        <v xml:space="preserve"> </v>
      </c>
      <c r="AM49" s="8" t="str">
        <f>IF(OR(ISBLANK(P49),Tableau235[[#This Row],[Août]]=" ")," ",SUM(Tableau235[[#This Row],[01/08/2023]:[31/08/2023]])/(COUNTA(Tableau235[[#This Row],[01/08/2023]:[31/08/2023]])+COUNTBLANK(Tableau235[[#This Row],[01/08/2023]:[31/08/2023]])))</f>
        <v xml:space="preserve"> </v>
      </c>
      <c r="AN49" s="8">
        <f>IF(OR(ISBLANK(P49),Tableau235[[#This Row],[Septembre]]=" ")," ",SUM(Tableau235[[#This Row],[01/09/2023]:[29/09/2023]])/(COUNTA(Tableau235[[#This Row],[01/09/2023]:[29/09/2023]])+COUNTBLANK(Tableau235[[#This Row],[01/09/2023]:[29/09/2023]])))</f>
        <v>1</v>
      </c>
      <c r="AO49" s="8">
        <f>IF(OR(ISBLANK(P49),Tableau235[[#This Row],[Octobre]]=" ")," ",SUM(Tableau235[[#This Row],[02/10/2023]:[31/10/2023]])/(COUNTA(Tableau235[[#This Row],[02/10/2023]:[31/10/2023]])+COUNTBLANK(Tableau235[[#This Row],[02/10/2023]:[31/10/2023]])))</f>
        <v>1</v>
      </c>
      <c r="AP49" s="8">
        <f>IF(OR(ISBLANK(P49),Tableau235[[#This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49" s="8">
        <f>IF(OR(ISBLANK(P49),Tableau235[[#This Row],[Décembre]]=" ")," ",SUM(Tableau235[[#This Row],[01/12/2023]:[29/12/2023]])/(COUNTA(Tableau235[[#This Row],[01/12/2023]:[29/12/2023]])+COUNTBLANK(Tableau235[[#This Row],[01/12/2023]:[29/12/2023]])))</f>
        <v>1</v>
      </c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>
        <v>1</v>
      </c>
      <c r="HK49" s="8">
        <v>1</v>
      </c>
      <c r="HL49" s="8">
        <v>1</v>
      </c>
      <c r="HM49" s="8">
        <v>1</v>
      </c>
      <c r="HN49" s="8">
        <v>1</v>
      </c>
      <c r="HO49" s="8">
        <v>1</v>
      </c>
      <c r="HP49" s="8">
        <v>1</v>
      </c>
      <c r="HQ49" s="8">
        <v>1</v>
      </c>
      <c r="HR49" s="8">
        <v>1</v>
      </c>
      <c r="HS49" s="8">
        <v>1</v>
      </c>
      <c r="HT49" s="8">
        <v>1</v>
      </c>
      <c r="HU49" s="8">
        <v>1</v>
      </c>
      <c r="HV49" s="8">
        <v>1</v>
      </c>
      <c r="HW49" s="8">
        <v>1</v>
      </c>
      <c r="HX49" s="8">
        <v>1</v>
      </c>
      <c r="HY49" s="8">
        <v>1</v>
      </c>
      <c r="HZ49" s="8">
        <v>1</v>
      </c>
      <c r="IA49" s="8">
        <v>1</v>
      </c>
      <c r="IB49" s="8">
        <v>1</v>
      </c>
      <c r="IC49" s="8">
        <v>1</v>
      </c>
      <c r="ID49" s="8">
        <v>1</v>
      </c>
      <c r="IE49" s="8">
        <v>1</v>
      </c>
      <c r="IF49" s="8">
        <v>1</v>
      </c>
      <c r="IG49" s="8">
        <v>1</v>
      </c>
      <c r="IH49" s="8">
        <v>1</v>
      </c>
      <c r="II49" s="8">
        <v>1</v>
      </c>
      <c r="IJ49" s="8">
        <v>1</v>
      </c>
      <c r="IK49" s="8">
        <v>1</v>
      </c>
      <c r="IL49" s="8">
        <v>1</v>
      </c>
      <c r="IM49" s="8">
        <v>1</v>
      </c>
      <c r="IN49" s="8">
        <v>1</v>
      </c>
      <c r="IO49" s="8">
        <v>1</v>
      </c>
      <c r="IP49" s="8">
        <v>1</v>
      </c>
      <c r="IQ49" s="8">
        <v>1</v>
      </c>
      <c r="IR49" s="8">
        <v>1</v>
      </c>
      <c r="IS49" s="8">
        <v>1</v>
      </c>
      <c r="IT49" s="8">
        <v>1</v>
      </c>
      <c r="IU49" s="8">
        <v>1</v>
      </c>
      <c r="IV49" s="8">
        <v>1</v>
      </c>
      <c r="IW49" s="8">
        <v>1</v>
      </c>
      <c r="IX49" s="8">
        <v>1</v>
      </c>
      <c r="IY49" s="8">
        <v>1</v>
      </c>
      <c r="IZ49" s="8">
        <v>1</v>
      </c>
      <c r="JA49" s="8">
        <v>1</v>
      </c>
      <c r="JB49" s="8">
        <v>1</v>
      </c>
      <c r="JC49" s="8">
        <v>1</v>
      </c>
      <c r="JD49" s="8" t="s">
        <v>415</v>
      </c>
      <c r="JE49" s="8">
        <v>1</v>
      </c>
      <c r="JF49" s="8">
        <v>1</v>
      </c>
      <c r="JG49" s="8">
        <v>1</v>
      </c>
      <c r="JH49" s="8">
        <v>1</v>
      </c>
      <c r="JI49" s="8">
        <v>1</v>
      </c>
      <c r="JJ49" s="8">
        <v>1</v>
      </c>
      <c r="JK49" s="8">
        <v>1</v>
      </c>
      <c r="JL49" s="8">
        <v>1</v>
      </c>
      <c r="JM49" s="8">
        <v>1</v>
      </c>
      <c r="JN49" s="8">
        <v>1</v>
      </c>
      <c r="JO49" s="8">
        <v>1</v>
      </c>
      <c r="JP49" s="8">
        <v>1</v>
      </c>
      <c r="JQ49" s="8">
        <v>1</v>
      </c>
      <c r="JR49" s="8">
        <v>1</v>
      </c>
      <c r="JS49" s="8">
        <v>1</v>
      </c>
      <c r="JT49" s="8">
        <v>1</v>
      </c>
      <c r="JU49" s="8">
        <v>1</v>
      </c>
      <c r="JV49" s="8">
        <v>1</v>
      </c>
      <c r="JW49" s="8">
        <v>1</v>
      </c>
      <c r="JX49" s="8">
        <v>1</v>
      </c>
      <c r="JY49" s="8">
        <v>1</v>
      </c>
      <c r="JZ49" s="8">
        <v>1</v>
      </c>
      <c r="KA49" s="8">
        <v>1</v>
      </c>
      <c r="KB49" s="8">
        <v>1</v>
      </c>
      <c r="KC49" s="8">
        <v>1</v>
      </c>
      <c r="KD49" s="8">
        <v>1</v>
      </c>
      <c r="KE49" s="8">
        <v>1</v>
      </c>
      <c r="KF49" s="8">
        <v>1</v>
      </c>
      <c r="KG49" s="8">
        <v>1</v>
      </c>
      <c r="KH49" s="8">
        <v>1</v>
      </c>
      <c r="KI49" s="8">
        <v>1</v>
      </c>
      <c r="KJ49" s="8">
        <v>1</v>
      </c>
      <c r="KK49" s="8">
        <v>1</v>
      </c>
      <c r="KL49" s="8">
        <v>1</v>
      </c>
      <c r="KM49" s="8">
        <v>1</v>
      </c>
      <c r="KN49" s="8">
        <v>1</v>
      </c>
      <c r="KO49" s="8">
        <v>1</v>
      </c>
      <c r="KP49" s="8">
        <v>1</v>
      </c>
      <c r="KQ49" s="8">
        <v>1</v>
      </c>
    </row>
    <row r="50" spans="1:303" ht="15" hidden="1" customHeight="1">
      <c r="A50" s="40">
        <v>1</v>
      </c>
      <c r="B50" s="25" t="s">
        <v>544</v>
      </c>
      <c r="C50" s="26" t="s">
        <v>545</v>
      </c>
      <c r="D50" s="32">
        <v>43873</v>
      </c>
      <c r="E50" s="26" t="s">
        <v>419</v>
      </c>
      <c r="F50" s="26" t="s">
        <v>437</v>
      </c>
      <c r="G50" s="26" t="s">
        <v>448</v>
      </c>
      <c r="H50" s="26" t="s">
        <v>422</v>
      </c>
      <c r="I50" s="26" t="s">
        <v>423</v>
      </c>
      <c r="J50" s="26" t="s">
        <v>424</v>
      </c>
      <c r="K50" s="26" t="s">
        <v>425</v>
      </c>
      <c r="L50" s="26" t="s">
        <v>905</v>
      </c>
      <c r="M50" s="26"/>
      <c r="N50" s="26" t="s">
        <v>474</v>
      </c>
      <c r="O50" s="26" t="s">
        <v>434</v>
      </c>
      <c r="P50" s="32">
        <v>44927</v>
      </c>
      <c r="Q50" s="26"/>
      <c r="R50" s="27" t="s">
        <v>428</v>
      </c>
      <c r="S50" s="28">
        <f>IF(ISBLANK(P50)," ",IF(IF(AND(NOT(ISBLANK(Q50))),MONTH(Q50)&lt;1)," ",IF(MONTH(P50)&lt;2,SUM(Tableau235[[#This Row],[02/01/2023]:[31/01/2023]])," ")))</f>
        <v>22</v>
      </c>
      <c r="T50" s="28">
        <f>IF(ISBLANK(P50)," ",IF(IF(AND(NOT(ISBLANK(Q50))),MONTH(Q50)&lt;2)," ",IF(MONTH(P50)&lt;3,SUM(Tableau235[[#This Row],[01/02/2023]:[28/02/2023]])," ")))</f>
        <v>20</v>
      </c>
      <c r="U50" s="28">
        <f>IF(ISBLANK(P50)," ",IF(IF(AND(NOT(ISBLANK(Q50))),MONTH(Q50)&lt;3)," ",IF(MONTH(P50)&lt;4,SUM(Tableau235[[#This Row],[01/03/2023]:[31/03/2023]])," ")))</f>
        <v>23</v>
      </c>
      <c r="V50" s="28">
        <f>IF(ISBLANK(P50)," ",IF(IF(AND(NOT(ISBLANK(Q50))),MONTH(Q50)&lt;4)," ",IF(MONTH(P50)&lt;5,SUM(Tableau235[[#This Row],[03/04/2023]:[28/04/2023]])," ")))</f>
        <v>20</v>
      </c>
      <c r="W50" s="28">
        <f>IF(ISBLANK(P50)," ",IF(IF(AND(NOT(ISBLANK(Q50))),MONTH(Q50)&lt;5)," ",IF(MONTH(P50)&lt;6,SUM(Tableau235[[#This Row],[01/05/2023]:[31/05/2023]])," ")))</f>
        <v>23</v>
      </c>
      <c r="X50" s="28">
        <f>IF(ISBLANK(P50)," ",IF(IF(AND(NOT(ISBLANK(Q50))),MONTH(Q50)&lt;6)," ",IF(MONTH(P50)&lt;7,SUM(Tableau235[[#This Row],[01/06/2023]:[30/06/2023]])," ")))</f>
        <v>22</v>
      </c>
      <c r="Y50" s="28">
        <f>IF(ISBLANK(P50)," ",IF(IF(AND(NOT(ISBLANK(Q50))),MONTH(Q50)&lt;6)," ",IF(MONTH(P50)&lt;8,SUM(Tableau235[[#This Row],[03/07/2023]:[31/07/2023]])," ")))</f>
        <v>21</v>
      </c>
      <c r="Z50" s="28">
        <f>IF(ISBLANK(P50)," ",IF(IF(AND(NOT(ISBLANK(Q50))),MONTH(Q50)&lt;8)," ",IF(MONTH(P50)&lt;9,SUM(Tableau235[[#This Row],[01/08/2023]:[31/08/2023]])," ")))</f>
        <v>23</v>
      </c>
      <c r="AA50" s="28">
        <f>IF(ISBLANK(P50)," ",IF(IF(AND(NOT(ISBLANK(Q50))),MONTH(Q50)&lt;9)," ",IF(MONTH(P50)&lt;10,SUM(Tableau235[[#This Row],[01/09/2023]:[29/09/2023]])," ")))</f>
        <v>21</v>
      </c>
      <c r="AB50" s="28">
        <f>IF(ISBLANK(P50)," ",IF(IF(AND(NOT(ISBLANK(Q50))),MONTH(Q50)&lt;10)," ",IF(MONTH(P50)&lt;11,SUM(Tableau235[[#This Row],[02/10/2023]:[31/10/2023]])," ")))</f>
        <v>22</v>
      </c>
      <c r="AC50" s="28">
        <f>IF(ISBLANK(P50)," ",IF(IF(AND(NOT(ISBLANK(Q50))),MONTH(Q50)&lt;11)," ",IF(MONTH(P50)&lt;12,SUM(Tableau235[[#This Row],[01/11/2023]:[30/11/2023]])," ")))</f>
        <v>12</v>
      </c>
      <c r="AD50" s="28">
        <f>IF(ISBLANK(P50)," ",IF(IF(AND(NOT(ISBLANK(Q50))),MONTH(Q50)&lt;12)," ",IF(MONTH(P50)&lt;13,SUM(Tableau235[[#This Row],[01/12/2023]:[29/12/2023]])," ")))</f>
        <v>0</v>
      </c>
      <c r="AE50" s="7"/>
      <c r="AF50" s="8">
        <f>IF(OR(ISBLANK(P50),Tableau235[[#This Row],[Janvier]]=" ")," ",SUM(Tableau235[[#This Row],[02/01/2023]:[31/01/2023]])/(COUNTA(Tableau235[[#This Row],[02/01/2023]:[31/01/2023]])+COUNTBLANK(Tableau235[[#This Row],[02/01/2023]:[31/01/2023]])))</f>
        <v>1</v>
      </c>
      <c r="AG50" s="8">
        <f>IF(OR(ISBLANK(P50),Tableau235[[#This Row],[Février]]=" ")," ",SUM(Tableau235[[#This Row],[01/02/2023]:[28/02/2023]])/(COUNTA(Tableau235[[#This Row],[01/02/2023]:[28/02/2023]])+COUNTBLANK(Tableau235[[#This Row],[01/02/2023]:[28/02/2023]])))</f>
        <v>1</v>
      </c>
      <c r="AH50" s="8">
        <f>IF(OR(ISBLANK(P50),Tableau235[[#This Row],[Mars]]=" ")," ",SUM(Tableau235[[#This Row],[01/03/2023]:[31/03/2023]])/(COUNTA(Tableau235[[#This Row],[01/03/2023]:[31/03/2023]])+COUNTBLANK(Tableau235[[#This Row],[01/03/2023]:[31/03/2023]])))</f>
        <v>1</v>
      </c>
      <c r="AI50" s="8">
        <f>IF(OR(ISBLANK(P50),Tableau235[[#This Row],[Avril]]=" ")," ",SUM(Tableau235[[#This Row],[03/04/2023]:[28/04/2023]])/(COUNTA(Tableau235[[#This Row],[03/04/2023]:[28/04/2023]])+COUNTBLANK(Tableau235[[#This Row],[01/03/2023]:[31/03/2023]])))</f>
        <v>1</v>
      </c>
      <c r="AJ50" s="8">
        <f>IF(OR(ISBLANK(P50),Tableau235[[#This Row],[Mai]]=" ")," ",SUM(Tableau235[[#This Row],[01/05/2023]:[31/05/2023]])/(COUNTA(Tableau235[[#This Row],[01/05/2023]:[31/05/2023]])+COUNTBLANK(Tableau235[[#This Row],[01/05/2023]:[31/05/2023]])))</f>
        <v>1</v>
      </c>
      <c r="AK50" s="8">
        <f>IF(OR(ISBLANK(P50),Tableau235[[#This Row],[Juin]]=" ")," ",SUM(Tableau235[[#This Row],[01/06/2023]:[30/06/2023]])/(COUNTA(Tableau235[[#This Row],[01/06/2023]:[30/06/2023]])+COUNTBLANK(Tableau235[[#This Row],[01/06/2023]:[30/06/2023]])))</f>
        <v>1</v>
      </c>
      <c r="AL50" s="8">
        <f>IF(OR(ISBLANK(P50),Tableau235[[#This Row],[Juillet]]=" ")," ",SUM(Tableau235[[#This Row],[03/07/2023]:[31/07/2023]])/(COUNTA(Tableau235[[#This Row],[03/07/2023]:[31/07/2023]])+COUNTBLANK(Tableau235[[#This Row],[03/07/2023]:[31/07/2023]])))</f>
        <v>1</v>
      </c>
      <c r="AM50" s="8">
        <f>IF(OR(ISBLANK(P50),Tableau235[[#This Row],[Août]]=" ")," ",SUM(Tableau235[[#This Row],[01/08/2023]:[31/08/2023]])/(COUNTA(Tableau235[[#This Row],[01/08/2023]:[31/08/2023]])+COUNTBLANK(Tableau235[[#This Row],[01/08/2023]:[31/08/2023]])))</f>
        <v>1</v>
      </c>
      <c r="AN50" s="8">
        <f>IF(OR(ISBLANK(P50),Tableau235[[#This Row],[Septembre]]=" ")," ",SUM(Tableau235[[#This Row],[01/09/2023]:[29/09/2023]])/(COUNTA(Tableau235[[#This Row],[01/09/2023]:[29/09/2023]])+COUNTBLANK(Tableau235[[#This Row],[01/09/2023]:[29/09/2023]])))</f>
        <v>1</v>
      </c>
      <c r="AO50" s="8">
        <f>IF(OR(ISBLANK(P50),Tableau235[[#This Row],[Octobre]]=" ")," ",SUM(Tableau235[[#This Row],[02/10/2023]:[31/10/2023]])/(COUNTA(Tableau235[[#This Row],[02/10/2023]:[31/10/2023]])+COUNTBLANK(Tableau235[[#This Row],[02/10/2023]:[31/10/2023]])))</f>
        <v>1</v>
      </c>
      <c r="AP50" s="8">
        <f>IF(OR(ISBLANK(P50),Tableau235[[#This Row],[Novembre]]=" ")," ",SUM(Tableau235[[#This Row],[01/11/2023]:[30/11/2023]])/(COUNTA(Tableau235[[#This Row],[01/11/2023]:[30/11/2023]])+COUNTBLANK(Tableau235[[#This Row],[01/11/2023]:[30/11/2023]])))</f>
        <v>0.54545454545454541</v>
      </c>
      <c r="AQ50" s="8">
        <f>IF(OR(ISBLANK(P50),Tableau235[[#This Row],[Décembre]]=" ")," ",SUM(Tableau235[[#This Row],[01/12/2023]:[29/12/2023]])/(COUNTA(Tableau235[[#This Row],[01/12/2023]:[29/12/2023]])+COUNTBLANK(Tableau235[[#This Row],[01/12/2023]:[29/12/2023]])))</f>
        <v>0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>
        <v>1</v>
      </c>
      <c r="BV50" s="8">
        <v>1</v>
      </c>
      <c r="BW50" s="8">
        <v>1</v>
      </c>
      <c r="BX50" s="8">
        <v>1</v>
      </c>
      <c r="BY50" s="8">
        <v>1</v>
      </c>
      <c r="BZ50" s="8">
        <v>1</v>
      </c>
      <c r="CA50" s="8">
        <v>1</v>
      </c>
      <c r="CB50" s="8">
        <v>1</v>
      </c>
      <c r="CC50" s="8">
        <v>1</v>
      </c>
      <c r="CD50" s="8">
        <v>1</v>
      </c>
      <c r="CE50" s="8">
        <v>1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1</v>
      </c>
      <c r="CL50" s="8">
        <v>1</v>
      </c>
      <c r="CM50" s="8">
        <v>1</v>
      </c>
      <c r="CN50" s="8">
        <v>1</v>
      </c>
      <c r="CO50" s="8">
        <v>1</v>
      </c>
      <c r="CP50" s="8">
        <v>1</v>
      </c>
      <c r="CQ50" s="8">
        <v>1</v>
      </c>
      <c r="CR50" s="8">
        <v>1</v>
      </c>
      <c r="CS50" s="8">
        <v>1</v>
      </c>
      <c r="CT50" s="8">
        <v>1</v>
      </c>
      <c r="CU50" s="8">
        <v>1</v>
      </c>
      <c r="CV50" s="8">
        <v>1</v>
      </c>
      <c r="CW50" s="8">
        <v>1</v>
      </c>
      <c r="CX50" s="8">
        <v>1</v>
      </c>
      <c r="CY50" s="8">
        <v>1</v>
      </c>
      <c r="CZ50" s="8">
        <v>1</v>
      </c>
      <c r="DA50" s="8">
        <v>1</v>
      </c>
      <c r="DB50" s="8">
        <v>1</v>
      </c>
      <c r="DC50" s="8">
        <v>1</v>
      </c>
      <c r="DD50" s="8">
        <v>1</v>
      </c>
      <c r="DE50" s="8">
        <v>1</v>
      </c>
      <c r="DF50" s="8">
        <v>1</v>
      </c>
      <c r="DG50" s="8">
        <v>1</v>
      </c>
      <c r="DH50" s="8">
        <v>1</v>
      </c>
      <c r="DI50" s="8">
        <v>1</v>
      </c>
      <c r="DJ50" s="8">
        <v>1</v>
      </c>
      <c r="DK50" s="8">
        <v>1</v>
      </c>
      <c r="DL50" s="8">
        <v>1</v>
      </c>
      <c r="DM50" s="8">
        <v>1</v>
      </c>
      <c r="DN50" s="8">
        <v>1</v>
      </c>
      <c r="DO50" s="8">
        <v>1</v>
      </c>
      <c r="DP50" s="8">
        <v>1</v>
      </c>
      <c r="DQ50" s="8">
        <v>1</v>
      </c>
      <c r="DR50" s="8">
        <v>1</v>
      </c>
      <c r="DS50" s="8">
        <v>1</v>
      </c>
      <c r="DT50" s="8">
        <v>1</v>
      </c>
      <c r="DU50" s="8">
        <v>1</v>
      </c>
      <c r="DV50" s="8">
        <v>1</v>
      </c>
      <c r="DW50" s="8">
        <v>1</v>
      </c>
      <c r="DX50" s="8">
        <v>1</v>
      </c>
      <c r="DY50" s="8">
        <v>1</v>
      </c>
      <c r="DZ50" s="8">
        <v>1</v>
      </c>
      <c r="EA50" s="8">
        <v>1</v>
      </c>
      <c r="EB50" s="8">
        <v>1</v>
      </c>
      <c r="EC50" s="8">
        <v>1</v>
      </c>
      <c r="ED50" s="8">
        <v>1</v>
      </c>
      <c r="EE50" s="8">
        <v>1</v>
      </c>
      <c r="EF50" s="8">
        <v>1</v>
      </c>
      <c r="EG50" s="8">
        <v>1</v>
      </c>
      <c r="EH50" s="8">
        <v>1</v>
      </c>
      <c r="EI50" s="8">
        <v>1</v>
      </c>
      <c r="EJ50" s="8">
        <v>1</v>
      </c>
      <c r="EK50" s="8">
        <v>1</v>
      </c>
      <c r="EL50" s="8">
        <v>1</v>
      </c>
      <c r="EM50" s="8">
        <v>1</v>
      </c>
      <c r="EN50" s="8">
        <v>1</v>
      </c>
      <c r="EO50" s="8">
        <v>1</v>
      </c>
      <c r="EP50" s="8">
        <v>1</v>
      </c>
      <c r="EQ50" s="8">
        <v>1</v>
      </c>
      <c r="ER50" s="8">
        <v>1</v>
      </c>
      <c r="ES50" s="8">
        <v>1</v>
      </c>
      <c r="ET50" s="8">
        <v>1</v>
      </c>
      <c r="EU50" s="8">
        <v>1</v>
      </c>
      <c r="EV50" s="8">
        <v>1</v>
      </c>
      <c r="EW50" s="8">
        <v>1</v>
      </c>
      <c r="EX50" s="8">
        <v>1</v>
      </c>
      <c r="EY50" s="8">
        <v>1</v>
      </c>
      <c r="EZ50" s="8">
        <v>1</v>
      </c>
      <c r="FA50" s="8">
        <v>1</v>
      </c>
      <c r="FB50" s="8">
        <v>1</v>
      </c>
      <c r="FC50" s="8">
        <v>1</v>
      </c>
      <c r="FD50" s="8">
        <v>1</v>
      </c>
      <c r="FE50" s="8">
        <v>1</v>
      </c>
      <c r="FF50" s="8">
        <v>1</v>
      </c>
      <c r="FG50" s="8">
        <v>1</v>
      </c>
      <c r="FH50" s="8">
        <v>1</v>
      </c>
      <c r="FI50" s="8">
        <v>1</v>
      </c>
      <c r="FJ50" s="8">
        <v>1</v>
      </c>
      <c r="FK50" s="8">
        <v>1</v>
      </c>
      <c r="FL50" s="8">
        <v>1</v>
      </c>
      <c r="FM50" s="8">
        <v>1</v>
      </c>
      <c r="FN50" s="8">
        <v>1</v>
      </c>
      <c r="FO50" s="8">
        <v>1</v>
      </c>
      <c r="FP50" s="8">
        <v>1</v>
      </c>
      <c r="FQ50" s="8">
        <v>1</v>
      </c>
      <c r="FR50" s="8">
        <v>1</v>
      </c>
      <c r="FS50" s="8">
        <v>1</v>
      </c>
      <c r="FT50" s="8">
        <v>1</v>
      </c>
      <c r="FU50" s="8">
        <v>1</v>
      </c>
      <c r="FV50" s="8">
        <v>1</v>
      </c>
      <c r="FW50" s="8">
        <v>1</v>
      </c>
      <c r="FX50" s="8">
        <v>1</v>
      </c>
      <c r="FY50" s="8">
        <v>1</v>
      </c>
      <c r="FZ50" s="8">
        <v>1</v>
      </c>
      <c r="GA50" s="8">
        <v>1</v>
      </c>
      <c r="GB50" s="8">
        <v>1</v>
      </c>
      <c r="GC50" s="8">
        <v>1</v>
      </c>
      <c r="GD50" s="8">
        <v>1</v>
      </c>
      <c r="GE50" s="8">
        <v>1</v>
      </c>
      <c r="GF50" s="8">
        <v>1</v>
      </c>
      <c r="GG50" s="8">
        <v>1</v>
      </c>
      <c r="GH50" s="8">
        <v>1</v>
      </c>
      <c r="GI50" s="8">
        <v>1</v>
      </c>
      <c r="GJ50" s="8">
        <v>1</v>
      </c>
      <c r="GK50" s="8">
        <v>1</v>
      </c>
      <c r="GL50" s="8">
        <v>1</v>
      </c>
      <c r="GM50" s="8">
        <v>1</v>
      </c>
      <c r="GN50" s="8">
        <v>1</v>
      </c>
      <c r="GO50" s="8">
        <v>1</v>
      </c>
      <c r="GP50" s="8">
        <v>1</v>
      </c>
      <c r="GQ50" s="8">
        <v>1</v>
      </c>
      <c r="GR50" s="8">
        <v>1</v>
      </c>
      <c r="GS50" s="8">
        <v>1</v>
      </c>
      <c r="GT50" s="8">
        <v>1</v>
      </c>
      <c r="GU50" s="8">
        <v>1</v>
      </c>
      <c r="GV50" s="8">
        <v>1</v>
      </c>
      <c r="GW50" s="8">
        <v>1</v>
      </c>
      <c r="GX50" s="8">
        <v>1</v>
      </c>
      <c r="GY50" s="8">
        <v>1</v>
      </c>
      <c r="GZ50" s="8">
        <v>1</v>
      </c>
      <c r="HA50" s="8">
        <v>1</v>
      </c>
      <c r="HB50" s="8">
        <v>1</v>
      </c>
      <c r="HC50" s="8">
        <v>1</v>
      </c>
      <c r="HD50" s="8">
        <v>1</v>
      </c>
      <c r="HE50" s="8">
        <v>1</v>
      </c>
      <c r="HF50" s="8">
        <v>1</v>
      </c>
      <c r="HG50" s="8">
        <v>1</v>
      </c>
      <c r="HH50" s="8">
        <v>1</v>
      </c>
      <c r="HI50" s="8">
        <v>1</v>
      </c>
      <c r="HJ50" s="8">
        <v>1</v>
      </c>
      <c r="HK50" s="8">
        <v>1</v>
      </c>
      <c r="HL50" s="8">
        <v>1</v>
      </c>
      <c r="HM50" s="8">
        <v>1</v>
      </c>
      <c r="HN50" s="8">
        <v>1</v>
      </c>
      <c r="HO50" s="8">
        <v>1</v>
      </c>
      <c r="HP50" s="8">
        <v>1</v>
      </c>
      <c r="HQ50" s="8">
        <v>1</v>
      </c>
      <c r="HR50" s="8">
        <v>1</v>
      </c>
      <c r="HS50" s="8">
        <v>1</v>
      </c>
      <c r="HT50" s="8">
        <v>1</v>
      </c>
      <c r="HU50" s="8">
        <v>1</v>
      </c>
      <c r="HV50" s="8">
        <v>1</v>
      </c>
      <c r="HW50" s="8">
        <v>1</v>
      </c>
      <c r="HX50" s="8">
        <v>1</v>
      </c>
      <c r="HY50" s="8">
        <v>1</v>
      </c>
      <c r="HZ50" s="8">
        <v>1</v>
      </c>
      <c r="IA50" s="8">
        <v>1</v>
      </c>
      <c r="IB50" s="8">
        <v>1</v>
      </c>
      <c r="IC50" s="8">
        <v>1</v>
      </c>
      <c r="ID50" s="8">
        <v>1</v>
      </c>
      <c r="IE50" s="8">
        <v>1</v>
      </c>
      <c r="IF50" s="8">
        <v>1</v>
      </c>
      <c r="IG50" s="8">
        <v>1</v>
      </c>
      <c r="IH50" s="8">
        <v>1</v>
      </c>
      <c r="II50" s="8">
        <v>1</v>
      </c>
      <c r="IJ50" s="8">
        <v>1</v>
      </c>
      <c r="IK50" s="8">
        <v>1</v>
      </c>
      <c r="IL50" s="8">
        <v>1</v>
      </c>
      <c r="IM50" s="8">
        <v>1</v>
      </c>
      <c r="IN50" s="8">
        <v>1</v>
      </c>
      <c r="IO50" s="8">
        <v>1</v>
      </c>
      <c r="IP50" s="8">
        <v>1</v>
      </c>
      <c r="IQ50" s="8">
        <v>1</v>
      </c>
      <c r="IR50" s="8">
        <v>1</v>
      </c>
      <c r="IS50" s="8">
        <v>1</v>
      </c>
      <c r="IT50" s="8">
        <v>1</v>
      </c>
      <c r="IU50" s="8">
        <v>1</v>
      </c>
      <c r="IV50" s="8">
        <v>1</v>
      </c>
      <c r="IW50" s="8">
        <v>1</v>
      </c>
      <c r="IX50" s="8">
        <v>1</v>
      </c>
      <c r="IY50" s="8">
        <v>1</v>
      </c>
      <c r="IZ50" s="8">
        <v>1</v>
      </c>
      <c r="JA50" s="8" t="s">
        <v>898</v>
      </c>
      <c r="JB50" s="8" t="s">
        <v>898</v>
      </c>
      <c r="JC50" s="8">
        <v>1</v>
      </c>
      <c r="JD50" s="8" t="s">
        <v>415</v>
      </c>
      <c r="JE50" s="8">
        <v>1</v>
      </c>
      <c r="JF50" s="8">
        <v>1</v>
      </c>
      <c r="JG50" s="8">
        <v>1</v>
      </c>
      <c r="JH50" s="8">
        <v>1</v>
      </c>
      <c r="JI50" s="8">
        <v>1</v>
      </c>
      <c r="JJ50" s="8">
        <v>1</v>
      </c>
      <c r="JK50" s="8">
        <v>1</v>
      </c>
      <c r="JL50" s="8">
        <v>1</v>
      </c>
      <c r="JM50" s="8">
        <v>1</v>
      </c>
      <c r="JN50" s="8">
        <v>1</v>
      </c>
      <c r="JO50" s="8">
        <v>1</v>
      </c>
      <c r="JP50" s="8" t="s">
        <v>898</v>
      </c>
      <c r="JQ50" s="8" t="s">
        <v>898</v>
      </c>
      <c r="JR50" s="8" t="s">
        <v>898</v>
      </c>
      <c r="JS50" s="8" t="s">
        <v>898</v>
      </c>
      <c r="JT50" s="8" t="s">
        <v>898</v>
      </c>
      <c r="JU50" s="8" t="s">
        <v>898</v>
      </c>
      <c r="JV50" s="8" t="s">
        <v>898</v>
      </c>
      <c r="JW50" s="8" t="s">
        <v>898</v>
      </c>
      <c r="JX50" s="8" t="s">
        <v>898</v>
      </c>
      <c r="JY50" s="8" t="s">
        <v>898</v>
      </c>
      <c r="JZ50" s="8" t="s">
        <v>898</v>
      </c>
      <c r="KA50" s="8" t="s">
        <v>898</v>
      </c>
      <c r="KB50" s="8" t="s">
        <v>898</v>
      </c>
      <c r="KC50" s="8" t="s">
        <v>898</v>
      </c>
      <c r="KD50" s="8" t="s">
        <v>898</v>
      </c>
      <c r="KE50" s="8" t="s">
        <v>898</v>
      </c>
      <c r="KF50" s="8" t="s">
        <v>898</v>
      </c>
      <c r="KG50" s="8" t="s">
        <v>898</v>
      </c>
      <c r="KH50" s="8" t="s">
        <v>413</v>
      </c>
      <c r="KI50" s="8" t="s">
        <v>413</v>
      </c>
      <c r="KJ50" s="8" t="s">
        <v>413</v>
      </c>
      <c r="KK50" s="8" t="s">
        <v>413</v>
      </c>
      <c r="KL50" s="8" t="s">
        <v>413</v>
      </c>
      <c r="KM50" s="8" t="s">
        <v>413</v>
      </c>
      <c r="KN50" s="8" t="s">
        <v>413</v>
      </c>
      <c r="KO50" s="8" t="s">
        <v>413</v>
      </c>
      <c r="KP50" s="8" t="s">
        <v>413</v>
      </c>
      <c r="KQ50" s="8" t="s">
        <v>413</v>
      </c>
    </row>
    <row r="51" spans="1:303" ht="15" hidden="1" customHeight="1">
      <c r="A51" s="40">
        <v>1</v>
      </c>
      <c r="B51" s="25" t="s">
        <v>546</v>
      </c>
      <c r="C51" s="26" t="s">
        <v>547</v>
      </c>
      <c r="D51" s="32">
        <v>44669</v>
      </c>
      <c r="E51" s="26" t="s">
        <v>419</v>
      </c>
      <c r="F51" s="26" t="s">
        <v>465</v>
      </c>
      <c r="G51" s="26" t="s">
        <v>421</v>
      </c>
      <c r="H51" s="26" t="s">
        <v>548</v>
      </c>
      <c r="I51" s="26" t="s">
        <v>423</v>
      </c>
      <c r="J51" s="26" t="s">
        <v>424</v>
      </c>
      <c r="K51" s="26" t="s">
        <v>425</v>
      </c>
      <c r="L51" s="26" t="s">
        <v>948</v>
      </c>
      <c r="M51" s="26" t="s">
        <v>550</v>
      </c>
      <c r="N51" s="26" t="s">
        <v>443</v>
      </c>
      <c r="O51" s="26" t="s">
        <v>550</v>
      </c>
      <c r="P51" s="32">
        <v>44927</v>
      </c>
      <c r="Q51" s="26"/>
      <c r="R51" s="27" t="s">
        <v>445</v>
      </c>
      <c r="S51" s="28">
        <f>IF(ISBLANK(P51)," ",IF(IF(AND(NOT(ISBLANK(Q51))),MONTH(Q51)&lt;1)," ",IF(MONTH(P51)&lt;2,SUM(Tableau235[[#This Row],[02/01/2023]:[31/01/2023]])," ")))</f>
        <v>0</v>
      </c>
      <c r="T51" s="28">
        <f>IF(ISBLANK(P51)," ",IF(IF(AND(NOT(ISBLANK(Q51))),MONTH(Q51)&lt;2)," ",IF(MONTH(P51)&lt;3,SUM(Tableau235[[#This Row],[01/02/2023]:[28/02/2023]])," ")))</f>
        <v>0</v>
      </c>
      <c r="U51" s="28">
        <f>IF(ISBLANK(P51)," ",IF(IF(AND(NOT(ISBLANK(Q51))),MONTH(Q51)&lt;3)," ",IF(MONTH(P51)&lt;4,SUM(Tableau235[[#This Row],[01/03/2023]:[31/03/2023]])," ")))</f>
        <v>0</v>
      </c>
      <c r="V51" s="28">
        <f>IF(ISBLANK(P51)," ",IF(IF(AND(NOT(ISBLANK(Q51))),MONTH(Q51)&lt;4)," ",IF(MONTH(P51)&lt;5,SUM(Tableau235[[#This Row],[03/04/2023]:[28/04/2023]])," ")))</f>
        <v>10</v>
      </c>
      <c r="W51" s="28">
        <f>IF(ISBLANK(P51)," ",IF(IF(AND(NOT(ISBLANK(Q51))),MONTH(Q51)&lt;5)," ",IF(MONTH(P51)&lt;6,SUM(Tableau235[[#This Row],[01/05/2023]:[31/05/2023]])," ")))</f>
        <v>23</v>
      </c>
      <c r="X51" s="28">
        <f>IF(ISBLANK(P51)," ",IF(IF(AND(NOT(ISBLANK(Q51))),MONTH(Q51)&lt;6)," ",IF(MONTH(P51)&lt;7,SUM(Tableau235[[#This Row],[01/06/2023]:[30/06/2023]])," ")))</f>
        <v>22</v>
      </c>
      <c r="Y51" s="28">
        <f>IF(ISBLANK(P51)," ",IF(IF(AND(NOT(ISBLANK(Q51))),MONTH(Q51)&lt;6)," ",IF(MONTH(P51)&lt;8,SUM(Tableau235[[#This Row],[03/07/2023]:[31/07/2023]])," ")))</f>
        <v>21</v>
      </c>
      <c r="Z51" s="28">
        <f>IF(ISBLANK(P51)," ",IF(IF(AND(NOT(ISBLANK(Q51))),MONTH(Q51)&lt;8)," ",IF(MONTH(P51)&lt;9,SUM(Tableau235[[#This Row],[01/08/2023]:[31/08/2023]])," ")))</f>
        <v>23</v>
      </c>
      <c r="AA51" s="28">
        <f>IF(ISBLANK(P51)," ",IF(IF(AND(NOT(ISBLANK(Q51))),MONTH(Q51)&lt;9)," ",IF(MONTH(P51)&lt;10,SUM(Tableau235[[#This Row],[01/09/2023]:[29/09/2023]])," ")))</f>
        <v>21</v>
      </c>
      <c r="AB51" s="28">
        <f>IF(ISBLANK(P51)," ",IF(IF(AND(NOT(ISBLANK(Q51))),MONTH(Q51)&lt;10)," ",IF(MONTH(P51)&lt;11,SUM(Tableau235[[#This Row],[02/10/2023]:[31/10/2023]])," ")))</f>
        <v>22</v>
      </c>
      <c r="AC51" s="28">
        <f>IF(ISBLANK(P51)," ",IF(IF(AND(NOT(ISBLANK(Q51))),MONTH(Q51)&lt;11)," ",IF(MONTH(P51)&lt;12,SUM(Tableau235[[#This Row],[01/11/2023]:[30/11/2023]])," ")))</f>
        <v>21</v>
      </c>
      <c r="AD51" s="28">
        <f>IF(ISBLANK(P51)," ",IF(IF(AND(NOT(ISBLANK(Q51))),MONTH(Q51)&lt;12)," ",IF(MONTH(P51)&lt;13,SUM(Tableau235[[#This Row],[01/12/2023]:[29/12/2023]])," ")))</f>
        <v>16</v>
      </c>
      <c r="AE51" s="7"/>
      <c r="AF51" s="8">
        <f>IF(OR(ISBLANK(P51),Tableau235[[#This Row],[Janvier]]=" ")," ",SUM(Tableau235[[#This Row],[02/01/2023]:[31/01/2023]])/(COUNTA(Tableau235[[#This Row],[02/01/2023]:[31/01/2023]])+COUNTBLANK(Tableau235[[#This Row],[02/01/2023]:[31/01/2023]])))</f>
        <v>0</v>
      </c>
      <c r="AG51" s="8">
        <f>IF(OR(ISBLANK(P51),Tableau235[[#This Row],[Février]]=" ")," ",SUM(Tableau235[[#This Row],[01/02/2023]:[28/02/2023]])/(COUNTA(Tableau235[[#This Row],[01/02/2023]:[28/02/2023]])+COUNTBLANK(Tableau235[[#This Row],[01/02/2023]:[28/02/2023]])))</f>
        <v>0</v>
      </c>
      <c r="AH51" s="8">
        <f>IF(OR(ISBLANK(P51),Tableau235[[#This Row],[Mars]]=" ")," ",SUM(Tableau235[[#This Row],[01/03/2023]:[31/03/2023]])/(COUNTA(Tableau235[[#This Row],[01/03/2023]:[31/03/2023]])+COUNTBLANK(Tableau235[[#This Row],[01/03/2023]:[31/03/2023]])))</f>
        <v>0</v>
      </c>
      <c r="AI51" s="8">
        <f>IF(OR(ISBLANK(P51),Tableau235[[#This Row],[Avril]]=" ")," ",SUM(Tableau235[[#This Row],[03/04/2023]:[28/04/2023]])/(COUNTA(Tableau235[[#This Row],[03/04/2023]:[28/04/2023]])+COUNTBLANK(Tableau235[[#This Row],[01/03/2023]:[31/03/2023]])))</f>
        <v>0.5</v>
      </c>
      <c r="AJ51" s="8">
        <f>IF(OR(ISBLANK(P51),Tableau235[[#This Row],[Mai]]=" ")," ",SUM(Tableau235[[#This Row],[01/05/2023]:[31/05/2023]])/(COUNTA(Tableau235[[#This Row],[01/05/2023]:[31/05/2023]])+COUNTBLANK(Tableau235[[#This Row],[01/05/2023]:[31/05/2023]])))</f>
        <v>1</v>
      </c>
      <c r="AK51" s="8">
        <f>IF(OR(ISBLANK(P51),Tableau235[[#This Row],[Juin]]=" ")," ",SUM(Tableau235[[#This Row],[01/06/2023]:[30/06/2023]])/(COUNTA(Tableau235[[#This Row],[01/06/2023]:[30/06/2023]])+COUNTBLANK(Tableau235[[#This Row],[01/06/2023]:[30/06/2023]])))</f>
        <v>1</v>
      </c>
      <c r="AL51" s="8">
        <f>IF(OR(ISBLANK(P51),Tableau235[[#This Row],[Juillet]]=" ")," ",SUM(Tableau235[[#This Row],[03/07/2023]:[31/07/2023]])/(COUNTA(Tableau235[[#This Row],[03/07/2023]:[31/07/2023]])+COUNTBLANK(Tableau235[[#This Row],[03/07/2023]:[31/07/2023]])))</f>
        <v>1</v>
      </c>
      <c r="AM51" s="8">
        <f>IF(OR(ISBLANK(P51),Tableau235[[#This Row],[Août]]=" ")," ",SUM(Tableau235[[#This Row],[01/08/2023]:[31/08/2023]])/(COUNTA(Tableau235[[#This Row],[01/08/2023]:[31/08/2023]])+COUNTBLANK(Tableau235[[#This Row],[01/08/2023]:[31/08/2023]])))</f>
        <v>1</v>
      </c>
      <c r="AN51" s="8">
        <f>IF(OR(ISBLANK(P51),Tableau235[[#This Row],[Septembre]]=" ")," ",SUM(Tableau235[[#This Row],[01/09/2023]:[29/09/2023]])/(COUNTA(Tableau235[[#This Row],[01/09/2023]:[29/09/2023]])+COUNTBLANK(Tableau235[[#This Row],[01/09/2023]:[29/09/2023]])))</f>
        <v>1</v>
      </c>
      <c r="AO51" s="8">
        <f>IF(OR(ISBLANK(P51),Tableau235[[#This Row],[Octobre]]=" ")," ",SUM(Tableau235[[#This Row],[02/10/2023]:[31/10/2023]])/(COUNTA(Tableau235[[#This Row],[02/10/2023]:[31/10/2023]])+COUNTBLANK(Tableau235[[#This Row],[02/10/2023]:[31/10/2023]])))</f>
        <v>1</v>
      </c>
      <c r="AP51" s="8">
        <f>IF(OR(ISBLANK(P51),Tableau235[[#This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51" s="8">
        <f>IF(OR(ISBLANK(P51),Tableau235[[#This Row],[Décembre]]=" ")," ",SUM(Tableau235[[#This Row],[01/12/2023]:[29/12/2023]])/(COUNTA(Tableau235[[#This Row],[01/12/2023]:[29/12/2023]])+COUNTBLANK(Tableau235[[#This Row],[01/12/2023]:[29/12/2023]])))</f>
        <v>0.76190476190476186</v>
      </c>
      <c r="AR51" s="8" t="s">
        <v>898</v>
      </c>
      <c r="AS51" s="8" t="s">
        <v>898</v>
      </c>
      <c r="AT51" s="8" t="s">
        <v>898</v>
      </c>
      <c r="AU51" s="8" t="s">
        <v>898</v>
      </c>
      <c r="AV51" s="8" t="s">
        <v>898</v>
      </c>
      <c r="AW51" s="8" t="s">
        <v>898</v>
      </c>
      <c r="AX51" s="8" t="s">
        <v>898</v>
      </c>
      <c r="AY51" s="8" t="s">
        <v>898</v>
      </c>
      <c r="AZ51" s="8" t="s">
        <v>898</v>
      </c>
      <c r="BA51" s="8" t="s">
        <v>898</v>
      </c>
      <c r="BB51" s="8" t="s">
        <v>898</v>
      </c>
      <c r="BC51" s="8" t="s">
        <v>898</v>
      </c>
      <c r="BD51" s="8" t="s">
        <v>898</v>
      </c>
      <c r="BE51" s="8" t="s">
        <v>898</v>
      </c>
      <c r="BF51" s="8" t="s">
        <v>898</v>
      </c>
      <c r="BG51" s="8" t="s">
        <v>898</v>
      </c>
      <c r="BH51" s="8" t="s">
        <v>898</v>
      </c>
      <c r="BI51" s="8" t="s">
        <v>898</v>
      </c>
      <c r="BJ51" s="8" t="s">
        <v>898</v>
      </c>
      <c r="BK51" s="8" t="s">
        <v>898</v>
      </c>
      <c r="BL51" s="8" t="s">
        <v>898</v>
      </c>
      <c r="BM51" s="8" t="s">
        <v>898</v>
      </c>
      <c r="BN51" s="8" t="s">
        <v>898</v>
      </c>
      <c r="BO51" s="8" t="s">
        <v>898</v>
      </c>
      <c r="BP51" s="8" t="s">
        <v>898</v>
      </c>
      <c r="BQ51" s="8" t="s">
        <v>898</v>
      </c>
      <c r="BR51" s="8" t="s">
        <v>898</v>
      </c>
      <c r="BS51" s="8" t="s">
        <v>898</v>
      </c>
      <c r="BT51" s="8" t="s">
        <v>898</v>
      </c>
      <c r="BU51" s="8" t="s">
        <v>898</v>
      </c>
      <c r="BV51" s="8" t="s">
        <v>898</v>
      </c>
      <c r="BW51" s="8" t="s">
        <v>898</v>
      </c>
      <c r="BX51" s="8" t="s">
        <v>898</v>
      </c>
      <c r="BY51" s="8" t="s">
        <v>898</v>
      </c>
      <c r="BZ51" s="8" t="s">
        <v>898</v>
      </c>
      <c r="CA51" s="8" t="s">
        <v>898</v>
      </c>
      <c r="CB51" s="8" t="s">
        <v>898</v>
      </c>
      <c r="CC51" s="8" t="s">
        <v>898</v>
      </c>
      <c r="CD51" s="8" t="s">
        <v>898</v>
      </c>
      <c r="CE51" s="8" t="s">
        <v>898</v>
      </c>
      <c r="CF51" s="8" t="s">
        <v>898</v>
      </c>
      <c r="CG51" s="8" t="s">
        <v>898</v>
      </c>
      <c r="CH51" s="8" t="s">
        <v>898</v>
      </c>
      <c r="CI51" s="8" t="s">
        <v>898</v>
      </c>
      <c r="CJ51" s="8" t="s">
        <v>898</v>
      </c>
      <c r="CK51" s="8" t="s">
        <v>898</v>
      </c>
      <c r="CL51" s="8" t="s">
        <v>898</v>
      </c>
      <c r="CM51" s="8" t="s">
        <v>898</v>
      </c>
      <c r="CN51" s="8" t="s">
        <v>898</v>
      </c>
      <c r="CO51" s="8" t="s">
        <v>898</v>
      </c>
      <c r="CP51" s="8" t="s">
        <v>898</v>
      </c>
      <c r="CQ51" s="8" t="s">
        <v>898</v>
      </c>
      <c r="CR51" s="8" t="s">
        <v>898</v>
      </c>
      <c r="CS51" s="8" t="s">
        <v>898</v>
      </c>
      <c r="CT51" s="8" t="s">
        <v>898</v>
      </c>
      <c r="CU51" s="8" t="s">
        <v>898</v>
      </c>
      <c r="CV51" s="8" t="s">
        <v>898</v>
      </c>
      <c r="CW51" s="8" t="s">
        <v>898</v>
      </c>
      <c r="CX51" s="8" t="s">
        <v>898</v>
      </c>
      <c r="CY51" s="8" t="s">
        <v>898</v>
      </c>
      <c r="CZ51" s="8" t="s">
        <v>898</v>
      </c>
      <c r="DA51" s="8" t="s">
        <v>898</v>
      </c>
      <c r="DB51" s="8" t="s">
        <v>898</v>
      </c>
      <c r="DC51" s="8" t="s">
        <v>898</v>
      </c>
      <c r="DD51" s="8" t="s">
        <v>898</v>
      </c>
      <c r="DE51" s="8" t="s">
        <v>898</v>
      </c>
      <c r="DF51" s="8" t="s">
        <v>898</v>
      </c>
      <c r="DG51" s="8" t="s">
        <v>898</v>
      </c>
      <c r="DH51" s="8" t="s">
        <v>898</v>
      </c>
      <c r="DI51" s="8" t="s">
        <v>898</v>
      </c>
      <c r="DJ51" s="8" t="s">
        <v>898</v>
      </c>
      <c r="DK51" s="8" t="s">
        <v>898</v>
      </c>
      <c r="DL51" s="8" t="s">
        <v>898</v>
      </c>
      <c r="DM51" s="8" t="s">
        <v>898</v>
      </c>
      <c r="DN51" s="8" t="s">
        <v>898</v>
      </c>
      <c r="DO51" s="8">
        <v>1</v>
      </c>
      <c r="DP51" s="8">
        <v>1</v>
      </c>
      <c r="DQ51" s="8">
        <v>1</v>
      </c>
      <c r="DR51" s="8">
        <v>1</v>
      </c>
      <c r="DS51" s="8">
        <v>1</v>
      </c>
      <c r="DT51" s="8">
        <v>1</v>
      </c>
      <c r="DU51" s="8">
        <v>1</v>
      </c>
      <c r="DV51" s="8">
        <v>1</v>
      </c>
      <c r="DW51" s="8">
        <v>1</v>
      </c>
      <c r="DX51" s="8">
        <v>1</v>
      </c>
      <c r="DY51" s="8">
        <v>1</v>
      </c>
      <c r="DZ51" s="8">
        <v>1</v>
      </c>
      <c r="EA51" s="8">
        <v>1</v>
      </c>
      <c r="EB51" s="8">
        <v>1</v>
      </c>
      <c r="EC51" s="8">
        <v>1</v>
      </c>
      <c r="ED51" s="8">
        <v>1</v>
      </c>
      <c r="EE51" s="8">
        <v>1</v>
      </c>
      <c r="EF51" s="8">
        <v>1</v>
      </c>
      <c r="EG51" s="8">
        <v>1</v>
      </c>
      <c r="EH51" s="8">
        <v>1</v>
      </c>
      <c r="EI51" s="8">
        <v>1</v>
      </c>
      <c r="EJ51" s="8">
        <v>1</v>
      </c>
      <c r="EK51" s="8">
        <v>1</v>
      </c>
      <c r="EL51" s="8">
        <v>1</v>
      </c>
      <c r="EM51" s="8">
        <v>1</v>
      </c>
      <c r="EN51" s="8">
        <v>1</v>
      </c>
      <c r="EO51" s="8">
        <v>1</v>
      </c>
      <c r="EP51" s="8">
        <v>1</v>
      </c>
      <c r="EQ51" s="8">
        <v>1</v>
      </c>
      <c r="ER51" s="8">
        <v>1</v>
      </c>
      <c r="ES51" s="8">
        <v>1</v>
      </c>
      <c r="ET51" s="8">
        <v>1</v>
      </c>
      <c r="EU51" s="8">
        <v>1</v>
      </c>
      <c r="EV51" s="8">
        <v>1</v>
      </c>
      <c r="EW51" s="8">
        <v>1</v>
      </c>
      <c r="EX51" s="8">
        <v>1</v>
      </c>
      <c r="EY51" s="8">
        <v>1</v>
      </c>
      <c r="EZ51" s="8">
        <v>1</v>
      </c>
      <c r="FA51" s="8">
        <v>1</v>
      </c>
      <c r="FB51" s="8">
        <v>1</v>
      </c>
      <c r="FC51" s="8">
        <v>1</v>
      </c>
      <c r="FD51" s="8">
        <v>1</v>
      </c>
      <c r="FE51" s="8">
        <v>1</v>
      </c>
      <c r="FF51" s="8">
        <v>1</v>
      </c>
      <c r="FG51" s="8">
        <v>1</v>
      </c>
      <c r="FH51" s="8">
        <v>1</v>
      </c>
      <c r="FI51" s="8">
        <v>1</v>
      </c>
      <c r="FJ51" s="8">
        <v>1</v>
      </c>
      <c r="FK51" s="8">
        <v>1</v>
      </c>
      <c r="FL51" s="8">
        <v>1</v>
      </c>
      <c r="FM51" s="8">
        <v>1</v>
      </c>
      <c r="FN51" s="8">
        <v>1</v>
      </c>
      <c r="FO51" s="8">
        <v>1</v>
      </c>
      <c r="FP51" s="8">
        <v>1</v>
      </c>
      <c r="FQ51" s="8">
        <v>1</v>
      </c>
      <c r="FR51" s="8">
        <v>1</v>
      </c>
      <c r="FS51" s="8">
        <v>1</v>
      </c>
      <c r="FT51" s="8">
        <v>1</v>
      </c>
      <c r="FU51" s="8">
        <v>1</v>
      </c>
      <c r="FV51" s="8">
        <v>1</v>
      </c>
      <c r="FW51" s="8">
        <v>1</v>
      </c>
      <c r="FX51" s="8">
        <v>1</v>
      </c>
      <c r="FY51" s="8">
        <v>1</v>
      </c>
      <c r="FZ51" s="8">
        <v>1</v>
      </c>
      <c r="GA51" s="8">
        <v>1</v>
      </c>
      <c r="GB51" s="8">
        <v>1</v>
      </c>
      <c r="GC51" s="8">
        <v>1</v>
      </c>
      <c r="GD51" s="8">
        <v>1</v>
      </c>
      <c r="GE51" s="8">
        <v>1</v>
      </c>
      <c r="GF51" s="8">
        <v>1</v>
      </c>
      <c r="GG51" s="8">
        <v>1</v>
      </c>
      <c r="GH51" s="8">
        <v>1</v>
      </c>
      <c r="GI51" s="8">
        <v>1</v>
      </c>
      <c r="GJ51" s="8">
        <v>1</v>
      </c>
      <c r="GK51" s="8">
        <v>1</v>
      </c>
      <c r="GL51" s="8">
        <v>1</v>
      </c>
      <c r="GM51" s="8">
        <v>1</v>
      </c>
      <c r="GN51" s="8">
        <v>1</v>
      </c>
      <c r="GO51" s="8">
        <v>1</v>
      </c>
      <c r="GP51" s="8">
        <v>1</v>
      </c>
      <c r="GQ51" s="8">
        <v>1</v>
      </c>
      <c r="GR51" s="8">
        <v>1</v>
      </c>
      <c r="GS51" s="8">
        <v>1</v>
      </c>
      <c r="GT51" s="8">
        <v>1</v>
      </c>
      <c r="GU51" s="8">
        <v>1</v>
      </c>
      <c r="GV51" s="8">
        <v>1</v>
      </c>
      <c r="GW51" s="8">
        <v>1</v>
      </c>
      <c r="GX51" s="8">
        <v>1</v>
      </c>
      <c r="GY51" s="8">
        <v>1</v>
      </c>
      <c r="GZ51" s="8">
        <v>1</v>
      </c>
      <c r="HA51" s="8">
        <v>1</v>
      </c>
      <c r="HB51" s="8">
        <v>1</v>
      </c>
      <c r="HC51" s="8">
        <v>1</v>
      </c>
      <c r="HD51" s="8">
        <v>1</v>
      </c>
      <c r="HE51" s="8">
        <v>1</v>
      </c>
      <c r="HF51" s="8">
        <v>1</v>
      </c>
      <c r="HG51" s="8">
        <v>1</v>
      </c>
      <c r="HH51" s="8">
        <v>1</v>
      </c>
      <c r="HI51" s="8">
        <v>1</v>
      </c>
      <c r="HJ51" s="8">
        <v>1</v>
      </c>
      <c r="HK51" s="8">
        <v>1</v>
      </c>
      <c r="HL51" s="8">
        <v>1</v>
      </c>
      <c r="HM51" s="8">
        <v>1</v>
      </c>
      <c r="HN51" s="8">
        <v>1</v>
      </c>
      <c r="HO51" s="8">
        <v>1</v>
      </c>
      <c r="HP51" s="8">
        <v>1</v>
      </c>
      <c r="HQ51" s="8">
        <v>1</v>
      </c>
      <c r="HR51" s="8">
        <v>1</v>
      </c>
      <c r="HS51" s="8">
        <v>1</v>
      </c>
      <c r="HT51" s="8">
        <v>1</v>
      </c>
      <c r="HU51" s="8">
        <v>1</v>
      </c>
      <c r="HV51" s="8">
        <v>1</v>
      </c>
      <c r="HW51" s="8">
        <v>1</v>
      </c>
      <c r="HX51" s="8">
        <v>1</v>
      </c>
      <c r="HY51" s="8">
        <v>1</v>
      </c>
      <c r="HZ51" s="8">
        <v>1</v>
      </c>
      <c r="IA51" s="8">
        <v>1</v>
      </c>
      <c r="IB51" s="8">
        <v>1</v>
      </c>
      <c r="IC51" s="8">
        <v>1</v>
      </c>
      <c r="ID51" s="8">
        <v>1</v>
      </c>
      <c r="IE51" s="8">
        <v>1</v>
      </c>
      <c r="IF51" s="8">
        <v>1</v>
      </c>
      <c r="IG51" s="8">
        <v>1</v>
      </c>
      <c r="IH51" s="8">
        <v>1</v>
      </c>
      <c r="II51" s="8">
        <v>1</v>
      </c>
      <c r="IJ51" s="8">
        <v>1</v>
      </c>
      <c r="IK51" s="8">
        <v>1</v>
      </c>
      <c r="IL51" s="8">
        <v>1</v>
      </c>
      <c r="IM51" s="8">
        <v>1</v>
      </c>
      <c r="IN51" s="8">
        <v>1</v>
      </c>
      <c r="IO51" s="8">
        <v>1</v>
      </c>
      <c r="IP51" s="8">
        <v>1</v>
      </c>
      <c r="IQ51" s="8">
        <v>1</v>
      </c>
      <c r="IR51" s="8">
        <v>1</v>
      </c>
      <c r="IS51" s="8">
        <v>1</v>
      </c>
      <c r="IT51" s="8">
        <v>1</v>
      </c>
      <c r="IU51" s="8">
        <v>1</v>
      </c>
      <c r="IV51" s="8">
        <v>1</v>
      </c>
      <c r="IW51" s="8">
        <v>1</v>
      </c>
      <c r="IX51" s="8">
        <v>1</v>
      </c>
      <c r="IY51" s="8">
        <v>1</v>
      </c>
      <c r="IZ51" s="8">
        <v>1</v>
      </c>
      <c r="JA51" s="53">
        <v>1</v>
      </c>
      <c r="JB51" s="8">
        <v>1</v>
      </c>
      <c r="JC51" s="8">
        <v>1</v>
      </c>
      <c r="JD51" s="8" t="s">
        <v>415</v>
      </c>
      <c r="JE51" s="8">
        <v>1</v>
      </c>
      <c r="JF51" s="8">
        <v>1</v>
      </c>
      <c r="JG51" s="8">
        <v>1</v>
      </c>
      <c r="JH51" s="8">
        <v>1</v>
      </c>
      <c r="JI51" s="8">
        <v>1</v>
      </c>
      <c r="JJ51" s="8">
        <v>1</v>
      </c>
      <c r="JK51" s="8">
        <v>1</v>
      </c>
      <c r="JL51" s="8">
        <v>1</v>
      </c>
      <c r="JM51" s="8">
        <v>1</v>
      </c>
      <c r="JN51" s="8">
        <v>1</v>
      </c>
      <c r="JO51" s="8">
        <v>1</v>
      </c>
      <c r="JP51" s="8">
        <v>1</v>
      </c>
      <c r="JQ51" s="8">
        <v>1</v>
      </c>
      <c r="JR51" s="8">
        <v>1</v>
      </c>
      <c r="JS51" s="8">
        <v>1</v>
      </c>
      <c r="JT51" s="8">
        <v>1</v>
      </c>
      <c r="JU51" s="8">
        <v>1</v>
      </c>
      <c r="JV51" s="53">
        <v>1</v>
      </c>
      <c r="JW51" s="8">
        <v>1</v>
      </c>
      <c r="JX51" s="8">
        <v>1</v>
      </c>
      <c r="JY51" s="8">
        <v>1</v>
      </c>
      <c r="JZ51" s="8">
        <v>1</v>
      </c>
      <c r="KA51" s="8">
        <v>1</v>
      </c>
      <c r="KB51" s="8">
        <v>1</v>
      </c>
      <c r="KC51" s="8">
        <v>1</v>
      </c>
      <c r="KD51" s="8">
        <v>1</v>
      </c>
      <c r="KE51" s="8">
        <v>1</v>
      </c>
      <c r="KF51" s="8">
        <v>1</v>
      </c>
      <c r="KG51" s="8">
        <v>1</v>
      </c>
      <c r="KH51" s="8">
        <v>1</v>
      </c>
      <c r="KI51" s="8">
        <v>1</v>
      </c>
      <c r="KJ51" s="8">
        <v>1</v>
      </c>
      <c r="KK51" s="8">
        <v>1</v>
      </c>
      <c r="KL51" s="8">
        <v>1</v>
      </c>
      <c r="KM51" s="8" t="s">
        <v>409</v>
      </c>
      <c r="KN51" s="8" t="s">
        <v>409</v>
      </c>
      <c r="KO51" s="8" t="s">
        <v>409</v>
      </c>
      <c r="KP51" s="8" t="s">
        <v>409</v>
      </c>
      <c r="KQ51" s="8" t="s">
        <v>409</v>
      </c>
    </row>
    <row r="52" spans="1:303" ht="15" hidden="1" customHeight="1">
      <c r="A52" s="56">
        <v>1</v>
      </c>
      <c r="B52" s="25" t="s">
        <v>551</v>
      </c>
      <c r="C52" s="26" t="s">
        <v>949</v>
      </c>
      <c r="D52" s="32">
        <v>43315</v>
      </c>
      <c r="E52" s="26" t="s">
        <v>419</v>
      </c>
      <c r="F52" s="26" t="s">
        <v>465</v>
      </c>
      <c r="G52" s="26" t="s">
        <v>617</v>
      </c>
      <c r="H52" s="26" t="s">
        <v>422</v>
      </c>
      <c r="I52" s="26" t="s">
        <v>423</v>
      </c>
      <c r="J52" s="26" t="s">
        <v>440</v>
      </c>
      <c r="K52" s="26" t="s">
        <v>441</v>
      </c>
      <c r="L52" s="26" t="s">
        <v>935</v>
      </c>
      <c r="M52" s="26"/>
      <c r="N52" s="26" t="s">
        <v>474</v>
      </c>
      <c r="O52" s="26" t="s">
        <v>451</v>
      </c>
      <c r="P52" s="32">
        <v>44927</v>
      </c>
      <c r="Q52" s="26"/>
      <c r="R52" s="27" t="s">
        <v>445</v>
      </c>
      <c r="S52" s="28">
        <f>IF(ISBLANK(P52)," ",IF(IF(AND(NOT(ISBLANK(Q52))),MONTH(Q52)&lt;1)," ",IF(MONTH(P52)&lt;2,SUM(Tableau235[[#This Row],[02/01/2023]:[31/01/2023]])," ")))</f>
        <v>0</v>
      </c>
      <c r="T52" s="28">
        <f>IF(ISBLANK(P52)," ",IF(IF(AND(NOT(ISBLANK(Q52))),MONTH(Q52)&lt;2)," ",IF(MONTH(P52)&lt;3,SUM(Tableau235[[#This Row],[01/02/2023]:[28/02/2023]])," ")))</f>
        <v>8</v>
      </c>
      <c r="U52" s="28">
        <f>IF(ISBLANK(P52)," ",IF(IF(AND(NOT(ISBLANK(Q52))),MONTH(Q52)&lt;3)," ",IF(MONTH(P52)&lt;4,SUM(Tableau235[[#This Row],[01/03/2023]:[31/03/2023]])," ")))</f>
        <v>23</v>
      </c>
      <c r="V52" s="28">
        <f>IF(ISBLANK(P52)," ",IF(IF(AND(NOT(ISBLANK(Q52))),MONTH(Q52)&lt;4)," ",IF(MONTH(P52)&lt;5,SUM(Tableau235[[#This Row],[03/04/2023]:[28/04/2023]])," ")))</f>
        <v>20</v>
      </c>
      <c r="W52" s="28">
        <f>IF(ISBLANK(P52)," ",IF(IF(AND(NOT(ISBLANK(Q52))),MONTH(Q52)&lt;5)," ",IF(MONTH(P52)&lt;6,SUM(Tableau235[[#This Row],[01/05/2023]:[31/05/2023]])," ")))</f>
        <v>23</v>
      </c>
      <c r="X52" s="28">
        <f>IF(ISBLANK(P52)," ",IF(IF(AND(NOT(ISBLANK(Q52))),MONTH(Q52)&lt;6)," ",IF(MONTH(P52)&lt;7,SUM(Tableau235[[#This Row],[01/06/2023]:[30/06/2023]])," ")))</f>
        <v>22</v>
      </c>
      <c r="Y52" s="28">
        <f>IF(ISBLANK(P52)," ",IF(IF(AND(NOT(ISBLANK(Q52))),MONTH(Q52)&lt;6)," ",IF(MONTH(P52)&lt;8,SUM(Tableau235[[#This Row],[03/07/2023]:[31/07/2023]])," ")))</f>
        <v>21</v>
      </c>
      <c r="Z52" s="28">
        <f>IF(ISBLANK(P52)," ",IF(IF(AND(NOT(ISBLANK(Q52))),MONTH(Q52)&lt;8)," ",IF(MONTH(P52)&lt;9,SUM(Tableau235[[#This Row],[01/08/2023]:[31/08/2023]])," ")))</f>
        <v>23</v>
      </c>
      <c r="AA52" s="28">
        <f>IF(ISBLANK(P52)," ",IF(IF(AND(NOT(ISBLANK(Q52))),MONTH(Q52)&lt;9)," ",IF(MONTH(P52)&lt;10,SUM(Tableau235[[#This Row],[01/09/2023]:[29/09/2023]])," ")))</f>
        <v>21</v>
      </c>
      <c r="AB52" s="28">
        <f>IF(ISBLANK(P52)," ",IF(IF(AND(NOT(ISBLANK(Q52))),MONTH(Q52)&lt;10)," ",IF(MONTH(P52)&lt;11,SUM(Tableau235[[#This Row],[02/10/2023]:[31/10/2023]])," ")))</f>
        <v>22</v>
      </c>
      <c r="AC52" s="28">
        <f>IF(ISBLANK(P52)," ",IF(IF(AND(NOT(ISBLANK(Q52))),MONTH(Q52)&lt;11)," ",IF(MONTH(P52)&lt;12,SUM(Tableau235[[#This Row],[01/11/2023]:[30/11/2023]])," ")))</f>
        <v>21</v>
      </c>
      <c r="AD52" s="28">
        <f>IF(ISBLANK(P52)," ",IF(IF(AND(NOT(ISBLANK(Q52))),MONTH(Q52)&lt;12)," ",IF(MONTH(P52)&lt;13,SUM(Tableau235[[#This Row],[01/12/2023]:[29/12/2023]])," ")))</f>
        <v>21</v>
      </c>
      <c r="AE52" s="7"/>
      <c r="AF52" s="8">
        <f>IF(OR(ISBLANK(P52),Tableau235[[#This Row],[Janvier]]=" ")," ",SUM(Tableau235[[#This Row],[02/01/2023]:[31/01/2023]])/(COUNTA(Tableau235[[#This Row],[02/01/2023]:[31/01/2023]])+COUNTBLANK(Tableau235[[#This Row],[02/01/2023]:[31/01/2023]])))</f>
        <v>0</v>
      </c>
      <c r="AG52" s="8">
        <f>IF(OR(ISBLANK(P52),Tableau235[[#This Row],[Février]]=" ")," ",SUM(Tableau235[[#This Row],[01/02/2023]:[28/02/2023]])/(COUNTA(Tableau235[[#This Row],[01/02/2023]:[28/02/2023]])+COUNTBLANK(Tableau235[[#This Row],[01/02/2023]:[28/02/2023]])))</f>
        <v>0.4</v>
      </c>
      <c r="AH52" s="8">
        <f>IF(OR(ISBLANK(P52),Tableau235[[#This Row],[Mars]]=" ")," ",SUM(Tableau235[[#This Row],[01/03/2023]:[31/03/2023]])/(COUNTA(Tableau235[[#This Row],[01/03/2023]:[31/03/2023]])+COUNTBLANK(Tableau235[[#This Row],[01/03/2023]:[31/03/2023]])))</f>
        <v>1</v>
      </c>
      <c r="AI52" s="8">
        <f>IF(OR(ISBLANK(P52),Tableau235[[#This Row],[Avril]]=" ")," ",SUM(Tableau235[[#This Row],[03/04/2023]:[28/04/2023]])/(COUNTA(Tableau235[[#This Row],[03/04/2023]:[28/04/2023]])+COUNTBLANK(Tableau235[[#This Row],[01/03/2023]:[31/03/2023]])))</f>
        <v>1</v>
      </c>
      <c r="AJ52" s="8">
        <f>IF(OR(ISBLANK(P52),Tableau235[[#This Row],[Mai]]=" ")," ",SUM(Tableau235[[#This Row],[01/05/2023]:[31/05/2023]])/(COUNTA(Tableau235[[#This Row],[01/05/2023]:[31/05/2023]])+COUNTBLANK(Tableau235[[#This Row],[01/05/2023]:[31/05/2023]])))</f>
        <v>1</v>
      </c>
      <c r="AK52" s="8">
        <f>IF(OR(ISBLANK(P52),Tableau235[[#This Row],[Juin]]=" ")," ",SUM(Tableau235[[#This Row],[01/06/2023]:[30/06/2023]])/(COUNTA(Tableau235[[#This Row],[01/06/2023]:[30/06/2023]])+COUNTBLANK(Tableau235[[#This Row],[01/06/2023]:[30/06/2023]])))</f>
        <v>1</v>
      </c>
      <c r="AL52" s="8">
        <f>IF(OR(ISBLANK(P52),Tableau235[[#This Row],[Juillet]]=" ")," ",SUM(Tableau235[[#This Row],[03/07/2023]:[31/07/2023]])/(COUNTA(Tableau235[[#This Row],[03/07/2023]:[31/07/2023]])+COUNTBLANK(Tableau235[[#This Row],[03/07/2023]:[31/07/2023]])))</f>
        <v>1</v>
      </c>
      <c r="AM52" s="8">
        <f>IF(OR(ISBLANK(P52),Tableau235[[#This Row],[Août]]=" ")," ",SUM(Tableau235[[#This Row],[01/08/2023]:[31/08/2023]])/(COUNTA(Tableau235[[#This Row],[01/08/2023]:[31/08/2023]])+COUNTBLANK(Tableau235[[#This Row],[01/08/2023]:[31/08/2023]])))</f>
        <v>1</v>
      </c>
      <c r="AN52" s="8">
        <f>IF(OR(ISBLANK(P52),Tableau235[[#This Row],[Septembre]]=" ")," ",SUM(Tableau235[[#This Row],[01/09/2023]:[29/09/2023]])/(COUNTA(Tableau235[[#This Row],[01/09/2023]:[29/09/2023]])+COUNTBLANK(Tableau235[[#This Row],[01/09/2023]:[29/09/2023]])))</f>
        <v>1</v>
      </c>
      <c r="AO52" s="8">
        <f>IF(OR(ISBLANK(P52),Tableau235[[#This Row],[Octobre]]=" ")," ",SUM(Tableau235[[#This Row],[02/10/2023]:[31/10/2023]])/(COUNTA(Tableau235[[#This Row],[02/10/2023]:[31/10/2023]])+COUNTBLANK(Tableau235[[#This Row],[02/10/2023]:[31/10/2023]])))</f>
        <v>1</v>
      </c>
      <c r="AP52" s="8">
        <f>IF(OR(ISBLANK(P52),Tableau235[[#This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52" s="8">
        <f>IF(OR(ISBLANK(P52),Tableau235[[#This Row],[Décembre]]=" ")," ",SUM(Tableau235[[#This Row],[01/12/2023]:[29/12/2023]])/(COUNTA(Tableau235[[#This Row],[01/12/2023]:[29/12/2023]])+COUNTBLANK(Tableau235[[#This Row],[01/12/2023]:[29/12/2023]])))</f>
        <v>1</v>
      </c>
      <c r="AR52" s="8" t="s">
        <v>898</v>
      </c>
      <c r="AS52" s="8" t="s">
        <v>898</v>
      </c>
      <c r="AT52" s="8" t="s">
        <v>898</v>
      </c>
      <c r="AU52" s="8" t="s">
        <v>898</v>
      </c>
      <c r="AV52" s="8" t="s">
        <v>898</v>
      </c>
      <c r="AW52" s="8" t="s">
        <v>898</v>
      </c>
      <c r="AX52" s="8" t="s">
        <v>898</v>
      </c>
      <c r="AY52" s="8" t="s">
        <v>898</v>
      </c>
      <c r="AZ52" s="8" t="s">
        <v>898</v>
      </c>
      <c r="BA52" s="8" t="s">
        <v>898</v>
      </c>
      <c r="BB52" s="8" t="s">
        <v>898</v>
      </c>
      <c r="BC52" s="8" t="s">
        <v>898</v>
      </c>
      <c r="BD52" s="8" t="s">
        <v>898</v>
      </c>
      <c r="BE52" s="8" t="s">
        <v>898</v>
      </c>
      <c r="BF52" s="8" t="s">
        <v>898</v>
      </c>
      <c r="BG52" s="8" t="s">
        <v>898</v>
      </c>
      <c r="BH52" s="8" t="s">
        <v>898</v>
      </c>
      <c r="BI52" s="8" t="s">
        <v>898</v>
      </c>
      <c r="BJ52" s="8" t="s">
        <v>898</v>
      </c>
      <c r="BK52" s="8" t="s">
        <v>898</v>
      </c>
      <c r="BL52" s="8" t="s">
        <v>898</v>
      </c>
      <c r="BM52" s="8" t="s">
        <v>898</v>
      </c>
      <c r="BN52" s="8" t="s">
        <v>898</v>
      </c>
      <c r="BO52" s="8" t="s">
        <v>898</v>
      </c>
      <c r="BP52" s="8" t="s">
        <v>898</v>
      </c>
      <c r="BQ52" s="8" t="s">
        <v>898</v>
      </c>
      <c r="BR52" s="8" t="s">
        <v>898</v>
      </c>
      <c r="BS52" s="8" t="s">
        <v>898</v>
      </c>
      <c r="BT52" s="8" t="s">
        <v>898</v>
      </c>
      <c r="BU52" s="8" t="s">
        <v>898</v>
      </c>
      <c r="BV52" s="8" t="s">
        <v>898</v>
      </c>
      <c r="BW52" s="8" t="s">
        <v>898</v>
      </c>
      <c r="BX52" s="8" t="s">
        <v>898</v>
      </c>
      <c r="BY52" s="8" t="s">
        <v>898</v>
      </c>
      <c r="BZ52" s="8">
        <v>1</v>
      </c>
      <c r="CA52" s="8">
        <v>1</v>
      </c>
      <c r="CB52" s="8">
        <v>1</v>
      </c>
      <c r="CC52" s="8">
        <v>1</v>
      </c>
      <c r="CD52" s="8">
        <v>1</v>
      </c>
      <c r="CE52" s="8">
        <v>1</v>
      </c>
      <c r="CF52" s="8">
        <v>1</v>
      </c>
      <c r="CG52" s="8">
        <v>1</v>
      </c>
      <c r="CH52" s="8">
        <v>1</v>
      </c>
      <c r="CI52" s="8">
        <v>1</v>
      </c>
      <c r="CJ52" s="8">
        <v>1</v>
      </c>
      <c r="CK52" s="8">
        <v>1</v>
      </c>
      <c r="CL52" s="8">
        <v>1</v>
      </c>
      <c r="CM52" s="8">
        <v>1</v>
      </c>
      <c r="CN52" s="8">
        <v>1</v>
      </c>
      <c r="CO52" s="8">
        <v>1</v>
      </c>
      <c r="CP52" s="8">
        <v>1</v>
      </c>
      <c r="CQ52" s="8">
        <v>1</v>
      </c>
      <c r="CR52" s="8">
        <v>1</v>
      </c>
      <c r="CS52" s="8">
        <v>1</v>
      </c>
      <c r="CT52" s="8">
        <v>1</v>
      </c>
      <c r="CU52" s="8">
        <v>1</v>
      </c>
      <c r="CV52" s="8">
        <v>1</v>
      </c>
      <c r="CW52" s="8">
        <v>1</v>
      </c>
      <c r="CX52" s="8">
        <v>1</v>
      </c>
      <c r="CY52" s="8">
        <v>1</v>
      </c>
      <c r="CZ52" s="8">
        <v>1</v>
      </c>
      <c r="DA52" s="8">
        <v>1</v>
      </c>
      <c r="DB52" s="8">
        <v>1</v>
      </c>
      <c r="DC52" s="8">
        <v>1</v>
      </c>
      <c r="DD52" s="8">
        <v>1</v>
      </c>
      <c r="DE52" s="8">
        <v>1</v>
      </c>
      <c r="DF52" s="8">
        <v>1</v>
      </c>
      <c r="DG52" s="8">
        <v>1</v>
      </c>
      <c r="DH52" s="8">
        <v>1</v>
      </c>
      <c r="DI52" s="8">
        <v>1</v>
      </c>
      <c r="DJ52" s="8">
        <v>1</v>
      </c>
      <c r="DK52" s="8">
        <v>1</v>
      </c>
      <c r="DL52" s="8">
        <v>1</v>
      </c>
      <c r="DM52" s="8">
        <v>1</v>
      </c>
      <c r="DN52" s="8">
        <v>1</v>
      </c>
      <c r="DO52" s="8">
        <v>1</v>
      </c>
      <c r="DP52" s="8">
        <v>1</v>
      </c>
      <c r="DQ52" s="8">
        <v>1</v>
      </c>
      <c r="DR52" s="8">
        <v>1</v>
      </c>
      <c r="DS52" s="8">
        <v>1</v>
      </c>
      <c r="DT52" s="8">
        <v>1</v>
      </c>
      <c r="DU52" s="8">
        <v>1</v>
      </c>
      <c r="DV52" s="8">
        <v>1</v>
      </c>
      <c r="DW52" s="8">
        <v>1</v>
      </c>
      <c r="DX52" s="8">
        <v>1</v>
      </c>
      <c r="DY52" s="8">
        <v>1</v>
      </c>
      <c r="DZ52" s="8">
        <v>1</v>
      </c>
      <c r="EA52" s="8">
        <v>1</v>
      </c>
      <c r="EB52" s="8">
        <v>1</v>
      </c>
      <c r="EC52" s="8">
        <v>1</v>
      </c>
      <c r="ED52" s="8">
        <v>1</v>
      </c>
      <c r="EE52" s="8">
        <v>1</v>
      </c>
      <c r="EF52" s="8">
        <v>1</v>
      </c>
      <c r="EG52" s="8">
        <v>1</v>
      </c>
      <c r="EH52" s="8">
        <v>1</v>
      </c>
      <c r="EI52" s="8">
        <v>1</v>
      </c>
      <c r="EJ52" s="8">
        <v>1</v>
      </c>
      <c r="EK52" s="8">
        <v>1</v>
      </c>
      <c r="EL52" s="8">
        <v>1</v>
      </c>
      <c r="EM52" s="8">
        <v>1</v>
      </c>
      <c r="EN52" s="8">
        <v>1</v>
      </c>
      <c r="EO52" s="8">
        <v>1</v>
      </c>
      <c r="EP52" s="8">
        <v>1</v>
      </c>
      <c r="EQ52" s="8">
        <v>1</v>
      </c>
      <c r="ER52" s="8">
        <v>1</v>
      </c>
      <c r="ES52" s="8">
        <v>1</v>
      </c>
      <c r="ET52" s="8">
        <v>1</v>
      </c>
      <c r="EU52" s="8">
        <v>1</v>
      </c>
      <c r="EV52" s="8">
        <v>1</v>
      </c>
      <c r="EW52" s="8">
        <v>1</v>
      </c>
      <c r="EX52" s="8">
        <v>1</v>
      </c>
      <c r="EY52" s="8">
        <v>1</v>
      </c>
      <c r="EZ52" s="8">
        <v>1</v>
      </c>
      <c r="FA52" s="8">
        <v>1</v>
      </c>
      <c r="FB52" s="8">
        <v>1</v>
      </c>
      <c r="FC52" s="8">
        <v>1</v>
      </c>
      <c r="FD52" s="8">
        <v>1</v>
      </c>
      <c r="FE52" s="8">
        <v>1</v>
      </c>
      <c r="FF52" s="8">
        <v>1</v>
      </c>
      <c r="FG52" s="8">
        <v>1</v>
      </c>
      <c r="FH52" s="8">
        <v>1</v>
      </c>
      <c r="FI52" s="8">
        <v>1</v>
      </c>
      <c r="FJ52" s="8">
        <v>1</v>
      </c>
      <c r="FK52" s="8">
        <v>1</v>
      </c>
      <c r="FL52" s="8">
        <v>1</v>
      </c>
      <c r="FM52" s="8">
        <v>1</v>
      </c>
      <c r="FN52" s="8">
        <v>1</v>
      </c>
      <c r="FO52" s="8">
        <v>1</v>
      </c>
      <c r="FP52" s="8">
        <v>1</v>
      </c>
      <c r="FQ52" s="8">
        <v>1</v>
      </c>
      <c r="FR52" s="8">
        <v>1</v>
      </c>
      <c r="FS52" s="8">
        <v>1</v>
      </c>
      <c r="FT52" s="8">
        <v>1</v>
      </c>
      <c r="FU52" s="8">
        <v>1</v>
      </c>
      <c r="FV52" s="8">
        <v>1</v>
      </c>
      <c r="FW52" s="8">
        <v>1</v>
      </c>
      <c r="FX52" s="8">
        <v>1</v>
      </c>
      <c r="FY52" s="8">
        <v>1</v>
      </c>
      <c r="FZ52" s="8">
        <v>1</v>
      </c>
      <c r="GA52" s="8">
        <v>1</v>
      </c>
      <c r="GB52" s="8">
        <v>1</v>
      </c>
      <c r="GC52" s="8">
        <v>1</v>
      </c>
      <c r="GD52" s="8">
        <v>1</v>
      </c>
      <c r="GE52" s="8">
        <v>1</v>
      </c>
      <c r="GF52" s="8">
        <v>1</v>
      </c>
      <c r="GG52" s="8">
        <v>1</v>
      </c>
      <c r="GH52" s="8">
        <v>1</v>
      </c>
      <c r="GI52" s="8">
        <v>1</v>
      </c>
      <c r="GJ52" s="8">
        <v>1</v>
      </c>
      <c r="GK52" s="8">
        <v>1</v>
      </c>
      <c r="GL52" s="8">
        <v>1</v>
      </c>
      <c r="GM52" s="8">
        <v>1</v>
      </c>
      <c r="GN52" s="8">
        <v>1</v>
      </c>
      <c r="GO52" s="8">
        <v>1</v>
      </c>
      <c r="GP52" s="8">
        <v>1</v>
      </c>
      <c r="GQ52" s="8">
        <v>1</v>
      </c>
      <c r="GR52" s="8">
        <v>1</v>
      </c>
      <c r="GS52" s="8">
        <v>1</v>
      </c>
      <c r="GT52" s="8">
        <v>1</v>
      </c>
      <c r="GU52" s="8">
        <v>1</v>
      </c>
      <c r="GV52" s="8">
        <v>1</v>
      </c>
      <c r="GW52" s="8">
        <v>1</v>
      </c>
      <c r="GX52" s="8">
        <v>1</v>
      </c>
      <c r="GY52" s="8">
        <v>1</v>
      </c>
      <c r="GZ52" s="8">
        <v>1</v>
      </c>
      <c r="HA52" s="8">
        <v>1</v>
      </c>
      <c r="HB52" s="8">
        <v>1</v>
      </c>
      <c r="HC52" s="8">
        <v>1</v>
      </c>
      <c r="HD52" s="8">
        <v>1</v>
      </c>
      <c r="HE52" s="8">
        <v>1</v>
      </c>
      <c r="HF52" s="8">
        <v>1</v>
      </c>
      <c r="HG52" s="8">
        <v>1</v>
      </c>
      <c r="HH52" s="8">
        <v>1</v>
      </c>
      <c r="HI52" s="8">
        <v>1</v>
      </c>
      <c r="HJ52" s="8">
        <v>1</v>
      </c>
      <c r="HK52" s="8">
        <v>1</v>
      </c>
      <c r="HL52" s="8">
        <v>1</v>
      </c>
      <c r="HM52" s="8">
        <v>1</v>
      </c>
      <c r="HN52" s="8">
        <v>1</v>
      </c>
      <c r="HO52" s="8">
        <v>1</v>
      </c>
      <c r="HP52" s="8">
        <v>1</v>
      </c>
      <c r="HQ52" s="8">
        <v>1</v>
      </c>
      <c r="HR52" s="8">
        <v>1</v>
      </c>
      <c r="HS52" s="8">
        <v>1</v>
      </c>
      <c r="HT52" s="8">
        <v>1</v>
      </c>
      <c r="HU52" s="8">
        <v>1</v>
      </c>
      <c r="HV52" s="8">
        <v>1</v>
      </c>
      <c r="HW52" s="8">
        <v>1</v>
      </c>
      <c r="HX52" s="8">
        <v>1</v>
      </c>
      <c r="HY52" s="8">
        <v>1</v>
      </c>
      <c r="HZ52" s="8">
        <v>1</v>
      </c>
      <c r="IA52" s="8">
        <v>1</v>
      </c>
      <c r="IB52" s="8">
        <v>1</v>
      </c>
      <c r="IC52" s="8">
        <v>1</v>
      </c>
      <c r="ID52" s="8">
        <v>1</v>
      </c>
      <c r="IE52" s="8">
        <v>1</v>
      </c>
      <c r="IF52" s="8">
        <v>1</v>
      </c>
      <c r="IG52" s="8">
        <v>1</v>
      </c>
      <c r="IH52" s="8">
        <v>1</v>
      </c>
      <c r="II52" s="8">
        <v>1</v>
      </c>
      <c r="IJ52" s="8">
        <v>1</v>
      </c>
      <c r="IK52" s="8">
        <v>1</v>
      </c>
      <c r="IL52" s="8">
        <v>1</v>
      </c>
      <c r="IM52" s="8">
        <v>1</v>
      </c>
      <c r="IN52" s="8">
        <v>1</v>
      </c>
      <c r="IO52" s="8">
        <v>1</v>
      </c>
      <c r="IP52" s="8">
        <v>1</v>
      </c>
      <c r="IQ52" s="8">
        <v>1</v>
      </c>
      <c r="IR52" s="8">
        <v>1</v>
      </c>
      <c r="IS52" s="8">
        <v>1</v>
      </c>
      <c r="IT52" s="8">
        <v>1</v>
      </c>
      <c r="IU52" s="8">
        <v>1</v>
      </c>
      <c r="IV52" s="8">
        <v>1</v>
      </c>
      <c r="IW52" s="8">
        <v>1</v>
      </c>
      <c r="IX52" s="8">
        <v>1</v>
      </c>
      <c r="IY52" s="8">
        <v>1</v>
      </c>
      <c r="IZ52" s="8">
        <v>1</v>
      </c>
      <c r="JA52" s="8">
        <v>1</v>
      </c>
      <c r="JB52" s="8">
        <v>1</v>
      </c>
      <c r="JC52" s="8">
        <v>1</v>
      </c>
      <c r="JD52" s="8" t="s">
        <v>415</v>
      </c>
      <c r="JE52" s="8">
        <v>1</v>
      </c>
      <c r="JF52" s="8">
        <v>1</v>
      </c>
      <c r="JG52" s="8">
        <v>1</v>
      </c>
      <c r="JH52" s="8">
        <v>1</v>
      </c>
      <c r="JI52" s="8">
        <v>1</v>
      </c>
      <c r="JJ52" s="8">
        <v>1</v>
      </c>
      <c r="JK52" s="8">
        <v>1</v>
      </c>
      <c r="JL52" s="8">
        <v>1</v>
      </c>
      <c r="JM52" s="8">
        <v>1</v>
      </c>
      <c r="JN52" s="8">
        <v>1</v>
      </c>
      <c r="JO52" s="8">
        <v>1</v>
      </c>
      <c r="JP52" s="8">
        <v>1</v>
      </c>
      <c r="JQ52" s="8">
        <v>1</v>
      </c>
      <c r="JR52" s="8">
        <v>1</v>
      </c>
      <c r="JS52" s="8">
        <v>1</v>
      </c>
      <c r="JT52" s="8">
        <v>1</v>
      </c>
      <c r="JU52" s="8">
        <v>1</v>
      </c>
      <c r="JV52" s="8">
        <v>1</v>
      </c>
      <c r="JW52" s="8">
        <v>1</v>
      </c>
      <c r="JX52" s="8">
        <v>1</v>
      </c>
      <c r="JY52" s="8">
        <v>1</v>
      </c>
      <c r="JZ52" s="8">
        <v>1</v>
      </c>
      <c r="KA52" s="8">
        <v>1</v>
      </c>
      <c r="KB52" s="8">
        <v>1</v>
      </c>
      <c r="KC52" s="8">
        <v>1</v>
      </c>
      <c r="KD52" s="8">
        <v>1</v>
      </c>
      <c r="KE52" s="8">
        <v>1</v>
      </c>
      <c r="KF52" s="8">
        <v>1</v>
      </c>
      <c r="KG52" s="8">
        <v>1</v>
      </c>
      <c r="KH52" s="8">
        <v>1</v>
      </c>
      <c r="KI52" s="8">
        <v>1</v>
      </c>
      <c r="KJ52" s="8">
        <v>1</v>
      </c>
      <c r="KK52" s="8">
        <v>1</v>
      </c>
      <c r="KL52" s="8">
        <v>1</v>
      </c>
      <c r="KM52" s="8">
        <v>1</v>
      </c>
      <c r="KN52" s="8">
        <v>1</v>
      </c>
      <c r="KO52" s="8">
        <v>1</v>
      </c>
      <c r="KP52" s="8">
        <v>1</v>
      </c>
      <c r="KQ52" s="8">
        <v>1</v>
      </c>
    </row>
    <row r="53" spans="1:303" ht="15" hidden="1" customHeight="1">
      <c r="A53" s="56">
        <v>1</v>
      </c>
      <c r="B53" s="25" t="s">
        <v>553</v>
      </c>
      <c r="C53" s="26" t="s">
        <v>554</v>
      </c>
      <c r="D53" s="32">
        <v>45173</v>
      </c>
      <c r="E53" s="26" t="s">
        <v>470</v>
      </c>
      <c r="F53" s="26" t="s">
        <v>465</v>
      </c>
      <c r="G53" s="26" t="s">
        <v>617</v>
      </c>
      <c r="H53" s="26" t="s">
        <v>422</v>
      </c>
      <c r="I53" s="26" t="s">
        <v>423</v>
      </c>
      <c r="J53" s="26" t="s">
        <v>440</v>
      </c>
      <c r="K53" s="26" t="s">
        <v>441</v>
      </c>
      <c r="L53" s="26" t="s">
        <v>935</v>
      </c>
      <c r="M53" s="26"/>
      <c r="N53" s="26" t="s">
        <v>443</v>
      </c>
      <c r="O53" s="26" t="s">
        <v>451</v>
      </c>
      <c r="P53" s="32">
        <v>45170</v>
      </c>
      <c r="Q53" s="26"/>
      <c r="R53" s="27" t="s">
        <v>445</v>
      </c>
      <c r="S53" s="28" t="str">
        <f>IF(ISBLANK(P53)," ",IF(IF(AND(NOT(ISBLANK(Q53))),MONTH(Q53)&lt;1)," ",IF(MONTH(P53)&lt;2,SUM(Tableau235[[#This Row],[02/01/2023]:[31/01/2023]])," ")))</f>
        <v xml:space="preserve"> </v>
      </c>
      <c r="T53" s="28" t="str">
        <f>IF(ISBLANK(P53)," ",IF(IF(AND(NOT(ISBLANK(Q53))),MONTH(Q53)&lt;2)," ",IF(MONTH(P53)&lt;3,SUM(Tableau235[[#This Row],[01/02/2023]:[28/02/2023]])," ")))</f>
        <v xml:space="preserve"> </v>
      </c>
      <c r="U53" s="28" t="str">
        <f>IF(ISBLANK(P53)," ",IF(IF(AND(NOT(ISBLANK(Q53))),MONTH(Q53)&lt;3)," ",IF(MONTH(P53)&lt;4,SUM(Tableau235[[#This Row],[01/03/2023]:[31/03/2023]])," ")))</f>
        <v xml:space="preserve"> </v>
      </c>
      <c r="V53" s="28" t="str">
        <f>IF(ISBLANK(P53)," ",IF(IF(AND(NOT(ISBLANK(Q53))),MONTH(Q53)&lt;4)," ",IF(MONTH(P53)&lt;5,SUM(Tableau235[[#This Row],[03/04/2023]:[28/04/2023]])," ")))</f>
        <v xml:space="preserve"> </v>
      </c>
      <c r="W53" s="28" t="str">
        <f>IF(ISBLANK(P53)," ",IF(IF(AND(NOT(ISBLANK(Q53))),MONTH(Q53)&lt;5)," ",IF(MONTH(P53)&lt;6,SUM(Tableau235[[#This Row],[01/05/2023]:[31/05/2023]])," ")))</f>
        <v xml:space="preserve"> </v>
      </c>
      <c r="X53" s="28" t="str">
        <f>IF(ISBLANK(P53)," ",IF(IF(AND(NOT(ISBLANK(Q53))),MONTH(Q53)&lt;6)," ",IF(MONTH(P53)&lt;7,SUM(Tableau235[[#This Row],[01/06/2023]:[30/06/2023]])," ")))</f>
        <v xml:space="preserve"> </v>
      </c>
      <c r="Y53" s="28" t="str">
        <f>IF(ISBLANK(P53)," ",IF(IF(AND(NOT(ISBLANK(Q53))),MONTH(Q53)&lt;6)," ",IF(MONTH(P53)&lt;8,SUM(Tableau235[[#This Row],[03/07/2023]:[31/07/2023]])," ")))</f>
        <v xml:space="preserve"> </v>
      </c>
      <c r="Z53" s="28" t="str">
        <f>IF(ISBLANK(P53)," ",IF(IF(AND(NOT(ISBLANK(Q53))),MONTH(Q53)&lt;8)," ",IF(MONTH(P53)&lt;9,SUM(Tableau235[[#This Row],[01/08/2023]:[31/08/2023]])," ")))</f>
        <v xml:space="preserve"> </v>
      </c>
      <c r="AA53" s="28">
        <f>IF(ISBLANK(P53)," ",IF(IF(AND(NOT(ISBLANK(Q53))),MONTH(Q53)&lt;9)," ",IF(MONTH(P53)&lt;10,SUM(Tableau235[[#This Row],[01/09/2023]:[29/09/2023]])," ")))</f>
        <v>21</v>
      </c>
      <c r="AB53" s="28">
        <f>IF(ISBLANK(P53)," ",IF(IF(AND(NOT(ISBLANK(Q53))),MONTH(Q53)&lt;10)," ",IF(MONTH(P53)&lt;11,SUM(Tableau235[[#This Row],[02/10/2023]:[31/10/2023]])," ")))</f>
        <v>22</v>
      </c>
      <c r="AC53" s="28">
        <f>IF(ISBLANK(P53)," ",IF(IF(AND(NOT(ISBLANK(Q53))),MONTH(Q53)&lt;11)," ",IF(MONTH(P53)&lt;12,SUM(Tableau235[[#This Row],[01/11/2023]:[30/11/2023]])," ")))</f>
        <v>21</v>
      </c>
      <c r="AD53" s="28">
        <f>IF(ISBLANK(P53)," ",IF(IF(AND(NOT(ISBLANK(Q53))),MONTH(Q53)&lt;12)," ",IF(MONTH(P53)&lt;13,SUM(Tableau235[[#This Row],[01/12/2023]:[29/12/2023]])," ")))</f>
        <v>21</v>
      </c>
      <c r="AE53" s="7"/>
      <c r="AF53" s="8" t="str">
        <f>IF(OR(ISBLANK(P53),Tableau235[[#This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53" s="8" t="str">
        <f>IF(OR(ISBLANK(P53),Tableau235[[#This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53" s="8" t="str">
        <f>IF(OR(ISBLANK(P53),Tableau235[[#This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53" s="8" t="str">
        <f>IF(OR(ISBLANK(P53),Tableau235[[#This Row],[Avril]]=" ")," ",SUM(Tableau235[[#This Row],[03/04/2023]:[28/04/2023]])/(COUNTA(Tableau235[[#This Row],[03/04/2023]:[28/04/2023]])+COUNTBLANK(Tableau235[[#This Row],[01/03/2023]:[31/03/2023]])))</f>
        <v xml:space="preserve"> </v>
      </c>
      <c r="AJ53" s="8" t="str">
        <f>IF(OR(ISBLANK(P53),Tableau235[[#This Row],[Mai]]=" ")," ",SUM(Tableau235[[#This Row],[01/05/2023]:[31/05/2023]])/(COUNTA(Tableau235[[#This Row],[01/05/2023]:[31/05/2023]])+COUNTBLANK(Tableau235[[#This Row],[01/05/2023]:[31/05/2023]])))</f>
        <v xml:space="preserve"> </v>
      </c>
      <c r="AK53" s="8" t="str">
        <f>IF(OR(ISBLANK(P53),Tableau235[[#This Row],[Juin]]=" ")," ",SUM(Tableau235[[#This Row],[01/06/2023]:[30/06/2023]])/(COUNTA(Tableau235[[#This Row],[01/06/2023]:[30/06/2023]])+COUNTBLANK(Tableau235[[#This Row],[01/06/2023]:[30/06/2023]])))</f>
        <v xml:space="preserve"> </v>
      </c>
      <c r="AL53" s="8" t="str">
        <f>IF(OR(ISBLANK(P53),Tableau235[[#This Row],[Juillet]]=" ")," ",SUM(Tableau235[[#This Row],[03/07/2023]:[31/07/2023]])/(COUNTA(Tableau235[[#This Row],[03/07/2023]:[31/07/2023]])+COUNTBLANK(Tableau235[[#This Row],[03/07/2023]:[31/07/2023]])))</f>
        <v xml:space="preserve"> </v>
      </c>
      <c r="AM53" s="8" t="str">
        <f>IF(OR(ISBLANK(P53),Tableau235[[#This Row],[Août]]=" ")," ",SUM(Tableau235[[#This Row],[01/08/2023]:[31/08/2023]])/(COUNTA(Tableau235[[#This Row],[01/08/2023]:[31/08/2023]])+COUNTBLANK(Tableau235[[#This Row],[01/08/2023]:[31/08/2023]])))</f>
        <v xml:space="preserve"> </v>
      </c>
      <c r="AN53" s="8">
        <f>IF(OR(ISBLANK(P53),Tableau235[[#This Row],[Septembre]]=" ")," ",SUM(Tableau235[[#This Row],[01/09/2023]:[29/09/2023]])/(COUNTA(Tableau235[[#This Row],[01/09/2023]:[29/09/2023]])+COUNTBLANK(Tableau235[[#This Row],[01/09/2023]:[29/09/2023]])))</f>
        <v>1</v>
      </c>
      <c r="AO53" s="8">
        <f>IF(OR(ISBLANK(P53),Tableau235[[#This Row],[Octobre]]=" ")," ",SUM(Tableau235[[#This Row],[02/10/2023]:[31/10/2023]])/(COUNTA(Tableau235[[#This Row],[02/10/2023]:[31/10/2023]])+COUNTBLANK(Tableau235[[#This Row],[02/10/2023]:[31/10/2023]])))</f>
        <v>1</v>
      </c>
      <c r="AP53" s="8">
        <f>IF(OR(ISBLANK(P53),Tableau235[[#This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53" s="8">
        <f>IF(OR(ISBLANK(P53),Tableau235[[#This Row],[Décembre]]=" ")," ",SUM(Tableau235[[#This Row],[01/12/2023]:[29/12/2023]])/(COUNTA(Tableau235[[#This Row],[01/12/2023]:[29/12/2023]])+COUNTBLANK(Tableau235[[#This Row],[01/12/2023]:[29/12/2023]])))</f>
        <v>1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>
        <v>1</v>
      </c>
      <c r="HK53" s="8">
        <v>1</v>
      </c>
      <c r="HL53" s="8">
        <v>1</v>
      </c>
      <c r="HM53" s="8">
        <v>1</v>
      </c>
      <c r="HN53" s="8">
        <v>1</v>
      </c>
      <c r="HO53" s="8">
        <v>1</v>
      </c>
      <c r="HP53" s="8">
        <v>1</v>
      </c>
      <c r="HQ53" s="8">
        <v>1</v>
      </c>
      <c r="HR53" s="8">
        <v>1</v>
      </c>
      <c r="HS53" s="8">
        <v>1</v>
      </c>
      <c r="HT53" s="8">
        <v>1</v>
      </c>
      <c r="HU53" s="8">
        <v>1</v>
      </c>
      <c r="HV53" s="8">
        <v>1</v>
      </c>
      <c r="HW53" s="8">
        <v>1</v>
      </c>
      <c r="HX53" s="8">
        <v>1</v>
      </c>
      <c r="HY53" s="8">
        <v>1</v>
      </c>
      <c r="HZ53" s="8">
        <v>1</v>
      </c>
      <c r="IA53" s="8">
        <v>1</v>
      </c>
      <c r="IB53" s="8">
        <v>1</v>
      </c>
      <c r="IC53" s="8">
        <v>1</v>
      </c>
      <c r="ID53" s="8">
        <v>1</v>
      </c>
      <c r="IE53" s="8">
        <v>1</v>
      </c>
      <c r="IF53" s="8">
        <v>1</v>
      </c>
      <c r="IG53" s="8">
        <v>1</v>
      </c>
      <c r="IH53" s="8">
        <v>1</v>
      </c>
      <c r="II53" s="8">
        <v>1</v>
      </c>
      <c r="IJ53" s="8">
        <v>1</v>
      </c>
      <c r="IK53" s="8">
        <v>1</v>
      </c>
      <c r="IL53" s="8">
        <v>1</v>
      </c>
      <c r="IM53" s="8">
        <v>1</v>
      </c>
      <c r="IN53" s="8">
        <v>1</v>
      </c>
      <c r="IO53" s="8">
        <v>1</v>
      </c>
      <c r="IP53" s="8">
        <v>1</v>
      </c>
      <c r="IQ53" s="8">
        <v>1</v>
      </c>
      <c r="IR53" s="8">
        <v>1</v>
      </c>
      <c r="IS53" s="8">
        <v>1</v>
      </c>
      <c r="IT53" s="8">
        <v>1</v>
      </c>
      <c r="IU53" s="8">
        <v>1</v>
      </c>
      <c r="IV53" s="8">
        <v>1</v>
      </c>
      <c r="IW53" s="8">
        <v>1</v>
      </c>
      <c r="IX53" s="8">
        <v>1</v>
      </c>
      <c r="IY53" s="8">
        <v>1</v>
      </c>
      <c r="IZ53" s="8">
        <v>1</v>
      </c>
      <c r="JA53" s="8">
        <v>1</v>
      </c>
      <c r="JB53" s="8">
        <v>1</v>
      </c>
      <c r="JC53" s="8">
        <v>1</v>
      </c>
      <c r="JD53" s="8" t="s">
        <v>415</v>
      </c>
      <c r="JE53" s="8">
        <v>1</v>
      </c>
      <c r="JF53" s="8">
        <v>1</v>
      </c>
      <c r="JG53" s="8">
        <v>1</v>
      </c>
      <c r="JH53" s="8">
        <v>1</v>
      </c>
      <c r="JI53" s="8">
        <v>1</v>
      </c>
      <c r="JJ53" s="8">
        <v>1</v>
      </c>
      <c r="JK53" s="8">
        <v>1</v>
      </c>
      <c r="JL53" s="8">
        <v>1</v>
      </c>
      <c r="JM53" s="8">
        <v>1</v>
      </c>
      <c r="JN53" s="8">
        <v>1</v>
      </c>
      <c r="JO53" s="8">
        <v>1</v>
      </c>
      <c r="JP53" s="8">
        <v>1</v>
      </c>
      <c r="JQ53" s="8">
        <v>1</v>
      </c>
      <c r="JR53" s="8">
        <v>1</v>
      </c>
      <c r="JS53" s="8">
        <v>1</v>
      </c>
      <c r="JT53" s="8">
        <v>1</v>
      </c>
      <c r="JU53" s="8">
        <v>1</v>
      </c>
      <c r="JV53" s="8">
        <v>1</v>
      </c>
      <c r="JW53" s="8">
        <v>1</v>
      </c>
      <c r="JX53" s="8">
        <v>1</v>
      </c>
      <c r="JY53" s="8">
        <v>1</v>
      </c>
      <c r="JZ53" s="8">
        <v>1</v>
      </c>
      <c r="KA53" s="8">
        <v>1</v>
      </c>
      <c r="KB53" s="8">
        <v>1</v>
      </c>
      <c r="KC53" s="8">
        <v>1</v>
      </c>
      <c r="KD53" s="8">
        <v>1</v>
      </c>
      <c r="KE53" s="8">
        <v>1</v>
      </c>
      <c r="KF53" s="8">
        <v>1</v>
      </c>
      <c r="KG53" s="8">
        <v>1</v>
      </c>
      <c r="KH53" s="8">
        <v>1</v>
      </c>
      <c r="KI53" s="8">
        <v>1</v>
      </c>
      <c r="KJ53" s="8">
        <v>1</v>
      </c>
      <c r="KK53" s="8">
        <v>1</v>
      </c>
      <c r="KL53" s="8">
        <v>1</v>
      </c>
      <c r="KM53" s="8">
        <v>1</v>
      </c>
      <c r="KN53" s="8">
        <v>1</v>
      </c>
      <c r="KO53" s="8">
        <v>1</v>
      </c>
      <c r="KP53" s="8">
        <v>1</v>
      </c>
      <c r="KQ53" s="8">
        <v>1</v>
      </c>
    </row>
    <row r="54" spans="1:303" ht="15" hidden="1" customHeight="1">
      <c r="A54" s="56">
        <v>1</v>
      </c>
      <c r="B54" s="25" t="s">
        <v>950</v>
      </c>
      <c r="C54" s="26" t="s">
        <v>951</v>
      </c>
      <c r="D54" s="32">
        <v>44333</v>
      </c>
      <c r="E54" s="26" t="s">
        <v>419</v>
      </c>
      <c r="F54" s="26" t="s">
        <v>431</v>
      </c>
      <c r="G54" s="26" t="s">
        <v>617</v>
      </c>
      <c r="H54" s="26" t="s">
        <v>422</v>
      </c>
      <c r="I54" s="26" t="s">
        <v>423</v>
      </c>
      <c r="J54" s="26" t="s">
        <v>440</v>
      </c>
      <c r="K54" s="26" t="s">
        <v>441</v>
      </c>
      <c r="L54" s="26" t="s">
        <v>935</v>
      </c>
      <c r="M54" s="26"/>
      <c r="N54" s="26" t="s">
        <v>561</v>
      </c>
      <c r="O54" s="26" t="s">
        <v>451</v>
      </c>
      <c r="P54" s="32">
        <v>44927</v>
      </c>
      <c r="Q54" s="26"/>
      <c r="R54" s="27" t="s">
        <v>445</v>
      </c>
      <c r="S54" s="28">
        <f>IF(ISBLANK(P54)," ",IF(IF(AND(NOT(ISBLANK(Q54))),MONTH(Q54)&lt;1)," ",IF(MONTH(P54)&lt;2,SUM(Tableau235[[#This Row],[02/01/2023]:[31/01/2023]])," ")))</f>
        <v>22</v>
      </c>
      <c r="T54" s="28">
        <f>IF(ISBLANK(P54)," ",IF(IF(AND(NOT(ISBLANK(Q54))),MONTH(Q54)&lt;2)," ",IF(MONTH(P54)&lt;3,SUM(Tableau235[[#This Row],[01/02/2023]:[28/02/2023]])," ")))</f>
        <v>20</v>
      </c>
      <c r="U54" s="28">
        <f>IF(ISBLANK(P54)," ",IF(IF(AND(NOT(ISBLANK(Q54))),MONTH(Q54)&lt;3)," ",IF(MONTH(P54)&lt;4,SUM(Tableau235[[#This Row],[01/03/2023]:[31/03/2023]])," ")))</f>
        <v>23</v>
      </c>
      <c r="V54" s="28">
        <f>IF(ISBLANK(P54)," ",IF(IF(AND(NOT(ISBLANK(Q54))),MONTH(Q54)&lt;4)," ",IF(MONTH(P54)&lt;5,SUM(Tableau235[[#This Row],[03/04/2023]:[28/04/2023]])," ")))</f>
        <v>20</v>
      </c>
      <c r="W54" s="28">
        <f>IF(ISBLANK(P54)," ",IF(IF(AND(NOT(ISBLANK(Q54))),MONTH(Q54)&lt;5)," ",IF(MONTH(P54)&lt;6,SUM(Tableau235[[#This Row],[01/05/2023]:[31/05/2023]])," ")))</f>
        <v>23</v>
      </c>
      <c r="X54" s="28">
        <f>IF(ISBLANK(P54)," ",IF(IF(AND(NOT(ISBLANK(Q54))),MONTH(Q54)&lt;6)," ",IF(MONTH(P54)&lt;7,SUM(Tableau235[[#This Row],[01/06/2023]:[30/06/2023]])," ")))</f>
        <v>22</v>
      </c>
      <c r="Y54" s="28">
        <f>IF(ISBLANK(P54)," ",IF(IF(AND(NOT(ISBLANK(Q54))),MONTH(Q54)&lt;6)," ",IF(MONTH(P54)&lt;8,SUM(Tableau235[[#This Row],[03/07/2023]:[31/07/2023]])," ")))</f>
        <v>21</v>
      </c>
      <c r="Z54" s="28">
        <f>IF(ISBLANK(P54)," ",IF(IF(AND(NOT(ISBLANK(Q54))),MONTH(Q54)&lt;8)," ",IF(MONTH(P54)&lt;9,SUM(Tableau235[[#This Row],[01/08/2023]:[31/08/2023]])," ")))</f>
        <v>23</v>
      </c>
      <c r="AA54" s="28">
        <f>IF(ISBLANK(P54)," ",IF(IF(AND(NOT(ISBLANK(Q54))),MONTH(Q54)&lt;9)," ",IF(MONTH(P54)&lt;10,SUM(Tableau235[[#This Row],[01/09/2023]:[29/09/2023]])," ")))</f>
        <v>21</v>
      </c>
      <c r="AB54" s="28">
        <f>IF(ISBLANK(P54)," ",IF(IF(AND(NOT(ISBLANK(Q54))),MONTH(Q54)&lt;10)," ",IF(MONTH(P54)&lt;11,SUM(Tableau235[[#This Row],[02/10/2023]:[31/10/2023]])," ")))</f>
        <v>22</v>
      </c>
      <c r="AC54" s="28">
        <f>IF(ISBLANK(P54)," ",IF(IF(AND(NOT(ISBLANK(Q54))),MONTH(Q54)&lt;11)," ",IF(MONTH(P54)&lt;12,SUM(Tableau235[[#This Row],[01/11/2023]:[30/11/2023]])," ")))</f>
        <v>21</v>
      </c>
      <c r="AD54" s="28">
        <f>IF(ISBLANK(P54)," ",IF(IF(AND(NOT(ISBLANK(Q54))),MONTH(Q54)&lt;12)," ",IF(MONTH(P54)&lt;13,SUM(Tableau235[[#This Row],[01/12/2023]:[29/12/2023]])," ")))</f>
        <v>21</v>
      </c>
      <c r="AE54" s="7"/>
      <c r="AF54" s="8">
        <f>IF(OR(ISBLANK(P54),Tableau235[[#This Row],[Janvier]]=" ")," ",SUM(Tableau235[[#This Row],[02/01/2023]:[31/01/2023]])/(COUNTA(Tableau235[[#This Row],[02/01/2023]:[31/01/2023]])+COUNTBLANK(Tableau235[[#This Row],[02/01/2023]:[31/01/2023]])))</f>
        <v>1</v>
      </c>
      <c r="AG54" s="8">
        <f>IF(OR(ISBLANK(P54),Tableau235[[#This Row],[Février]]=" ")," ",SUM(Tableau235[[#This Row],[01/02/2023]:[28/02/2023]])/(COUNTA(Tableau235[[#This Row],[01/02/2023]:[28/02/2023]])+COUNTBLANK(Tableau235[[#This Row],[01/02/2023]:[28/02/2023]])))</f>
        <v>1</v>
      </c>
      <c r="AH54" s="8">
        <f>IF(OR(ISBLANK(P54),Tableau235[[#This Row],[Mars]]=" ")," ",SUM(Tableau235[[#This Row],[01/03/2023]:[31/03/2023]])/(COUNTA(Tableau235[[#This Row],[01/03/2023]:[31/03/2023]])+COUNTBLANK(Tableau235[[#This Row],[01/03/2023]:[31/03/2023]])))</f>
        <v>1</v>
      </c>
      <c r="AI54" s="8">
        <f>IF(OR(ISBLANK(P54),Tableau235[[#This Row],[Avril]]=" ")," ",SUM(Tableau235[[#This Row],[03/04/2023]:[28/04/2023]])/(COUNTA(Tableau235[[#This Row],[03/04/2023]:[28/04/2023]])+COUNTBLANK(Tableau235[[#This Row],[01/03/2023]:[31/03/2023]])))</f>
        <v>1</v>
      </c>
      <c r="AJ54" s="8">
        <f>IF(OR(ISBLANK(P54),Tableau235[[#This Row],[Mai]]=" ")," ",SUM(Tableau235[[#This Row],[01/05/2023]:[31/05/2023]])/(COUNTA(Tableau235[[#This Row],[01/05/2023]:[31/05/2023]])+COUNTBLANK(Tableau235[[#This Row],[01/05/2023]:[31/05/2023]])))</f>
        <v>1</v>
      </c>
      <c r="AK54" s="8">
        <f>IF(OR(ISBLANK(P54),Tableau235[[#This Row],[Juin]]=" ")," ",SUM(Tableau235[[#This Row],[01/06/2023]:[30/06/2023]])/(COUNTA(Tableau235[[#This Row],[01/06/2023]:[30/06/2023]])+COUNTBLANK(Tableau235[[#This Row],[01/06/2023]:[30/06/2023]])))</f>
        <v>1</v>
      </c>
      <c r="AL54" s="8">
        <f>IF(OR(ISBLANK(P54),Tableau235[[#This Row],[Juillet]]=" ")," ",SUM(Tableau235[[#This Row],[03/07/2023]:[31/07/2023]])/(COUNTA(Tableau235[[#This Row],[03/07/2023]:[31/07/2023]])+COUNTBLANK(Tableau235[[#This Row],[03/07/2023]:[31/07/2023]])))</f>
        <v>1</v>
      </c>
      <c r="AM54" s="8">
        <f>IF(OR(ISBLANK(P54),Tableau235[[#This Row],[Août]]=" ")," ",SUM(Tableau235[[#This Row],[01/08/2023]:[31/08/2023]])/(COUNTA(Tableau235[[#This Row],[01/08/2023]:[31/08/2023]])+COUNTBLANK(Tableau235[[#This Row],[01/08/2023]:[31/08/2023]])))</f>
        <v>1</v>
      </c>
      <c r="AN54" s="8">
        <f>IF(OR(ISBLANK(P54),Tableau235[[#This Row],[Septembre]]=" ")," ",SUM(Tableau235[[#This Row],[01/09/2023]:[29/09/2023]])/(COUNTA(Tableau235[[#This Row],[01/09/2023]:[29/09/2023]])+COUNTBLANK(Tableau235[[#This Row],[01/09/2023]:[29/09/2023]])))</f>
        <v>1</v>
      </c>
      <c r="AO54" s="8">
        <f>IF(OR(ISBLANK(P54),Tableau235[[#This Row],[Octobre]]=" ")," ",SUM(Tableau235[[#This Row],[02/10/2023]:[31/10/2023]])/(COUNTA(Tableau235[[#This Row],[02/10/2023]:[31/10/2023]])+COUNTBLANK(Tableau235[[#This Row],[02/10/2023]:[31/10/2023]])))</f>
        <v>1</v>
      </c>
      <c r="AP54" s="8">
        <f>IF(OR(ISBLANK(P54),Tableau235[[#This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54" s="8">
        <f>IF(OR(ISBLANK(P54),Tableau235[[#This Row],[Décembre]]=" ")," ",SUM(Tableau235[[#This Row],[01/12/2023]:[29/12/2023]])/(COUNTA(Tableau235[[#This Row],[01/12/2023]:[29/12/2023]])+COUNTBLANK(Tableau235[[#This Row],[01/12/2023]:[29/12/2023]])))</f>
        <v>1</v>
      </c>
      <c r="AR54" s="8">
        <v>1</v>
      </c>
      <c r="AS54" s="8">
        <v>1</v>
      </c>
      <c r="AT54" s="8">
        <v>1</v>
      </c>
      <c r="AU54" s="8">
        <v>1</v>
      </c>
      <c r="AV54" s="8">
        <v>1</v>
      </c>
      <c r="AW54" s="8">
        <v>1</v>
      </c>
      <c r="AX54" s="8">
        <v>1</v>
      </c>
      <c r="AY54" s="8">
        <v>1</v>
      </c>
      <c r="AZ54" s="8">
        <v>1</v>
      </c>
      <c r="BA54" s="8">
        <v>1</v>
      </c>
      <c r="BB54" s="8">
        <v>1</v>
      </c>
      <c r="BC54" s="8">
        <v>1</v>
      </c>
      <c r="BD54" s="8">
        <v>1</v>
      </c>
      <c r="BE54" s="8">
        <v>1</v>
      </c>
      <c r="BF54" s="8">
        <v>1</v>
      </c>
      <c r="BG54" s="8">
        <v>1</v>
      </c>
      <c r="BH54" s="8">
        <v>1</v>
      </c>
      <c r="BI54" s="8">
        <v>1</v>
      </c>
      <c r="BJ54" s="8">
        <v>1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8">
        <v>1</v>
      </c>
      <c r="BQ54" s="8">
        <v>1</v>
      </c>
      <c r="BR54" s="8">
        <v>1</v>
      </c>
      <c r="BS54" s="8">
        <v>1</v>
      </c>
      <c r="BT54" s="8">
        <v>1</v>
      </c>
      <c r="BU54" s="8">
        <v>1</v>
      </c>
      <c r="BV54" s="8">
        <v>1</v>
      </c>
      <c r="BW54" s="8">
        <v>1</v>
      </c>
      <c r="BX54" s="8">
        <v>1</v>
      </c>
      <c r="BY54" s="8">
        <v>1</v>
      </c>
      <c r="BZ54" s="8">
        <v>1</v>
      </c>
      <c r="CA54" s="8">
        <v>1</v>
      </c>
      <c r="CB54" s="8">
        <v>1</v>
      </c>
      <c r="CC54" s="8">
        <v>1</v>
      </c>
      <c r="CD54" s="8">
        <v>1</v>
      </c>
      <c r="CE54" s="8">
        <v>1</v>
      </c>
      <c r="CF54" s="8">
        <v>1</v>
      </c>
      <c r="CG54" s="8">
        <v>1</v>
      </c>
      <c r="CH54" s="8">
        <v>1</v>
      </c>
      <c r="CI54" s="8">
        <v>1</v>
      </c>
      <c r="CJ54" s="8">
        <v>1</v>
      </c>
      <c r="CK54" s="8">
        <v>1</v>
      </c>
      <c r="CL54" s="8">
        <v>1</v>
      </c>
      <c r="CM54" s="8">
        <v>1</v>
      </c>
      <c r="CN54" s="8">
        <v>1</v>
      </c>
      <c r="CO54" s="8">
        <v>1</v>
      </c>
      <c r="CP54" s="8">
        <v>1</v>
      </c>
      <c r="CQ54" s="8">
        <v>1</v>
      </c>
      <c r="CR54" s="8">
        <v>1</v>
      </c>
      <c r="CS54" s="8">
        <v>1</v>
      </c>
      <c r="CT54" s="8">
        <v>1</v>
      </c>
      <c r="CU54" s="8">
        <v>1</v>
      </c>
      <c r="CV54" s="8">
        <v>1</v>
      </c>
      <c r="CW54" s="8">
        <v>1</v>
      </c>
      <c r="CX54" s="8">
        <v>1</v>
      </c>
      <c r="CY54" s="8">
        <v>1</v>
      </c>
      <c r="CZ54" s="8">
        <v>1</v>
      </c>
      <c r="DA54" s="8">
        <v>1</v>
      </c>
      <c r="DB54" s="8">
        <v>1</v>
      </c>
      <c r="DC54" s="8">
        <v>1</v>
      </c>
      <c r="DD54" s="8">
        <v>1</v>
      </c>
      <c r="DE54" s="8">
        <v>1</v>
      </c>
      <c r="DF54" s="8">
        <v>1</v>
      </c>
      <c r="DG54" s="8">
        <v>1</v>
      </c>
      <c r="DH54" s="8">
        <v>1</v>
      </c>
      <c r="DI54" s="8">
        <v>1</v>
      </c>
      <c r="DJ54" s="8">
        <v>1</v>
      </c>
      <c r="DK54" s="8">
        <v>1</v>
      </c>
      <c r="DL54" s="8">
        <v>1</v>
      </c>
      <c r="DM54" s="8">
        <v>1</v>
      </c>
      <c r="DN54" s="8">
        <v>1</v>
      </c>
      <c r="DO54" s="8">
        <v>1</v>
      </c>
      <c r="DP54" s="8">
        <v>1</v>
      </c>
      <c r="DQ54" s="8">
        <v>1</v>
      </c>
      <c r="DR54" s="8">
        <v>1</v>
      </c>
      <c r="DS54" s="8">
        <v>1</v>
      </c>
      <c r="DT54" s="8">
        <v>1</v>
      </c>
      <c r="DU54" s="8">
        <v>1</v>
      </c>
      <c r="DV54" s="8">
        <v>1</v>
      </c>
      <c r="DW54" s="8">
        <v>1</v>
      </c>
      <c r="DX54" s="8">
        <v>1</v>
      </c>
      <c r="DY54" s="8">
        <v>1</v>
      </c>
      <c r="DZ54" s="8">
        <v>1</v>
      </c>
      <c r="EA54" s="8">
        <v>1</v>
      </c>
      <c r="EB54" s="8">
        <v>1</v>
      </c>
      <c r="EC54" s="8">
        <v>1</v>
      </c>
      <c r="ED54" s="8">
        <v>1</v>
      </c>
      <c r="EE54" s="8">
        <v>1</v>
      </c>
      <c r="EF54" s="8">
        <v>1</v>
      </c>
      <c r="EG54" s="8">
        <v>1</v>
      </c>
      <c r="EH54" s="8">
        <v>1</v>
      </c>
      <c r="EI54" s="8">
        <v>1</v>
      </c>
      <c r="EJ54" s="8">
        <v>1</v>
      </c>
      <c r="EK54" s="8">
        <v>1</v>
      </c>
      <c r="EL54" s="8">
        <v>1</v>
      </c>
      <c r="EM54" s="8">
        <v>1</v>
      </c>
      <c r="EN54" s="8">
        <v>1</v>
      </c>
      <c r="EO54" s="8">
        <v>1</v>
      </c>
      <c r="EP54" s="8">
        <v>1</v>
      </c>
      <c r="EQ54" s="8">
        <v>1</v>
      </c>
      <c r="ER54" s="8">
        <v>1</v>
      </c>
      <c r="ES54" s="8">
        <v>1</v>
      </c>
      <c r="ET54" s="8">
        <v>1</v>
      </c>
      <c r="EU54" s="8">
        <v>1</v>
      </c>
      <c r="EV54" s="8">
        <v>1</v>
      </c>
      <c r="EW54" s="8">
        <v>1</v>
      </c>
      <c r="EX54" s="8">
        <v>1</v>
      </c>
      <c r="EY54" s="8">
        <v>1</v>
      </c>
      <c r="EZ54" s="8">
        <v>1</v>
      </c>
      <c r="FA54" s="8">
        <v>1</v>
      </c>
      <c r="FB54" s="8">
        <v>1</v>
      </c>
      <c r="FC54" s="8">
        <v>1</v>
      </c>
      <c r="FD54" s="8">
        <v>1</v>
      </c>
      <c r="FE54" s="8">
        <v>1</v>
      </c>
      <c r="FF54" s="8">
        <v>1</v>
      </c>
      <c r="FG54" s="8">
        <v>1</v>
      </c>
      <c r="FH54" s="8">
        <v>1</v>
      </c>
      <c r="FI54" s="8">
        <v>1</v>
      </c>
      <c r="FJ54" s="8">
        <v>1</v>
      </c>
      <c r="FK54" s="8">
        <v>1</v>
      </c>
      <c r="FL54" s="8">
        <v>1</v>
      </c>
      <c r="FM54" s="8">
        <v>1</v>
      </c>
      <c r="FN54" s="8">
        <v>1</v>
      </c>
      <c r="FO54" s="8">
        <v>1</v>
      </c>
      <c r="FP54" s="8">
        <v>1</v>
      </c>
      <c r="FQ54" s="8">
        <v>1</v>
      </c>
      <c r="FR54" s="8">
        <v>1</v>
      </c>
      <c r="FS54" s="8">
        <v>1</v>
      </c>
      <c r="FT54" s="8">
        <v>1</v>
      </c>
      <c r="FU54" s="8">
        <v>1</v>
      </c>
      <c r="FV54" s="8">
        <v>1</v>
      </c>
      <c r="FW54" s="8">
        <v>1</v>
      </c>
      <c r="FX54" s="8">
        <v>1</v>
      </c>
      <c r="FY54" s="8">
        <v>1</v>
      </c>
      <c r="FZ54" s="8">
        <v>1</v>
      </c>
      <c r="GA54" s="8">
        <v>1</v>
      </c>
      <c r="GB54" s="8">
        <v>1</v>
      </c>
      <c r="GC54" s="8">
        <v>1</v>
      </c>
      <c r="GD54" s="8">
        <v>1</v>
      </c>
      <c r="GE54" s="8">
        <v>1</v>
      </c>
      <c r="GF54" s="8">
        <v>1</v>
      </c>
      <c r="GG54" s="8">
        <v>1</v>
      </c>
      <c r="GH54" s="8">
        <v>1</v>
      </c>
      <c r="GI54" s="8">
        <v>1</v>
      </c>
      <c r="GJ54" s="8">
        <v>1</v>
      </c>
      <c r="GK54" s="8">
        <v>1</v>
      </c>
      <c r="GL54" s="8">
        <v>1</v>
      </c>
      <c r="GM54" s="8">
        <v>1</v>
      </c>
      <c r="GN54" s="8">
        <v>1</v>
      </c>
      <c r="GO54" s="8">
        <v>1</v>
      </c>
      <c r="GP54" s="8">
        <v>1</v>
      </c>
      <c r="GQ54" s="8">
        <v>1</v>
      </c>
      <c r="GR54" s="8">
        <v>1</v>
      </c>
      <c r="GS54" s="8">
        <v>1</v>
      </c>
      <c r="GT54" s="8">
        <v>1</v>
      </c>
      <c r="GU54" s="8">
        <v>1</v>
      </c>
      <c r="GV54" s="8">
        <v>1</v>
      </c>
      <c r="GW54" s="8">
        <v>1</v>
      </c>
      <c r="GX54" s="8">
        <v>1</v>
      </c>
      <c r="GY54" s="8">
        <v>1</v>
      </c>
      <c r="GZ54" s="8">
        <v>1</v>
      </c>
      <c r="HA54" s="8">
        <v>1</v>
      </c>
      <c r="HB54" s="8">
        <v>1</v>
      </c>
      <c r="HC54" s="8">
        <v>1</v>
      </c>
      <c r="HD54" s="8">
        <v>1</v>
      </c>
      <c r="HE54" s="8">
        <v>1</v>
      </c>
      <c r="HF54" s="8">
        <v>1</v>
      </c>
      <c r="HG54" s="8">
        <v>1</v>
      </c>
      <c r="HH54" s="8">
        <v>1</v>
      </c>
      <c r="HI54" s="8">
        <v>1</v>
      </c>
      <c r="HJ54" s="8">
        <v>1</v>
      </c>
      <c r="HK54" s="8">
        <v>1</v>
      </c>
      <c r="HL54" s="8">
        <v>1</v>
      </c>
      <c r="HM54" s="8">
        <v>1</v>
      </c>
      <c r="HN54" s="8">
        <v>1</v>
      </c>
      <c r="HO54" s="8">
        <v>1</v>
      </c>
      <c r="HP54" s="8">
        <v>1</v>
      </c>
      <c r="HQ54" s="8">
        <v>1</v>
      </c>
      <c r="HR54" s="8">
        <v>1</v>
      </c>
      <c r="HS54" s="8">
        <v>1</v>
      </c>
      <c r="HT54" s="8">
        <v>1</v>
      </c>
      <c r="HU54" s="8">
        <v>1</v>
      </c>
      <c r="HV54" s="8">
        <v>1</v>
      </c>
      <c r="HW54" s="8">
        <v>1</v>
      </c>
      <c r="HX54" s="8">
        <v>1</v>
      </c>
      <c r="HY54" s="8">
        <v>1</v>
      </c>
      <c r="HZ54" s="8">
        <v>1</v>
      </c>
      <c r="IA54" s="8">
        <v>1</v>
      </c>
      <c r="IB54" s="8">
        <v>1</v>
      </c>
      <c r="IC54" s="8">
        <v>1</v>
      </c>
      <c r="ID54" s="8">
        <v>1</v>
      </c>
      <c r="IE54" s="8">
        <v>1</v>
      </c>
      <c r="IF54" s="8">
        <v>1</v>
      </c>
      <c r="IG54" s="8">
        <v>1</v>
      </c>
      <c r="IH54" s="8">
        <v>1</v>
      </c>
      <c r="II54" s="8">
        <v>1</v>
      </c>
      <c r="IJ54" s="8">
        <v>1</v>
      </c>
      <c r="IK54" s="8">
        <v>1</v>
      </c>
      <c r="IL54" s="8">
        <v>1</v>
      </c>
      <c r="IM54" s="8">
        <v>1</v>
      </c>
      <c r="IN54" s="8">
        <v>1</v>
      </c>
      <c r="IO54" s="8">
        <v>1</v>
      </c>
      <c r="IP54" s="8">
        <v>1</v>
      </c>
      <c r="IQ54" s="8">
        <v>1</v>
      </c>
      <c r="IR54" s="8">
        <v>1</v>
      </c>
      <c r="IS54" s="8">
        <v>1</v>
      </c>
      <c r="IT54" s="8">
        <v>1</v>
      </c>
      <c r="IU54" s="8">
        <v>1</v>
      </c>
      <c r="IV54" s="8">
        <v>1</v>
      </c>
      <c r="IW54" s="8">
        <v>1</v>
      </c>
      <c r="IX54" s="8">
        <v>1</v>
      </c>
      <c r="IY54" s="8">
        <v>1</v>
      </c>
      <c r="IZ54" s="8">
        <v>1</v>
      </c>
      <c r="JA54" s="8">
        <v>1</v>
      </c>
      <c r="JB54" s="8">
        <v>1</v>
      </c>
      <c r="JC54" s="8">
        <v>1</v>
      </c>
      <c r="JD54" s="8" t="s">
        <v>415</v>
      </c>
      <c r="JE54" s="8">
        <v>1</v>
      </c>
      <c r="JF54" s="8">
        <v>1</v>
      </c>
      <c r="JG54" s="8">
        <v>1</v>
      </c>
      <c r="JH54" s="8">
        <v>1</v>
      </c>
      <c r="JI54" s="8">
        <v>1</v>
      </c>
      <c r="JJ54" s="8">
        <v>1</v>
      </c>
      <c r="JK54" s="8">
        <v>1</v>
      </c>
      <c r="JL54" s="8">
        <v>1</v>
      </c>
      <c r="JM54" s="8">
        <v>1</v>
      </c>
      <c r="JN54" s="8">
        <v>1</v>
      </c>
      <c r="JO54" s="8">
        <v>1</v>
      </c>
      <c r="JP54" s="8">
        <v>1</v>
      </c>
      <c r="JQ54" s="8">
        <v>1</v>
      </c>
      <c r="JR54" s="8">
        <v>1</v>
      </c>
      <c r="JS54" s="8">
        <v>1</v>
      </c>
      <c r="JT54" s="8">
        <v>1</v>
      </c>
      <c r="JU54" s="8">
        <v>1</v>
      </c>
      <c r="JV54" s="8">
        <v>1</v>
      </c>
      <c r="JW54" s="8">
        <v>1</v>
      </c>
      <c r="JX54" s="8">
        <v>1</v>
      </c>
      <c r="JY54" s="8">
        <v>1</v>
      </c>
      <c r="JZ54" s="8">
        <v>1</v>
      </c>
      <c r="KA54" s="8">
        <v>1</v>
      </c>
      <c r="KB54" s="8">
        <v>1</v>
      </c>
      <c r="KC54" s="8">
        <v>1</v>
      </c>
      <c r="KD54" s="8">
        <v>1</v>
      </c>
      <c r="KE54" s="8">
        <v>1</v>
      </c>
      <c r="KF54" s="8">
        <v>1</v>
      </c>
      <c r="KG54" s="8">
        <v>1</v>
      </c>
      <c r="KH54" s="8">
        <v>1</v>
      </c>
      <c r="KI54" s="8">
        <v>1</v>
      </c>
      <c r="KJ54" s="8">
        <v>1</v>
      </c>
      <c r="KK54" s="8">
        <v>1</v>
      </c>
      <c r="KL54" s="8">
        <v>1</v>
      </c>
      <c r="KM54" s="8">
        <v>1</v>
      </c>
      <c r="KN54" s="8">
        <v>1</v>
      </c>
      <c r="KO54" s="8">
        <v>1</v>
      </c>
      <c r="KP54" s="8">
        <v>1</v>
      </c>
      <c r="KQ54" s="8">
        <v>1</v>
      </c>
    </row>
    <row r="55" spans="1:303" ht="15" hidden="1" customHeight="1">
      <c r="A55" s="40">
        <v>1</v>
      </c>
      <c r="B55" s="25" t="s">
        <v>555</v>
      </c>
      <c r="C55" s="26" t="s">
        <v>556</v>
      </c>
      <c r="D55" s="32">
        <v>44998</v>
      </c>
      <c r="E55" s="26" t="s">
        <v>419</v>
      </c>
      <c r="F55" s="26" t="s">
        <v>465</v>
      </c>
      <c r="G55" s="26" t="s">
        <v>421</v>
      </c>
      <c r="H55" s="26" t="s">
        <v>548</v>
      </c>
      <c r="I55" s="26" t="s">
        <v>423</v>
      </c>
      <c r="J55" s="26" t="s">
        <v>424</v>
      </c>
      <c r="K55" s="26" t="s">
        <v>425</v>
      </c>
      <c r="L55" s="26" t="s">
        <v>481</v>
      </c>
      <c r="M55" s="26" t="s">
        <v>550</v>
      </c>
      <c r="N55" s="26" t="s">
        <v>443</v>
      </c>
      <c r="O55" s="26" t="s">
        <v>550</v>
      </c>
      <c r="P55" s="32">
        <v>45017</v>
      </c>
      <c r="Q55" s="26"/>
      <c r="R55" s="27" t="s">
        <v>445</v>
      </c>
      <c r="S55" s="28" t="str">
        <f>IF(ISBLANK(P55)," ",IF(IF(AND(NOT(ISBLANK(Q55))),MONTH(Q55)&lt;1)," ",IF(MONTH(P55)&lt;2,SUM(Tableau235[[#This Row],[02/01/2023]:[31/01/2023]])," ")))</f>
        <v xml:space="preserve"> </v>
      </c>
      <c r="T55" s="28" t="str">
        <f>IF(ISBLANK(P55)," ",IF(IF(AND(NOT(ISBLANK(Q55))),MONTH(Q55)&lt;2)," ",IF(MONTH(P55)&lt;3,SUM(Tableau235[[#This Row],[01/02/2023]:[28/02/2023]])," ")))</f>
        <v xml:space="preserve"> </v>
      </c>
      <c r="U55" s="28" t="str">
        <f>IF(ISBLANK(P55)," ",IF(IF(AND(NOT(ISBLANK(Q55))),MONTH(Q55)&lt;3)," ",IF(MONTH(P55)&lt;4,SUM(Tableau235[[#This Row],[01/03/2023]:[31/03/2023]])," ")))</f>
        <v xml:space="preserve"> </v>
      </c>
      <c r="V55" s="28">
        <f>IF(ISBLANK(P55)," ",IF(IF(AND(NOT(ISBLANK(Q55))),MONTH(Q55)&lt;4)," ",IF(MONTH(P55)&lt;5,SUM(Tableau235[[#This Row],[03/04/2023]:[28/04/2023]])," ")))</f>
        <v>0</v>
      </c>
      <c r="W55" s="28">
        <f>IF(ISBLANK(P55)," ",IF(IF(AND(NOT(ISBLANK(Q55))),MONTH(Q55)&lt;5)," ",IF(MONTH(P55)&lt;6,SUM(Tableau235[[#This Row],[01/05/2023]:[31/05/2023]])," ")))</f>
        <v>0</v>
      </c>
      <c r="X55" s="28">
        <f>IF(ISBLANK(P55)," ",IF(IF(AND(NOT(ISBLANK(Q55))),MONTH(Q55)&lt;6)," ",IF(MONTH(P55)&lt;7,SUM(Tableau235[[#This Row],[01/06/2023]:[30/06/2023]])," ")))</f>
        <v>22</v>
      </c>
      <c r="Y55" s="28">
        <f>IF(ISBLANK(P55)," ",IF(IF(AND(NOT(ISBLANK(Q55))),MONTH(Q55)&lt;6)," ",IF(MONTH(P55)&lt;8,SUM(Tableau235[[#This Row],[03/07/2023]:[31/07/2023]])," ")))</f>
        <v>0</v>
      </c>
      <c r="Z55" s="28">
        <f>IF(ISBLANK(P55)," ",IF(IF(AND(NOT(ISBLANK(Q55))),MONTH(Q55)&lt;8)," ",IF(MONTH(P55)&lt;9,SUM(Tableau235[[#This Row],[01/08/2023]:[31/08/2023]])," ")))</f>
        <v>0</v>
      </c>
      <c r="AA55" s="28">
        <f>IF(ISBLANK(P55)," ",IF(IF(AND(NOT(ISBLANK(Q55))),MONTH(Q55)&lt;9)," ",IF(MONTH(P55)&lt;10,SUM(Tableau235[[#This Row],[01/09/2023]:[29/09/2023]])," ")))</f>
        <v>0</v>
      </c>
      <c r="AB55" s="28">
        <f>IF(ISBLANK(P55)," ",IF(IF(AND(NOT(ISBLANK(Q55))),MONTH(Q55)&lt;10)," ",IF(MONTH(P55)&lt;11,SUM(Tableau235[[#This Row],[02/10/2023]:[31/10/2023]])," ")))</f>
        <v>11</v>
      </c>
      <c r="AC55" s="28">
        <f>IF(ISBLANK(P55)," ",IF(IF(AND(NOT(ISBLANK(Q55))),MONTH(Q55)&lt;11)," ",IF(MONTH(P55)&lt;12,SUM(Tableau235[[#This Row],[01/11/2023]:[30/11/2023]])," ")))</f>
        <v>21</v>
      </c>
      <c r="AD55" s="28">
        <f>IF(ISBLANK(P55)," ",IF(IF(AND(NOT(ISBLANK(Q55))),MONTH(Q55)&lt;12)," ",IF(MONTH(P55)&lt;13,SUM(Tableau235[[#This Row],[01/12/2023]:[29/12/2023]])," ")))</f>
        <v>13</v>
      </c>
      <c r="AE55" s="7"/>
      <c r="AF55" s="8" t="str">
        <f>IF(OR(ISBLANK(P55),Tableau235[[#This Row],[Janvier]]=" ")," ",SUM(Tableau235[[#This Row],[02/01/2023]:[31/01/2023]])/(COUNTA(Tableau235[[#This Row],[02/01/2023]:[31/01/2023]])+COUNTBLANK(Tableau235[[#This Row],[02/01/2023]:[31/01/2023]])))</f>
        <v xml:space="preserve"> </v>
      </c>
      <c r="AG55" s="8" t="str">
        <f>IF(OR(ISBLANK(P55),Tableau235[[#This Row],[Février]]=" ")," ",SUM(Tableau235[[#This Row],[01/02/2023]:[28/02/2023]])/(COUNTA(Tableau235[[#This Row],[01/02/2023]:[28/02/2023]])+COUNTBLANK(Tableau235[[#This Row],[01/02/2023]:[28/02/2023]])))</f>
        <v xml:space="preserve"> </v>
      </c>
      <c r="AH55" s="8" t="str">
        <f>IF(OR(ISBLANK(P55),Tableau235[[#This Row],[Mars]]=" ")," ",SUM(Tableau235[[#This Row],[01/03/2023]:[31/03/2023]])/(COUNTA(Tableau235[[#This Row],[01/03/2023]:[31/03/2023]])+COUNTBLANK(Tableau235[[#This Row],[01/03/2023]:[31/03/2023]])))</f>
        <v xml:space="preserve"> </v>
      </c>
      <c r="AI55" s="8">
        <f>IF(OR(ISBLANK(P55),Tableau235[[#This Row],[Avril]]=" ")," ",SUM(Tableau235[[#This Row],[03/04/2023]:[28/04/2023]])/(COUNTA(Tableau235[[#This Row],[03/04/2023]:[28/04/2023]])+COUNTBLANK(Tableau235[[#This Row],[01/03/2023]:[31/03/2023]])))</f>
        <v>0</v>
      </c>
      <c r="AJ55" s="8">
        <f>IF(OR(ISBLANK(P55),Tableau235[[#This Row],[Mai]]=" ")," ",SUM(Tableau235[[#This Row],[01/05/2023]:[31/05/2023]])/(COUNTA(Tableau235[[#This Row],[01/05/2023]:[31/05/2023]])+COUNTBLANK(Tableau235[[#This Row],[01/05/2023]:[31/05/2023]])))</f>
        <v>0</v>
      </c>
      <c r="AK55" s="8">
        <f>IF(OR(ISBLANK(P55),Tableau235[[#This Row],[Juin]]=" ")," ",SUM(Tableau235[[#This Row],[01/06/2023]:[30/06/2023]])/(COUNTA(Tableau235[[#This Row],[01/06/2023]:[30/06/2023]])+COUNTBLANK(Tableau235[[#This Row],[01/06/2023]:[30/06/2023]])))</f>
        <v>1</v>
      </c>
      <c r="AL55" s="8">
        <f>IF(OR(ISBLANK(P55),Tableau235[[#This Row],[Juillet]]=" ")," ",SUM(Tableau235[[#This Row],[03/07/2023]:[31/07/2023]])/(COUNTA(Tableau235[[#This Row],[03/07/2023]:[31/07/2023]])+COUNTBLANK(Tableau235[[#This Row],[03/07/2023]:[31/07/2023]])))</f>
        <v>0</v>
      </c>
      <c r="AM55" s="8">
        <f>IF(OR(ISBLANK(P55),Tableau235[[#This Row],[Août]]=" ")," ",SUM(Tableau235[[#This Row],[01/08/2023]:[31/08/2023]])/(COUNTA(Tableau235[[#This Row],[01/08/2023]:[31/08/2023]])+COUNTBLANK(Tableau235[[#This Row],[01/08/2023]:[31/08/2023]])))</f>
        <v>0</v>
      </c>
      <c r="AN55" s="8">
        <f>IF(OR(ISBLANK(P55),Tableau235[[#This Row],[Septembre]]=" ")," ",SUM(Tableau235[[#This Row],[01/09/2023]:[29/09/2023]])/(COUNTA(Tableau235[[#This Row],[01/09/2023]:[29/09/2023]])+COUNTBLANK(Tableau235[[#This Row],[01/09/2023]:[29/09/2023]])))</f>
        <v>0</v>
      </c>
      <c r="AO55" s="8">
        <f>IF(OR(ISBLANK(P55),Tableau235[[#This Row],[Octobre]]=" ")," ",SUM(Tableau235[[#This Row],[02/10/2023]:[31/10/2023]])/(COUNTA(Tableau235[[#This Row],[02/10/2023]:[31/10/2023]])+COUNTBLANK(Tableau235[[#This Row],[02/10/2023]:[31/10/2023]])))</f>
        <v>0.5</v>
      </c>
      <c r="AP55" s="8">
        <f>IF(OR(ISBLANK(P55),Tableau235[[#This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55" s="8">
        <f>IF(OR(ISBLANK(P55),Tableau235[[#This Row],[Décembre]]=" ")," ",SUM(Tableau235[[#This Row],[01/12/2023]:[29/12/2023]])/(COUNTA(Tableau235[[#This Row],[01/12/2023]:[29/12/2023]])+COUNTBLANK(Tableau235[[#This Row],[01/12/2023]:[29/12/2023]])))</f>
        <v>0.61904761904761907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 t="s">
        <v>898</v>
      </c>
      <c r="DF55" s="8" t="s">
        <v>898</v>
      </c>
      <c r="DG55" s="8" t="s">
        <v>898</v>
      </c>
      <c r="DH55" s="8" t="s">
        <v>898</v>
      </c>
      <c r="DI55" s="8" t="s">
        <v>898</v>
      </c>
      <c r="DJ55" s="8" t="s">
        <v>898</v>
      </c>
      <c r="DK55" s="8" t="s">
        <v>898</v>
      </c>
      <c r="DL55" s="8" t="s">
        <v>898</v>
      </c>
      <c r="DM55" s="8" t="s">
        <v>898</v>
      </c>
      <c r="DN55" s="8" t="s">
        <v>898</v>
      </c>
      <c r="DO55" s="8" t="s">
        <v>898</v>
      </c>
      <c r="DP55" s="8" t="s">
        <v>898</v>
      </c>
      <c r="DQ55" s="8" t="s">
        <v>898</v>
      </c>
      <c r="DR55" s="8" t="s">
        <v>898</v>
      </c>
      <c r="DS55" s="8" t="s">
        <v>898</v>
      </c>
      <c r="DT55" s="8" t="s">
        <v>898</v>
      </c>
      <c r="DU55" s="8" t="s">
        <v>898</v>
      </c>
      <c r="DV55" s="8" t="s">
        <v>898</v>
      </c>
      <c r="DW55" s="8" t="s">
        <v>898</v>
      </c>
      <c r="DX55" s="8" t="s">
        <v>898</v>
      </c>
      <c r="DY55" s="8" t="s">
        <v>898</v>
      </c>
      <c r="DZ55" s="8" t="s">
        <v>898</v>
      </c>
      <c r="EA55" s="8" t="s">
        <v>898</v>
      </c>
      <c r="EB55" s="8" t="s">
        <v>898</v>
      </c>
      <c r="EC55" s="8" t="s">
        <v>898</v>
      </c>
      <c r="ED55" s="8" t="s">
        <v>898</v>
      </c>
      <c r="EE55" s="8" t="s">
        <v>898</v>
      </c>
      <c r="EF55" s="8" t="s">
        <v>898</v>
      </c>
      <c r="EG55" s="8" t="s">
        <v>898</v>
      </c>
      <c r="EH55" s="8" t="s">
        <v>898</v>
      </c>
      <c r="EI55" s="8" t="s">
        <v>898</v>
      </c>
      <c r="EJ55" s="8" t="s">
        <v>898</v>
      </c>
      <c r="EK55" s="8" t="s">
        <v>898</v>
      </c>
      <c r="EL55" s="8" t="s">
        <v>898</v>
      </c>
      <c r="EM55" s="8" t="s">
        <v>898</v>
      </c>
      <c r="EN55" s="8" t="s">
        <v>898</v>
      </c>
      <c r="EO55" s="8" t="s">
        <v>898</v>
      </c>
      <c r="EP55" s="8" t="s">
        <v>898</v>
      </c>
      <c r="EQ55" s="8" t="s">
        <v>898</v>
      </c>
      <c r="ER55" s="8" t="s">
        <v>898</v>
      </c>
      <c r="ES55" s="8" t="s">
        <v>898</v>
      </c>
      <c r="ET55" s="8" t="s">
        <v>898</v>
      </c>
      <c r="EU55" s="8" t="s">
        <v>898</v>
      </c>
      <c r="EV55" s="8">
        <v>1</v>
      </c>
      <c r="EW55" s="8">
        <v>1</v>
      </c>
      <c r="EX55" s="8">
        <v>1</v>
      </c>
      <c r="EY55" s="8">
        <v>1</v>
      </c>
      <c r="EZ55" s="8">
        <v>1</v>
      </c>
      <c r="FA55" s="8">
        <v>1</v>
      </c>
      <c r="FB55" s="8">
        <v>1</v>
      </c>
      <c r="FC55" s="8">
        <v>1</v>
      </c>
      <c r="FD55" s="8">
        <v>1</v>
      </c>
      <c r="FE55" s="8">
        <v>1</v>
      </c>
      <c r="FF55" s="8">
        <v>1</v>
      </c>
      <c r="FG55" s="8">
        <v>1</v>
      </c>
      <c r="FH55" s="8">
        <v>1</v>
      </c>
      <c r="FI55" s="8">
        <v>1</v>
      </c>
      <c r="FJ55" s="8">
        <v>1</v>
      </c>
      <c r="FK55" s="8">
        <v>1</v>
      </c>
      <c r="FL55" s="8">
        <v>1</v>
      </c>
      <c r="FM55" s="8">
        <v>1</v>
      </c>
      <c r="FN55" s="8">
        <v>1</v>
      </c>
      <c r="FO55" s="8">
        <v>1</v>
      </c>
      <c r="FP55" s="8">
        <v>1</v>
      </c>
      <c r="FQ55" s="8">
        <v>1</v>
      </c>
      <c r="FR55" s="8" t="s">
        <v>898</v>
      </c>
      <c r="FS55" s="8" t="s">
        <v>898</v>
      </c>
      <c r="FT55" s="8" t="s">
        <v>898</v>
      </c>
      <c r="FU55" s="8" t="s">
        <v>898</v>
      </c>
      <c r="FV55" s="8" t="s">
        <v>898</v>
      </c>
      <c r="FW55" s="8" t="s">
        <v>898</v>
      </c>
      <c r="FX55" s="8" t="s">
        <v>898</v>
      </c>
      <c r="FY55" s="8" t="s">
        <v>898</v>
      </c>
      <c r="FZ55" s="8" t="s">
        <v>898</v>
      </c>
      <c r="GA55" s="8" t="s">
        <v>898</v>
      </c>
      <c r="GB55" s="8" t="s">
        <v>898</v>
      </c>
      <c r="GC55" s="8" t="s">
        <v>898</v>
      </c>
      <c r="GD55" s="8" t="s">
        <v>898</v>
      </c>
      <c r="GE55" s="8" t="s">
        <v>898</v>
      </c>
      <c r="GF55" s="8" t="s">
        <v>898</v>
      </c>
      <c r="GG55" s="8" t="s">
        <v>898</v>
      </c>
      <c r="GH55" s="8" t="s">
        <v>898</v>
      </c>
      <c r="GI55" s="8" t="s">
        <v>898</v>
      </c>
      <c r="GJ55" s="8" t="s">
        <v>898</v>
      </c>
      <c r="GK55" s="8" t="s">
        <v>898</v>
      </c>
      <c r="GL55" s="8" t="s">
        <v>898</v>
      </c>
      <c r="GM55" s="8" t="s">
        <v>898</v>
      </c>
      <c r="GN55" s="8" t="s">
        <v>898</v>
      </c>
      <c r="GO55" s="8" t="s">
        <v>898</v>
      </c>
      <c r="GP55" s="8" t="s">
        <v>898</v>
      </c>
      <c r="GQ55" s="8" t="s">
        <v>898</v>
      </c>
      <c r="GR55" s="8" t="s">
        <v>898</v>
      </c>
      <c r="GS55" s="8" t="s">
        <v>898</v>
      </c>
      <c r="GT55" s="8" t="s">
        <v>898</v>
      </c>
      <c r="GU55" s="8" t="s">
        <v>898</v>
      </c>
      <c r="GV55" s="8" t="s">
        <v>898</v>
      </c>
      <c r="GW55" s="8" t="s">
        <v>898</v>
      </c>
      <c r="GX55" s="8" t="s">
        <v>898</v>
      </c>
      <c r="GY55" s="8" t="s">
        <v>898</v>
      </c>
      <c r="GZ55" s="8" t="s">
        <v>898</v>
      </c>
      <c r="HA55" s="8" t="s">
        <v>898</v>
      </c>
      <c r="HB55" s="8" t="s">
        <v>898</v>
      </c>
      <c r="HC55" s="8" t="s">
        <v>898</v>
      </c>
      <c r="HD55" s="8" t="s">
        <v>898</v>
      </c>
      <c r="HE55" s="8" t="s">
        <v>898</v>
      </c>
      <c r="HF55" s="8" t="s">
        <v>898</v>
      </c>
      <c r="HG55" s="8" t="s">
        <v>898</v>
      </c>
      <c r="HH55" s="8" t="s">
        <v>898</v>
      </c>
      <c r="HI55" s="8" t="s">
        <v>898</v>
      </c>
      <c r="HJ55" s="8" t="s">
        <v>898</v>
      </c>
      <c r="HK55" s="8" t="s">
        <v>898</v>
      </c>
      <c r="HL55" s="8" t="s">
        <v>898</v>
      </c>
      <c r="HM55" s="8" t="s">
        <v>898</v>
      </c>
      <c r="HN55" s="8" t="s">
        <v>898</v>
      </c>
      <c r="HO55" s="8" t="s">
        <v>898</v>
      </c>
      <c r="HP55" s="8" t="s">
        <v>898</v>
      </c>
      <c r="HQ55" s="8" t="s">
        <v>898</v>
      </c>
      <c r="HR55" s="8" t="s">
        <v>898</v>
      </c>
      <c r="HS55" s="8" t="s">
        <v>898</v>
      </c>
      <c r="HT55" s="8" t="s">
        <v>898</v>
      </c>
      <c r="HU55" s="8" t="s">
        <v>898</v>
      </c>
      <c r="HV55" s="8" t="s">
        <v>898</v>
      </c>
      <c r="HW55" s="8" t="s">
        <v>898</v>
      </c>
      <c r="HX55" s="8" t="s">
        <v>898</v>
      </c>
      <c r="HY55" s="8" t="s">
        <v>898</v>
      </c>
      <c r="HZ55" s="8" t="s">
        <v>898</v>
      </c>
      <c r="IA55" s="8" t="s">
        <v>898</v>
      </c>
      <c r="IB55" s="8" t="s">
        <v>898</v>
      </c>
      <c r="IC55" s="8" t="s">
        <v>898</v>
      </c>
      <c r="ID55" s="8" t="s">
        <v>898</v>
      </c>
      <c r="IE55" s="8" t="s">
        <v>898</v>
      </c>
      <c r="IF55" s="8" t="s">
        <v>898</v>
      </c>
      <c r="IG55" s="8" t="s">
        <v>898</v>
      </c>
      <c r="IH55" s="8" t="s">
        <v>898</v>
      </c>
      <c r="II55" s="8" t="s">
        <v>898</v>
      </c>
      <c r="IJ55" s="8" t="s">
        <v>898</v>
      </c>
      <c r="IK55" s="8" t="s">
        <v>898</v>
      </c>
      <c r="IL55" s="8" t="s">
        <v>898</v>
      </c>
      <c r="IM55" s="8" t="s">
        <v>898</v>
      </c>
      <c r="IN55" s="8" t="s">
        <v>898</v>
      </c>
      <c r="IO55" s="8" t="s">
        <v>898</v>
      </c>
      <c r="IP55" s="8">
        <v>1</v>
      </c>
      <c r="IQ55" s="8">
        <v>1</v>
      </c>
      <c r="IR55" s="8">
        <v>1</v>
      </c>
      <c r="IS55" s="8">
        <v>1</v>
      </c>
      <c r="IT55" s="8">
        <v>1</v>
      </c>
      <c r="IU55" s="8">
        <v>1</v>
      </c>
      <c r="IV55" s="8">
        <v>1</v>
      </c>
      <c r="IW55" s="8">
        <v>1</v>
      </c>
      <c r="IX55" s="8">
        <v>1</v>
      </c>
      <c r="IY55" s="8">
        <v>1</v>
      </c>
      <c r="IZ55" s="8">
        <v>1</v>
      </c>
      <c r="JA55" s="53">
        <v>1</v>
      </c>
      <c r="JB55" s="8">
        <v>1</v>
      </c>
      <c r="JC55" s="8">
        <v>1</v>
      </c>
      <c r="JD55" s="8" t="s">
        <v>415</v>
      </c>
      <c r="JE55" s="8">
        <v>1</v>
      </c>
      <c r="JF55" s="8">
        <v>1</v>
      </c>
      <c r="JG55" s="8">
        <v>1</v>
      </c>
      <c r="JH55" s="8">
        <v>1</v>
      </c>
      <c r="JI55" s="8">
        <v>1</v>
      </c>
      <c r="JJ55" s="8">
        <v>1</v>
      </c>
      <c r="JK55" s="8">
        <v>1</v>
      </c>
      <c r="JL55" s="8">
        <v>1</v>
      </c>
      <c r="JM55" s="8">
        <v>1</v>
      </c>
      <c r="JN55" s="8">
        <v>1</v>
      </c>
      <c r="JO55" s="8">
        <v>1</v>
      </c>
      <c r="JP55" s="8">
        <v>1</v>
      </c>
      <c r="JQ55" s="8">
        <v>1</v>
      </c>
      <c r="JR55" s="8">
        <v>1</v>
      </c>
      <c r="JS55" s="8">
        <v>1</v>
      </c>
      <c r="JT55" s="8">
        <v>1</v>
      </c>
      <c r="JU55" s="8">
        <v>1</v>
      </c>
      <c r="JV55" s="53">
        <v>1</v>
      </c>
      <c r="JW55" s="8">
        <v>1</v>
      </c>
      <c r="JX55" s="8">
        <v>1</v>
      </c>
      <c r="JY55" s="8">
        <v>1</v>
      </c>
      <c r="JZ55" s="8">
        <v>1</v>
      </c>
      <c r="KA55" s="8">
        <v>1</v>
      </c>
      <c r="KB55" s="8">
        <v>1</v>
      </c>
      <c r="KC55" s="8">
        <v>1</v>
      </c>
      <c r="KD55" s="8">
        <v>1</v>
      </c>
      <c r="KE55" s="8" t="s">
        <v>413</v>
      </c>
      <c r="KF55" s="8" t="s">
        <v>413</v>
      </c>
      <c r="KG55" s="8" t="s">
        <v>413</v>
      </c>
      <c r="KH55" s="8">
        <v>1</v>
      </c>
      <c r="KI55" s="8">
        <v>1</v>
      </c>
      <c r="KJ55" s="8">
        <v>1</v>
      </c>
      <c r="KK55" s="8">
        <v>1</v>
      </c>
      <c r="KL55" s="8">
        <v>1</v>
      </c>
      <c r="KM55" s="8" t="s">
        <v>409</v>
      </c>
      <c r="KN55" s="8" t="s">
        <v>409</v>
      </c>
      <c r="KO55" s="8" t="s">
        <v>409</v>
      </c>
      <c r="KP55" s="8" t="s">
        <v>409</v>
      </c>
      <c r="KQ55" s="8" t="s">
        <v>409</v>
      </c>
    </row>
    <row r="56" spans="1:303" ht="15" hidden="1" customHeight="1">
      <c r="A56" s="56">
        <v>1</v>
      </c>
      <c r="B56" s="25" t="s">
        <v>952</v>
      </c>
      <c r="C56" s="26" t="s">
        <v>617</v>
      </c>
      <c r="D56" s="32">
        <v>44928</v>
      </c>
      <c r="E56" s="26" t="s">
        <v>470</v>
      </c>
      <c r="F56" s="26" t="s">
        <v>559</v>
      </c>
      <c r="G56" s="26" t="s">
        <v>503</v>
      </c>
      <c r="H56" s="6" t="s">
        <v>422</v>
      </c>
      <c r="I56" s="6" t="s">
        <v>423</v>
      </c>
      <c r="J56" s="36" t="s">
        <v>424</v>
      </c>
      <c r="K56" s="36" t="s">
        <v>441</v>
      </c>
      <c r="L56" s="36"/>
      <c r="M56" s="6"/>
      <c r="N56" s="6" t="s">
        <v>413</v>
      </c>
      <c r="O56" s="6" t="s">
        <v>562</v>
      </c>
      <c r="P56" s="37">
        <v>44927</v>
      </c>
      <c r="Q56" s="26"/>
      <c r="R56" s="27" t="s">
        <v>445</v>
      </c>
      <c r="S56" s="28">
        <f>IF(ISBLANK(P56)," ",IF(IF(AND(NOT(ISBLANK(Q56))),MONTH(Q56)&lt;1)," ",IF(MONTH(P56)&lt;2,SUM(Tableau235[[#This Row],[02/01/2023]:[31/01/2023]])," ")))</f>
        <v>22</v>
      </c>
      <c r="T56" s="28">
        <f>IF(ISBLANK(P56)," ",IF(IF(AND(NOT(ISBLANK(Q56))),MONTH(Q56)&lt;2)," ",IF(MONTH(P56)&lt;3,SUM(Tableau235[[#This Row],[01/02/2023]:[28/02/2023]])," ")))</f>
        <v>20</v>
      </c>
      <c r="U56" s="28">
        <f>IF(ISBLANK(P56)," ",IF(IF(AND(NOT(ISBLANK(Q56))),MONTH(Q56)&lt;3)," ",IF(MONTH(P56)&lt;4,SUM(Tableau235[[#This Row],[01/03/2023]:[31/03/2023]])," ")))</f>
        <v>23</v>
      </c>
      <c r="V56" s="28">
        <f>IF(ISBLANK(P56)," ",IF(IF(AND(NOT(ISBLANK(Q56))),MONTH(Q56)&lt;4)," ",IF(MONTH(P56)&lt;5,SUM(Tableau235[[#This Row],[03/04/2023]:[28/04/2023]])," ")))</f>
        <v>20</v>
      </c>
      <c r="W56" s="28">
        <f>IF(ISBLANK(P56)," ",IF(IF(AND(NOT(ISBLANK(Q56))),MONTH(Q56)&lt;5)," ",IF(MONTH(P56)&lt;6,SUM(Tableau235[[#This Row],[01/05/2023]:[31/05/2023]])," ")))</f>
        <v>23</v>
      </c>
      <c r="X56" s="28">
        <f>IF(ISBLANK(P56)," ",IF(IF(AND(NOT(ISBLANK(Q56))),MONTH(Q56)&lt;6)," ",IF(MONTH(P56)&lt;7,SUM(Tableau235[[#This Row],[01/06/2023]:[30/06/2023]])," ")))</f>
        <v>22</v>
      </c>
      <c r="Y56" s="28">
        <f>IF(ISBLANK(P56)," ",IF(IF(AND(NOT(ISBLANK(Q56))),MONTH(Q56)&lt;6)," ",IF(MONTH(P56)&lt;8,SUM(Tableau235[[#This Row],[03/07/2023]:[31/07/2023]])," ")))</f>
        <v>21</v>
      </c>
      <c r="Z56" s="28">
        <f>IF(ISBLANK(P56)," ",IF(IF(AND(NOT(ISBLANK(Q56))),MONTH(Q56)&lt;8)," ",IF(MONTH(P56)&lt;9,SUM(Tableau235[[#This Row],[01/08/2023]:[31/08/2023]])," ")))</f>
        <v>23</v>
      </c>
      <c r="AA56" s="28">
        <f>IF(ISBLANK(P56)," ",IF(IF(AND(NOT(ISBLANK(Q56))),MONTH(Q56)&lt;9)," ",IF(MONTH(P56)&lt;10,SUM(Tableau235[[#This Row],[01/09/2023]:[29/09/2023]])," ")))</f>
        <v>21</v>
      </c>
      <c r="AB56" s="28">
        <f>IF(ISBLANK(P56)," ",IF(IF(AND(NOT(ISBLANK(Q56))),MONTH(Q56)&lt;10)," ",IF(MONTH(P56)&lt;11,SUM(Tableau235[[#This Row],[02/10/2023]:[31/10/2023]])," ")))</f>
        <v>22</v>
      </c>
      <c r="AC56" s="28">
        <f>IF(ISBLANK(P56)," ",IF(IF(AND(NOT(ISBLANK(Q56))),MONTH(Q56)&lt;11)," ",IF(MONTH(P56)&lt;12,SUM(Tableau235[[#This Row],[01/11/2023]:[30/11/2023]])," ")))</f>
        <v>21</v>
      </c>
      <c r="AD56" s="28">
        <f>IF(ISBLANK(P56)," ",IF(IF(AND(NOT(ISBLANK(Q56))),MONTH(Q56)&lt;12)," ",IF(MONTH(P56)&lt;13,SUM(Tableau235[[#This Row],[01/12/2023]:[29/12/2023]])," ")))</f>
        <v>21</v>
      </c>
      <c r="AE56" s="7"/>
      <c r="AF56" s="8">
        <f>IF(OR(ISBLANK(P56),Tableau235[[#This Row],[Janvier]]=" ")," ",SUM(Tableau235[[#This Row],[02/01/2023]:[31/01/2023]])/(COUNTA(Tableau235[[#This Row],[02/01/2023]:[31/01/2023]])+COUNTBLANK(Tableau235[[#This Row],[02/01/2023]:[31/01/2023]])))</f>
        <v>1</v>
      </c>
      <c r="AG56" s="8">
        <f>IF(OR(ISBLANK(P56),Tableau235[[#This Row],[Février]]=" ")," ",SUM(Tableau235[[#This Row],[01/02/2023]:[28/02/2023]])/(COUNTA(Tableau235[[#This Row],[01/02/2023]:[28/02/2023]])+COUNTBLANK(Tableau235[[#This Row],[01/02/2023]:[28/02/2023]])))</f>
        <v>1</v>
      </c>
      <c r="AH56" s="8">
        <f>IF(OR(ISBLANK(P56),Tableau235[[#This Row],[Mars]]=" ")," ",SUM(Tableau235[[#This Row],[01/03/2023]:[31/03/2023]])/(COUNTA(Tableau235[[#This Row],[01/03/2023]:[31/03/2023]])+COUNTBLANK(Tableau235[[#This Row],[01/03/2023]:[31/03/2023]])))</f>
        <v>1</v>
      </c>
      <c r="AI56" s="8">
        <f>IF(OR(ISBLANK(P56),Tableau235[[#This Row],[Avril]]=" ")," ",SUM(Tableau235[[#This Row],[03/04/2023]:[28/04/2023]])/(COUNTA(Tableau235[[#This Row],[03/04/2023]:[28/04/2023]])+COUNTBLANK(Tableau235[[#This Row],[01/03/2023]:[31/03/2023]])))</f>
        <v>1</v>
      </c>
      <c r="AJ56" s="8">
        <f>IF(OR(ISBLANK(P56),Tableau235[[#This Row],[Mai]]=" ")," ",SUM(Tableau235[[#This Row],[01/05/2023]:[31/05/2023]])/(COUNTA(Tableau235[[#This Row],[01/05/2023]:[31/05/2023]])+COUNTBLANK(Tableau235[[#This Row],[01/05/2023]:[31/05/2023]])))</f>
        <v>1</v>
      </c>
      <c r="AK56" s="8">
        <f>IF(OR(ISBLANK(P56),Tableau235[[#This Row],[Juin]]=" ")," ",SUM(Tableau235[[#This Row],[01/06/2023]:[30/06/2023]])/(COUNTA(Tableau235[[#This Row],[01/06/2023]:[30/06/2023]])+COUNTBLANK(Tableau235[[#This Row],[01/06/2023]:[30/06/2023]])))</f>
        <v>1</v>
      </c>
      <c r="AL56" s="8">
        <f>IF(OR(ISBLANK(P56),Tableau235[[#This Row],[Juillet]]=" ")," ",SUM(Tableau235[[#This Row],[03/07/2023]:[31/07/2023]])/(COUNTA(Tableau235[[#This Row],[03/07/2023]:[31/07/2023]])+COUNTBLANK(Tableau235[[#This Row],[03/07/2023]:[31/07/2023]])))</f>
        <v>1</v>
      </c>
      <c r="AM56" s="8">
        <f>IF(OR(ISBLANK(P56),Tableau235[[#This Row],[Août]]=" ")," ",SUM(Tableau235[[#This Row],[01/08/2023]:[31/08/2023]])/(COUNTA(Tableau235[[#This Row],[01/08/2023]:[31/08/2023]])+COUNTBLANK(Tableau235[[#This Row],[01/08/2023]:[31/08/2023]])))</f>
        <v>1</v>
      </c>
      <c r="AN56" s="8">
        <f>IF(OR(ISBLANK(P56),Tableau235[[#This Row],[Septembre]]=" ")," ",SUM(Tableau235[[#This Row],[01/09/2023]:[29/09/2023]])/(COUNTA(Tableau235[[#This Row],[01/09/2023]:[29/09/2023]])+COUNTBLANK(Tableau235[[#This Row],[01/09/2023]:[29/09/2023]])))</f>
        <v>1</v>
      </c>
      <c r="AO56" s="8">
        <f>IF(OR(ISBLANK(P56),Tableau235[[#This Row],[Octobre]]=" ")," ",SUM(Tableau235[[#This Row],[02/10/2023]:[31/10/2023]])/(COUNTA(Tableau235[[#This Row],[02/10/2023]:[31/10/2023]])+COUNTBLANK(Tableau235[[#This Row],[02/10/2023]:[31/10/2023]])))</f>
        <v>1</v>
      </c>
      <c r="AP56" s="8">
        <f>IF(OR(ISBLANK(P56),Tableau235[[#This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56" s="8">
        <f>IF(OR(ISBLANK(P56),Tableau235[[#This Row],[Décembre]]=" ")," ",SUM(Tableau235[[#This Row],[01/12/2023]:[29/12/2023]])/(COUNTA(Tableau235[[#This Row],[01/12/2023]:[29/12/2023]])+COUNTBLANK(Tableau235[[#This Row],[01/12/2023]:[29/12/2023]])))</f>
        <v>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51">
        <v>1</v>
      </c>
      <c r="BC56" s="8">
        <v>1</v>
      </c>
      <c r="BD56" s="8">
        <v>1</v>
      </c>
      <c r="BE56" s="8">
        <v>1</v>
      </c>
      <c r="BF56" s="52">
        <v>1</v>
      </c>
      <c r="BG56" s="51">
        <v>1</v>
      </c>
      <c r="BH56" s="8">
        <v>1</v>
      </c>
      <c r="BI56" s="8">
        <v>1</v>
      </c>
      <c r="BJ56" s="8">
        <v>1</v>
      </c>
      <c r="BK56" s="52">
        <v>1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1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1</v>
      </c>
      <c r="DB56" s="8">
        <v>1</v>
      </c>
      <c r="DC56" s="8">
        <v>1</v>
      </c>
      <c r="DD56" s="8">
        <v>1</v>
      </c>
      <c r="DE56" s="8">
        <v>1</v>
      </c>
      <c r="DF56" s="8">
        <v>1</v>
      </c>
      <c r="DG56" s="8">
        <v>1</v>
      </c>
      <c r="DH56" s="8">
        <v>1</v>
      </c>
      <c r="DI56" s="8">
        <v>1</v>
      </c>
      <c r="DJ56" s="8">
        <v>1</v>
      </c>
      <c r="DK56" s="8">
        <v>1</v>
      </c>
      <c r="DL56" s="8">
        <v>1</v>
      </c>
      <c r="DM56" s="8">
        <v>1</v>
      </c>
      <c r="DN56" s="8">
        <v>1</v>
      </c>
      <c r="DO56" s="8">
        <v>1</v>
      </c>
      <c r="DP56" s="8">
        <v>1</v>
      </c>
      <c r="DQ56" s="8">
        <v>1</v>
      </c>
      <c r="DR56" s="8">
        <v>1</v>
      </c>
      <c r="DS56" s="8">
        <v>1</v>
      </c>
      <c r="DT56" s="8">
        <v>1</v>
      </c>
      <c r="DU56" s="8">
        <v>1</v>
      </c>
      <c r="DV56" s="8">
        <v>1</v>
      </c>
      <c r="DW56" s="8">
        <v>1</v>
      </c>
      <c r="DX56" s="8">
        <v>1</v>
      </c>
      <c r="DY56" s="8">
        <v>1</v>
      </c>
      <c r="DZ56" s="8">
        <v>1</v>
      </c>
      <c r="EA56" s="8">
        <v>1</v>
      </c>
      <c r="EB56" s="8">
        <v>1</v>
      </c>
      <c r="EC56" s="8">
        <v>1</v>
      </c>
      <c r="ED56" s="8">
        <v>1</v>
      </c>
      <c r="EE56" s="8">
        <v>1</v>
      </c>
      <c r="EF56" s="8">
        <v>1</v>
      </c>
      <c r="EG56" s="8">
        <v>1</v>
      </c>
      <c r="EH56" s="8">
        <v>1</v>
      </c>
      <c r="EI56" s="8">
        <v>1</v>
      </c>
      <c r="EJ56" s="8">
        <v>1</v>
      </c>
      <c r="EK56" s="8">
        <v>1</v>
      </c>
      <c r="EL56" s="8">
        <v>1</v>
      </c>
      <c r="EM56" s="8">
        <v>1</v>
      </c>
      <c r="EN56" s="8">
        <v>1</v>
      </c>
      <c r="EO56" s="8">
        <v>1</v>
      </c>
      <c r="EP56" s="8">
        <v>1</v>
      </c>
      <c r="EQ56" s="8">
        <v>1</v>
      </c>
      <c r="ER56" s="8">
        <v>1</v>
      </c>
      <c r="ES56" s="8">
        <v>1</v>
      </c>
      <c r="ET56" s="8">
        <v>1</v>
      </c>
      <c r="EU56" s="8">
        <v>1</v>
      </c>
      <c r="EV56" s="8">
        <v>1</v>
      </c>
      <c r="EW56" s="8">
        <v>1</v>
      </c>
      <c r="EX56" s="8">
        <v>1</v>
      </c>
      <c r="EY56" s="8">
        <v>1</v>
      </c>
      <c r="EZ56" s="8">
        <v>1</v>
      </c>
      <c r="FA56" s="8">
        <v>1</v>
      </c>
      <c r="FB56" s="8">
        <v>1</v>
      </c>
      <c r="FC56" s="8">
        <v>1</v>
      </c>
      <c r="FD56" s="8">
        <v>1</v>
      </c>
      <c r="FE56" s="8">
        <v>1</v>
      </c>
      <c r="FF56" s="8">
        <v>1</v>
      </c>
      <c r="FG56" s="8">
        <v>1</v>
      </c>
      <c r="FH56" s="8">
        <v>1</v>
      </c>
      <c r="FI56" s="8">
        <v>1</v>
      </c>
      <c r="FJ56" s="8">
        <v>1</v>
      </c>
      <c r="FK56" s="8">
        <v>1</v>
      </c>
      <c r="FL56" s="8">
        <v>1</v>
      </c>
      <c r="FM56" s="8">
        <v>1</v>
      </c>
      <c r="FN56" s="8">
        <v>1</v>
      </c>
      <c r="FO56" s="8">
        <v>1</v>
      </c>
      <c r="FP56" s="8">
        <v>1</v>
      </c>
      <c r="FQ56" s="8">
        <v>1</v>
      </c>
      <c r="FR56" s="8">
        <v>1</v>
      </c>
      <c r="FS56" s="8">
        <v>1</v>
      </c>
      <c r="FT56" s="8">
        <v>1</v>
      </c>
      <c r="FU56" s="8">
        <v>1</v>
      </c>
      <c r="FV56" s="8">
        <v>1</v>
      </c>
      <c r="FW56" s="8">
        <v>1</v>
      </c>
      <c r="FX56" s="8">
        <v>1</v>
      </c>
      <c r="FY56" s="8">
        <v>1</v>
      </c>
      <c r="FZ56" s="8">
        <v>1</v>
      </c>
      <c r="GA56" s="8">
        <v>1</v>
      </c>
      <c r="GB56" s="8">
        <v>1</v>
      </c>
      <c r="GC56" s="8">
        <v>1</v>
      </c>
      <c r="GD56" s="8">
        <v>1</v>
      </c>
      <c r="GE56" s="8">
        <v>1</v>
      </c>
      <c r="GF56" s="8">
        <v>1</v>
      </c>
      <c r="GG56" s="8">
        <v>1</v>
      </c>
      <c r="GH56" s="51">
        <v>1</v>
      </c>
      <c r="GI56" s="8">
        <v>1</v>
      </c>
      <c r="GJ56" s="8">
        <v>1</v>
      </c>
      <c r="GK56" s="8">
        <v>1</v>
      </c>
      <c r="GL56" s="8">
        <v>1</v>
      </c>
      <c r="GM56" s="8">
        <v>1</v>
      </c>
      <c r="GN56" s="8">
        <v>1</v>
      </c>
      <c r="GO56" s="8">
        <v>1</v>
      </c>
      <c r="GP56" s="8">
        <v>1</v>
      </c>
      <c r="GQ56" s="8">
        <v>1</v>
      </c>
      <c r="GR56" s="8">
        <v>1</v>
      </c>
      <c r="GS56" s="8">
        <v>1</v>
      </c>
      <c r="GT56" s="8">
        <v>1</v>
      </c>
      <c r="GU56" s="8">
        <v>1</v>
      </c>
      <c r="GV56" s="8">
        <v>1</v>
      </c>
      <c r="GW56" s="8">
        <v>1</v>
      </c>
      <c r="GX56" s="8">
        <v>1</v>
      </c>
      <c r="GY56" s="8">
        <v>1</v>
      </c>
      <c r="GZ56" s="8">
        <v>1</v>
      </c>
      <c r="HA56" s="8">
        <v>1</v>
      </c>
      <c r="HB56" s="8">
        <v>1</v>
      </c>
      <c r="HC56" s="8">
        <v>1</v>
      </c>
      <c r="HD56" s="8">
        <v>1</v>
      </c>
      <c r="HE56" s="8">
        <v>1</v>
      </c>
      <c r="HF56" s="8">
        <v>1</v>
      </c>
      <c r="HG56" s="8">
        <v>1</v>
      </c>
      <c r="HH56" s="8">
        <v>1</v>
      </c>
      <c r="HI56" s="8">
        <v>1</v>
      </c>
      <c r="HJ56" s="8">
        <v>1</v>
      </c>
      <c r="HK56" s="8">
        <v>1</v>
      </c>
      <c r="HL56" s="8">
        <v>1</v>
      </c>
      <c r="HM56" s="8">
        <v>1</v>
      </c>
      <c r="HN56" s="8">
        <v>1</v>
      </c>
      <c r="HO56" s="8">
        <v>1</v>
      </c>
      <c r="HP56" s="8">
        <v>1</v>
      </c>
      <c r="HQ56" s="8">
        <v>1</v>
      </c>
      <c r="HR56" s="8">
        <v>1</v>
      </c>
      <c r="HS56" s="8">
        <v>1</v>
      </c>
      <c r="HT56" s="8">
        <v>1</v>
      </c>
      <c r="HU56" s="8">
        <v>1</v>
      </c>
      <c r="HV56" s="8">
        <v>1</v>
      </c>
      <c r="HW56" s="8">
        <v>1</v>
      </c>
      <c r="HX56" s="8">
        <v>1</v>
      </c>
      <c r="HY56" s="8">
        <v>1</v>
      </c>
      <c r="HZ56" s="8">
        <v>1</v>
      </c>
      <c r="IA56" s="8">
        <v>1</v>
      </c>
      <c r="IB56" s="8">
        <v>1</v>
      </c>
      <c r="IC56" s="8">
        <v>1</v>
      </c>
      <c r="ID56" s="8">
        <v>1</v>
      </c>
      <c r="IE56" s="8">
        <v>1</v>
      </c>
      <c r="IF56" s="8">
        <v>1</v>
      </c>
      <c r="IG56" s="8">
        <v>1</v>
      </c>
      <c r="IH56" s="8">
        <v>1</v>
      </c>
      <c r="II56" s="8">
        <v>1</v>
      </c>
      <c r="IJ56" s="8">
        <v>1</v>
      </c>
      <c r="IK56" s="8">
        <v>1</v>
      </c>
      <c r="IL56" s="8">
        <v>1</v>
      </c>
      <c r="IM56" s="8">
        <v>1</v>
      </c>
      <c r="IN56" s="8">
        <v>1</v>
      </c>
      <c r="IO56" s="8">
        <v>1</v>
      </c>
      <c r="IP56" s="51">
        <v>1</v>
      </c>
      <c r="IQ56" s="8">
        <v>1</v>
      </c>
      <c r="IR56" s="8">
        <v>1</v>
      </c>
      <c r="IS56" s="8">
        <v>1</v>
      </c>
      <c r="IT56" s="8">
        <v>1</v>
      </c>
      <c r="IU56" s="8">
        <v>1</v>
      </c>
      <c r="IV56" s="8">
        <v>1</v>
      </c>
      <c r="IW56" s="8">
        <v>1</v>
      </c>
      <c r="IX56" s="8">
        <v>1</v>
      </c>
      <c r="IY56" s="8">
        <v>1</v>
      </c>
      <c r="IZ56" s="8">
        <v>1</v>
      </c>
      <c r="JA56" s="8">
        <v>1</v>
      </c>
      <c r="JB56" s="8">
        <v>1</v>
      </c>
      <c r="JC56" s="8">
        <v>1</v>
      </c>
      <c r="JD56" s="8" t="s">
        <v>415</v>
      </c>
      <c r="JE56" s="8">
        <v>1</v>
      </c>
      <c r="JF56" s="8">
        <v>1</v>
      </c>
      <c r="JG56" s="8">
        <v>1</v>
      </c>
      <c r="JH56" s="8">
        <v>1</v>
      </c>
      <c r="JI56" s="8">
        <v>1</v>
      </c>
      <c r="JJ56" s="8">
        <v>1</v>
      </c>
      <c r="JK56" s="8">
        <v>1</v>
      </c>
      <c r="JL56" s="8">
        <v>1</v>
      </c>
      <c r="JM56" s="8">
        <v>1</v>
      </c>
      <c r="JN56" s="8">
        <v>1</v>
      </c>
      <c r="JO56" s="8">
        <v>1</v>
      </c>
      <c r="JP56" s="8">
        <v>1</v>
      </c>
      <c r="JQ56" s="8">
        <v>1</v>
      </c>
      <c r="JR56" s="8">
        <v>1</v>
      </c>
      <c r="JS56" s="8">
        <v>1</v>
      </c>
      <c r="JT56" s="8">
        <v>1</v>
      </c>
      <c r="JU56" s="8">
        <v>1</v>
      </c>
      <c r="JV56" s="8">
        <v>1</v>
      </c>
      <c r="JW56" s="8">
        <v>1</v>
      </c>
      <c r="JX56" s="8">
        <v>1</v>
      </c>
      <c r="JY56" s="8">
        <v>1</v>
      </c>
      <c r="JZ56" s="8">
        <v>1</v>
      </c>
      <c r="KA56" s="8">
        <v>1</v>
      </c>
      <c r="KB56" s="8">
        <v>1</v>
      </c>
      <c r="KC56" s="8">
        <v>1</v>
      </c>
      <c r="KD56" s="8">
        <v>1</v>
      </c>
      <c r="KE56" s="8">
        <v>1</v>
      </c>
      <c r="KF56" s="8">
        <v>1</v>
      </c>
      <c r="KG56" s="8">
        <v>1</v>
      </c>
      <c r="KH56" s="8">
        <v>1</v>
      </c>
      <c r="KI56" s="8">
        <v>1</v>
      </c>
      <c r="KJ56" s="8">
        <v>1</v>
      </c>
      <c r="KK56" s="8">
        <v>1</v>
      </c>
      <c r="KL56" s="8">
        <v>1</v>
      </c>
      <c r="KM56" s="8">
        <v>1</v>
      </c>
      <c r="KN56" s="8">
        <v>1</v>
      </c>
      <c r="KO56" s="8">
        <v>1</v>
      </c>
      <c r="KP56" s="8">
        <v>1</v>
      </c>
      <c r="KQ56" s="8">
        <v>1</v>
      </c>
    </row>
    <row r="57" spans="1:303" ht="15" hidden="1" customHeight="1">
      <c r="A57" s="56">
        <v>1</v>
      </c>
      <c r="B57" s="25" t="s">
        <v>557</v>
      </c>
      <c r="C57" s="26" t="s">
        <v>558</v>
      </c>
      <c r="D57" s="32">
        <v>44774</v>
      </c>
      <c r="E57" s="26" t="s">
        <v>470</v>
      </c>
      <c r="F57" s="26" t="s">
        <v>559</v>
      </c>
      <c r="G57" s="26" t="s">
        <v>617</v>
      </c>
      <c r="H57" s="6" t="s">
        <v>422</v>
      </c>
      <c r="I57" s="6" t="s">
        <v>423</v>
      </c>
      <c r="J57" s="36" t="s">
        <v>424</v>
      </c>
      <c r="K57" s="36" t="s">
        <v>441</v>
      </c>
      <c r="L57" s="36"/>
      <c r="M57" s="6"/>
      <c r="N57" s="6" t="s">
        <v>561</v>
      </c>
      <c r="O57" s="6" t="s">
        <v>562</v>
      </c>
      <c r="P57" s="37">
        <v>44927</v>
      </c>
      <c r="Q57" s="26"/>
      <c r="R57" s="27" t="s">
        <v>445</v>
      </c>
      <c r="S57" s="28">
        <f>IF(ISBLANK(P57)," ",IF(IF(AND(NOT(ISBLANK(Q57))),MONTH(Q57)&lt;1)," ",IF(MONTH(P57)&lt;2,SUM(Tableau235[[#This Row],[02/01/2023]:[31/01/2023]])," ")))</f>
        <v>22</v>
      </c>
      <c r="T57" s="28">
        <f>IF(ISBLANK(P57)," ",IF(IF(AND(NOT(ISBLANK(Q57))),MONTH(Q57)&lt;2)," ",IF(MONTH(P57)&lt;3,SUM(Tableau235[[#This Row],[01/02/2023]:[28/02/2023]])," ")))</f>
        <v>20</v>
      </c>
      <c r="U57" s="28">
        <f>IF(ISBLANK(P57)," ",IF(IF(AND(NOT(ISBLANK(Q57))),MONTH(Q57)&lt;3)," ",IF(MONTH(P57)&lt;4,SUM(Tableau235[[#This Row],[01/03/2023]:[31/03/2023]])," ")))</f>
        <v>23</v>
      </c>
      <c r="V57" s="28">
        <f>IF(ISBLANK(P57)," ",IF(IF(AND(NOT(ISBLANK(Q57))),MONTH(Q57)&lt;4)," ",IF(MONTH(P57)&lt;5,SUM(Tableau235[[#This Row],[03/04/2023]:[28/04/2023]])," ")))</f>
        <v>20</v>
      </c>
      <c r="W57" s="28">
        <f>IF(ISBLANK(P57)," ",IF(IF(AND(NOT(ISBLANK(Q57))),MONTH(Q57)&lt;5)," ",IF(MONTH(P57)&lt;6,SUM(Tableau235[[#This Row],[01/05/2023]:[31/05/2023]])," ")))</f>
        <v>23</v>
      </c>
      <c r="X57" s="28">
        <f>IF(ISBLANK(P57)," ",IF(IF(AND(NOT(ISBLANK(Q57))),MONTH(Q57)&lt;6)," ",IF(MONTH(P57)&lt;7,SUM(Tableau235[[#This Row],[01/06/2023]:[30/06/2023]])," ")))</f>
        <v>22</v>
      </c>
      <c r="Y57" s="28">
        <f>IF(ISBLANK(P57)," ",IF(IF(AND(NOT(ISBLANK(Q57))),MONTH(Q57)&lt;6)," ",IF(MONTH(P57)&lt;8,SUM(Tableau235[[#This Row],[03/07/2023]:[31/07/2023]])," ")))</f>
        <v>21</v>
      </c>
      <c r="Z57" s="28">
        <f>IF(ISBLANK(P57)," ",IF(IF(AND(NOT(ISBLANK(Q57))),MONTH(Q57)&lt;8)," ",IF(MONTH(P57)&lt;9,SUM(Tableau235[[#This Row],[01/08/2023]:[31/08/2023]])," ")))</f>
        <v>23</v>
      </c>
      <c r="AA57" s="28">
        <f>IF(ISBLANK(P57)," ",IF(IF(AND(NOT(ISBLANK(Q57))),MONTH(Q57)&lt;9)," ",IF(MONTH(P57)&lt;10,SUM(Tableau235[[#This Row],[01/09/2023]:[29/09/2023]])," ")))</f>
        <v>21</v>
      </c>
      <c r="AB57" s="28">
        <f>IF(ISBLANK(P57)," ",IF(IF(AND(NOT(ISBLANK(Q57))),MONTH(Q57)&lt;10)," ",IF(MONTH(P57)&lt;11,SUM(Tableau235[[#This Row],[02/10/2023]:[31/10/2023]])," ")))</f>
        <v>22</v>
      </c>
      <c r="AC57" s="28">
        <f>IF(ISBLANK(P57)," ",IF(IF(AND(NOT(ISBLANK(Q57))),MONTH(Q57)&lt;11)," ",IF(MONTH(P57)&lt;12,SUM(Tableau235[[#This Row],[01/11/2023]:[30/11/2023]])," ")))</f>
        <v>21</v>
      </c>
      <c r="AD57" s="28">
        <f>IF(ISBLANK(P57)," ",IF(IF(AND(NOT(ISBLANK(Q57))),MONTH(Q57)&lt;12)," ",IF(MONTH(P57)&lt;13,SUM(Tableau235[[#This Row],[01/12/2023]:[29/12/2023]])," ")))</f>
        <v>21</v>
      </c>
      <c r="AE57" s="7"/>
      <c r="AF57" s="8">
        <f>IF(OR(ISBLANK(P57),Tableau235[[#This Row],[Janvier]]=" ")," ",SUM(Tableau235[[#This Row],[02/01/2023]:[31/01/2023]])/(COUNTA(Tableau235[[#This Row],[02/01/2023]:[31/01/2023]])+COUNTBLANK(Tableau235[[#This Row],[02/01/2023]:[31/01/2023]])))</f>
        <v>1</v>
      </c>
      <c r="AG57" s="8">
        <f>IF(OR(ISBLANK(P57),Tableau235[[#This Row],[Février]]=" ")," ",SUM(Tableau235[[#This Row],[01/02/2023]:[28/02/2023]])/(COUNTA(Tableau235[[#This Row],[01/02/2023]:[28/02/2023]])+COUNTBLANK(Tableau235[[#This Row],[01/02/2023]:[28/02/2023]])))</f>
        <v>1</v>
      </c>
      <c r="AH57" s="8">
        <f>IF(OR(ISBLANK(P57),Tableau235[[#This Row],[Mars]]=" ")," ",SUM(Tableau235[[#This Row],[01/03/2023]:[31/03/2023]])/(COUNTA(Tableau235[[#This Row],[01/03/2023]:[31/03/2023]])+COUNTBLANK(Tableau235[[#This Row],[01/03/2023]:[31/03/2023]])))</f>
        <v>1</v>
      </c>
      <c r="AI57" s="8">
        <f>IF(OR(ISBLANK(P57),Tableau235[[#This Row],[Avril]]=" ")," ",SUM(Tableau235[[#This Row],[03/04/2023]:[28/04/2023]])/(COUNTA(Tableau235[[#This Row],[03/04/2023]:[28/04/2023]])+COUNTBLANK(Tableau235[[#This Row],[01/03/2023]:[31/03/2023]])))</f>
        <v>1</v>
      </c>
      <c r="AJ57" s="8">
        <f>IF(OR(ISBLANK(P57),Tableau235[[#This Row],[Mai]]=" ")," ",SUM(Tableau235[[#This Row],[01/05/2023]:[31/05/2023]])/(COUNTA(Tableau235[[#This Row],[01/05/2023]:[31/05/2023]])+COUNTBLANK(Tableau235[[#This Row],[01/05/2023]:[31/05/2023]])))</f>
        <v>1</v>
      </c>
      <c r="AK57" s="8">
        <f>IF(OR(ISBLANK(P57),Tableau235[[#This Row],[Juin]]=" ")," ",SUM(Tableau235[[#This Row],[01/06/2023]:[30/06/2023]])/(COUNTA(Tableau235[[#This Row],[01/06/2023]:[30/06/2023]])+COUNTBLANK(Tableau235[[#This Row],[01/06/2023]:[30/06/2023]])))</f>
        <v>1</v>
      </c>
      <c r="AL57" s="8">
        <f>IF(OR(ISBLANK(P57),Tableau235[[#This Row],[Juillet]]=" ")," ",SUM(Tableau235[[#This Row],[03/07/2023]:[31/07/2023]])/(COUNTA(Tableau235[[#This Row],[03/07/2023]:[31/07/2023]])+COUNTBLANK(Tableau235[[#This Row],[03/07/2023]:[31/07/2023]])))</f>
        <v>1</v>
      </c>
      <c r="AM57" s="8">
        <f>IF(OR(ISBLANK(P57),Tableau235[[#This Row],[Août]]=" ")," ",SUM(Tableau235[[#This Row],[01/08/2023]:[31/08/2023]])/(COUNTA(Tableau235[[#This Row],[01/08/2023]:[31/08/2023]])+COUNTBLANK(Tableau235[[#This Row],[01/08/2023]:[31/08/2023]])))</f>
        <v>1</v>
      </c>
      <c r="AN57" s="8">
        <f>IF(OR(ISBLANK(P57),Tableau235[[#This Row],[Septembre]]=" ")," ",SUM(Tableau235[[#This Row],[01/09/2023]:[29/09/2023]])/(COUNTA(Tableau235[[#This Row],[01/09/2023]:[29/09/2023]])+COUNTBLANK(Tableau235[[#This Row],[01/09/2023]:[29/09/2023]])))</f>
        <v>1</v>
      </c>
      <c r="AO57" s="8">
        <f>IF(OR(ISBLANK(P57),Tableau235[[#This Row],[Octobre]]=" ")," ",SUM(Tableau235[[#This Row],[02/10/2023]:[31/10/2023]])/(COUNTA(Tableau235[[#This Row],[02/10/2023]:[31/10/2023]])+COUNTBLANK(Tableau235[[#This Row],[02/10/2023]:[31/10/2023]])))</f>
        <v>1</v>
      </c>
      <c r="AP57" s="8">
        <f>IF(OR(ISBLANK(P57),Tableau235[[#This Row],[Novembre]]=" ")," ",SUM(Tableau235[[#This Row],[01/11/2023]:[30/11/2023]])/(COUNTA(Tableau235[[#This Row],[01/11/2023]:[30/11/2023]])+COUNTBLANK(Tableau235[[#This Row],[01/11/2023]:[30/11/2023]])))</f>
        <v>0.95454545454545459</v>
      </c>
      <c r="AQ57" s="8">
        <f>IF(OR(ISBLANK(P57),Tableau235[[#This Row],[Décembre]]=" ")," ",SUM(Tableau235[[#This Row],[01/12/2023]:[29/12/2023]])/(COUNTA(Tableau235[[#This Row],[01/12/2023]:[29/12/2023]])+COUNTBLANK(Tableau235[[#This Row],[01/12/2023]:[29/12/2023]])))</f>
        <v>1</v>
      </c>
      <c r="AR57" s="8">
        <v>1</v>
      </c>
      <c r="AS57" s="8">
        <v>1</v>
      </c>
      <c r="AT57" s="8">
        <v>1</v>
      </c>
      <c r="AU57" s="8">
        <v>1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51">
        <v>1</v>
      </c>
      <c r="BC57" s="8">
        <v>1</v>
      </c>
      <c r="BD57" s="8">
        <v>1</v>
      </c>
      <c r="BE57" s="8">
        <v>1</v>
      </c>
      <c r="BF57" s="52">
        <v>1</v>
      </c>
      <c r="BG57" s="51">
        <v>1</v>
      </c>
      <c r="BH57" s="8">
        <v>1</v>
      </c>
      <c r="BI57" s="8">
        <v>1</v>
      </c>
      <c r="BJ57" s="8">
        <v>1</v>
      </c>
      <c r="BK57" s="52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>
        <v>1</v>
      </c>
      <c r="CP57" s="8">
        <v>1</v>
      </c>
      <c r="CQ57" s="8">
        <v>1</v>
      </c>
      <c r="CR57" s="8">
        <v>1</v>
      </c>
      <c r="CS57" s="8">
        <v>1</v>
      </c>
      <c r="CT57" s="8">
        <v>1</v>
      </c>
      <c r="CU57" s="8">
        <v>1</v>
      </c>
      <c r="CV57" s="8">
        <v>1</v>
      </c>
      <c r="CW57" s="8">
        <v>1</v>
      </c>
      <c r="CX57" s="8">
        <v>1</v>
      </c>
      <c r="CY57" s="8">
        <v>1</v>
      </c>
      <c r="CZ57" s="8">
        <v>1</v>
      </c>
      <c r="DA57" s="8">
        <v>1</v>
      </c>
      <c r="DB57" s="8">
        <v>1</v>
      </c>
      <c r="DC57" s="8">
        <v>1</v>
      </c>
      <c r="DD57" s="8">
        <v>1</v>
      </c>
      <c r="DE57" s="8">
        <v>1</v>
      </c>
      <c r="DF57" s="8">
        <v>1</v>
      </c>
      <c r="DG57" s="8">
        <v>1</v>
      </c>
      <c r="DH57" s="8">
        <v>1</v>
      </c>
      <c r="DI57" s="8">
        <v>1</v>
      </c>
      <c r="DJ57" s="8">
        <v>1</v>
      </c>
      <c r="DK57" s="8">
        <v>1</v>
      </c>
      <c r="DL57" s="8">
        <v>1</v>
      </c>
      <c r="DM57" s="8">
        <v>1</v>
      </c>
      <c r="DN57" s="8">
        <v>1</v>
      </c>
      <c r="DO57" s="8">
        <v>1</v>
      </c>
      <c r="DP57" s="8">
        <v>1</v>
      </c>
      <c r="DQ57" s="8">
        <v>1</v>
      </c>
      <c r="DR57" s="8">
        <v>1</v>
      </c>
      <c r="DS57" s="8">
        <v>1</v>
      </c>
      <c r="DT57" s="8">
        <v>1</v>
      </c>
      <c r="DU57" s="8">
        <v>1</v>
      </c>
      <c r="DV57" s="8">
        <v>1</v>
      </c>
      <c r="DW57" s="8">
        <v>1</v>
      </c>
      <c r="DX57" s="8">
        <v>1</v>
      </c>
      <c r="DY57" s="8">
        <v>1</v>
      </c>
      <c r="DZ57" s="8">
        <v>1</v>
      </c>
      <c r="EA57" s="8">
        <v>1</v>
      </c>
      <c r="EB57" s="8">
        <v>1</v>
      </c>
      <c r="EC57" s="8">
        <v>1</v>
      </c>
      <c r="ED57" s="8">
        <v>1</v>
      </c>
      <c r="EE57" s="8">
        <v>1</v>
      </c>
      <c r="EF57" s="8">
        <v>1</v>
      </c>
      <c r="EG57" s="8">
        <v>1</v>
      </c>
      <c r="EH57" s="8">
        <v>1</v>
      </c>
      <c r="EI57" s="8">
        <v>1</v>
      </c>
      <c r="EJ57" s="8">
        <v>1</v>
      </c>
      <c r="EK57" s="8">
        <v>1</v>
      </c>
      <c r="EL57" s="8">
        <v>1</v>
      </c>
      <c r="EM57" s="8">
        <v>1</v>
      </c>
      <c r="EN57" s="8">
        <v>1</v>
      </c>
      <c r="EO57" s="8">
        <v>1</v>
      </c>
      <c r="EP57" s="8">
        <v>1</v>
      </c>
      <c r="EQ57" s="8">
        <v>1</v>
      </c>
      <c r="ER57" s="8">
        <v>1</v>
      </c>
      <c r="ES57" s="8">
        <v>1</v>
      </c>
      <c r="ET57" s="8">
        <v>1</v>
      </c>
      <c r="EU57" s="8">
        <v>1</v>
      </c>
      <c r="EV57" s="8">
        <v>1</v>
      </c>
      <c r="EW57" s="8">
        <v>1</v>
      </c>
      <c r="EX57" s="8">
        <v>1</v>
      </c>
      <c r="EY57" s="8">
        <v>1</v>
      </c>
      <c r="EZ57" s="8">
        <v>1</v>
      </c>
      <c r="FA57" s="8">
        <v>1</v>
      </c>
      <c r="FB57" s="8">
        <v>1</v>
      </c>
      <c r="FC57" s="8">
        <v>1</v>
      </c>
      <c r="FD57" s="8">
        <v>1</v>
      </c>
      <c r="FE57" s="8">
        <v>1</v>
      </c>
      <c r="FF57" s="8">
        <v>1</v>
      </c>
      <c r="FG57" s="8">
        <v>1</v>
      </c>
      <c r="FH57" s="8">
        <v>1</v>
      </c>
      <c r="FI57" s="8">
        <v>1</v>
      </c>
      <c r="FJ57" s="8">
        <v>1</v>
      </c>
      <c r="FK57" s="8">
        <v>1</v>
      </c>
      <c r="FL57" s="8">
        <v>1</v>
      </c>
      <c r="FM57" s="8">
        <v>1</v>
      </c>
      <c r="FN57" s="8">
        <v>1</v>
      </c>
      <c r="FO57" s="8">
        <v>1</v>
      </c>
      <c r="FP57" s="8">
        <v>1</v>
      </c>
      <c r="FQ57" s="8">
        <v>1</v>
      </c>
      <c r="FR57" s="8">
        <v>1</v>
      </c>
      <c r="FS57" s="8">
        <v>1</v>
      </c>
      <c r="FT57" s="8">
        <v>1</v>
      </c>
      <c r="FU57" s="8">
        <v>1</v>
      </c>
      <c r="FV57" s="8">
        <v>1</v>
      </c>
      <c r="FW57" s="8">
        <v>1</v>
      </c>
      <c r="FX57" s="8">
        <v>1</v>
      </c>
      <c r="FY57" s="8">
        <v>1</v>
      </c>
      <c r="FZ57" s="8">
        <v>1</v>
      </c>
      <c r="GA57" s="8">
        <v>1</v>
      </c>
      <c r="GB57" s="8">
        <v>1</v>
      </c>
      <c r="GC57" s="8">
        <v>1</v>
      </c>
      <c r="GD57" s="8">
        <v>1</v>
      </c>
      <c r="GE57" s="8">
        <v>1</v>
      </c>
      <c r="GF57" s="8">
        <v>1</v>
      </c>
      <c r="GG57" s="8">
        <v>1</v>
      </c>
      <c r="GH57" s="51">
        <v>1</v>
      </c>
      <c r="GI57" s="8">
        <v>1</v>
      </c>
      <c r="GJ57" s="8">
        <v>1</v>
      </c>
      <c r="GK57" s="8">
        <v>1</v>
      </c>
      <c r="GL57" s="8">
        <v>1</v>
      </c>
      <c r="GM57" s="8">
        <v>1</v>
      </c>
      <c r="GN57" s="8">
        <v>1</v>
      </c>
      <c r="GO57" s="8">
        <v>1</v>
      </c>
      <c r="GP57" s="8">
        <v>1</v>
      </c>
      <c r="GQ57" s="8">
        <v>1</v>
      </c>
      <c r="GR57" s="8">
        <v>1</v>
      </c>
      <c r="GS57" s="8">
        <v>1</v>
      </c>
      <c r="GT57" s="8">
        <v>1</v>
      </c>
      <c r="GU57" s="8">
        <v>1</v>
      </c>
      <c r="GV57" s="8">
        <v>1</v>
      </c>
      <c r="GW57" s="8">
        <v>1</v>
      </c>
      <c r="GX57" s="8">
        <v>1</v>
      </c>
      <c r="GY57" s="8">
        <v>1</v>
      </c>
      <c r="GZ57" s="8">
        <v>1</v>
      </c>
      <c r="HA57" s="8">
        <v>1</v>
      </c>
      <c r="HB57" s="8">
        <v>1</v>
      </c>
      <c r="HC57" s="8">
        <v>1</v>
      </c>
      <c r="HD57" s="8">
        <v>1</v>
      </c>
      <c r="HE57" s="8">
        <v>1</v>
      </c>
      <c r="HF57" s="8">
        <v>1</v>
      </c>
      <c r="HG57" s="8">
        <v>1</v>
      </c>
      <c r="HH57" s="8">
        <v>1</v>
      </c>
      <c r="HI57" s="8">
        <v>1</v>
      </c>
      <c r="HJ57" s="8">
        <v>1</v>
      </c>
      <c r="HK57" s="8">
        <v>1</v>
      </c>
      <c r="HL57" s="8">
        <v>1</v>
      </c>
      <c r="HM57" s="8">
        <v>1</v>
      </c>
      <c r="HN57" s="8">
        <v>1</v>
      </c>
      <c r="HO57" s="8">
        <v>1</v>
      </c>
      <c r="HP57" s="8">
        <v>1</v>
      </c>
      <c r="HQ57" s="8">
        <v>1</v>
      </c>
      <c r="HR57" s="8">
        <v>1</v>
      </c>
      <c r="HS57" s="8">
        <v>1</v>
      </c>
      <c r="HT57" s="8">
        <v>1</v>
      </c>
      <c r="HU57" s="8">
        <v>1</v>
      </c>
      <c r="HV57" s="8">
        <v>1</v>
      </c>
      <c r="HW57" s="8">
        <v>1</v>
      </c>
      <c r="HX57" s="8">
        <v>1</v>
      </c>
      <c r="HY57" s="8">
        <v>1</v>
      </c>
      <c r="HZ57" s="8">
        <v>1</v>
      </c>
      <c r="IA57" s="8">
        <v>1</v>
      </c>
      <c r="IB57" s="8">
        <v>1</v>
      </c>
      <c r="IC57" s="8">
        <v>1</v>
      </c>
      <c r="ID57" s="8">
        <v>1</v>
      </c>
      <c r="IE57" s="8">
        <v>1</v>
      </c>
      <c r="IF57" s="8">
        <v>1</v>
      </c>
      <c r="IG57" s="8">
        <v>1</v>
      </c>
      <c r="IH57" s="8">
        <v>1</v>
      </c>
      <c r="II57" s="8">
        <v>1</v>
      </c>
      <c r="IJ57" s="8">
        <v>1</v>
      </c>
      <c r="IK57" s="8">
        <v>1</v>
      </c>
      <c r="IL57" s="8">
        <v>1</v>
      </c>
      <c r="IM57" s="8">
        <v>1</v>
      </c>
      <c r="IN57" s="8">
        <v>1</v>
      </c>
      <c r="IO57" s="8">
        <v>1</v>
      </c>
      <c r="IP57" s="51">
        <v>1</v>
      </c>
      <c r="IQ57" s="8">
        <v>1</v>
      </c>
      <c r="IR57" s="8">
        <v>1</v>
      </c>
      <c r="IS57" s="8">
        <v>1</v>
      </c>
      <c r="IT57" s="8">
        <v>1</v>
      </c>
      <c r="IU57" s="8">
        <v>1</v>
      </c>
      <c r="IV57" s="8">
        <v>1</v>
      </c>
      <c r="IW57" s="8">
        <v>1</v>
      </c>
      <c r="IX57" s="8">
        <v>1</v>
      </c>
      <c r="IY57" s="8">
        <v>1</v>
      </c>
      <c r="IZ57" s="8">
        <v>1</v>
      </c>
      <c r="JA57" s="8">
        <v>1</v>
      </c>
      <c r="JB57" s="8">
        <v>1</v>
      </c>
      <c r="JC57" s="8">
        <v>1</v>
      </c>
      <c r="JD57" s="8" t="s">
        <v>415</v>
      </c>
      <c r="JE57" s="8">
        <v>1</v>
      </c>
      <c r="JF57" s="8">
        <v>1</v>
      </c>
      <c r="JG57" s="8">
        <v>1</v>
      </c>
      <c r="JH57" s="8">
        <v>1</v>
      </c>
      <c r="JI57" s="8">
        <v>1</v>
      </c>
      <c r="JJ57" s="8">
        <v>1</v>
      </c>
      <c r="JK57" s="8">
        <v>1</v>
      </c>
      <c r="JL57" s="8">
        <v>1</v>
      </c>
      <c r="JM57" s="8">
        <v>1</v>
      </c>
      <c r="JN57" s="8">
        <v>1</v>
      </c>
      <c r="JO57" s="8">
        <v>1</v>
      </c>
      <c r="JP57" s="8">
        <v>1</v>
      </c>
      <c r="JQ57" s="8">
        <v>1</v>
      </c>
      <c r="JR57" s="8">
        <v>1</v>
      </c>
      <c r="JS57" s="8">
        <v>1</v>
      </c>
      <c r="JT57" s="8">
        <v>1</v>
      </c>
      <c r="JU57" s="8">
        <v>1</v>
      </c>
      <c r="JV57" s="8">
        <v>1</v>
      </c>
      <c r="JW57" s="8">
        <v>1</v>
      </c>
      <c r="JX57" s="8">
        <v>1</v>
      </c>
      <c r="JY57" s="8">
        <v>1</v>
      </c>
      <c r="JZ57" s="8">
        <v>1</v>
      </c>
      <c r="KA57" s="8">
        <v>1</v>
      </c>
      <c r="KB57" s="8">
        <v>1</v>
      </c>
      <c r="KC57" s="8">
        <v>1</v>
      </c>
      <c r="KD57" s="8">
        <v>1</v>
      </c>
      <c r="KE57" s="8">
        <v>1</v>
      </c>
      <c r="KF57" s="8">
        <v>1</v>
      </c>
      <c r="KG57" s="8">
        <v>1</v>
      </c>
      <c r="KH57" s="8">
        <v>1</v>
      </c>
      <c r="KI57" s="8">
        <v>1</v>
      </c>
      <c r="KJ57" s="8">
        <v>1</v>
      </c>
      <c r="KK57" s="8">
        <v>1</v>
      </c>
      <c r="KL57" s="8">
        <v>1</v>
      </c>
      <c r="KM57" s="8">
        <v>1</v>
      </c>
      <c r="KN57" s="8">
        <v>1</v>
      </c>
      <c r="KO57" s="8">
        <v>1</v>
      </c>
      <c r="KP57" s="8">
        <v>1</v>
      </c>
      <c r="KQ57" s="8">
        <v>1</v>
      </c>
    </row>
    <row r="58" spans="1:303" ht="15" hidden="1" customHeight="1">
      <c r="A58" s="40">
        <v>1</v>
      </c>
      <c r="B58" s="25" t="s">
        <v>601</v>
      </c>
      <c r="C58" s="26" t="s">
        <v>602</v>
      </c>
      <c r="D58" s="32">
        <v>44470</v>
      </c>
      <c r="E58" s="26" t="s">
        <v>419</v>
      </c>
      <c r="F58" s="26" t="s">
        <v>559</v>
      </c>
      <c r="G58" s="26" t="s">
        <v>503</v>
      </c>
      <c r="H58" s="26" t="s">
        <v>422</v>
      </c>
      <c r="I58" s="26" t="s">
        <v>423</v>
      </c>
      <c r="J58" s="26" t="s">
        <v>424</v>
      </c>
      <c r="K58" s="26" t="s">
        <v>425</v>
      </c>
      <c r="L58" s="26"/>
      <c r="M58" s="26"/>
      <c r="N58" s="26"/>
      <c r="O58" s="26"/>
      <c r="P58" s="32">
        <v>44927</v>
      </c>
      <c r="Q58" s="29">
        <v>45230</v>
      </c>
      <c r="R58" s="27" t="s">
        <v>604</v>
      </c>
      <c r="S58" s="28">
        <f>IF(ISBLANK(P58)," ",IF(IF(AND(NOT(ISBLANK(Q58))),MONTH(Q58)&lt;1)," ",IF(MONTH(P58)&lt;2,SUM(Tableau235[[#This Row],[02/01/2023]:[31/01/2023]])," ")))</f>
        <v>22</v>
      </c>
      <c r="T58" s="28">
        <f>IF(ISBLANK(P58)," ",IF(IF(AND(NOT(ISBLANK(Q58))),MONTH(Q58)&lt;2)," ",IF(MONTH(P58)&lt;3,SUM(Tableau235[[#This Row],[01/02/2023]:[28/02/2023]])," ")))</f>
        <v>20</v>
      </c>
      <c r="U58" s="28">
        <f>IF(ISBLANK(P58)," ",IF(IF(AND(NOT(ISBLANK(Q58))),MONTH(Q58)&lt;3)," ",IF(MONTH(P58)&lt;4,SUM(Tableau235[[#This Row],[01/03/2023]:[31/03/2023]])," ")))</f>
        <v>11.5</v>
      </c>
      <c r="V58" s="28">
        <f>IF(ISBLANK(P58)," ",IF(IF(AND(NOT(ISBLANK(Q58))),MONTH(Q58)&lt;4)," ",IF(MONTH(P58)&lt;5,SUM(Tableau235[[#This Row],[03/04/2023]:[28/04/2023]])," ")))</f>
        <v>20</v>
      </c>
      <c r="W58" s="28">
        <f>IF(ISBLANK(P58)," ",IF(IF(AND(NOT(ISBLANK(Q58))),MONTH(Q58)&lt;5)," ",IF(MONTH(P58)&lt;6,SUM(Tableau235[[#This Row],[01/05/2023]:[31/05/2023]])," ")))</f>
        <v>23</v>
      </c>
      <c r="X58" s="28">
        <f>IF(ISBLANK(P58)," ",IF(IF(AND(NOT(ISBLANK(Q58))),MONTH(Q58)&lt;6)," ",IF(MONTH(P58)&lt;7,SUM(Tableau235[[#This Row],[01/06/2023]:[30/06/2023]])," ")))</f>
        <v>22</v>
      </c>
      <c r="Y58" s="28">
        <f>IF(ISBLANK(P58)," ",IF(IF(AND(NOT(ISBLANK(Q58))),MONTH(Q58)&lt;6)," ",IF(MONTH(P58)&lt;8,SUM(Tableau235[[#This Row],[03/07/2023]:[31/07/2023]])," ")))</f>
        <v>21</v>
      </c>
      <c r="Z58" s="28">
        <f>IF(ISBLANK(P58)," ",IF(IF(AND(NOT(ISBLANK(Q58))),MONTH(Q58)&lt;8)," ",IF(MONTH(P58)&lt;9,SUM(Tableau235[[#This Row],[01/08/2023]:[31/08/2023]])," ")))</f>
        <v>23</v>
      </c>
      <c r="AA58" s="28">
        <f>IF(ISBLANK(P58)," ",IF(IF(AND(NOT(ISBLANK(Q58))),MONTH(Q58)&lt;9)," ",IF(MONTH(P58)&lt;10,SUM(Tableau235[[#This Row],[01/09/2023]:[29/09/2023]])," ")))</f>
        <v>21</v>
      </c>
      <c r="AB58" s="28">
        <f>IF(ISBLANK(P58)," ",IF(IF(AND(NOT(ISBLANK(Q58))),MONTH(Q58)&lt;10)," ",IF(MONTH(P58)&lt;11,SUM(Tableau235[[#This Row],[02/10/2023]:[31/10/2023]])," ")))</f>
        <v>21</v>
      </c>
      <c r="AC58" s="28" t="str">
        <f>IF(ISBLANK(P58)," ",IF(IF(AND(NOT(ISBLANK(Q58))),MONTH(Q58)&lt;11)," ",IF(MONTH(P58)&lt;12,SUM(Tableau235[[#This Row],[01/11/2023]:[30/11/2023]])," ")))</f>
        <v xml:space="preserve"> </v>
      </c>
      <c r="AD58" s="28" t="str">
        <f>IF(ISBLANK(P58)," ",IF(IF(AND(NOT(ISBLANK(Q58))),MONTH(Q58)&lt;12)," ",IF(MONTH(P58)&lt;13,SUM(Tableau235[[#This Row],[01/12/2023]:[29/12/2023]])," ")))</f>
        <v xml:space="preserve"> </v>
      </c>
      <c r="AE58" s="7"/>
      <c r="AF58" s="8">
        <f>IF(OR(ISBLANK(P58),Tableau235[[#This Row],[Janvier]]=" ")," ",SUM(Tableau235[[#This Row],[02/01/2023]:[31/01/2023]])/(COUNTA(Tableau235[[#This Row],[02/01/2023]:[31/01/2023]])+COUNTBLANK(Tableau235[[#This Row],[02/01/2023]:[31/01/2023]])))</f>
        <v>1</v>
      </c>
      <c r="AG58" s="8">
        <f>IF(OR(ISBLANK(P58),Tableau235[[#This Row],[Février]]=" ")," ",SUM(Tableau235[[#This Row],[01/02/2023]:[28/02/2023]])/(COUNTA(Tableau235[[#This Row],[01/02/2023]:[28/02/2023]])+COUNTBLANK(Tableau235[[#This Row],[01/02/2023]:[28/02/2023]])))</f>
        <v>1</v>
      </c>
      <c r="AH58" s="8">
        <f>IF(OR(ISBLANK(P58),Tableau235[[#This Row],[Mars]]=" ")," ",SUM(Tableau235[[#This Row],[01/03/2023]:[31/03/2023]])/(COUNTA(Tableau235[[#This Row],[01/03/2023]:[31/03/2023]])+COUNTBLANK(Tableau235[[#This Row],[01/03/2023]:[31/03/2023]])))</f>
        <v>0.5</v>
      </c>
      <c r="AI58" s="8">
        <f>IF(OR(ISBLANK(P58),Tableau235[[#This Row],[Avril]]=" ")," ",SUM(Tableau235[[#This Row],[03/04/2023]:[28/04/2023]])/(COUNTA(Tableau235[[#This Row],[03/04/2023]:[28/04/2023]])+COUNTBLANK(Tableau235[[#This Row],[01/03/2023]:[31/03/2023]])))</f>
        <v>1</v>
      </c>
      <c r="AJ58" s="8">
        <f>IF(OR(ISBLANK(P58),Tableau235[[#This Row],[Mai]]=" ")," ",SUM(Tableau235[[#This Row],[01/05/2023]:[31/05/2023]])/(COUNTA(Tableau235[[#This Row],[01/05/2023]:[31/05/2023]])+COUNTBLANK(Tableau235[[#This Row],[01/05/2023]:[31/05/2023]])))</f>
        <v>1</v>
      </c>
      <c r="AK58" s="8">
        <f>IF(OR(ISBLANK(P58),Tableau235[[#This Row],[Juin]]=" ")," ",SUM(Tableau235[[#This Row],[01/06/2023]:[30/06/2023]])/(COUNTA(Tableau235[[#This Row],[01/06/2023]:[30/06/2023]])+COUNTBLANK(Tableau235[[#This Row],[01/06/2023]:[30/06/2023]])))</f>
        <v>1</v>
      </c>
      <c r="AL58" s="8">
        <f>IF(OR(ISBLANK(P58),Tableau235[[#This Row],[Juillet]]=" ")," ",SUM(Tableau235[[#This Row],[03/07/2023]:[31/07/2023]])/(COUNTA(Tableau235[[#This Row],[03/07/2023]:[31/07/2023]])+COUNTBLANK(Tableau235[[#This Row],[03/07/2023]:[31/07/2023]])))</f>
        <v>1</v>
      </c>
      <c r="AM58" s="8">
        <f>IF(OR(ISBLANK(P58),Tableau235[[#This Row],[Août]]=" ")," ",SUM(Tableau235[[#This Row],[01/08/2023]:[31/08/2023]])/(COUNTA(Tableau235[[#This Row],[01/08/2023]:[31/08/2023]])+COUNTBLANK(Tableau235[[#This Row],[01/08/2023]:[31/08/2023]])))</f>
        <v>1</v>
      </c>
      <c r="AN58" s="8">
        <f>IF(OR(ISBLANK(P58),Tableau235[[#This Row],[Septembre]]=" ")," ",SUM(Tableau235[[#This Row],[01/09/2023]:[29/09/2023]])/(COUNTA(Tableau235[[#This Row],[01/09/2023]:[29/09/2023]])+COUNTBLANK(Tableau235[[#This Row],[01/09/2023]:[29/09/2023]])))</f>
        <v>1</v>
      </c>
      <c r="AO58" s="8">
        <f>IF(OR(ISBLANK(P58),Tableau235[[#This Row],[Octobre]]=" ")," ",SUM(Tableau235[[#This Row],[02/10/2023]:[31/10/2023]])/(COUNTA(Tableau235[[#This Row],[02/10/2023]:[31/10/2023]])+COUNTBLANK(Tableau235[[#This Row],[02/10/2023]:[31/10/2023]])))</f>
        <v>0.95454545454545459</v>
      </c>
      <c r="AP58" s="8" t="str">
        <f>IF(OR(ISBLANK(P58),Tableau235[[#This Row],[Novembre]]=" ")," ",SUM(Tableau235[[#This Row],[01/11/2023]:[30/11/2023]])/(COUNTA(Tableau235[[#This Row],[01/11/2023]:[30/11/2023]])+COUNTBLANK(Tableau235[[#This Row],[01/11/2023]:[30/11/2023]])))</f>
        <v xml:space="preserve"> </v>
      </c>
      <c r="AQ58" s="8" t="str">
        <f>IF(OR(ISBLANK(P58),Tableau235[[#This Row],[Décembre]]=" ")," ",SUM(Tableau235[[#This Row],[01/12/2023]:[29/12/2023]])/(COUNTA(Tableau235[[#This Row],[01/12/2023]:[29/12/2023]])+COUNTBLANK(Tableau235[[#This Row],[01/12/2023]:[29/12/2023]])))</f>
        <v xml:space="preserve"> 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 t="s">
        <v>898</v>
      </c>
      <c r="CI58" s="8" t="s">
        <v>898</v>
      </c>
      <c r="CJ58" s="8" t="s">
        <v>898</v>
      </c>
      <c r="CK58" s="8" t="s">
        <v>898</v>
      </c>
      <c r="CL58" s="8" t="s">
        <v>898</v>
      </c>
      <c r="CM58" s="8" t="s">
        <v>898</v>
      </c>
      <c r="CN58" s="8" t="s">
        <v>898</v>
      </c>
      <c r="CO58" s="8" t="s">
        <v>898</v>
      </c>
      <c r="CP58" s="8" t="s">
        <v>898</v>
      </c>
      <c r="CQ58" s="8" t="s">
        <v>898</v>
      </c>
      <c r="CR58" s="8" t="s">
        <v>898</v>
      </c>
      <c r="CS58" s="8">
        <v>0.5</v>
      </c>
      <c r="CT58" s="8">
        <v>1</v>
      </c>
      <c r="CU58" s="8">
        <v>1</v>
      </c>
      <c r="CV58" s="8">
        <v>1</v>
      </c>
      <c r="CW58" s="8">
        <v>1</v>
      </c>
      <c r="CX58" s="8">
        <v>1</v>
      </c>
      <c r="CY58" s="8">
        <v>1</v>
      </c>
      <c r="CZ58" s="8">
        <v>1</v>
      </c>
      <c r="DA58" s="8">
        <v>1</v>
      </c>
      <c r="DB58" s="8">
        <v>1</v>
      </c>
      <c r="DC58" s="8">
        <v>1</v>
      </c>
      <c r="DD58" s="8">
        <v>1</v>
      </c>
      <c r="DE58" s="8">
        <v>1</v>
      </c>
      <c r="DF58" s="8">
        <v>1</v>
      </c>
      <c r="DG58" s="8">
        <v>1</v>
      </c>
      <c r="DH58" s="8">
        <v>1</v>
      </c>
      <c r="DI58" s="8">
        <v>1</v>
      </c>
      <c r="DJ58" s="8">
        <v>1</v>
      </c>
      <c r="DK58" s="8">
        <v>1</v>
      </c>
      <c r="DL58" s="8">
        <v>1</v>
      </c>
      <c r="DM58" s="8">
        <v>1</v>
      </c>
      <c r="DN58" s="8">
        <v>1</v>
      </c>
      <c r="DO58" s="8">
        <v>1</v>
      </c>
      <c r="DP58" s="8">
        <v>1</v>
      </c>
      <c r="DQ58" s="8">
        <v>1</v>
      </c>
      <c r="DR58" s="8">
        <v>1</v>
      </c>
      <c r="DS58" s="8">
        <v>1</v>
      </c>
      <c r="DT58" s="8">
        <v>1</v>
      </c>
      <c r="DU58" s="8">
        <v>1</v>
      </c>
      <c r="DV58" s="8">
        <v>1</v>
      </c>
      <c r="DW58" s="8">
        <v>1</v>
      </c>
      <c r="DX58" s="8">
        <v>1</v>
      </c>
      <c r="DY58" s="8">
        <v>1</v>
      </c>
      <c r="DZ58" s="8">
        <v>1</v>
      </c>
      <c r="EA58" s="8">
        <v>1</v>
      </c>
      <c r="EB58" s="8">
        <v>1</v>
      </c>
      <c r="EC58" s="8">
        <v>1</v>
      </c>
      <c r="ED58" s="8">
        <v>1</v>
      </c>
      <c r="EE58" s="8">
        <v>1</v>
      </c>
      <c r="EF58" s="8">
        <v>1</v>
      </c>
      <c r="EG58" s="8">
        <v>1</v>
      </c>
      <c r="EH58" s="8">
        <v>1</v>
      </c>
      <c r="EI58" s="8">
        <v>1</v>
      </c>
      <c r="EJ58" s="8">
        <v>1</v>
      </c>
      <c r="EK58" s="8">
        <v>1</v>
      </c>
      <c r="EL58" s="8">
        <v>1</v>
      </c>
      <c r="EM58" s="8">
        <v>1</v>
      </c>
      <c r="EN58" s="8">
        <v>1</v>
      </c>
      <c r="EO58" s="8">
        <v>1</v>
      </c>
      <c r="EP58" s="8">
        <v>1</v>
      </c>
      <c r="EQ58" s="8">
        <v>1</v>
      </c>
      <c r="ER58" s="8">
        <v>1</v>
      </c>
      <c r="ES58" s="8">
        <v>1</v>
      </c>
      <c r="ET58" s="8">
        <v>1</v>
      </c>
      <c r="EU58" s="8">
        <v>1</v>
      </c>
      <c r="EV58" s="8">
        <v>1</v>
      </c>
      <c r="EW58" s="8">
        <v>1</v>
      </c>
      <c r="EX58" s="8">
        <v>1</v>
      </c>
      <c r="EY58" s="8">
        <v>1</v>
      </c>
      <c r="EZ58" s="8">
        <v>1</v>
      </c>
      <c r="FA58" s="8">
        <v>1</v>
      </c>
      <c r="FB58" s="8">
        <v>1</v>
      </c>
      <c r="FC58" s="8">
        <v>1</v>
      </c>
      <c r="FD58" s="8">
        <v>1</v>
      </c>
      <c r="FE58" s="8">
        <v>1</v>
      </c>
      <c r="FF58" s="8">
        <v>1</v>
      </c>
      <c r="FG58" s="8">
        <v>1</v>
      </c>
      <c r="FH58" s="8">
        <v>1</v>
      </c>
      <c r="FI58" s="8">
        <v>1</v>
      </c>
      <c r="FJ58" s="8">
        <v>1</v>
      </c>
      <c r="FK58" s="8">
        <v>1</v>
      </c>
      <c r="FL58" s="8">
        <v>1</v>
      </c>
      <c r="FM58" s="8">
        <v>1</v>
      </c>
      <c r="FN58" s="8">
        <v>1</v>
      </c>
      <c r="FO58" s="8">
        <v>1</v>
      </c>
      <c r="FP58" s="8">
        <v>1</v>
      </c>
      <c r="FQ58" s="8">
        <v>1</v>
      </c>
      <c r="FR58" s="8">
        <v>1</v>
      </c>
      <c r="FS58" s="8">
        <v>1</v>
      </c>
      <c r="FT58" s="8">
        <v>1</v>
      </c>
      <c r="FU58" s="8">
        <v>1</v>
      </c>
      <c r="FV58" s="8">
        <v>1</v>
      </c>
      <c r="FW58" s="8">
        <v>1</v>
      </c>
      <c r="FX58" s="8">
        <v>1</v>
      </c>
      <c r="FY58" s="8">
        <v>1</v>
      </c>
      <c r="FZ58" s="8">
        <v>1</v>
      </c>
      <c r="GA58" s="8">
        <v>1</v>
      </c>
      <c r="GB58" s="8">
        <v>1</v>
      </c>
      <c r="GC58" s="8">
        <v>1</v>
      </c>
      <c r="GD58" s="8">
        <v>1</v>
      </c>
      <c r="GE58" s="8">
        <v>1</v>
      </c>
      <c r="GF58" s="8">
        <v>1</v>
      </c>
      <c r="GG58" s="8">
        <v>1</v>
      </c>
      <c r="GH58" s="8">
        <v>1</v>
      </c>
      <c r="GI58" s="8">
        <v>1</v>
      </c>
      <c r="GJ58" s="8">
        <v>1</v>
      </c>
      <c r="GK58" s="8">
        <v>1</v>
      </c>
      <c r="GL58" s="8">
        <v>1</v>
      </c>
      <c r="GM58" s="8">
        <v>1</v>
      </c>
      <c r="GN58" s="8">
        <v>1</v>
      </c>
      <c r="GO58" s="8">
        <v>1</v>
      </c>
      <c r="GP58" s="8">
        <v>1</v>
      </c>
      <c r="GQ58" s="8">
        <v>1</v>
      </c>
      <c r="GR58" s="8">
        <v>1</v>
      </c>
      <c r="GS58" s="8">
        <v>1</v>
      </c>
      <c r="GT58" s="8">
        <v>1</v>
      </c>
      <c r="GU58" s="8">
        <v>1</v>
      </c>
      <c r="GV58" s="8">
        <v>1</v>
      </c>
      <c r="GW58" s="8">
        <v>1</v>
      </c>
      <c r="GX58" s="8">
        <v>1</v>
      </c>
      <c r="GY58" s="8">
        <v>1</v>
      </c>
      <c r="GZ58" s="8">
        <v>1</v>
      </c>
      <c r="HA58" s="8">
        <v>1</v>
      </c>
      <c r="HB58" s="8">
        <v>1</v>
      </c>
      <c r="HC58" s="8">
        <v>1</v>
      </c>
      <c r="HD58" s="8">
        <v>1</v>
      </c>
      <c r="HE58" s="8">
        <v>1</v>
      </c>
      <c r="HF58" s="8">
        <v>1</v>
      </c>
      <c r="HG58" s="8">
        <v>1</v>
      </c>
      <c r="HH58" s="8">
        <v>1</v>
      </c>
      <c r="HI58" s="8">
        <v>1</v>
      </c>
      <c r="HJ58" s="8">
        <v>1</v>
      </c>
      <c r="HK58" s="8">
        <v>1</v>
      </c>
      <c r="HL58" s="8">
        <v>1</v>
      </c>
      <c r="HM58" s="8">
        <v>1</v>
      </c>
      <c r="HN58" s="8">
        <v>1</v>
      </c>
      <c r="HO58" s="8">
        <v>1</v>
      </c>
      <c r="HP58" s="8">
        <v>1</v>
      </c>
      <c r="HQ58" s="8">
        <v>1</v>
      </c>
      <c r="HR58" s="8">
        <v>1</v>
      </c>
      <c r="HS58" s="8">
        <v>1</v>
      </c>
      <c r="HT58" s="8">
        <v>1</v>
      </c>
      <c r="HU58" s="8">
        <v>1</v>
      </c>
      <c r="HV58" s="8">
        <v>1</v>
      </c>
      <c r="HW58" s="8">
        <v>1</v>
      </c>
      <c r="HX58" s="8">
        <v>1</v>
      </c>
      <c r="HY58" s="8">
        <v>1</v>
      </c>
      <c r="HZ58" s="8">
        <v>1</v>
      </c>
      <c r="IA58" s="8">
        <v>1</v>
      </c>
      <c r="IB58" s="8">
        <v>1</v>
      </c>
      <c r="IC58" s="8">
        <v>1</v>
      </c>
      <c r="ID58" s="8">
        <v>1</v>
      </c>
      <c r="IE58" s="8">
        <v>1</v>
      </c>
      <c r="IF58" s="8">
        <v>1</v>
      </c>
      <c r="IG58" s="8">
        <v>1</v>
      </c>
      <c r="IH58" s="8">
        <v>1</v>
      </c>
      <c r="II58" s="8">
        <v>1</v>
      </c>
      <c r="IJ58" s="8">
        <v>1</v>
      </c>
      <c r="IK58" s="8">
        <v>1</v>
      </c>
      <c r="IL58" s="8">
        <v>1</v>
      </c>
      <c r="IM58" s="8">
        <v>1</v>
      </c>
      <c r="IN58" s="8">
        <v>1</v>
      </c>
      <c r="IO58" s="8">
        <v>1</v>
      </c>
      <c r="IP58" s="8">
        <v>1</v>
      </c>
      <c r="IQ58" s="8">
        <v>1</v>
      </c>
      <c r="IR58" s="8">
        <v>1</v>
      </c>
      <c r="IS58" s="8">
        <v>1</v>
      </c>
      <c r="IT58" s="8">
        <v>1</v>
      </c>
      <c r="IU58" s="8">
        <v>1</v>
      </c>
      <c r="IV58" s="8">
        <v>1</v>
      </c>
      <c r="IW58" s="8">
        <v>1</v>
      </c>
      <c r="IX58" s="8" t="s">
        <v>409</v>
      </c>
      <c r="IY58" s="8">
        <v>1</v>
      </c>
      <c r="IZ58" s="8">
        <v>1</v>
      </c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</row>
  </sheetData>
  <phoneticPr fontId="4" type="noConversion"/>
  <conditionalFormatting sqref="A42:A47 G43 M43 M45 G45:G46 M47 A57 G57">
    <cfRule type="expression" dxfId="2905" priority="4639">
      <formula>$R42:$R59="Out"</formula>
    </cfRule>
    <cfRule type="expression" dxfId="2904" priority="4640">
      <formula>$R42:$R59="Bench"</formula>
    </cfRule>
  </conditionalFormatting>
  <conditionalFormatting sqref="A58">
    <cfRule type="expression" dxfId="2903" priority="5304">
      <formula>$R48:$R65="Out"</formula>
    </cfRule>
    <cfRule type="expression" dxfId="2902" priority="5305">
      <formula>$R48:$R65="Bench"</formula>
    </cfRule>
  </conditionalFormatting>
  <conditionalFormatting sqref="A2:N2 P2:R2 A5:A41">
    <cfRule type="expression" dxfId="2901" priority="4031">
      <formula>$R2:$R55="Out"</formula>
    </cfRule>
    <cfRule type="expression" dxfId="2900" priority="4032">
      <formula>$R2:$R55="Bench"</formula>
    </cfRule>
  </conditionalFormatting>
  <conditionalFormatting sqref="A3:R4">
    <cfRule type="expression" dxfId="2899" priority="4854">
      <formula>$R3:$R58="Out"</formula>
    </cfRule>
    <cfRule type="expression" dxfId="2898" priority="4855">
      <formula>$R3:$R58="Bench"</formula>
    </cfRule>
  </conditionalFormatting>
  <conditionalFormatting sqref="B2:B58">
    <cfRule type="duplicateValues" dxfId="2897" priority="5312"/>
  </conditionalFormatting>
  <conditionalFormatting sqref="B5:F5 H5:R5">
    <cfRule type="expression" dxfId="2896" priority="5474">
      <formula>$R5:$R62="Out"</formula>
    </cfRule>
    <cfRule type="expression" dxfId="2895" priority="5475">
      <formula>$R5:$R62="Bench"</formula>
    </cfRule>
  </conditionalFormatting>
  <conditionalFormatting sqref="B7:F7 H7:O7">
    <cfRule type="expression" dxfId="2894" priority="4440">
      <formula>$R7:$R58="Out"</formula>
    </cfRule>
    <cfRule type="expression" dxfId="2893" priority="4451">
      <formula>$R7:$R58="Bench"</formula>
    </cfRule>
  </conditionalFormatting>
  <conditionalFormatting sqref="B12:F12 H12:O12 G12:G13">
    <cfRule type="expression" dxfId="2892" priority="5323">
      <formula>$R12:$R58="Out"</formula>
    </cfRule>
    <cfRule type="expression" dxfId="2891" priority="5324">
      <formula>$R12:$R58="Bench"</formula>
    </cfRule>
  </conditionalFormatting>
  <conditionalFormatting sqref="B13:F13 H13:L13 N13:O13 L13:L14 P13:R14">
    <cfRule type="expression" dxfId="2890" priority="5331">
      <formula>$R13:$R58="Out"</formula>
    </cfRule>
  </conditionalFormatting>
  <conditionalFormatting sqref="B13:F13 H13:L13 N13:O13 P13:R14">
    <cfRule type="expression" dxfId="2889" priority="5338">
      <formula>$R13:$R58="Bench"</formula>
    </cfRule>
  </conditionalFormatting>
  <conditionalFormatting sqref="B20:F22 H20:L21 N20:O21">
    <cfRule type="expression" dxfId="2888" priority="5651">
      <formula>$R20:$R58="Out"</formula>
    </cfRule>
  </conditionalFormatting>
  <conditionalFormatting sqref="B23:F24 L23:L24 H23:K23 M23:O23 P23:R24">
    <cfRule type="expression" dxfId="2887" priority="5351">
      <formula>$R23:$R58="Out"</formula>
    </cfRule>
  </conditionalFormatting>
  <conditionalFormatting sqref="B25:F25 H25:N25 P25:R27 B48:F48 H48:O48 P48:R53 B49:O49 B50:F51 H50:O51 B52:O53">
    <cfRule type="expression" dxfId="2886" priority="1754">
      <formula>$R25:$R58="Out"</formula>
    </cfRule>
    <cfRule type="expression" dxfId="2885" priority="1943">
      <formula>$R25:$R58="Bench"</formula>
    </cfRule>
  </conditionalFormatting>
  <conditionalFormatting sqref="B29:F30 B31:K32 B33:F34 H29:K30 M29:O32 L29:L33 P29:R34 H33:L33 N33:O33 H34:O34">
    <cfRule type="expression" dxfId="2884" priority="5399">
      <formula>$R29:$R58="Out"</formula>
    </cfRule>
  </conditionalFormatting>
  <conditionalFormatting sqref="B29:F30 H29:K30 M29:O32 L29:L33 P29:R34 B31:K32 H33:L33 N33:O33 B33:F34 H34:O34">
    <cfRule type="expression" dxfId="2883" priority="5400">
      <formula>$R29:$R58="Bench"</formula>
    </cfRule>
  </conditionalFormatting>
  <conditionalFormatting sqref="B57:F57 H57:I57 K57:R57">
    <cfRule type="expression" dxfId="2882" priority="5180">
      <formula>$R57:$R90="Out"</formula>
    </cfRule>
    <cfRule type="expression" dxfId="2881" priority="5208">
      <formula>$R57:$R90="Bench"</formula>
    </cfRule>
  </conditionalFormatting>
  <conditionalFormatting sqref="B14:K14 N14">
    <cfRule type="expression" dxfId="2880" priority="5397">
      <formula>$R14:$R58="Out"</formula>
    </cfRule>
  </conditionalFormatting>
  <conditionalFormatting sqref="B14:L14 N14">
    <cfRule type="expression" dxfId="2879" priority="5437">
      <formula>$R14:$R58="Bench"</formula>
    </cfRule>
  </conditionalFormatting>
  <conditionalFormatting sqref="B16:L16 N16 B17:N17">
    <cfRule type="expression" dxfId="2878" priority="5263">
      <formula>$R16:$R58="Out"</formula>
    </cfRule>
    <cfRule type="expression" dxfId="2877" priority="5264">
      <formula>$R16:$R58="Bench"</formula>
    </cfRule>
  </conditionalFormatting>
  <conditionalFormatting sqref="B40:L40">
    <cfRule type="expression" dxfId="2876" priority="11">
      <formula>$R40:$R82="Out"</formula>
    </cfRule>
    <cfRule type="expression" dxfId="2875" priority="12">
      <formula>$R40:$R82="Bench"</formula>
    </cfRule>
  </conditionalFormatting>
  <conditionalFormatting sqref="B9:N9">
    <cfRule type="expression" dxfId="2874" priority="4719">
      <formula>$R9:$R58="Out"</formula>
    </cfRule>
    <cfRule type="expression" dxfId="2873" priority="4720">
      <formula>$R9:$R58="Bench"</formula>
    </cfRule>
  </conditionalFormatting>
  <conditionalFormatting sqref="B11:N11 P11:R12">
    <cfRule type="expression" dxfId="2872" priority="4713">
      <formula>$R11:$R58="Out"</formula>
    </cfRule>
    <cfRule type="expression" dxfId="2871" priority="4714">
      <formula>$R11:$R58="Bench"</formula>
    </cfRule>
  </conditionalFormatting>
  <conditionalFormatting sqref="B26:N26 B42:K42 M42:O42 L42:L45 P42:R47 B43:F43 H43:L43 N43:O43 B44:K44 M44:O44 H45:L45 N45:O45 B45:F46 H46:O46 B47:L47 N47:O47">
    <cfRule type="expression" dxfId="2870" priority="4763">
      <formula>$R26:$R58="Out"</formula>
    </cfRule>
    <cfRule type="expression" dxfId="2869" priority="4764">
      <formula>$R26:$R58="Bench"</formula>
    </cfRule>
  </conditionalFormatting>
  <conditionalFormatting sqref="B8:O8">
    <cfRule type="expression" dxfId="2868" priority="4438">
      <formula>$R8:$R58="Out"</formula>
    </cfRule>
    <cfRule type="expression" dxfId="2867" priority="4447">
      <formula>$R8:$R58="Bench"</formula>
    </cfRule>
  </conditionalFormatting>
  <conditionalFormatting sqref="B10:O10">
    <cfRule type="expression" dxfId="2866" priority="4651">
      <formula>$R10:$R58="Out"</formula>
    </cfRule>
    <cfRule type="expression" dxfId="2865" priority="4652">
      <formula>$R10:$R58="Bench"</formula>
    </cfRule>
  </conditionalFormatting>
  <conditionalFormatting sqref="B27:O27 H36:L36 N36:O36 B36:F37 P36:R39 H37:O37 B38:O39 B41:R41">
    <cfRule type="expression" dxfId="2864" priority="1948">
      <formula>$R27:$R58="Out"</formula>
    </cfRule>
    <cfRule type="expression" dxfId="2863" priority="2145">
      <formula>$R27:$R58="Bench"</formula>
    </cfRule>
  </conditionalFormatting>
  <conditionalFormatting sqref="B6:R6 P7:R10">
    <cfRule type="expression" dxfId="2862" priority="4437">
      <formula>$R6:$R58="Out"</formula>
    </cfRule>
    <cfRule type="expression" dxfId="2861" priority="4446">
      <formula>$R6:$R58="Bench"</formula>
    </cfRule>
  </conditionalFormatting>
  <conditionalFormatting sqref="B15:R15 P16:R17">
    <cfRule type="expression" dxfId="2860" priority="5343">
      <formula>$R15:$R58="Out"</formula>
    </cfRule>
    <cfRule type="expression" dxfId="2859" priority="5344">
      <formula>$R15:$R58="Bench"</formula>
    </cfRule>
  </conditionalFormatting>
  <conditionalFormatting sqref="B28:R28 B35:R35">
    <cfRule type="expression" dxfId="2858" priority="4663">
      <formula>$R28:$R58="Out"</formula>
    </cfRule>
    <cfRule type="expression" dxfId="2857" priority="4664">
      <formula>$R28:$R58="Bench"</formula>
    </cfRule>
  </conditionalFormatting>
  <conditionalFormatting sqref="B58:R58">
    <cfRule type="expression" dxfId="2856" priority="5480">
      <formula>$R48:$R80="Out"</formula>
    </cfRule>
    <cfRule type="expression" dxfId="2855" priority="5481">
      <formula>$R48:$R80="Bench"</formula>
    </cfRule>
  </conditionalFormatting>
  <conditionalFormatting sqref="G5 G7 G29">
    <cfRule type="expression" dxfId="2854" priority="28">
      <formula>$R5:$R45="Out"</formula>
    </cfRule>
    <cfRule type="expression" dxfId="2853" priority="29">
      <formula>$R5:$R45="Bench"</formula>
    </cfRule>
  </conditionalFormatting>
  <conditionalFormatting sqref="G30">
    <cfRule type="expression" dxfId="2852" priority="4753">
      <formula>$R30:$R58="Out"</formula>
    </cfRule>
    <cfRule type="expression" dxfId="2851" priority="4754">
      <formula>$R30:$R58="Bench"</formula>
    </cfRule>
  </conditionalFormatting>
  <conditionalFormatting sqref="G48 A48:A56 G50:G51 G55:G56">
    <cfRule type="expression" dxfId="2850" priority="5494">
      <formula>$R48:$R66="Out"</formula>
    </cfRule>
    <cfRule type="expression" dxfId="2849" priority="5495">
      <formula>$R48:$R66="Bench"</formula>
    </cfRule>
  </conditionalFormatting>
  <conditionalFormatting sqref="H23:K23 M23:O23 B23:F24 L23:L24 P23:R24">
    <cfRule type="expression" dxfId="2848" priority="5502">
      <formula>$R23:$R58="Bench"</formula>
    </cfRule>
  </conditionalFormatting>
  <conditionalFormatting sqref="H20:L21 N20:O21 B20:F22">
    <cfRule type="expression" dxfId="2847" priority="5677">
      <formula>$R20:$R58="Bench"</formula>
    </cfRule>
  </conditionalFormatting>
  <conditionalFormatting sqref="H24:L24 N24:O24">
    <cfRule type="expression" dxfId="2846" priority="3949">
      <formula>$R24:$R58="Out"</formula>
    </cfRule>
    <cfRule type="expression" dxfId="2845" priority="3964">
      <formula>$R24:$R58="Bench"</formula>
    </cfRule>
  </conditionalFormatting>
  <conditionalFormatting sqref="H22:O22">
    <cfRule type="expression" dxfId="2844" priority="4474">
      <formula>$R22:$R58="Out"</formula>
    </cfRule>
    <cfRule type="expression" dxfId="2843" priority="4565">
      <formula>$R22:$R58="Bench"</formula>
    </cfRule>
  </conditionalFormatting>
  <conditionalFormatting sqref="J56:J57">
    <cfRule type="expression" dxfId="2842" priority="5730">
      <formula>$R57:$R90="Out"</formula>
    </cfRule>
    <cfRule type="expression" dxfId="2841" priority="5732">
      <formula>$R57:$R90="Bench"</formula>
    </cfRule>
  </conditionalFormatting>
  <conditionalFormatting sqref="L47">
    <cfRule type="expression" dxfId="2840" priority="5516">
      <formula>$R47:$R73="Out"</formula>
    </cfRule>
    <cfRule type="expression" dxfId="2839" priority="5517">
      <formula>$R47:$R73="Bench"</formula>
    </cfRule>
  </conditionalFormatting>
  <conditionalFormatting sqref="M13">
    <cfRule type="expression" dxfId="2838" priority="4466">
      <formula>$R13:$R58="Out"</formula>
    </cfRule>
    <cfRule type="expression" dxfId="2837" priority="4470">
      <formula>$R13:$R58="Bench"</formula>
    </cfRule>
  </conditionalFormatting>
  <conditionalFormatting sqref="M14">
    <cfRule type="expression" dxfId="2836" priority="26">
      <formula>$R14:$R67="Out"</formula>
    </cfRule>
    <cfRule type="expression" dxfId="2835" priority="27">
      <formula>$R14:$R67="Bench"</formula>
    </cfRule>
  </conditionalFormatting>
  <conditionalFormatting sqref="M16">
    <cfRule type="expression" dxfId="2834" priority="24">
      <formula>$R16:$R69="Out"</formula>
    </cfRule>
    <cfRule type="expression" dxfId="2833" priority="25">
      <formula>$R16:$R69="Bench"</formula>
    </cfRule>
  </conditionalFormatting>
  <conditionalFormatting sqref="M20 G20:G25">
    <cfRule type="expression" dxfId="2832" priority="4498">
      <formula>$R20:$R58="Out"</formula>
    </cfRule>
    <cfRule type="expression" dxfId="2831" priority="4506">
      <formula>$R20:$R58="Bench"</formula>
    </cfRule>
  </conditionalFormatting>
  <conditionalFormatting sqref="M21">
    <cfRule type="expression" dxfId="2830" priority="5526">
      <formula>$R21:$R58="Out"</formula>
    </cfRule>
    <cfRule type="expression" dxfId="2829" priority="5527">
      <formula>$R21:$R58="Bench"</formula>
    </cfRule>
  </conditionalFormatting>
  <conditionalFormatting sqref="M24 B54:O54 P54:R56 B55:F56 H55:O56 J57">
    <cfRule type="expression" dxfId="2828" priority="4552">
      <formula>$R24:$R58="Out"</formula>
    </cfRule>
    <cfRule type="expression" dxfId="2827" priority="4553">
      <formula>$R24:$R58="Bench"</formula>
    </cfRule>
  </conditionalFormatting>
  <conditionalFormatting sqref="M33 G33:G34">
    <cfRule type="expression" dxfId="2826" priority="5532">
      <formula>$R33:$R58="Out"</formula>
    </cfRule>
    <cfRule type="expression" dxfId="2825" priority="5533">
      <formula>$R33:$R58="Bench"</formula>
    </cfRule>
  </conditionalFormatting>
  <conditionalFormatting sqref="M36 G36:G37">
    <cfRule type="expression" dxfId="2824" priority="5538">
      <formula>$R36:$R58="Out"</formula>
    </cfRule>
    <cfRule type="expression" dxfId="2823" priority="5539">
      <formula>$R36:$R58="Bench"</formula>
    </cfRule>
  </conditionalFormatting>
  <conditionalFormatting sqref="M40">
    <cfRule type="expression" dxfId="2822" priority="6">
      <formula>$R40:$R93="Out"</formula>
    </cfRule>
    <cfRule type="expression" dxfId="2821" priority="7">
      <formula>$R40:$R93="Bench"</formula>
    </cfRule>
  </conditionalFormatting>
  <conditionalFormatting sqref="M18:O18 B18:K19 L18:L21 P18:R22 M19:N19">
    <cfRule type="expression" dxfId="2820" priority="4655">
      <formula>$R18:$R58="Out"</formula>
    </cfRule>
    <cfRule type="expression" dxfId="2819" priority="4656">
      <formula>$R18:$R58="Bench"</formula>
    </cfRule>
  </conditionalFormatting>
  <conditionalFormatting sqref="N40">
    <cfRule type="expression" dxfId="2818" priority="4">
      <formula>$R40:$R82="Out"</formula>
    </cfRule>
    <cfRule type="expression" dxfId="2817" priority="5">
      <formula>$R40:$R82="Bench"</formula>
    </cfRule>
  </conditionalFormatting>
  <conditionalFormatting sqref="P40:R40">
    <cfRule type="expression" dxfId="2816" priority="13">
      <formula>$R40:$R83="Out"</formula>
    </cfRule>
    <cfRule type="expression" dxfId="2815" priority="14">
      <formula>$R40:$R83="Bench"</formula>
    </cfRule>
  </conditionalFormatting>
  <conditionalFormatting sqref="S2:S55 S56:AD58">
    <cfRule type="expression" dxfId="2814" priority="93">
      <formula>S2:AD2=" "</formula>
    </cfRule>
    <cfRule type="expression" dxfId="2813" priority="102">
      <formula>S2:AD2=0</formula>
    </cfRule>
    <cfRule type="expression" dxfId="2812" priority="103">
      <formula>AF2:AQ2&lt;1</formula>
    </cfRule>
    <cfRule type="expression" dxfId="2811" priority="104">
      <formula>AF2:AQ2=1</formula>
    </cfRule>
  </conditionalFormatting>
  <conditionalFormatting sqref="T2:Y55">
    <cfRule type="expression" dxfId="2810" priority="105">
      <formula>T2:AE2=" "</formula>
    </cfRule>
    <cfRule type="expression" dxfId="2809" priority="164">
      <formula>T2:AE2=0</formula>
    </cfRule>
    <cfRule type="expression" dxfId="2808" priority="165">
      <formula>AG2:AQ2&lt;1</formula>
    </cfRule>
    <cfRule type="expression" dxfId="2807" priority="166">
      <formula>AG2:AQ2=1</formula>
    </cfRule>
  </conditionalFormatting>
  <conditionalFormatting sqref="Z2:AA55">
    <cfRule type="expression" dxfId="2806" priority="175">
      <formula>Z2:AK2=" "</formula>
    </cfRule>
    <cfRule type="expression" dxfId="2805" priority="176">
      <formula>Z2:AK2=0</formula>
    </cfRule>
    <cfRule type="expression" dxfId="2804" priority="177">
      <formula>AM2:AV2&lt;1</formula>
    </cfRule>
    <cfRule type="expression" dxfId="2803" priority="178">
      <formula>AM2:AV2=1</formula>
    </cfRule>
  </conditionalFormatting>
  <conditionalFormatting sqref="AB2:AD55">
    <cfRule type="expression" dxfId="2802" priority="167">
      <formula>AB2:AM2=" "</formula>
    </cfRule>
    <cfRule type="expression" dxfId="2801" priority="172">
      <formula>AB2:AM2=0</formula>
    </cfRule>
    <cfRule type="expression" dxfId="2800" priority="173">
      <formula>AO2:AW2&lt;1</formula>
    </cfRule>
    <cfRule type="expression" dxfId="2799" priority="174">
      <formula>AO2:AW2=1</formula>
    </cfRule>
  </conditionalFormatting>
  <conditionalFormatting sqref="AF2:AQ58">
    <cfRule type="cellIs" dxfId="2798" priority="50" operator="equal">
      <formula>1</formula>
    </cfRule>
    <cfRule type="containsBlanks" dxfId="2797" priority="71">
      <formula>LEN(TRIM(AF2))=0</formula>
    </cfRule>
    <cfRule type="cellIs" dxfId="2796" priority="72" operator="equal">
      <formula>0</formula>
    </cfRule>
    <cfRule type="cellIs" dxfId="2795" priority="73" operator="between">
      <formula>0.01</formula>
      <formula>0.99999</formula>
    </cfRule>
  </conditionalFormatting>
  <conditionalFormatting sqref="AF10:AQ58">
    <cfRule type="containsBlanks" dxfId="2794" priority="74">
      <formula>LEN(TRIM(AF10))=0</formula>
    </cfRule>
  </conditionalFormatting>
  <conditionalFormatting sqref="AR2:KQ2">
    <cfRule type="expression" dxfId="2793" priority="3992">
      <formula>AR2:KQ55="B"</formula>
    </cfRule>
    <cfRule type="expression" dxfId="2792" priority="3993">
      <formula>AR2:KQ55=1</formula>
    </cfRule>
    <cfRule type="cellIs" dxfId="2791" priority="3994" operator="between">
      <formula>0.0001</formula>
      <formula>0.9999</formula>
    </cfRule>
  </conditionalFormatting>
  <conditionalFormatting sqref="AR2:KQ47 AR57:KQ57">
    <cfRule type="expression" dxfId="2790" priority="4588">
      <formula>AR2:KQ58="M"</formula>
    </cfRule>
    <cfRule type="expression" dxfId="2789" priority="4589">
      <formula>AR2:KQ58="BH"</formula>
    </cfRule>
    <cfRule type="expression" dxfId="2788" priority="4590">
      <formula>AR2:KQ58="CD"</formula>
    </cfRule>
    <cfRule type="expression" dxfId="2787" priority="4591">
      <formula>AR2:KQ58="F"</formula>
    </cfRule>
    <cfRule type="expression" dxfId="2786" priority="4592">
      <formula>AR2:KQ58="CM"</formula>
    </cfRule>
    <cfRule type="containsBlanks" dxfId="2785" priority="4593">
      <formula>LEN(TRIM(AR2))=0</formula>
    </cfRule>
    <cfRule type="expression" dxfId="2784" priority="4594">
      <formula>AR2:KQ58="CP"</formula>
    </cfRule>
  </conditionalFormatting>
  <conditionalFormatting sqref="AR3:KQ4">
    <cfRule type="expression" dxfId="2783" priority="5683">
      <formula>AR3:KQ58="B"</formula>
    </cfRule>
    <cfRule type="expression" dxfId="2782" priority="5684">
      <formula>AR3:KQ58=1</formula>
    </cfRule>
    <cfRule type="cellIs" dxfId="2781" priority="5685" operator="between">
      <formula>0.0001</formula>
      <formula>0.9999</formula>
    </cfRule>
  </conditionalFormatting>
  <conditionalFormatting sqref="AR5:KQ5">
    <cfRule type="expression" dxfId="2780" priority="5560">
      <formula>AR5:KQ62="B"</formula>
    </cfRule>
    <cfRule type="expression" dxfId="2779" priority="5561">
      <formula>AR5:KQ62=1</formula>
    </cfRule>
    <cfRule type="cellIs" dxfId="2778" priority="5562" operator="between">
      <formula>0.0001</formula>
      <formula>0.9999</formula>
    </cfRule>
  </conditionalFormatting>
  <conditionalFormatting sqref="AR6:KQ10">
    <cfRule type="expression" dxfId="2777" priority="5643">
      <formula>AR6:KQ58="B"</formula>
    </cfRule>
    <cfRule type="expression" dxfId="2776" priority="5644">
      <formula>AR6:KQ58=1</formula>
    </cfRule>
    <cfRule type="cellIs" dxfId="2775" priority="5645" operator="between">
      <formula>0.0001</formula>
      <formula>0.9999</formula>
    </cfRule>
  </conditionalFormatting>
  <conditionalFormatting sqref="AR11:KQ12">
    <cfRule type="expression" dxfId="2774" priority="5282">
      <formula>AR11:KQ58="B"</formula>
    </cfRule>
    <cfRule type="expression" dxfId="2773" priority="5283">
      <formula>AR11:KQ58=1</formula>
    </cfRule>
    <cfRule type="cellIs" dxfId="2772" priority="5284" operator="between">
      <formula>0.0001</formula>
      <formula>0.9999</formula>
    </cfRule>
  </conditionalFormatting>
  <conditionalFormatting sqref="AR13:KQ14">
    <cfRule type="expression" dxfId="2771" priority="5285">
      <formula>AR13:KQ58="B"</formula>
    </cfRule>
    <cfRule type="expression" dxfId="2770" priority="5286">
      <formula>AR13:KQ58=1</formula>
    </cfRule>
    <cfRule type="cellIs" dxfId="2769" priority="5287" operator="between">
      <formula>0.0001</formula>
      <formula>0.9999</formula>
    </cfRule>
  </conditionalFormatting>
  <conditionalFormatting sqref="AR15:KQ17">
    <cfRule type="expression" dxfId="2768" priority="5698">
      <formula>AR15:KQ58="B"</formula>
    </cfRule>
    <cfRule type="expression" dxfId="2767" priority="5699">
      <formula>AR15:KQ58=1</formula>
    </cfRule>
    <cfRule type="cellIs" dxfId="2766" priority="5700" operator="between">
      <formula>0.0001</formula>
      <formula>0.9999</formula>
    </cfRule>
  </conditionalFormatting>
  <conditionalFormatting sqref="AR18:KQ22">
    <cfRule type="expression" dxfId="2765" priority="5704">
      <formula>AR18:KQ58="B"</formula>
    </cfRule>
    <cfRule type="expression" dxfId="2764" priority="5705">
      <formula>AR18:KQ58=1</formula>
    </cfRule>
    <cfRule type="cellIs" dxfId="2763" priority="5706" operator="between">
      <formula>0.0001</formula>
      <formula>0.9999</formula>
    </cfRule>
  </conditionalFormatting>
  <conditionalFormatting sqref="AR23:KQ24">
    <cfRule type="expression" dxfId="2762" priority="4618">
      <formula>AR23:KQ58="B"</formula>
    </cfRule>
    <cfRule type="expression" dxfId="2761" priority="4619">
      <formula>AR23:KQ58=1</formula>
    </cfRule>
    <cfRule type="cellIs" dxfId="2760" priority="4620" operator="between">
      <formula>0.0001</formula>
      <formula>0.9999</formula>
    </cfRule>
  </conditionalFormatting>
  <conditionalFormatting sqref="AR25:KQ27 AR48:KQ53 AR57:KQ57">
    <cfRule type="expression" dxfId="2759" priority="4622">
      <formula>AR25:KQ58=1</formula>
    </cfRule>
    <cfRule type="cellIs" dxfId="2758" priority="4623" operator="between">
      <formula>0.0001</formula>
      <formula>0.9999</formula>
    </cfRule>
  </conditionalFormatting>
  <conditionalFormatting sqref="AR25:KQ27 AR57:KQ57 AR48:KQ53">
    <cfRule type="expression" dxfId="2757" priority="4621">
      <formula>AR25:KQ58="B"</formula>
    </cfRule>
  </conditionalFormatting>
  <conditionalFormatting sqref="AR28:KQ28 AR35:KQ35">
    <cfRule type="expression" dxfId="2756" priority="5578">
      <formula>AR28:KQ58="B"</formula>
    </cfRule>
    <cfRule type="expression" dxfId="2755" priority="5579">
      <formula>AR28:KQ58=1</formula>
    </cfRule>
    <cfRule type="cellIs" dxfId="2754" priority="5580" operator="between">
      <formula>0.0001</formula>
      <formula>0.9999</formula>
    </cfRule>
  </conditionalFormatting>
  <conditionalFormatting sqref="AR29:KQ34">
    <cfRule type="expression" dxfId="2753" priority="5716">
      <formula>AR29:KQ58="B"</formula>
    </cfRule>
    <cfRule type="expression" dxfId="2752" priority="5717">
      <formula>AR29:KQ58=1</formula>
    </cfRule>
    <cfRule type="cellIs" dxfId="2751" priority="5718" operator="between">
      <formula>0.0001</formula>
      <formula>0.9999</formula>
    </cfRule>
  </conditionalFormatting>
  <conditionalFormatting sqref="AR36:KQ39 AR41:KQ41">
    <cfRule type="expression" dxfId="2750" priority="5294">
      <formula>AR36:KQ67="B"</formula>
    </cfRule>
    <cfRule type="expression" dxfId="2749" priority="5295">
      <formula>AR36:KQ67=1</formula>
    </cfRule>
    <cfRule type="cellIs" dxfId="2748" priority="5296" operator="between">
      <formula>0.0001</formula>
      <formula>0.9999</formula>
    </cfRule>
  </conditionalFormatting>
  <conditionalFormatting sqref="AR40:KQ40">
    <cfRule type="expression" dxfId="2747" priority="15">
      <formula>AR40:KQ83="B"</formula>
    </cfRule>
    <cfRule type="expression" dxfId="2746" priority="16">
      <formula>AR40:KQ83=1</formula>
    </cfRule>
    <cfRule type="cellIs" dxfId="2745" priority="17" operator="between">
      <formula>0.0001</formula>
      <formula>0.9999</formula>
    </cfRule>
  </conditionalFormatting>
  <conditionalFormatting sqref="AR42:KQ47">
    <cfRule type="expression" dxfId="2744" priority="4690">
      <formula>AR42:KQ74="B"</formula>
    </cfRule>
    <cfRule type="expression" dxfId="2743" priority="4691">
      <formula>AR42:KQ74=1</formula>
    </cfRule>
    <cfRule type="cellIs" dxfId="2742" priority="4692" operator="between">
      <formula>0.0001</formula>
      <formula>0.9999</formula>
    </cfRule>
  </conditionalFormatting>
  <conditionalFormatting sqref="AR48:KQ56">
    <cfRule type="expression" dxfId="2741" priority="5722">
      <formula>AR48:KQ105="M"</formula>
    </cfRule>
    <cfRule type="expression" dxfId="2740" priority="5723">
      <formula>AR48:KQ105="BH"</formula>
    </cfRule>
    <cfRule type="expression" dxfId="2739" priority="5724">
      <formula>AR48:KQ105="CD"</formula>
    </cfRule>
    <cfRule type="expression" dxfId="2738" priority="5725">
      <formula>AR48:KQ105="F"</formula>
    </cfRule>
    <cfRule type="expression" dxfId="2737" priority="5726">
      <formula>AR48:KQ105="CM"</formula>
    </cfRule>
    <cfRule type="containsBlanks" dxfId="2736" priority="5727">
      <formula>LEN(TRIM(AR48))=0</formula>
    </cfRule>
    <cfRule type="expression" dxfId="2735" priority="5728">
      <formula>AR48:KQ105="CP"</formula>
    </cfRule>
  </conditionalFormatting>
  <conditionalFormatting sqref="AR54:KQ56">
    <cfRule type="expression" dxfId="2734" priority="4696">
      <formula>AR54:KQ88="B"</formula>
    </cfRule>
    <cfRule type="expression" dxfId="2733" priority="4697">
      <formula>AR54:KQ88=1</formula>
    </cfRule>
    <cfRule type="cellIs" dxfId="2732" priority="4698" operator="between">
      <formula>0.0001</formula>
      <formula>0.9999</formula>
    </cfRule>
  </conditionalFormatting>
  <conditionalFormatting sqref="AR58:KQ58">
    <cfRule type="expression" dxfId="2731" priority="5587">
      <formula>AR48:KQ80="B"</formula>
    </cfRule>
    <cfRule type="expression" dxfId="2730" priority="5588">
      <formula>AR48:KQ80=1</formula>
    </cfRule>
    <cfRule type="cellIs" dxfId="2729" priority="5589" operator="between">
      <formula>0.0001</formula>
      <formula>0.9999</formula>
    </cfRule>
    <cfRule type="expression" dxfId="2728" priority="5590">
      <formula>AR48:KQ104="M"</formula>
    </cfRule>
    <cfRule type="expression" dxfId="2727" priority="5591">
      <formula>AR48:KQ104="BH"</formula>
    </cfRule>
    <cfRule type="expression" dxfId="2726" priority="5592">
      <formula>AR48:KQ104="CD"</formula>
    </cfRule>
    <cfRule type="expression" dxfId="2725" priority="5593">
      <formula>AR48:KQ104="F"</formula>
    </cfRule>
    <cfRule type="expression" dxfId="2724" priority="5594">
      <formula>AR48:KQ104="CM"</formula>
    </cfRule>
    <cfRule type="containsBlanks" dxfId="2723" priority="5595">
      <formula>LEN(TRIM(AR58))=0</formula>
    </cfRule>
    <cfRule type="expression" dxfId="2722" priority="5596">
      <formula>AR48:KQ104="CP"</formula>
    </cfRule>
  </conditionalFormatting>
  <conditionalFormatting sqref="JI2">
    <cfRule type="expression" dxfId="2721" priority="36">
      <formula>JI2:TH34="B"</formula>
    </cfRule>
    <cfRule type="expression" dxfId="2720" priority="37">
      <formula>JI2:TH34=1</formula>
    </cfRule>
    <cfRule type="cellIs" dxfId="2719" priority="38" operator="between">
      <formula>0.0001</formula>
      <formula>0.9999</formula>
    </cfRule>
  </conditionalFormatting>
  <conditionalFormatting sqref="JI14">
    <cfRule type="expression" dxfId="2718" priority="33">
      <formula>JI14:TH46="B"</formula>
    </cfRule>
    <cfRule type="expression" dxfId="2717" priority="34">
      <formula>JI14:TH46=1</formula>
    </cfRule>
    <cfRule type="cellIs" dxfId="2716" priority="35" operator="between">
      <formula>0.0001</formula>
      <formula>0.9999</formula>
    </cfRule>
  </conditionalFormatting>
  <conditionalFormatting sqref="JI16">
    <cfRule type="expression" dxfId="2715" priority="30">
      <formula>JI16:TH48="B"</formula>
    </cfRule>
    <cfRule type="expression" dxfId="2714" priority="31">
      <formula>JI16:TH48=1</formula>
    </cfRule>
    <cfRule type="cellIs" dxfId="2713" priority="32" operator="between">
      <formula>0.0001</formula>
      <formula>0.9999</formula>
    </cfRule>
  </conditionalFormatting>
  <conditionalFormatting sqref="JI40">
    <cfRule type="expression" dxfId="2712" priority="8">
      <formula>JI40:TH72="B"</formula>
    </cfRule>
    <cfRule type="expression" dxfId="2711" priority="9">
      <formula>JI40:TH72=1</formula>
    </cfRule>
    <cfRule type="cellIs" dxfId="2710" priority="10" operator="between">
      <formula>0.0001</formula>
      <formula>0.9999</formula>
    </cfRule>
  </conditionalFormatting>
  <conditionalFormatting sqref="KI33:KK33">
    <cfRule type="expression" dxfId="2709" priority="1">
      <formula>KI33:UH73="B"</formula>
    </cfRule>
    <cfRule type="expression" dxfId="2708" priority="2">
      <formula>KI33:UH73=1</formula>
    </cfRule>
    <cfRule type="cellIs" dxfId="2707" priority="3" operator="between">
      <formula>0.0001</formula>
      <formula>0.9999</formula>
    </cfRule>
  </conditionalFormatting>
  <pageMargins left="0.7" right="0.7" top="0.75" bottom="0.75" header="0.3" footer="0.3"/>
  <pageSetup orientation="portrait" r:id="rId1"/>
  <headerFooter>
    <oddFooter>&amp;L_x000D_&amp;1#&amp;"Calibri"&amp;10&amp;K000000 EXPLEO Internal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4350D7A8-321F-4722-ABD4-D930B01B2187}">
          <x14:formula1>
            <xm:f>Valeurs!$J$2:$J$20</xm:f>
          </x14:formula1>
          <xm:sqref>L2:L58</xm:sqref>
        </x14:dataValidation>
        <x14:dataValidation type="list" allowBlank="1" showInputMessage="1" showErrorMessage="1" xr:uid="{251909C4-884E-4B88-8667-CEACBE3824AF}">
          <x14:formula1>
            <xm:f>Valeurs!$F$2:$F$4</xm:f>
          </x14:formula1>
          <xm:sqref>H2:H58</xm:sqref>
        </x14:dataValidation>
        <x14:dataValidation type="list" allowBlank="1" showInputMessage="1" showErrorMessage="1" xr:uid="{9137FB9A-0DF4-4A4C-BD75-56E4E36A9BCE}">
          <x14:formula1>
            <xm:f>Valeurs!$A$2:$A$3</xm:f>
          </x14:formula1>
          <xm:sqref>E2:E58</xm:sqref>
        </x14:dataValidation>
        <x14:dataValidation type="list" allowBlank="1" showInputMessage="1" showErrorMessage="1" xr:uid="{4E0278BA-9B50-4D8F-B429-80A1B8D1EAB6}">
          <x14:formula1>
            <xm:f>Valeurs!$B$2:$B$10</xm:f>
          </x14:formula1>
          <xm:sqref>F2:F58</xm:sqref>
        </x14:dataValidation>
        <x14:dataValidation type="list" allowBlank="1" showInputMessage="1" showErrorMessage="1" xr:uid="{97D4B38F-1660-4FE3-BE16-CE4C7133ACE4}">
          <x14:formula1>
            <xm:f>Valeurs!$C$2:$C$3</xm:f>
          </x14:formula1>
          <xm:sqref>I2:I58</xm:sqref>
        </x14:dataValidation>
        <x14:dataValidation type="list" allowBlank="1" showInputMessage="1" showErrorMessage="1" xr:uid="{7333CF6E-67B1-4A5C-85EA-AB180C279FC3}">
          <x14:formula1>
            <xm:f>Valeurs!$D$2:$D$3</xm:f>
          </x14:formula1>
          <xm:sqref>K2:L58</xm:sqref>
        </x14:dataValidation>
        <x14:dataValidation type="list" allowBlank="1" showInputMessage="1" showErrorMessage="1" xr:uid="{885A5D27-004B-44A6-8359-D27321A16770}">
          <x14:formula1>
            <xm:f>Valeurs!$K$2:$K$8</xm:f>
          </x14:formula1>
          <xm:sqref>G2:G58</xm:sqref>
        </x14:dataValidation>
        <x14:dataValidation type="list" allowBlank="1" showInputMessage="1" showErrorMessage="1" xr:uid="{0E0B0E48-4F44-4A50-B2A2-21AFAA348E09}">
          <x14:formula1>
            <xm:f>Valeurs!$G$2:$G$24</xm:f>
          </x14:formula1>
          <xm:sqref>N2:N58</xm:sqref>
        </x14:dataValidation>
        <x14:dataValidation type="list" allowBlank="1" showInputMessage="1" showErrorMessage="1" xr:uid="{223FCF40-E17A-4CC4-9BCD-DBAAF64E96FC}">
          <x14:formula1>
            <xm:f>Valeurs!$L$2:$L$24</xm:f>
          </x14:formula1>
          <xm:sqref>M2:M58</xm:sqref>
        </x14:dataValidation>
        <x14:dataValidation type="list" allowBlank="1" showInputMessage="1" showErrorMessage="1" xr:uid="{85A44B41-F9D5-44C5-B362-94018F54A275}">
          <x14:formula1>
            <xm:f>Valeurs!$H$2:$H$120</xm:f>
          </x14:formula1>
          <xm:sqref>O41:O58 O15 O12:O13 O3:O8 O10 O18 O20:O24 O27:O39</xm:sqref>
        </x14:dataValidation>
        <x14:dataValidation type="list" allowBlank="1" showInputMessage="1" showErrorMessage="1" xr:uid="{A5FB32F8-0A89-4101-AACA-8CEC0056D100}">
          <x14:formula1>
            <xm:f>Valeurs!$I$2:$I$10</xm:f>
          </x14:formula1>
          <xm:sqref>R1:R1048576</xm:sqref>
        </x14:dataValidation>
        <x14:dataValidation type="list" allowBlank="1" showInputMessage="1" showErrorMessage="1" xr:uid="{98405A20-8F9D-4899-BA78-905F99407B51}">
          <x14:formula1>
            <xm:f>Valeurs!$E$2:$E$3</xm:f>
          </x14:formula1>
          <xm:sqref>J2:J58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9DC5-65E1-460C-A6E6-4E6E199400E1}">
  <dimension ref="A1:B11"/>
  <sheetViews>
    <sheetView workbookViewId="0">
      <selection activeCell="G35" sqref="G35"/>
    </sheetView>
  </sheetViews>
  <sheetFormatPr defaultColWidth="11.44140625" defaultRowHeight="14.4"/>
  <cols>
    <col min="1" max="1" width="17.88671875" customWidth="1"/>
    <col min="2" max="2" width="52.88671875" customWidth="1"/>
  </cols>
  <sheetData>
    <row r="1" spans="1:2" ht="19.2" customHeight="1">
      <c r="A1" s="41" t="s">
        <v>953</v>
      </c>
      <c r="B1" s="41" t="s">
        <v>954</v>
      </c>
    </row>
    <row r="2" spans="1:2" ht="15.6">
      <c r="A2" s="42" t="s">
        <v>955</v>
      </c>
      <c r="B2" s="43" t="s">
        <v>956</v>
      </c>
    </row>
    <row r="3" spans="1:2" ht="15.6">
      <c r="A3" s="44" t="s">
        <v>898</v>
      </c>
      <c r="B3" s="43" t="s">
        <v>428</v>
      </c>
    </row>
    <row r="4" spans="1:2" ht="15.6">
      <c r="A4" s="48" t="s">
        <v>957</v>
      </c>
      <c r="B4" s="43" t="s">
        <v>958</v>
      </c>
    </row>
    <row r="5" spans="1:2" ht="15.6">
      <c r="A5" s="48" t="s">
        <v>415</v>
      </c>
      <c r="B5" s="45" t="s">
        <v>959</v>
      </c>
    </row>
    <row r="6" spans="1:2" ht="15.6">
      <c r="A6" s="49" t="s">
        <v>409</v>
      </c>
      <c r="B6" s="43" t="s">
        <v>960</v>
      </c>
    </row>
    <row r="7" spans="1:2" ht="15.6">
      <c r="A7" s="48" t="s">
        <v>413</v>
      </c>
      <c r="B7" s="43" t="s">
        <v>961</v>
      </c>
    </row>
    <row r="8" spans="1:2" ht="15.6">
      <c r="A8" s="48" t="s">
        <v>902</v>
      </c>
      <c r="B8" s="43" t="s">
        <v>962</v>
      </c>
    </row>
    <row r="9" spans="1:2" ht="15.6">
      <c r="A9" s="48" t="s">
        <v>963</v>
      </c>
      <c r="B9" s="45" t="s">
        <v>964</v>
      </c>
    </row>
    <row r="10" spans="1:2" ht="15.6">
      <c r="A10" s="46"/>
      <c r="B10" s="43" t="s">
        <v>965</v>
      </c>
    </row>
    <row r="11" spans="1:2" ht="15.6">
      <c r="A11" s="73" t="s">
        <v>966</v>
      </c>
      <c r="B11" t="s">
        <v>967</v>
      </c>
    </row>
  </sheetData>
  <pageMargins left="0.7" right="0.7" top="0.75" bottom="0.75" header="0.3" footer="0.3"/>
  <headerFooter>
    <oddFooter>&amp;L_x000D_&amp;1#&amp;"Calibri"&amp;10&amp;K000000 EXPLEO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4659-BC2F-4F4E-844D-0D59A283B36E}">
  <dimension ref="A1:L50"/>
  <sheetViews>
    <sheetView workbookViewId="0">
      <selection activeCell="L18" sqref="L18"/>
    </sheetView>
  </sheetViews>
  <sheetFormatPr defaultColWidth="11.44140625" defaultRowHeight="14.4"/>
  <cols>
    <col min="7" max="7" width="11.5546875" customWidth="1"/>
    <col min="8" max="8" width="14.109375" bestFit="1" customWidth="1"/>
    <col min="9" max="9" width="20.6640625" customWidth="1"/>
    <col min="10" max="10" width="15.88671875" bestFit="1" customWidth="1"/>
  </cols>
  <sheetData>
    <row r="1" spans="1:12">
      <c r="A1" s="95" t="s">
        <v>1</v>
      </c>
      <c r="B1" s="95"/>
      <c r="C1" s="95"/>
      <c r="D1" s="95"/>
      <c r="E1" s="95" t="s">
        <v>968</v>
      </c>
      <c r="F1" s="95" t="s">
        <v>969</v>
      </c>
      <c r="G1" s="95" t="s">
        <v>970</v>
      </c>
      <c r="H1" s="95" t="s">
        <v>971</v>
      </c>
      <c r="I1" s="95" t="s">
        <v>972</v>
      </c>
      <c r="J1" s="95" t="s">
        <v>973</v>
      </c>
    </row>
    <row r="2" spans="1:12">
      <c r="A2" s="96" t="s">
        <v>974</v>
      </c>
      <c r="B2" s="96" t="str">
        <f>RIGHT(A2,3)</f>
        <v>013</v>
      </c>
      <c r="C2" s="96" t="s">
        <v>975</v>
      </c>
      <c r="D2" s="96" t="str">
        <f>CONCATENATE(C2,B2)</f>
        <v>E013</v>
      </c>
      <c r="E2" s="96" t="s">
        <v>976</v>
      </c>
      <c r="F2" s="96" t="s">
        <v>977</v>
      </c>
      <c r="G2" s="96" t="s">
        <v>978</v>
      </c>
      <c r="H2" s="96">
        <v>15.5</v>
      </c>
      <c r="I2" s="96"/>
      <c r="J2" s="96">
        <v>15.5</v>
      </c>
    </row>
    <row r="3" spans="1:12">
      <c r="A3" s="96" t="s">
        <v>979</v>
      </c>
      <c r="B3" s="96" t="str">
        <f t="shared" ref="B3:B50" si="0">RIGHT(A3,3)</f>
        <v>027</v>
      </c>
      <c r="C3" s="96" t="s">
        <v>975</v>
      </c>
      <c r="D3" s="96" t="str">
        <f t="shared" ref="D3:D50" si="1">CONCATENATE(C3,B3)</f>
        <v>E027</v>
      </c>
      <c r="E3" s="96" t="s">
        <v>980</v>
      </c>
      <c r="F3" s="96" t="s">
        <v>981</v>
      </c>
      <c r="G3" s="96" t="s">
        <v>978</v>
      </c>
      <c r="H3" s="96">
        <v>12.5</v>
      </c>
      <c r="I3" s="96"/>
      <c r="J3" s="96">
        <v>12.5</v>
      </c>
    </row>
    <row r="4" spans="1:12">
      <c r="A4" s="96" t="s">
        <v>982</v>
      </c>
      <c r="B4" s="96" t="str">
        <f t="shared" si="0"/>
        <v>029</v>
      </c>
      <c r="C4" s="96" t="s">
        <v>975</v>
      </c>
      <c r="D4" s="96" t="str">
        <f t="shared" si="1"/>
        <v>E029</v>
      </c>
      <c r="E4" s="96" t="s">
        <v>983</v>
      </c>
      <c r="F4" s="96" t="s">
        <v>984</v>
      </c>
      <c r="G4" s="96" t="s">
        <v>978</v>
      </c>
      <c r="H4" s="96">
        <v>16.5</v>
      </c>
      <c r="I4" s="96"/>
      <c r="J4" s="96">
        <v>16.5</v>
      </c>
      <c r="L4" s="99"/>
    </row>
    <row r="5" spans="1:12">
      <c r="A5" s="96" t="s">
        <v>985</v>
      </c>
      <c r="B5" s="96" t="str">
        <f t="shared" si="0"/>
        <v>071</v>
      </c>
      <c r="C5" s="96" t="s">
        <v>975</v>
      </c>
      <c r="D5" s="96" t="str">
        <f t="shared" si="1"/>
        <v>E071</v>
      </c>
      <c r="E5" s="96" t="s">
        <v>986</v>
      </c>
      <c r="F5" s="96" t="s">
        <v>987</v>
      </c>
      <c r="G5" s="96" t="s">
        <v>978</v>
      </c>
      <c r="H5" s="96">
        <v>2.5</v>
      </c>
      <c r="I5" s="96"/>
      <c r="J5" s="96">
        <v>2.5</v>
      </c>
      <c r="L5" s="99"/>
    </row>
    <row r="6" spans="1:12">
      <c r="A6" s="96" t="s">
        <v>988</v>
      </c>
      <c r="B6" s="96" t="str">
        <f t="shared" si="0"/>
        <v>109</v>
      </c>
      <c r="C6" s="96" t="s">
        <v>975</v>
      </c>
      <c r="D6" s="96" t="str">
        <f t="shared" si="1"/>
        <v>E109</v>
      </c>
      <c r="E6" s="96" t="s">
        <v>989</v>
      </c>
      <c r="F6" s="96" t="s">
        <v>990</v>
      </c>
      <c r="G6" s="96" t="s">
        <v>978</v>
      </c>
      <c r="H6" s="96">
        <v>1</v>
      </c>
      <c r="I6" s="96"/>
      <c r="J6" s="96">
        <v>1</v>
      </c>
      <c r="L6" s="99"/>
    </row>
    <row r="7" spans="1:12">
      <c r="A7" s="96" t="s">
        <v>991</v>
      </c>
      <c r="B7" s="96" t="str">
        <f t="shared" si="0"/>
        <v>135</v>
      </c>
      <c r="C7" s="96" t="s">
        <v>975</v>
      </c>
      <c r="D7" s="96" t="str">
        <f t="shared" si="1"/>
        <v>E135</v>
      </c>
      <c r="E7" s="96" t="s">
        <v>992</v>
      </c>
      <c r="F7" s="96" t="s">
        <v>993</v>
      </c>
      <c r="G7" s="96" t="s">
        <v>978</v>
      </c>
      <c r="H7" s="96">
        <v>5.5</v>
      </c>
      <c r="I7" s="96">
        <v>9</v>
      </c>
      <c r="J7" s="96">
        <v>-3.5</v>
      </c>
      <c r="L7" s="99"/>
    </row>
    <row r="8" spans="1:12">
      <c r="A8" s="96" t="s">
        <v>994</v>
      </c>
      <c r="B8" s="96" t="str">
        <f t="shared" si="0"/>
        <v>143</v>
      </c>
      <c r="C8" s="96" t="s">
        <v>975</v>
      </c>
      <c r="D8" s="96" t="str">
        <f t="shared" si="1"/>
        <v>E143</v>
      </c>
      <c r="E8" s="96" t="s">
        <v>995</v>
      </c>
      <c r="F8" s="96" t="s">
        <v>996</v>
      </c>
      <c r="G8" s="96" t="s">
        <v>978</v>
      </c>
      <c r="H8" s="96">
        <v>3</v>
      </c>
      <c r="I8" s="96"/>
      <c r="J8" s="96">
        <v>3</v>
      </c>
      <c r="L8" s="99"/>
    </row>
    <row r="9" spans="1:12">
      <c r="A9" s="96" t="s">
        <v>997</v>
      </c>
      <c r="B9" s="96" t="str">
        <f t="shared" si="0"/>
        <v>144</v>
      </c>
      <c r="C9" s="96" t="s">
        <v>975</v>
      </c>
      <c r="D9" s="96" t="str">
        <f t="shared" si="1"/>
        <v>E144</v>
      </c>
      <c r="E9" s="96" t="s">
        <v>998</v>
      </c>
      <c r="F9" s="96" t="s">
        <v>999</v>
      </c>
      <c r="G9" s="96" t="s">
        <v>978</v>
      </c>
      <c r="H9" s="96">
        <v>10</v>
      </c>
      <c r="I9" s="96"/>
      <c r="J9" s="96">
        <v>10</v>
      </c>
      <c r="L9" s="99"/>
    </row>
    <row r="10" spans="1:12">
      <c r="A10" s="96" t="s">
        <v>1000</v>
      </c>
      <c r="B10" s="96" t="str">
        <f t="shared" si="0"/>
        <v>145</v>
      </c>
      <c r="C10" s="96" t="s">
        <v>975</v>
      </c>
      <c r="D10" s="96" t="str">
        <f t="shared" si="1"/>
        <v>E145</v>
      </c>
      <c r="E10" s="96" t="s">
        <v>1001</v>
      </c>
      <c r="F10" s="96" t="s">
        <v>1002</v>
      </c>
      <c r="G10" s="96" t="s">
        <v>978</v>
      </c>
      <c r="H10" s="96">
        <v>-2</v>
      </c>
      <c r="I10" s="96"/>
      <c r="J10" s="96">
        <v>-2</v>
      </c>
      <c r="L10" s="99"/>
    </row>
    <row r="11" spans="1:12">
      <c r="A11" s="96" t="s">
        <v>1003</v>
      </c>
      <c r="B11" s="96" t="str">
        <f t="shared" si="0"/>
        <v>188</v>
      </c>
      <c r="C11" s="96" t="s">
        <v>975</v>
      </c>
      <c r="D11" s="96" t="str">
        <f t="shared" si="1"/>
        <v>E188</v>
      </c>
      <c r="E11" s="96" t="s">
        <v>1004</v>
      </c>
      <c r="F11" s="96" t="s">
        <v>1005</v>
      </c>
      <c r="G11" s="96" t="s">
        <v>978</v>
      </c>
      <c r="H11" s="96">
        <v>4.5</v>
      </c>
      <c r="I11" s="96"/>
      <c r="J11" s="96">
        <v>4.5</v>
      </c>
      <c r="L11" s="100"/>
    </row>
    <row r="12" spans="1:12">
      <c r="A12" s="96" t="s">
        <v>1006</v>
      </c>
      <c r="B12" s="96" t="str">
        <f t="shared" si="0"/>
        <v>195</v>
      </c>
      <c r="C12" s="96" t="s">
        <v>975</v>
      </c>
      <c r="D12" s="96" t="str">
        <f t="shared" si="1"/>
        <v>E195</v>
      </c>
      <c r="E12" s="96" t="s">
        <v>1007</v>
      </c>
      <c r="F12" s="96" t="s">
        <v>1008</v>
      </c>
      <c r="G12" s="96" t="s">
        <v>978</v>
      </c>
      <c r="H12" s="96">
        <v>1</v>
      </c>
      <c r="I12" s="96"/>
      <c r="J12" s="96">
        <v>1</v>
      </c>
    </row>
    <row r="13" spans="1:12">
      <c r="A13" s="96" t="s">
        <v>1009</v>
      </c>
      <c r="B13" s="96" t="str">
        <f t="shared" si="0"/>
        <v>237</v>
      </c>
      <c r="C13" s="96" t="s">
        <v>975</v>
      </c>
      <c r="D13" s="96" t="str">
        <f t="shared" si="1"/>
        <v>E237</v>
      </c>
      <c r="E13" s="96" t="s">
        <v>1010</v>
      </c>
      <c r="F13" s="96" t="s">
        <v>1011</v>
      </c>
      <c r="G13" s="96" t="s">
        <v>978</v>
      </c>
      <c r="H13" s="96">
        <v>7.5</v>
      </c>
      <c r="I13" s="96"/>
      <c r="J13" s="96">
        <v>7.5</v>
      </c>
    </row>
    <row r="14" spans="1:12">
      <c r="A14" s="96" t="s">
        <v>1012</v>
      </c>
      <c r="B14" s="96" t="str">
        <f t="shared" si="0"/>
        <v>288</v>
      </c>
      <c r="C14" s="96" t="s">
        <v>975</v>
      </c>
      <c r="D14" s="96" t="str">
        <f t="shared" si="1"/>
        <v>E288</v>
      </c>
      <c r="E14" s="96" t="s">
        <v>1013</v>
      </c>
      <c r="F14" s="96" t="s">
        <v>1014</v>
      </c>
      <c r="G14" s="96" t="s">
        <v>978</v>
      </c>
      <c r="H14" s="96">
        <v>-2</v>
      </c>
      <c r="I14" s="96"/>
      <c r="J14" s="96">
        <v>-2</v>
      </c>
    </row>
    <row r="15" spans="1:12">
      <c r="A15" s="96" t="s">
        <v>1015</v>
      </c>
      <c r="B15" s="96" t="str">
        <f t="shared" si="0"/>
        <v>290</v>
      </c>
      <c r="C15" s="96" t="s">
        <v>975</v>
      </c>
      <c r="D15" s="96" t="str">
        <f t="shared" si="1"/>
        <v>E290</v>
      </c>
      <c r="E15" s="96" t="s">
        <v>1016</v>
      </c>
      <c r="F15" s="96" t="s">
        <v>990</v>
      </c>
      <c r="G15" s="96" t="s">
        <v>978</v>
      </c>
      <c r="H15" s="96">
        <v>-2</v>
      </c>
      <c r="I15" s="96"/>
      <c r="J15" s="96">
        <v>-2</v>
      </c>
    </row>
    <row r="16" spans="1:12">
      <c r="A16" s="96" t="s">
        <v>1017</v>
      </c>
      <c r="B16" s="96" t="str">
        <f t="shared" si="0"/>
        <v>291</v>
      </c>
      <c r="C16" s="96" t="s">
        <v>975</v>
      </c>
      <c r="D16" s="96" t="str">
        <f t="shared" si="1"/>
        <v>E291</v>
      </c>
      <c r="E16" s="96" t="s">
        <v>1018</v>
      </c>
      <c r="F16" s="96" t="s">
        <v>1019</v>
      </c>
      <c r="G16" s="96" t="s">
        <v>978</v>
      </c>
      <c r="H16" s="96">
        <v>0</v>
      </c>
      <c r="I16" s="96">
        <v>-5</v>
      </c>
      <c r="J16" s="96">
        <v>5</v>
      </c>
    </row>
    <row r="17" spans="1:10">
      <c r="A17" s="96" t="s">
        <v>1020</v>
      </c>
      <c r="B17" s="96" t="str">
        <f t="shared" si="0"/>
        <v>335</v>
      </c>
      <c r="C17" s="96" t="s">
        <v>975</v>
      </c>
      <c r="D17" s="96" t="str">
        <f t="shared" si="1"/>
        <v>E335</v>
      </c>
      <c r="E17" s="96" t="s">
        <v>1021</v>
      </c>
      <c r="F17" s="96" t="s">
        <v>1022</v>
      </c>
      <c r="G17" s="96" t="s">
        <v>978</v>
      </c>
      <c r="H17" s="96">
        <v>0</v>
      </c>
      <c r="I17" s="96"/>
      <c r="J17" s="96">
        <v>0</v>
      </c>
    </row>
    <row r="18" spans="1:10">
      <c r="A18" s="96" t="s">
        <v>1023</v>
      </c>
      <c r="B18" s="96" t="str">
        <f t="shared" si="0"/>
        <v>367</v>
      </c>
      <c r="C18" s="96" t="s">
        <v>975</v>
      </c>
      <c r="D18" s="96" t="str">
        <f t="shared" si="1"/>
        <v>E367</v>
      </c>
      <c r="E18" s="96" t="s">
        <v>1024</v>
      </c>
      <c r="F18" s="96" t="s">
        <v>1025</v>
      </c>
      <c r="G18" s="96" t="s">
        <v>978</v>
      </c>
      <c r="H18" s="96">
        <v>-9</v>
      </c>
      <c r="I18" s="96"/>
      <c r="J18" s="96">
        <v>-9</v>
      </c>
    </row>
    <row r="19" spans="1:10">
      <c r="A19" s="96" t="s">
        <v>1026</v>
      </c>
      <c r="B19" s="96" t="str">
        <f t="shared" si="0"/>
        <v>370</v>
      </c>
      <c r="C19" s="96" t="s">
        <v>975</v>
      </c>
      <c r="D19" s="96" t="str">
        <f t="shared" si="1"/>
        <v>E370</v>
      </c>
      <c r="E19" s="96" t="s">
        <v>1027</v>
      </c>
      <c r="F19" s="96" t="s">
        <v>1028</v>
      </c>
      <c r="G19" s="96" t="s">
        <v>978</v>
      </c>
      <c r="H19" s="96">
        <v>13</v>
      </c>
      <c r="I19" s="96"/>
      <c r="J19" s="96">
        <v>13</v>
      </c>
    </row>
    <row r="20" spans="1:10">
      <c r="A20" s="96" t="s">
        <v>1029</v>
      </c>
      <c r="B20" s="96" t="str">
        <f t="shared" si="0"/>
        <v>381</v>
      </c>
      <c r="C20" s="96" t="s">
        <v>975</v>
      </c>
      <c r="D20" s="96" t="str">
        <f t="shared" si="1"/>
        <v>E381</v>
      </c>
      <c r="E20" s="96" t="s">
        <v>1030</v>
      </c>
      <c r="F20" s="96" t="s">
        <v>1031</v>
      </c>
      <c r="G20" s="96" t="s">
        <v>978</v>
      </c>
      <c r="H20" s="96">
        <v>10</v>
      </c>
      <c r="I20" s="96">
        <v>2</v>
      </c>
      <c r="J20" s="96">
        <v>8</v>
      </c>
    </row>
    <row r="21" spans="1:10">
      <c r="A21" s="96" t="s">
        <v>1032</v>
      </c>
      <c r="B21" s="96" t="str">
        <f t="shared" si="0"/>
        <v>402</v>
      </c>
      <c r="C21" s="96" t="s">
        <v>975</v>
      </c>
      <c r="D21" s="96" t="str">
        <f t="shared" si="1"/>
        <v>E402</v>
      </c>
      <c r="E21" s="96" t="s">
        <v>1033</v>
      </c>
      <c r="F21" s="96" t="s">
        <v>1034</v>
      </c>
      <c r="G21" s="96" t="s">
        <v>978</v>
      </c>
      <c r="H21" s="96">
        <v>3.5</v>
      </c>
      <c r="I21" s="96"/>
      <c r="J21" s="96">
        <v>3.5</v>
      </c>
    </row>
    <row r="22" spans="1:10">
      <c r="A22" s="96" t="s">
        <v>1035</v>
      </c>
      <c r="B22" s="96" t="str">
        <f t="shared" si="0"/>
        <v>403</v>
      </c>
      <c r="C22" s="96" t="s">
        <v>975</v>
      </c>
      <c r="D22" s="96" t="str">
        <f t="shared" si="1"/>
        <v>E403</v>
      </c>
      <c r="E22" s="96" t="s">
        <v>1036</v>
      </c>
      <c r="F22" s="96" t="s">
        <v>1037</v>
      </c>
      <c r="G22" s="96" t="s">
        <v>978</v>
      </c>
      <c r="H22" s="96">
        <v>0.5</v>
      </c>
      <c r="I22" s="96"/>
      <c r="J22" s="96">
        <v>0.5</v>
      </c>
    </row>
    <row r="23" spans="1:10">
      <c r="A23" s="96" t="s">
        <v>1038</v>
      </c>
      <c r="B23" s="96" t="str">
        <f t="shared" si="0"/>
        <v>405</v>
      </c>
      <c r="C23" s="96" t="s">
        <v>975</v>
      </c>
      <c r="D23" s="96" t="str">
        <f t="shared" si="1"/>
        <v>E405</v>
      </c>
      <c r="E23" s="96" t="s">
        <v>1039</v>
      </c>
      <c r="F23" s="96" t="s">
        <v>1040</v>
      </c>
      <c r="G23" s="96" t="s">
        <v>978</v>
      </c>
      <c r="H23" s="96">
        <v>-1.5</v>
      </c>
      <c r="I23" s="96"/>
      <c r="J23" s="96">
        <v>-1.5</v>
      </c>
    </row>
    <row r="24" spans="1:10">
      <c r="A24" s="96" t="s">
        <v>1041</v>
      </c>
      <c r="B24" s="96" t="str">
        <f t="shared" si="0"/>
        <v>422</v>
      </c>
      <c r="C24" s="96" t="s">
        <v>975</v>
      </c>
      <c r="D24" s="96" t="str">
        <f t="shared" si="1"/>
        <v>E422</v>
      </c>
      <c r="E24" s="96" t="s">
        <v>1042</v>
      </c>
      <c r="F24" s="96" t="s">
        <v>1043</v>
      </c>
      <c r="G24" s="96" t="s">
        <v>978</v>
      </c>
      <c r="H24" s="96">
        <v>11</v>
      </c>
      <c r="I24" s="96"/>
      <c r="J24" s="96">
        <v>11</v>
      </c>
    </row>
    <row r="25" spans="1:10">
      <c r="A25" s="96" t="s">
        <v>1044</v>
      </c>
      <c r="B25" s="96" t="str">
        <f t="shared" si="0"/>
        <v>473</v>
      </c>
      <c r="C25" s="96" t="s">
        <v>975</v>
      </c>
      <c r="D25" s="96" t="str">
        <f t="shared" si="1"/>
        <v>E473</v>
      </c>
      <c r="E25" s="96" t="s">
        <v>1045</v>
      </c>
      <c r="F25" s="96" t="s">
        <v>1046</v>
      </c>
      <c r="G25" s="96" t="s">
        <v>978</v>
      </c>
      <c r="H25" s="96">
        <v>-2</v>
      </c>
      <c r="I25" s="96"/>
      <c r="J25" s="96">
        <v>-2</v>
      </c>
    </row>
    <row r="26" spans="1:10">
      <c r="A26" s="96" t="s">
        <v>1047</v>
      </c>
      <c r="B26" s="96" t="str">
        <f t="shared" si="0"/>
        <v>480</v>
      </c>
      <c r="C26" s="96" t="s">
        <v>975</v>
      </c>
      <c r="D26" s="96" t="str">
        <f t="shared" si="1"/>
        <v>E480</v>
      </c>
      <c r="E26" s="96" t="s">
        <v>1048</v>
      </c>
      <c r="F26" s="96" t="s">
        <v>1049</v>
      </c>
      <c r="G26" s="96" t="s">
        <v>978</v>
      </c>
      <c r="H26" s="96">
        <v>0</v>
      </c>
      <c r="I26" s="96"/>
      <c r="J26" s="96">
        <v>0</v>
      </c>
    </row>
    <row r="27" spans="1:10">
      <c r="A27" s="96" t="s">
        <v>1050</v>
      </c>
      <c r="B27" s="96" t="str">
        <f t="shared" si="0"/>
        <v>502</v>
      </c>
      <c r="C27" s="96" t="s">
        <v>975</v>
      </c>
      <c r="D27" s="96" t="str">
        <f t="shared" si="1"/>
        <v>E502</v>
      </c>
      <c r="E27" s="96" t="s">
        <v>1051</v>
      </c>
      <c r="F27" s="96" t="s">
        <v>1040</v>
      </c>
      <c r="G27" s="96" t="s">
        <v>978</v>
      </c>
      <c r="H27" s="96">
        <v>8.5</v>
      </c>
      <c r="I27" s="96"/>
      <c r="J27" s="96">
        <v>8.5</v>
      </c>
    </row>
    <row r="28" spans="1:10">
      <c r="A28" s="96" t="s">
        <v>1052</v>
      </c>
      <c r="B28" s="96" t="str">
        <f t="shared" si="0"/>
        <v>522</v>
      </c>
      <c r="C28" s="96" t="s">
        <v>975</v>
      </c>
      <c r="D28" s="96" t="str">
        <f t="shared" si="1"/>
        <v>E522</v>
      </c>
      <c r="E28" s="96" t="s">
        <v>1053</v>
      </c>
      <c r="F28" s="96" t="s">
        <v>1054</v>
      </c>
      <c r="G28" s="96" t="s">
        <v>978</v>
      </c>
      <c r="H28" s="96">
        <v>1</v>
      </c>
      <c r="I28" s="96"/>
      <c r="J28" s="96">
        <v>1</v>
      </c>
    </row>
    <row r="29" spans="1:10">
      <c r="A29" s="96" t="s">
        <v>1055</v>
      </c>
      <c r="B29" s="96" t="str">
        <f t="shared" si="0"/>
        <v>529</v>
      </c>
      <c r="C29" s="96" t="s">
        <v>975</v>
      </c>
      <c r="D29" s="96" t="str">
        <f t="shared" si="1"/>
        <v>E529</v>
      </c>
      <c r="E29" s="96" t="s">
        <v>1056</v>
      </c>
      <c r="F29" s="96" t="s">
        <v>1057</v>
      </c>
      <c r="G29" s="96" t="s">
        <v>978</v>
      </c>
      <c r="H29" s="96">
        <v>-4</v>
      </c>
      <c r="I29" s="96"/>
      <c r="J29" s="96">
        <v>-4</v>
      </c>
    </row>
    <row r="30" spans="1:10">
      <c r="A30" s="96" t="s">
        <v>1058</v>
      </c>
      <c r="B30" s="96" t="str">
        <f t="shared" si="0"/>
        <v>651</v>
      </c>
      <c r="C30" s="96" t="s">
        <v>975</v>
      </c>
      <c r="D30" s="96" t="str">
        <f t="shared" si="1"/>
        <v>E651</v>
      </c>
      <c r="E30" s="96" t="s">
        <v>1059</v>
      </c>
      <c r="F30" s="96" t="s">
        <v>1040</v>
      </c>
      <c r="G30" s="96" t="s">
        <v>978</v>
      </c>
      <c r="H30" s="96">
        <v>15.5</v>
      </c>
      <c r="I30" s="96">
        <v>1</v>
      </c>
      <c r="J30" s="96">
        <v>14.5</v>
      </c>
    </row>
    <row r="31" spans="1:10">
      <c r="A31" s="96" t="s">
        <v>1060</v>
      </c>
      <c r="B31" s="96" t="str">
        <f t="shared" si="0"/>
        <v>665</v>
      </c>
      <c r="C31" s="96" t="s">
        <v>975</v>
      </c>
      <c r="D31" s="96" t="str">
        <f t="shared" si="1"/>
        <v>E665</v>
      </c>
      <c r="E31" s="96" t="s">
        <v>1061</v>
      </c>
      <c r="F31" s="96" t="s">
        <v>1062</v>
      </c>
      <c r="G31" s="96" t="s">
        <v>978</v>
      </c>
      <c r="H31" s="96">
        <v>7.5</v>
      </c>
      <c r="I31" s="96"/>
      <c r="J31" s="96">
        <v>7.5</v>
      </c>
    </row>
    <row r="32" spans="1:10">
      <c r="A32" s="96" t="s">
        <v>1063</v>
      </c>
      <c r="B32" s="96" t="str">
        <f t="shared" si="0"/>
        <v>666</v>
      </c>
      <c r="C32" s="96" t="s">
        <v>975</v>
      </c>
      <c r="D32" s="96" t="str">
        <f t="shared" si="1"/>
        <v>E666</v>
      </c>
      <c r="E32" s="96" t="s">
        <v>1064</v>
      </c>
      <c r="F32" s="96" t="s">
        <v>1065</v>
      </c>
      <c r="G32" s="96" t="s">
        <v>978</v>
      </c>
      <c r="H32" s="96">
        <v>6.5</v>
      </c>
      <c r="I32" s="96"/>
      <c r="J32" s="96">
        <v>6.5</v>
      </c>
    </row>
    <row r="33" spans="1:10">
      <c r="A33" s="96" t="s">
        <v>1066</v>
      </c>
      <c r="B33" s="96" t="str">
        <f t="shared" si="0"/>
        <v>669</v>
      </c>
      <c r="C33" s="96" t="s">
        <v>975</v>
      </c>
      <c r="D33" s="96" t="str">
        <f t="shared" si="1"/>
        <v>E669</v>
      </c>
      <c r="E33" s="96" t="s">
        <v>1067</v>
      </c>
      <c r="F33" s="96" t="s">
        <v>1008</v>
      </c>
      <c r="G33" s="96" t="s">
        <v>978</v>
      </c>
      <c r="H33" s="96">
        <v>7.5</v>
      </c>
      <c r="I33" s="96"/>
      <c r="J33" s="96">
        <v>7.5</v>
      </c>
    </row>
    <row r="34" spans="1:10">
      <c r="A34" s="96" t="s">
        <v>1068</v>
      </c>
      <c r="B34" s="96" t="str">
        <f t="shared" si="0"/>
        <v>672</v>
      </c>
      <c r="C34" s="96" t="s">
        <v>975</v>
      </c>
      <c r="D34" s="96" t="str">
        <f t="shared" si="1"/>
        <v>E672</v>
      </c>
      <c r="E34" s="96" t="s">
        <v>1069</v>
      </c>
      <c r="F34" s="96" t="s">
        <v>1065</v>
      </c>
      <c r="G34" s="96" t="s">
        <v>978</v>
      </c>
      <c r="H34" s="96">
        <v>3.5</v>
      </c>
      <c r="I34" s="96"/>
      <c r="J34" s="96">
        <v>3.5</v>
      </c>
    </row>
    <row r="35" spans="1:10">
      <c r="A35" s="96" t="s">
        <v>1070</v>
      </c>
      <c r="B35" s="96" t="str">
        <f t="shared" si="0"/>
        <v>693</v>
      </c>
      <c r="C35" s="96" t="s">
        <v>975</v>
      </c>
      <c r="D35" s="96" t="str">
        <f t="shared" si="1"/>
        <v>E693</v>
      </c>
      <c r="E35" s="96" t="s">
        <v>1071</v>
      </c>
      <c r="F35" s="96" t="s">
        <v>1072</v>
      </c>
      <c r="G35" s="96" t="s">
        <v>978</v>
      </c>
      <c r="H35" s="96">
        <v>11</v>
      </c>
      <c r="I35" s="96"/>
      <c r="J35" s="96">
        <v>11</v>
      </c>
    </row>
    <row r="36" spans="1:10">
      <c r="A36" s="96" t="s">
        <v>1073</v>
      </c>
      <c r="B36" s="96" t="str">
        <f t="shared" si="0"/>
        <v>696</v>
      </c>
      <c r="C36" s="96" t="s">
        <v>975</v>
      </c>
      <c r="D36" s="96" t="str">
        <f t="shared" si="1"/>
        <v>E696</v>
      </c>
      <c r="E36" s="96" t="s">
        <v>1074</v>
      </c>
      <c r="F36" s="96" t="s">
        <v>1075</v>
      </c>
      <c r="G36" s="96" t="s">
        <v>978</v>
      </c>
      <c r="H36" s="96">
        <v>9.5</v>
      </c>
      <c r="I36" s="96">
        <v>3</v>
      </c>
      <c r="J36" s="96">
        <v>6.5</v>
      </c>
    </row>
    <row r="37" spans="1:10">
      <c r="A37" s="96" t="s">
        <v>1076</v>
      </c>
      <c r="B37" s="96" t="str">
        <f t="shared" si="0"/>
        <v>815</v>
      </c>
      <c r="C37" s="96" t="s">
        <v>975</v>
      </c>
      <c r="D37" s="96" t="str">
        <f t="shared" si="1"/>
        <v>E815</v>
      </c>
      <c r="E37" s="96" t="s">
        <v>1077</v>
      </c>
      <c r="F37" s="96" t="s">
        <v>1078</v>
      </c>
      <c r="G37" s="96" t="s">
        <v>978</v>
      </c>
      <c r="H37" s="96">
        <v>13</v>
      </c>
      <c r="I37" s="96">
        <v>9</v>
      </c>
      <c r="J37" s="96">
        <v>4</v>
      </c>
    </row>
    <row r="38" spans="1:10">
      <c r="A38" s="96" t="s">
        <v>1079</v>
      </c>
      <c r="B38" s="96" t="str">
        <f t="shared" si="0"/>
        <v>816</v>
      </c>
      <c r="C38" s="96" t="s">
        <v>975</v>
      </c>
      <c r="D38" s="96" t="str">
        <f t="shared" si="1"/>
        <v>E816</v>
      </c>
      <c r="E38" s="96" t="s">
        <v>1080</v>
      </c>
      <c r="F38" s="96" t="s">
        <v>1081</v>
      </c>
      <c r="G38" s="96" t="s">
        <v>978</v>
      </c>
      <c r="H38" s="96">
        <v>3</v>
      </c>
      <c r="I38" s="96"/>
      <c r="J38" s="96">
        <v>3</v>
      </c>
    </row>
    <row r="39" spans="1:10">
      <c r="A39" s="96" t="s">
        <v>1082</v>
      </c>
      <c r="B39" s="96" t="str">
        <f t="shared" si="0"/>
        <v>830</v>
      </c>
      <c r="C39" s="96" t="s">
        <v>975</v>
      </c>
      <c r="D39" s="96" t="str">
        <f t="shared" si="1"/>
        <v>E830</v>
      </c>
      <c r="E39" s="96" t="s">
        <v>1083</v>
      </c>
      <c r="F39" s="96" t="s">
        <v>1084</v>
      </c>
      <c r="G39" s="96" t="s">
        <v>978</v>
      </c>
      <c r="H39" s="96">
        <v>21</v>
      </c>
      <c r="I39" s="96"/>
      <c r="J39" s="96">
        <v>21</v>
      </c>
    </row>
    <row r="40" spans="1:10">
      <c r="A40" s="96" t="s">
        <v>1085</v>
      </c>
      <c r="B40" s="96" t="str">
        <f t="shared" si="0"/>
        <v>831</v>
      </c>
      <c r="C40" s="96" t="s">
        <v>975</v>
      </c>
      <c r="D40" s="96" t="str">
        <f t="shared" si="1"/>
        <v>E831</v>
      </c>
      <c r="E40" s="96" t="s">
        <v>1086</v>
      </c>
      <c r="F40" s="96" t="s">
        <v>1087</v>
      </c>
      <c r="G40" s="96" t="s">
        <v>978</v>
      </c>
      <c r="H40" s="96">
        <v>11</v>
      </c>
      <c r="I40" s="96"/>
      <c r="J40" s="96">
        <v>11</v>
      </c>
    </row>
    <row r="41" spans="1:10">
      <c r="A41" s="96" t="s">
        <v>1088</v>
      </c>
      <c r="B41" s="96" t="str">
        <f t="shared" si="0"/>
        <v>938</v>
      </c>
      <c r="C41" s="96" t="s">
        <v>975</v>
      </c>
      <c r="D41" s="96" t="str">
        <f t="shared" si="1"/>
        <v>E938</v>
      </c>
      <c r="E41" s="96" t="s">
        <v>1089</v>
      </c>
      <c r="F41" s="96" t="s">
        <v>996</v>
      </c>
      <c r="G41" s="96" t="s">
        <v>978</v>
      </c>
      <c r="H41" s="96">
        <v>4.5</v>
      </c>
      <c r="I41" s="96"/>
      <c r="J41" s="96">
        <v>4.5</v>
      </c>
    </row>
    <row r="42" spans="1:10">
      <c r="A42" s="96" t="s">
        <v>1090</v>
      </c>
      <c r="B42" s="96" t="str">
        <f t="shared" si="0"/>
        <v>994</v>
      </c>
      <c r="C42" s="96" t="s">
        <v>975</v>
      </c>
      <c r="D42" s="96" t="str">
        <f t="shared" si="1"/>
        <v>E994</v>
      </c>
      <c r="E42" s="96" t="s">
        <v>1091</v>
      </c>
      <c r="F42" s="96" t="s">
        <v>1075</v>
      </c>
      <c r="G42" s="96" t="s">
        <v>978</v>
      </c>
      <c r="H42" s="96">
        <v>2</v>
      </c>
      <c r="I42" s="96">
        <v>3</v>
      </c>
      <c r="J42" s="96">
        <v>-1</v>
      </c>
    </row>
    <row r="43" spans="1:10">
      <c r="A43" s="96" t="s">
        <v>574</v>
      </c>
      <c r="B43" s="96" t="str">
        <f t="shared" si="0"/>
        <v>002</v>
      </c>
      <c r="C43" s="96" t="s">
        <v>975</v>
      </c>
      <c r="D43" s="96" t="str">
        <f t="shared" si="1"/>
        <v>E002</v>
      </c>
      <c r="E43" s="96" t="s">
        <v>1092</v>
      </c>
      <c r="F43" s="96" t="s">
        <v>1093</v>
      </c>
      <c r="G43" s="96" t="s">
        <v>978</v>
      </c>
      <c r="H43" s="96">
        <v>3.5</v>
      </c>
      <c r="I43" s="96"/>
      <c r="J43" s="96">
        <v>3.5</v>
      </c>
    </row>
    <row r="44" spans="1:10">
      <c r="A44" s="96" t="s">
        <v>577</v>
      </c>
      <c r="B44" s="96" t="str">
        <f t="shared" si="0"/>
        <v>012</v>
      </c>
      <c r="C44" s="96" t="s">
        <v>975</v>
      </c>
      <c r="D44" s="96" t="str">
        <f t="shared" si="1"/>
        <v>E012</v>
      </c>
      <c r="E44" s="96" t="s">
        <v>1094</v>
      </c>
      <c r="F44" s="96" t="s">
        <v>1095</v>
      </c>
      <c r="G44" s="96" t="s">
        <v>978</v>
      </c>
      <c r="H44" s="96">
        <v>3</v>
      </c>
      <c r="I44" s="96">
        <v>5</v>
      </c>
      <c r="J44" s="96">
        <v>-2</v>
      </c>
    </row>
    <row r="45" spans="1:10">
      <c r="A45" s="96" t="s">
        <v>584</v>
      </c>
      <c r="B45" s="96" t="str">
        <f t="shared" si="0"/>
        <v>023</v>
      </c>
      <c r="C45" s="96" t="s">
        <v>975</v>
      </c>
      <c r="D45" s="96" t="str">
        <f t="shared" si="1"/>
        <v>E023</v>
      </c>
      <c r="E45" s="96" t="s">
        <v>1096</v>
      </c>
      <c r="F45" s="96" t="s">
        <v>1014</v>
      </c>
      <c r="G45" s="96" t="s">
        <v>978</v>
      </c>
      <c r="H45" s="96">
        <v>4.5</v>
      </c>
      <c r="I45" s="96"/>
      <c r="J45" s="96">
        <v>4.5</v>
      </c>
    </row>
    <row r="46" spans="1:10">
      <c r="A46" s="96" t="s">
        <v>1097</v>
      </c>
      <c r="B46" s="96" t="str">
        <f t="shared" si="0"/>
        <v>029</v>
      </c>
      <c r="C46" s="96" t="s">
        <v>975</v>
      </c>
      <c r="D46" s="96" t="str">
        <f t="shared" si="1"/>
        <v>E029</v>
      </c>
      <c r="E46" s="96" t="s">
        <v>1098</v>
      </c>
      <c r="F46" s="96" t="s">
        <v>1099</v>
      </c>
      <c r="G46" s="96" t="s">
        <v>978</v>
      </c>
      <c r="H46" s="96">
        <v>3</v>
      </c>
      <c r="I46" s="96"/>
      <c r="J46" s="96">
        <v>3</v>
      </c>
    </row>
    <row r="47" spans="1:10">
      <c r="A47" s="96" t="s">
        <v>586</v>
      </c>
      <c r="B47" s="96" t="str">
        <f t="shared" si="0"/>
        <v>032</v>
      </c>
      <c r="C47" s="96" t="s">
        <v>975</v>
      </c>
      <c r="D47" s="96" t="str">
        <f t="shared" si="1"/>
        <v>E032</v>
      </c>
      <c r="E47" s="96" t="s">
        <v>1100</v>
      </c>
      <c r="F47" s="96" t="s">
        <v>1101</v>
      </c>
      <c r="G47" s="96" t="s">
        <v>978</v>
      </c>
      <c r="H47" s="96">
        <v>3</v>
      </c>
      <c r="I47" s="96"/>
      <c r="J47" s="96">
        <v>3</v>
      </c>
    </row>
    <row r="48" spans="1:10">
      <c r="A48" s="96" t="s">
        <v>1102</v>
      </c>
      <c r="B48" s="96" t="str">
        <f t="shared" si="0"/>
        <v>037</v>
      </c>
      <c r="C48" s="96" t="s">
        <v>975</v>
      </c>
      <c r="D48" s="96" t="str">
        <f t="shared" si="1"/>
        <v>E037</v>
      </c>
      <c r="E48" s="96" t="s">
        <v>1103</v>
      </c>
      <c r="F48" s="96" t="s">
        <v>1104</v>
      </c>
      <c r="G48" s="96" t="s">
        <v>978</v>
      </c>
      <c r="H48" s="96">
        <v>-1.5</v>
      </c>
      <c r="I48" s="96"/>
      <c r="J48" s="96">
        <v>-1.5</v>
      </c>
    </row>
    <row r="49" spans="1:10">
      <c r="A49" s="96" t="s">
        <v>1105</v>
      </c>
      <c r="B49" s="96" t="str">
        <f t="shared" si="0"/>
        <v>040</v>
      </c>
      <c r="C49" s="96" t="s">
        <v>975</v>
      </c>
      <c r="D49" s="96" t="str">
        <f t="shared" si="1"/>
        <v>E040</v>
      </c>
      <c r="E49" s="96" t="s">
        <v>1106</v>
      </c>
      <c r="F49" s="96" t="s">
        <v>1107</v>
      </c>
      <c r="G49" s="96" t="s">
        <v>978</v>
      </c>
      <c r="H49" s="96">
        <v>1.5</v>
      </c>
      <c r="I49" s="96"/>
      <c r="J49" s="96">
        <v>1.5</v>
      </c>
    </row>
    <row r="50" spans="1:10">
      <c r="A50" s="96" t="s">
        <v>1108</v>
      </c>
      <c r="B50" s="96" t="str">
        <f t="shared" si="0"/>
        <v>053</v>
      </c>
      <c r="C50" s="96" t="s">
        <v>975</v>
      </c>
      <c r="D50" s="96" t="str">
        <f t="shared" si="1"/>
        <v>E053</v>
      </c>
      <c r="E50" s="96" t="s">
        <v>1109</v>
      </c>
      <c r="F50" s="96" t="s">
        <v>1110</v>
      </c>
      <c r="G50" s="96" t="s">
        <v>978</v>
      </c>
      <c r="H50" s="96">
        <v>1.5</v>
      </c>
      <c r="I50" s="96"/>
      <c r="J50" s="96">
        <v>1.5</v>
      </c>
    </row>
  </sheetData>
  <autoFilter ref="A1:J50" xr:uid="{B0FE4659-BC2F-4F4E-844D-0D59A283B3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81F6-0C98-4D61-A2FF-FF96DA989985}">
  <dimension ref="F3:O33"/>
  <sheetViews>
    <sheetView workbookViewId="0">
      <selection activeCell="S17" sqref="S17"/>
    </sheetView>
  </sheetViews>
  <sheetFormatPr defaultColWidth="8.6640625" defaultRowHeight="14.4"/>
  <cols>
    <col min="7" max="7" width="13.5546875" bestFit="1" customWidth="1"/>
    <col min="9" max="9" width="10.88671875" bestFit="1" customWidth="1"/>
    <col min="10" max="10" width="14.5546875" bestFit="1" customWidth="1"/>
    <col min="12" max="12" width="10.109375" bestFit="1" customWidth="1"/>
    <col min="13" max="13" width="12.33203125" bestFit="1" customWidth="1"/>
    <col min="15" max="15" width="17.5546875" customWidth="1"/>
  </cols>
  <sheetData>
    <row r="3" spans="6:15">
      <c r="G3" s="85">
        <v>87.38</v>
      </c>
    </row>
    <row r="4" spans="6:15" ht="15" thickBot="1">
      <c r="G4" s="86">
        <v>49.41</v>
      </c>
    </row>
    <row r="7" spans="6:15">
      <c r="G7" t="s">
        <v>1111</v>
      </c>
      <c r="H7" t="s">
        <v>1112</v>
      </c>
      <c r="I7" t="s">
        <v>1113</v>
      </c>
      <c r="J7" t="s">
        <v>1114</v>
      </c>
      <c r="K7" t="s">
        <v>1115</v>
      </c>
      <c r="L7" t="s">
        <v>1116</v>
      </c>
    </row>
    <row r="8" spans="6:15">
      <c r="F8" t="s">
        <v>1117</v>
      </c>
      <c r="G8" s="84">
        <f>G4*10.8</f>
        <v>533.62800000000004</v>
      </c>
      <c r="H8">
        <f>130*10.8</f>
        <v>1404</v>
      </c>
      <c r="I8">
        <v>18.329999999999998</v>
      </c>
      <c r="J8" s="84">
        <f>G8*22</f>
        <v>11739.816000000001</v>
      </c>
      <c r="K8">
        <f>I8*H8</f>
        <v>25735.319999999996</v>
      </c>
      <c r="L8" s="88">
        <f>(K8-J8)/K8</f>
        <v>0.54382475135339281</v>
      </c>
    </row>
    <row r="9" spans="6:15">
      <c r="F9" t="s">
        <v>1118</v>
      </c>
      <c r="G9" s="84">
        <v>1800</v>
      </c>
      <c r="H9" s="87">
        <f>225*10.8</f>
        <v>2430</v>
      </c>
      <c r="I9">
        <v>22</v>
      </c>
      <c r="J9" s="84">
        <f>G9*22</f>
        <v>39600</v>
      </c>
      <c r="K9">
        <f>I9*H9</f>
        <v>53460</v>
      </c>
      <c r="L9" s="88">
        <f>(K9-J9)/K9</f>
        <v>0.25925925925925924</v>
      </c>
    </row>
    <row r="11" spans="6:15">
      <c r="J11">
        <f>J9+J8</f>
        <v>51339.815999999999</v>
      </c>
      <c r="K11">
        <f>K9+K8</f>
        <v>79195.319999999992</v>
      </c>
      <c r="L11" s="88">
        <f>(K11-J11)/K11</f>
        <v>0.35173169323641845</v>
      </c>
    </row>
    <row r="16" spans="6:15">
      <c r="O16" s="90">
        <f>(183-126)/183</f>
        <v>0.31147540983606559</v>
      </c>
    </row>
    <row r="17" spans="11:15">
      <c r="O17" s="90">
        <f>(548-384)/548</f>
        <v>0.29927007299270075</v>
      </c>
    </row>
    <row r="23" spans="11:15">
      <c r="K23" t="s">
        <v>1112</v>
      </c>
      <c r="L23" t="s">
        <v>1119</v>
      </c>
      <c r="M23" t="s">
        <v>1120</v>
      </c>
      <c r="N23" t="s">
        <v>1121</v>
      </c>
      <c r="O23" t="s">
        <v>1116</v>
      </c>
    </row>
    <row r="24" spans="11:15">
      <c r="K24">
        <f>L24+M24</f>
        <v>613</v>
      </c>
      <c r="L24">
        <v>430</v>
      </c>
      <c r="M24">
        <v>183</v>
      </c>
      <c r="O24" s="89">
        <v>0.28000000000000003</v>
      </c>
    </row>
    <row r="26" spans="11:15">
      <c r="M26">
        <f>K24*(1-O24)</f>
        <v>441.35999999999996</v>
      </c>
    </row>
    <row r="28" spans="11:15">
      <c r="N28" t="s">
        <v>1112</v>
      </c>
      <c r="O28" t="s">
        <v>1122</v>
      </c>
    </row>
    <row r="29" spans="11:15">
      <c r="L29" t="s">
        <v>1123</v>
      </c>
      <c r="M29">
        <v>510</v>
      </c>
      <c r="N29">
        <v>384</v>
      </c>
      <c r="O29">
        <v>180</v>
      </c>
    </row>
    <row r="30" spans="11:15">
      <c r="M30">
        <f>M29/(1-O24)</f>
        <v>708.33333333333337</v>
      </c>
      <c r="N30">
        <f>N29/(1-O24)</f>
        <v>533.33333333333337</v>
      </c>
    </row>
    <row r="31" spans="11:15">
      <c r="N31">
        <v>21</v>
      </c>
    </row>
    <row r="33" spans="14:14">
      <c r="N33">
        <f>N31*N30</f>
        <v>11200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275D-A471-4F10-B3C9-01AD48289176}">
  <dimension ref="B3:Q6"/>
  <sheetViews>
    <sheetView topLeftCell="F1" workbookViewId="0">
      <selection activeCell="M16" sqref="M16"/>
    </sheetView>
  </sheetViews>
  <sheetFormatPr defaultColWidth="11.44140625" defaultRowHeight="14.4"/>
  <cols>
    <col min="2" max="2" width="17.5546875" bestFit="1" customWidth="1"/>
    <col min="3" max="3" width="17.109375" bestFit="1" customWidth="1"/>
    <col min="5" max="5" width="37.5546875" customWidth="1"/>
    <col min="7" max="7" width="15.5546875" bestFit="1" customWidth="1"/>
  </cols>
  <sheetData>
    <row r="3" spans="2:17" ht="15.6" thickBot="1">
      <c r="B3" s="76"/>
      <c r="C3" s="76"/>
      <c r="D3" s="76"/>
      <c r="E3" s="76"/>
      <c r="F3" s="76"/>
      <c r="G3" s="76"/>
      <c r="H3" s="76"/>
      <c r="I3" s="76"/>
      <c r="J3" s="76"/>
      <c r="K3" s="123" t="s">
        <v>1124</v>
      </c>
      <c r="L3" s="123"/>
      <c r="M3" s="123"/>
      <c r="N3" s="123"/>
      <c r="O3" s="123"/>
      <c r="P3" s="123"/>
      <c r="Q3" s="123"/>
    </row>
    <row r="4" spans="2:17" ht="15.6" thickBot="1">
      <c r="B4" s="77" t="s">
        <v>1125</v>
      </c>
      <c r="C4" s="78" t="s">
        <v>1126</v>
      </c>
      <c r="D4" s="78" t="s">
        <v>1127</v>
      </c>
      <c r="E4" s="78" t="s">
        <v>1128</v>
      </c>
      <c r="F4" s="78" t="s">
        <v>1129</v>
      </c>
      <c r="G4" s="78" t="s">
        <v>1112</v>
      </c>
      <c r="H4" s="78" t="s">
        <v>1130</v>
      </c>
      <c r="I4" s="78" t="s">
        <v>1131</v>
      </c>
      <c r="J4" s="78" t="s">
        <v>1132</v>
      </c>
      <c r="K4" s="79" t="s">
        <v>1133</v>
      </c>
      <c r="L4" s="79" t="s">
        <v>1134</v>
      </c>
      <c r="M4" s="79" t="s">
        <v>1135</v>
      </c>
      <c r="N4" s="79" t="s">
        <v>1136</v>
      </c>
      <c r="O4" s="79" t="s">
        <v>1137</v>
      </c>
      <c r="P4" s="79" t="s">
        <v>1138</v>
      </c>
      <c r="Q4" s="79" t="s">
        <v>1139</v>
      </c>
    </row>
    <row r="5" spans="2:17" ht="15.6" thickBot="1">
      <c r="B5" s="80" t="s">
        <v>1140</v>
      </c>
      <c r="C5" t="s">
        <v>1141</v>
      </c>
      <c r="D5" s="81"/>
      <c r="E5" s="81" t="s">
        <v>1142</v>
      </c>
      <c r="F5" s="81" t="s">
        <v>445</v>
      </c>
      <c r="G5" s="83">
        <v>1800</v>
      </c>
      <c r="H5" s="81" t="s">
        <v>1143</v>
      </c>
      <c r="I5" s="81"/>
      <c r="J5" s="81" t="s">
        <v>1144</v>
      </c>
      <c r="K5" s="82">
        <f>1800*22</f>
        <v>39600</v>
      </c>
      <c r="L5" s="82">
        <f t="shared" ref="L5:Q6" si="0">1800*22</f>
        <v>39600</v>
      </c>
      <c r="M5" s="82">
        <f t="shared" si="0"/>
        <v>39600</v>
      </c>
      <c r="N5" s="82">
        <f t="shared" si="0"/>
        <v>39600</v>
      </c>
      <c r="O5" s="82">
        <f>1800*18</f>
        <v>32400</v>
      </c>
      <c r="P5" s="82">
        <f t="shared" si="0"/>
        <v>39600</v>
      </c>
      <c r="Q5" s="82">
        <f t="shared" si="0"/>
        <v>39600</v>
      </c>
    </row>
    <row r="6" spans="2:17" ht="15.6" thickBot="1">
      <c r="B6" s="80" t="s">
        <v>1140</v>
      </c>
      <c r="C6" t="s">
        <v>1145</v>
      </c>
      <c r="E6" t="s">
        <v>1146</v>
      </c>
      <c r="F6" s="81" t="s">
        <v>445</v>
      </c>
      <c r="G6" s="84">
        <v>1800</v>
      </c>
      <c r="H6" s="81" t="s">
        <v>1143</v>
      </c>
      <c r="I6" s="81"/>
      <c r="J6" s="81" t="s">
        <v>1144</v>
      </c>
      <c r="K6" s="82">
        <f>1800*22</f>
        <v>39600</v>
      </c>
      <c r="L6" s="82">
        <f t="shared" si="0"/>
        <v>39600</v>
      </c>
      <c r="M6" s="82">
        <f t="shared" si="0"/>
        <v>39600</v>
      </c>
      <c r="N6" s="82">
        <f t="shared" si="0"/>
        <v>39600</v>
      </c>
      <c r="O6" s="82">
        <f>1800*18</f>
        <v>32400</v>
      </c>
      <c r="P6" s="82">
        <f t="shared" si="0"/>
        <v>39600</v>
      </c>
      <c r="Q6" s="82">
        <f t="shared" si="0"/>
        <v>39600</v>
      </c>
    </row>
  </sheetData>
  <mergeCells count="1">
    <mergeCell ref="K3:Q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2E9A-EABE-4AAE-B45E-8EDDCE217A12}">
  <dimension ref="A1:LK99"/>
  <sheetViews>
    <sheetView zoomScale="80" zoomScaleNormal="80" workbookViewId="0">
      <pane xSplit="3" topLeftCell="R1" activePane="topRight" state="frozen"/>
      <selection pane="topRight" activeCell="R2" sqref="R2"/>
    </sheetView>
  </sheetViews>
  <sheetFormatPr defaultColWidth="11.44140625" defaultRowHeight="15" customHeight="1"/>
  <cols>
    <col min="1" max="1" width="6.109375" style="38" customWidth="1"/>
    <col min="2" max="2" width="17.44140625" style="9" bestFit="1" customWidth="1"/>
    <col min="3" max="3" width="44.109375" style="9" customWidth="1"/>
    <col min="4" max="4" width="27.6640625" style="33" customWidth="1"/>
    <col min="5" max="5" width="20.44140625" style="10" customWidth="1"/>
    <col min="6" max="6" width="25.88671875" style="1" customWidth="1"/>
    <col min="7" max="10" width="32.6640625" style="1" customWidth="1"/>
    <col min="11" max="12" width="32.6640625" style="1" hidden="1" customWidth="1"/>
    <col min="13" max="15" width="32.6640625" style="1" customWidth="1"/>
    <col min="16" max="16" width="29.109375" style="33" customWidth="1"/>
    <col min="17" max="17" width="16" style="9" customWidth="1"/>
    <col min="18" max="18" width="12.88671875" style="1" bestFit="1" customWidth="1"/>
    <col min="19" max="30" width="8.5546875" style="1" bestFit="1" customWidth="1"/>
    <col min="31" max="31" width="5.33203125" style="1" bestFit="1" customWidth="1"/>
    <col min="32" max="32" width="9.109375" style="65" bestFit="1" customWidth="1"/>
    <col min="33" max="36" width="12.5546875" style="1" bestFit="1" customWidth="1"/>
    <col min="37" max="37" width="8.5546875" style="1" bestFit="1" customWidth="1"/>
    <col min="38" max="43" width="12.5546875" style="1" bestFit="1" customWidth="1"/>
    <col min="44" max="53" width="5.33203125" style="1" bestFit="1" customWidth="1"/>
    <col min="54" max="54" width="5.33203125" style="23" bestFit="1" customWidth="1"/>
    <col min="55" max="57" width="5.33203125" style="1" bestFit="1" customWidth="1"/>
    <col min="58" max="58" width="5.33203125" style="24" bestFit="1" customWidth="1"/>
    <col min="59" max="59" width="5.33203125" style="23" bestFit="1" customWidth="1"/>
    <col min="60" max="62" width="5.33203125" style="1" bestFit="1" customWidth="1"/>
    <col min="63" max="63" width="5.33203125" style="24" bestFit="1" customWidth="1"/>
    <col min="64" max="289" width="5.33203125" style="1" bestFit="1" customWidth="1"/>
    <col min="290" max="298" width="3.44140625" style="1" customWidth="1"/>
    <col min="299" max="299" width="3.6640625" style="1" customWidth="1"/>
    <col min="300" max="303" width="4.6640625" style="1" customWidth="1"/>
    <col min="304" max="304" width="4.5546875" style="1" customWidth="1"/>
    <col min="305" max="305" width="5.33203125" style="1" bestFit="1" customWidth="1"/>
    <col min="306" max="309" width="9.6640625" style="1" customWidth="1"/>
    <col min="310" max="310" width="9.6640625" style="1" bestFit="1" customWidth="1"/>
    <col min="311" max="311" width="9.6640625" style="1" customWidth="1"/>
    <col min="312" max="16384" width="11.44140625" style="1"/>
  </cols>
  <sheetData>
    <row r="1" spans="1:323" ht="66.599999999999994" customHeight="1">
      <c r="A1" s="39" t="s">
        <v>0</v>
      </c>
      <c r="B1" s="98" t="s">
        <v>1</v>
      </c>
      <c r="C1" s="4" t="s">
        <v>2</v>
      </c>
      <c r="D1" s="3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632</v>
      </c>
      <c r="M1" s="3" t="s">
        <v>12</v>
      </c>
      <c r="N1" s="3" t="s">
        <v>13</v>
      </c>
      <c r="O1" s="3" t="s">
        <v>15</v>
      </c>
      <c r="P1" s="31" t="s">
        <v>1147</v>
      </c>
      <c r="Q1" s="11" t="s">
        <v>1148</v>
      </c>
      <c r="R1" s="11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3" t="s">
        <v>31</v>
      </c>
      <c r="AF1" s="63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4" t="s">
        <v>43</v>
      </c>
      <c r="AR1" s="59" t="s">
        <v>1149</v>
      </c>
      <c r="AS1" s="59" t="s">
        <v>1150</v>
      </c>
      <c r="AT1" s="59" t="s">
        <v>1151</v>
      </c>
      <c r="AU1" s="59" t="s">
        <v>1152</v>
      </c>
      <c r="AV1" s="59" t="s">
        <v>1153</v>
      </c>
      <c r="AW1" s="59" t="s">
        <v>1154</v>
      </c>
      <c r="AX1" s="59" t="s">
        <v>1155</v>
      </c>
      <c r="AY1" s="59" t="s">
        <v>1156</v>
      </c>
      <c r="AZ1" s="59" t="s">
        <v>1157</v>
      </c>
      <c r="BA1" s="59" t="s">
        <v>1158</v>
      </c>
      <c r="BB1" s="59" t="s">
        <v>1159</v>
      </c>
      <c r="BC1" s="59" t="s">
        <v>1160</v>
      </c>
      <c r="BD1" s="59" t="s">
        <v>1161</v>
      </c>
      <c r="BE1" s="59" t="s">
        <v>1162</v>
      </c>
      <c r="BF1" s="59" t="s">
        <v>1163</v>
      </c>
      <c r="BG1" s="59" t="s">
        <v>1164</v>
      </c>
      <c r="BH1" s="59" t="s">
        <v>1165</v>
      </c>
      <c r="BI1" s="59" t="s">
        <v>1166</v>
      </c>
      <c r="BJ1" s="59" t="s">
        <v>1167</v>
      </c>
      <c r="BK1" s="59" t="s">
        <v>1168</v>
      </c>
      <c r="BL1" s="59" t="s">
        <v>1169</v>
      </c>
      <c r="BM1" s="59" t="s">
        <v>1170</v>
      </c>
      <c r="BN1" s="59" t="s">
        <v>1171</v>
      </c>
      <c r="BO1" s="68" t="s">
        <v>1172</v>
      </c>
      <c r="BP1" s="68" t="s">
        <v>1173</v>
      </c>
      <c r="BQ1" s="68" t="s">
        <v>1174</v>
      </c>
      <c r="BR1" s="68" t="s">
        <v>1175</v>
      </c>
      <c r="BS1" s="68" t="s">
        <v>1176</v>
      </c>
      <c r="BT1" s="68" t="s">
        <v>1177</v>
      </c>
      <c r="BU1" s="68" t="s">
        <v>1178</v>
      </c>
      <c r="BV1" s="68" t="s">
        <v>1179</v>
      </c>
      <c r="BW1" s="68" t="s">
        <v>1180</v>
      </c>
      <c r="BX1" s="68" t="s">
        <v>1181</v>
      </c>
      <c r="BY1" s="68" t="s">
        <v>1182</v>
      </c>
      <c r="BZ1" s="68" t="s">
        <v>1183</v>
      </c>
      <c r="CA1" s="68" t="s">
        <v>1184</v>
      </c>
      <c r="CB1" s="68" t="s">
        <v>1185</v>
      </c>
      <c r="CC1" s="68" t="s">
        <v>1186</v>
      </c>
      <c r="CD1" s="68" t="s">
        <v>1187</v>
      </c>
      <c r="CE1" s="68" t="s">
        <v>1188</v>
      </c>
      <c r="CF1" s="68" t="s">
        <v>1189</v>
      </c>
      <c r="CG1" s="68" t="s">
        <v>1190</v>
      </c>
      <c r="CH1" s="68" t="s">
        <v>1191</v>
      </c>
      <c r="CI1" s="68" t="s">
        <v>1192</v>
      </c>
      <c r="CJ1" s="30" t="s">
        <v>1193</v>
      </c>
      <c r="CK1" s="30" t="s">
        <v>1194</v>
      </c>
      <c r="CL1" s="30" t="s">
        <v>1195</v>
      </c>
      <c r="CM1" s="30" t="s">
        <v>1196</v>
      </c>
      <c r="CN1" s="30" t="s">
        <v>1197</v>
      </c>
      <c r="CO1" s="30" t="s">
        <v>1198</v>
      </c>
      <c r="CP1" s="30" t="s">
        <v>1199</v>
      </c>
      <c r="CQ1" s="30" t="s">
        <v>1200</v>
      </c>
      <c r="CR1" s="30" t="s">
        <v>1201</v>
      </c>
      <c r="CS1" s="30" t="s">
        <v>1202</v>
      </c>
      <c r="CT1" s="30" t="s">
        <v>1203</v>
      </c>
      <c r="CU1" s="30" t="s">
        <v>1204</v>
      </c>
      <c r="CV1" s="30" t="s">
        <v>1205</v>
      </c>
      <c r="CW1" s="30" t="s">
        <v>1206</v>
      </c>
      <c r="CX1" s="30" t="s">
        <v>1207</v>
      </c>
      <c r="CY1" s="30" t="s">
        <v>1208</v>
      </c>
      <c r="CZ1" s="30" t="s">
        <v>1209</v>
      </c>
      <c r="DA1" s="30" t="s">
        <v>1210</v>
      </c>
      <c r="DB1" s="30" t="s">
        <v>1211</v>
      </c>
      <c r="DC1" s="30" t="s">
        <v>1212</v>
      </c>
      <c r="DD1" s="60" t="s">
        <v>1213</v>
      </c>
      <c r="DE1" s="30" t="s">
        <v>1214</v>
      </c>
      <c r="DF1" s="30" t="s">
        <v>1215</v>
      </c>
      <c r="DG1" s="30" t="s">
        <v>1216</v>
      </c>
      <c r="DH1" s="30" t="s">
        <v>1217</v>
      </c>
      <c r="DI1" s="30" t="s">
        <v>1218</v>
      </c>
      <c r="DJ1" s="30" t="s">
        <v>1219</v>
      </c>
      <c r="DK1" s="30" t="s">
        <v>1220</v>
      </c>
      <c r="DL1" s="30" t="s">
        <v>1221</v>
      </c>
      <c r="DM1" s="30" t="s">
        <v>1222</v>
      </c>
      <c r="DN1" s="30" t="s">
        <v>1223</v>
      </c>
      <c r="DO1" s="30" t="s">
        <v>1224</v>
      </c>
      <c r="DP1" s="30" t="s">
        <v>1225</v>
      </c>
      <c r="DQ1" s="30" t="s">
        <v>1226</v>
      </c>
      <c r="DR1" s="30" t="s">
        <v>1227</v>
      </c>
      <c r="DS1" s="30" t="s">
        <v>1228</v>
      </c>
      <c r="DT1" s="30" t="s">
        <v>1229</v>
      </c>
      <c r="DU1" s="30" t="s">
        <v>1230</v>
      </c>
      <c r="DV1" s="30" t="s">
        <v>1231</v>
      </c>
      <c r="DW1" s="30" t="s">
        <v>1232</v>
      </c>
      <c r="DX1" s="30" t="s">
        <v>1233</v>
      </c>
      <c r="DY1" s="30" t="s">
        <v>1234</v>
      </c>
      <c r="DZ1" s="30" t="s">
        <v>1235</v>
      </c>
      <c r="EA1" s="71" t="s">
        <v>1236</v>
      </c>
      <c r="EB1" s="30" t="s">
        <v>1237</v>
      </c>
      <c r="EC1" s="30" t="s">
        <v>1238</v>
      </c>
      <c r="ED1" s="30" t="s">
        <v>1239</v>
      </c>
      <c r="EE1" s="30" t="s">
        <v>1240</v>
      </c>
      <c r="EF1" s="30" t="s">
        <v>1241</v>
      </c>
      <c r="EG1" s="30" t="s">
        <v>1242</v>
      </c>
      <c r="EH1" s="30" t="s">
        <v>1243</v>
      </c>
      <c r="EI1" s="30" t="s">
        <v>1244</v>
      </c>
      <c r="EJ1" s="30" t="s">
        <v>1245</v>
      </c>
      <c r="EK1" s="30" t="s">
        <v>1246</v>
      </c>
      <c r="EL1" s="30" t="s">
        <v>1247</v>
      </c>
      <c r="EM1" s="30" t="s">
        <v>1248</v>
      </c>
      <c r="EN1" s="30" t="s">
        <v>1249</v>
      </c>
      <c r="EO1" s="30" t="s">
        <v>1250</v>
      </c>
      <c r="EP1" s="30" t="s">
        <v>1251</v>
      </c>
      <c r="EQ1" s="30" t="s">
        <v>1252</v>
      </c>
      <c r="ER1" s="30" t="s">
        <v>1253</v>
      </c>
      <c r="ES1" s="30" t="s">
        <v>1254</v>
      </c>
      <c r="ET1" s="30" t="s">
        <v>1255</v>
      </c>
      <c r="EU1" s="30" t="s">
        <v>576</v>
      </c>
      <c r="EV1" s="30" t="s">
        <v>1256</v>
      </c>
      <c r="EW1" s="30" t="s">
        <v>1257</v>
      </c>
      <c r="EX1" s="71" t="s">
        <v>1258</v>
      </c>
      <c r="EY1" s="30" t="s">
        <v>1259</v>
      </c>
      <c r="EZ1" s="30" t="s">
        <v>1260</v>
      </c>
      <c r="FA1" s="30" t="s">
        <v>1261</v>
      </c>
      <c r="FB1" s="30" t="s">
        <v>1262</v>
      </c>
      <c r="FC1" s="30" t="s">
        <v>1263</v>
      </c>
      <c r="FD1" s="30" t="s">
        <v>1264</v>
      </c>
      <c r="FE1" s="30" t="s">
        <v>1265</v>
      </c>
      <c r="FF1" s="30" t="s">
        <v>1266</v>
      </c>
      <c r="FG1" s="30" t="s">
        <v>1267</v>
      </c>
      <c r="FH1" s="30" t="s">
        <v>1268</v>
      </c>
      <c r="FI1" s="30" t="s">
        <v>1269</v>
      </c>
      <c r="FJ1" s="30" t="s">
        <v>1270</v>
      </c>
      <c r="FK1" s="30" t="s">
        <v>1271</v>
      </c>
      <c r="FL1" s="30" t="s">
        <v>1272</v>
      </c>
      <c r="FM1" s="30" t="s">
        <v>1273</v>
      </c>
      <c r="FN1" s="30" t="s">
        <v>1274</v>
      </c>
      <c r="FO1" s="30" t="s">
        <v>1275</v>
      </c>
      <c r="FP1" s="30" t="s">
        <v>1276</v>
      </c>
      <c r="FQ1" s="60" t="s">
        <v>1277</v>
      </c>
      <c r="FR1" s="30" t="s">
        <v>1278</v>
      </c>
      <c r="FS1" s="30" t="s">
        <v>1279</v>
      </c>
      <c r="FT1" s="30" t="s">
        <v>1280</v>
      </c>
      <c r="FU1" s="30" t="s">
        <v>1281</v>
      </c>
      <c r="FV1" s="30" t="s">
        <v>1282</v>
      </c>
      <c r="FW1" s="30" t="s">
        <v>1283</v>
      </c>
      <c r="FX1" s="30" t="s">
        <v>1284</v>
      </c>
      <c r="FY1" s="30" t="s">
        <v>1285</v>
      </c>
      <c r="FZ1" s="30" t="s">
        <v>1286</v>
      </c>
      <c r="GA1" s="30" t="s">
        <v>1287</v>
      </c>
      <c r="GB1" s="30" t="s">
        <v>1288</v>
      </c>
      <c r="GC1" s="30" t="s">
        <v>1289</v>
      </c>
      <c r="GD1" s="30" t="s">
        <v>1290</v>
      </c>
      <c r="GE1" s="30" t="s">
        <v>1291</v>
      </c>
      <c r="GF1" s="30" t="s">
        <v>1292</v>
      </c>
      <c r="GG1" s="30" t="s">
        <v>1293</v>
      </c>
      <c r="GH1" s="30" t="s">
        <v>1294</v>
      </c>
      <c r="GI1" s="30" t="s">
        <v>1295</v>
      </c>
      <c r="GJ1" s="30" t="s">
        <v>1296</v>
      </c>
      <c r="GK1" s="30" t="s">
        <v>1297</v>
      </c>
      <c r="GL1" s="30" t="s">
        <v>1298</v>
      </c>
      <c r="GM1" s="30" t="s">
        <v>1299</v>
      </c>
      <c r="GN1" s="75" t="s">
        <v>1300</v>
      </c>
      <c r="GO1" s="30" t="s">
        <v>1301</v>
      </c>
      <c r="GP1" s="30" t="s">
        <v>1302</v>
      </c>
      <c r="GQ1" s="30" t="s">
        <v>1303</v>
      </c>
      <c r="GR1" s="30" t="s">
        <v>1304</v>
      </c>
      <c r="GS1" s="30" t="s">
        <v>1305</v>
      </c>
      <c r="GT1" s="30" t="s">
        <v>1306</v>
      </c>
      <c r="GU1" s="30" t="s">
        <v>1307</v>
      </c>
      <c r="GV1" s="30" t="s">
        <v>1308</v>
      </c>
      <c r="GW1" s="30" t="s">
        <v>1309</v>
      </c>
      <c r="GX1" s="30" t="s">
        <v>1310</v>
      </c>
      <c r="GY1" s="30" t="s">
        <v>1311</v>
      </c>
      <c r="GZ1" s="30" t="s">
        <v>1312</v>
      </c>
      <c r="HA1" s="30" t="s">
        <v>1313</v>
      </c>
      <c r="HB1" s="30" t="s">
        <v>1314</v>
      </c>
      <c r="HC1" s="30" t="s">
        <v>1315</v>
      </c>
      <c r="HD1" s="30" t="s">
        <v>1316</v>
      </c>
      <c r="HE1" s="30" t="s">
        <v>1317</v>
      </c>
      <c r="HF1" s="30" t="s">
        <v>1318</v>
      </c>
      <c r="HG1" s="30" t="s">
        <v>1319</v>
      </c>
      <c r="HH1" s="30" t="s">
        <v>1320</v>
      </c>
      <c r="HI1" s="30" t="s">
        <v>1321</v>
      </c>
      <c r="HJ1" s="30" t="s">
        <v>1322</v>
      </c>
      <c r="HK1" s="91" t="s">
        <v>1323</v>
      </c>
      <c r="HL1" s="30" t="s">
        <v>1324</v>
      </c>
      <c r="HM1" s="30" t="s">
        <v>1325</v>
      </c>
      <c r="HN1" s="30" t="s">
        <v>1326</v>
      </c>
      <c r="HO1" s="30" t="s">
        <v>1327</v>
      </c>
      <c r="HP1" s="30" t="s">
        <v>1328</v>
      </c>
      <c r="HQ1" s="30" t="s">
        <v>1329</v>
      </c>
      <c r="HR1" s="30" t="s">
        <v>1330</v>
      </c>
      <c r="HS1" s="30" t="s">
        <v>1331</v>
      </c>
      <c r="HT1" s="30" t="s">
        <v>1332</v>
      </c>
      <c r="HU1" s="30" t="s">
        <v>1333</v>
      </c>
      <c r="HV1" s="30" t="s">
        <v>1334</v>
      </c>
      <c r="HW1" s="30" t="s">
        <v>1335</v>
      </c>
      <c r="HX1" s="30" t="s">
        <v>1336</v>
      </c>
      <c r="HY1" s="30" t="s">
        <v>1337</v>
      </c>
      <c r="HZ1" s="30" t="s">
        <v>1338</v>
      </c>
      <c r="IA1" s="30" t="s">
        <v>1339</v>
      </c>
      <c r="IB1" s="30" t="s">
        <v>1340</v>
      </c>
      <c r="IC1" s="30" t="s">
        <v>1341</v>
      </c>
      <c r="ID1" s="30" t="s">
        <v>1342</v>
      </c>
      <c r="IE1" s="30" t="s">
        <v>1343</v>
      </c>
      <c r="IF1" s="68" t="s">
        <v>1344</v>
      </c>
      <c r="IG1" s="30" t="s">
        <v>1345</v>
      </c>
      <c r="IH1" s="30" t="s">
        <v>1346</v>
      </c>
      <c r="II1" s="30" t="s">
        <v>1347</v>
      </c>
      <c r="IJ1" s="30" t="s">
        <v>1348</v>
      </c>
      <c r="IK1" s="30" t="s">
        <v>1349</v>
      </c>
      <c r="IL1" s="30" t="s">
        <v>1350</v>
      </c>
      <c r="IM1" s="60" t="s">
        <v>1351</v>
      </c>
      <c r="IN1" s="30" t="s">
        <v>1352</v>
      </c>
      <c r="IO1" s="30" t="s">
        <v>1353</v>
      </c>
      <c r="IP1" s="30" t="s">
        <v>1354</v>
      </c>
      <c r="IQ1" s="30" t="s">
        <v>1355</v>
      </c>
      <c r="IR1" s="30" t="s">
        <v>1356</v>
      </c>
      <c r="IS1" s="30" t="s">
        <v>1357</v>
      </c>
      <c r="IT1" s="30" t="s">
        <v>1358</v>
      </c>
      <c r="IU1" s="30" t="s">
        <v>1359</v>
      </c>
      <c r="IV1" s="30" t="s">
        <v>1360</v>
      </c>
      <c r="IW1" s="30" t="s">
        <v>1361</v>
      </c>
      <c r="IX1" s="30" t="s">
        <v>1362</v>
      </c>
      <c r="IY1" s="30" t="s">
        <v>1363</v>
      </c>
      <c r="IZ1" s="30" t="s">
        <v>1364</v>
      </c>
      <c r="JA1" s="30" t="s">
        <v>1365</v>
      </c>
      <c r="JB1" s="30" t="s">
        <v>1366</v>
      </c>
      <c r="JC1" s="94" t="s">
        <v>1367</v>
      </c>
      <c r="JD1" s="30" t="s">
        <v>1368</v>
      </c>
      <c r="JE1" s="30" t="s">
        <v>1369</v>
      </c>
      <c r="JF1" s="30" t="s">
        <v>1370</v>
      </c>
      <c r="JG1" s="30" t="s">
        <v>1371</v>
      </c>
      <c r="JH1" s="30" t="s">
        <v>1372</v>
      </c>
      <c r="JI1" s="30" t="s">
        <v>1373</v>
      </c>
      <c r="JJ1" s="30" t="s">
        <v>1374</v>
      </c>
      <c r="JK1" s="30" t="s">
        <v>1375</v>
      </c>
      <c r="JL1" s="30" t="s">
        <v>1376</v>
      </c>
      <c r="JM1" s="30" t="s">
        <v>1377</v>
      </c>
      <c r="JN1" s="30" t="s">
        <v>1378</v>
      </c>
      <c r="JO1" s="30" t="s">
        <v>1379</v>
      </c>
      <c r="JP1" s="30" t="s">
        <v>1380</v>
      </c>
      <c r="JQ1" s="30" t="s">
        <v>1381</v>
      </c>
      <c r="JR1" s="30" t="s">
        <v>1382</v>
      </c>
      <c r="JS1" s="30" t="s">
        <v>1383</v>
      </c>
      <c r="JT1" s="30" t="s">
        <v>1384</v>
      </c>
      <c r="JU1" s="30" t="s">
        <v>1385</v>
      </c>
      <c r="JV1" s="30" t="s">
        <v>1386</v>
      </c>
      <c r="JW1" s="30" t="s">
        <v>1387</v>
      </c>
      <c r="JX1" s="68" t="s">
        <v>1388</v>
      </c>
      <c r="JY1" s="30" t="s">
        <v>1389</v>
      </c>
      <c r="JZ1" s="30" t="s">
        <v>1390</v>
      </c>
      <c r="KA1" s="30" t="s">
        <v>1391</v>
      </c>
      <c r="KB1" s="30" t="s">
        <v>1392</v>
      </c>
      <c r="KC1" s="30" t="s">
        <v>1393</v>
      </c>
      <c r="KD1" s="30" t="s">
        <v>1394</v>
      </c>
      <c r="KE1" s="30" t="s">
        <v>1395</v>
      </c>
      <c r="KF1" s="30" t="s">
        <v>1396</v>
      </c>
      <c r="KG1" s="30" t="s">
        <v>1397</v>
      </c>
      <c r="KH1" s="30" t="s">
        <v>1398</v>
      </c>
      <c r="KI1" s="30" t="s">
        <v>1399</v>
      </c>
      <c r="KJ1" s="30" t="s">
        <v>1400</v>
      </c>
      <c r="KK1" s="30" t="s">
        <v>1401</v>
      </c>
      <c r="KL1" s="30" t="s">
        <v>1402</v>
      </c>
      <c r="KM1" s="30" t="s">
        <v>1403</v>
      </c>
      <c r="KN1" s="30" t="s">
        <v>1404</v>
      </c>
      <c r="KO1" s="30" t="s">
        <v>1405</v>
      </c>
      <c r="KP1" s="30" t="s">
        <v>1406</v>
      </c>
      <c r="KQ1" s="30" t="s">
        <v>1407</v>
      </c>
      <c r="KR1" s="16" t="s">
        <v>1408</v>
      </c>
      <c r="KS1" s="16" t="s">
        <v>1409</v>
      </c>
      <c r="KT1" s="93" t="s">
        <v>409</v>
      </c>
      <c r="KU1" s="93" t="s">
        <v>413</v>
      </c>
      <c r="KV1" s="93" t="s">
        <v>414</v>
      </c>
      <c r="KW1" s="93" t="s">
        <v>415</v>
      </c>
      <c r="KX1" s="97" t="s">
        <v>416</v>
      </c>
      <c r="KY1" s="97" t="s">
        <v>1410</v>
      </c>
      <c r="KZ1" s="12" t="s">
        <v>1411</v>
      </c>
      <c r="LA1" s="12" t="s">
        <v>1412</v>
      </c>
      <c r="LB1" s="12" t="s">
        <v>1413</v>
      </c>
      <c r="LC1" s="12" t="s">
        <v>1414</v>
      </c>
      <c r="LD1" s="12" t="s">
        <v>1415</v>
      </c>
      <c r="LE1" s="12" t="s">
        <v>1416</v>
      </c>
      <c r="LF1" s="12" t="s">
        <v>1417</v>
      </c>
      <c r="LG1" s="12" t="s">
        <v>1418</v>
      </c>
      <c r="LH1" s="12" t="s">
        <v>1419</v>
      </c>
      <c r="LI1" s="12" t="s">
        <v>1420</v>
      </c>
      <c r="LJ1" s="12" t="s">
        <v>1421</v>
      </c>
      <c r="LK1" s="12" t="s">
        <v>1422</v>
      </c>
    </row>
    <row r="2" spans="1:323" ht="15.6" hidden="1">
      <c r="A2" s="40">
        <v>1</v>
      </c>
      <c r="B2" s="2" t="s">
        <v>895</v>
      </c>
      <c r="C2" s="6" t="s">
        <v>896</v>
      </c>
      <c r="D2" s="35">
        <v>45082</v>
      </c>
      <c r="E2" s="26" t="s">
        <v>419</v>
      </c>
      <c r="F2" s="26" t="s">
        <v>465</v>
      </c>
      <c r="G2" s="26" t="s">
        <v>421</v>
      </c>
      <c r="H2" s="26" t="s">
        <v>439</v>
      </c>
      <c r="I2" s="26" t="s">
        <v>423</v>
      </c>
      <c r="J2" s="26" t="s">
        <v>440</v>
      </c>
      <c r="K2" s="26" t="s">
        <v>441</v>
      </c>
      <c r="L2" s="26" t="s">
        <v>481</v>
      </c>
      <c r="M2" s="26" t="s">
        <v>508</v>
      </c>
      <c r="N2" s="26" t="s">
        <v>443</v>
      </c>
      <c r="O2" s="26"/>
      <c r="P2" s="32">
        <v>45292</v>
      </c>
      <c r="Q2" s="29">
        <v>45337</v>
      </c>
      <c r="R2" s="7" t="s">
        <v>614</v>
      </c>
      <c r="S2" s="8">
        <f>IF(ISBLANK(P2)," ",IF(IF(AND(NOT(ISBLANK(Q2))),MONTH(Q2)&lt;1)," ",IF(MONTH(P2)&lt;2,SUM(Tableau2353[[#This Row],[01/01/2024]:[31/01/2024]])," ")))</f>
        <v>0</v>
      </c>
      <c r="T2" s="8">
        <f>IF(ISBLANK(P2)," ",IF(IF(AND(NOT(ISBLANK(Q2))),MONTH(Q2)&lt;2)," ",IF(MONTH(P2)&lt;3,SUM(Tableau2353[[#This Row],[01/02/2024]:[29/02/2024]])," ")))</f>
        <v>0</v>
      </c>
      <c r="U2" s="8" t="str">
        <f>IF(ISBLANK(P2)," ",IF(IF(AND(NOT(ISBLANK(Q2))),MONTH(Q2)&lt;3)," ",IF(MONTH(P2)&lt;4,SUM(Tableau2353[[#This Row],[01/03/2024]:[29/03/2024]])," ")))</f>
        <v xml:space="preserve"> </v>
      </c>
      <c r="V2" s="8" t="str">
        <f>IF(ISBLANK(P2)," ",IF(IF(AND(NOT(ISBLANK(Q2))),MONTH(Q2)&lt;4)," ",IF(MONTH(P2)&lt;5,SUM(Tableau2353[[#This Row],[01/04/2024]:[30/04/2024]])," ")))</f>
        <v xml:space="preserve"> </v>
      </c>
      <c r="W2" s="28" t="str">
        <f>IF(ISBLANK(P2)," ",IF(IF(AND(NOT(ISBLANK(Q2))),MONTH(Q2)&lt;5)," ",IF(MONTH(P2)&lt;6,SUM(Tableau2353[[#This Row],[01/05/2024]:[31/05/2024]])," ")))</f>
        <v xml:space="preserve"> </v>
      </c>
      <c r="X2" s="8" t="str">
        <f>IF(ISBLANK(P2)," ",IF(IF(AND(NOT(ISBLANK(Q2))),MONTH(Q2)&lt;6)," ",IF(MONTH(P2)&lt;7,SUM(Tableau2353[[#This Row],[3/6/20242]:[28/06/2024]])," ")))</f>
        <v xml:space="preserve"> </v>
      </c>
      <c r="Y2" s="8" t="str">
        <f>IF(ISBLANK(P2)," ",IF(IF(AND(NOT(ISBLANK(Q2))),MONTH(Q2)&lt;6)," ",IF(MONTH(P2)&lt;8,SUM(Tableau2353[[#This Row],[01/07/2024]:[31/07/2024]])," ")))</f>
        <v xml:space="preserve"> </v>
      </c>
      <c r="Z2" s="8" t="str">
        <f>IF(ISBLANK(P2)," ",IF(IF(AND(NOT(ISBLANK(Q2))),MONTH(Q2)&lt;8)," ",IF(MONTH(P2)&lt;9,SUM(Tableau2353[[#This Row],[1/8/2024]:[30/08/2024]])," ")))</f>
        <v xml:space="preserve"> </v>
      </c>
      <c r="AA2" s="8" t="str">
        <f>IF(ISBLANK(P2)," ",IF(IF(AND(NOT(ISBLANK(Q2))),MONTH(Q2)&lt;9)," ",IF(MONTH(P2)&lt;10,SUM(Tableau2353[[#This Row],[02/09/2024]:[30/09/2024]])," ")))</f>
        <v xml:space="preserve"> </v>
      </c>
      <c r="AB2" s="8" t="str">
        <f>IF(ISBLANK(P2)," ",IF(IF(AND(NOT(ISBLANK(Q2))),MONTH(Q2)&lt;10)," ",IF(MONTH(P2)&lt;11,SUM(Tableau2353[[#This Row],[01/10/2024]:[31/10/2024]])," ")))</f>
        <v xml:space="preserve"> </v>
      </c>
      <c r="AC2" s="8" t="str">
        <f>IF(ISBLANK(P2)," ",IF(IF(AND(NOT(ISBLANK(Q2))),MONTH(Q2)&lt;11)," ",IF(MONTH(P2)&lt;12,SUM(Tableau2353[[#This Row],[01/11/2024]:[29/11/2024]])," ")))</f>
        <v xml:space="preserve"> </v>
      </c>
      <c r="AD2" s="8" t="str">
        <f>IF(ISBLANK(P2)," ",IF(IF(AND(NOT(ISBLANK(Q2))),MONTH(Q2)&lt;12)," ",IF(MONTH(P2)&lt;13,SUM(Tableau2353[[#This Row],[02/12/2024]:[31/12/2024]])," ")))</f>
        <v xml:space="preserve"> </v>
      </c>
      <c r="AE2" s="7"/>
      <c r="AF2" s="64">
        <f>IF(OR(ISBLANK(P2),Tableau2353[[#This Row],[Janvier]]=" ")," ",SUM(Tableau2353[[#This Row],[01/01/2024]:[31/01/2024]])/(COUNTA(Tableau2353[[#This Row],[01/01/2024]:[31/01/2024]])+COUNTBLANK(Tableau2353[[#This Row],[01/01/2024]:[31/01/2024]])))</f>
        <v>0</v>
      </c>
      <c r="AG2" s="8">
        <f>IF(OR(ISBLANK(P2),Tableau2353[[#This Row],[Février]]=" ")," ",SUM(Tableau2353[[#This Row],[01/02/2024]:[29/02/2024]])/(COUNTA(Tableau2353[[#This Row],[01/02/2024]:[29/02/2024]])+COUNTBLANK(Tableau2353[[#This Row],[01/02/2024]:[29/02/2024]])))</f>
        <v>0</v>
      </c>
      <c r="AH2" s="8" t="str">
        <f>IF(OR(ISBLANK(P2),Tableau2353[[#This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2" s="8" t="str">
        <f>IF(OR(ISBLANK(P2),Tableau2353[[#This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2" s="8" t="str">
        <f>IF(OR(ISBLANK(P2),Tableau2353[[#This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2" s="8" t="str">
        <f>IF(OR(ISBLANK(P2),Tableau2353[[#This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2" s="8" t="str">
        <f>IF(OR(ISBLANK(P2),Tableau2353[[#This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2" s="8" t="str">
        <f>IF(OR(ISBLANK(P2),Tableau2353[[#This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2" s="8" t="str">
        <f>IF(OR(ISBLANK(P2),Tableau2353[[#This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2" s="8" t="str">
        <f>IF(OR(ISBLANK(P2),Tableau2353[[#This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2" s="8" t="str">
        <f>IF(OR(ISBLANK(P2),Tableau2353[[#This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2" s="8" t="str">
        <f>IF(OR(ISBLANK(P2),Tableau2353[[#This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2" s="8" t="s">
        <v>898</v>
      </c>
      <c r="AS2" s="8" t="s">
        <v>898</v>
      </c>
      <c r="AT2" s="8" t="s">
        <v>898</v>
      </c>
      <c r="AU2" s="8" t="s">
        <v>898</v>
      </c>
      <c r="AV2" s="8" t="s">
        <v>898</v>
      </c>
      <c r="AW2" s="8" t="s">
        <v>898</v>
      </c>
      <c r="AX2" s="8" t="s">
        <v>898</v>
      </c>
      <c r="AY2" s="8" t="s">
        <v>898</v>
      </c>
      <c r="AZ2" s="61" t="s">
        <v>415</v>
      </c>
      <c r="BA2" s="8" t="s">
        <v>898</v>
      </c>
      <c r="BB2" s="8" t="s">
        <v>898</v>
      </c>
      <c r="BC2" s="8" t="s">
        <v>898</v>
      </c>
      <c r="BD2" s="8" t="s">
        <v>898</v>
      </c>
      <c r="BE2" s="8" t="s">
        <v>898</v>
      </c>
      <c r="BF2" s="8" t="s">
        <v>898</v>
      </c>
      <c r="BG2" s="8" t="s">
        <v>898</v>
      </c>
      <c r="BH2" s="8" t="s">
        <v>898</v>
      </c>
      <c r="BI2" s="8" t="s">
        <v>898</v>
      </c>
      <c r="BJ2" s="8" t="s">
        <v>898</v>
      </c>
      <c r="BK2" s="8" t="s">
        <v>898</v>
      </c>
      <c r="BL2" s="8" t="s">
        <v>898</v>
      </c>
      <c r="BM2" s="8" t="s">
        <v>898</v>
      </c>
      <c r="BN2" s="8" t="s">
        <v>898</v>
      </c>
      <c r="BO2" s="8" t="s">
        <v>898</v>
      </c>
      <c r="BP2" s="8" t="s">
        <v>898</v>
      </c>
      <c r="BQ2" s="8" t="s">
        <v>898</v>
      </c>
      <c r="BR2" s="8" t="s">
        <v>898</v>
      </c>
      <c r="BS2" s="8" t="s">
        <v>898</v>
      </c>
      <c r="BT2" s="8" t="s">
        <v>898</v>
      </c>
      <c r="BU2" s="8" t="s">
        <v>898</v>
      </c>
      <c r="BV2" s="8" t="s">
        <v>898</v>
      </c>
      <c r="BW2" s="8" t="s">
        <v>898</v>
      </c>
      <c r="BX2" s="8" t="s">
        <v>898</v>
      </c>
      <c r="BY2" s="8" t="s">
        <v>898</v>
      </c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>
        <f>COUNTIF($AR2:$KS2,"F")</f>
        <v>0</v>
      </c>
      <c r="KU2" s="8">
        <f t="shared" ref="KU2:KU66" si="0">COUNTIF($AR2:$KS2,"CP")</f>
        <v>0</v>
      </c>
      <c r="KV2" s="8">
        <f t="shared" ref="KV2:KV66" si="1">COUNTIF($AR2:$KS2,1)</f>
        <v>0</v>
      </c>
      <c r="KW2" s="8">
        <f t="shared" ref="KW2:KW66" si="2">COUNTIF($AR2:$KS2,"BH")</f>
        <v>1</v>
      </c>
      <c r="KX2" s="8"/>
      <c r="KY2" s="8" t="e">
        <f>VLOOKUP(Tableau2353[[#This Row],[Matricule]],Feuil2!D:J,7,0)</f>
        <v>#N/A</v>
      </c>
      <c r="KZ2" s="61">
        <f>IF(ISBLANK($P2)," ",IF(AND(NOT(ISBLANK($Q2)),MONTH($Q2)&gt;1),IF(MONTH($P2)&lt;=1,COUNTIF(Tableau2353[[#This Row],[01/01/2024]:[31/01/2024]],"B")), IF(IF(AND((ISBLANK($Q2))),MONTH($P2)&gt;1)," ",IF(MONTH($P2)&lt;=1,COUNTIF(Tableau2353[[#This Row],[01/01/2024]:[31/01/2024]],"B")))))</f>
        <v>22</v>
      </c>
      <c r="LA2" s="61">
        <f>IF(ISBLANK($P2)," ",IF(AND(NOT(ISBLANK($Q2)),MONTH($Q2)&gt;2),IF(MONTH($P2)&lt;=2,COUNTIF(Tableau2353[[#This Row],[01/02/2024]:[29/02/2024]],"B")), IF(IF(AND((ISBLANK($Q2))),MONTH($P2)&gt;2)," ",IF(MONTH($P2)&lt;=2,COUNTIF(Tableau2353[[#This Row],[01/02/2024]:[29/02/2024]],"B")))))</f>
        <v>11</v>
      </c>
      <c r="LB2" s="61">
        <f>IF(ISBLANK($P2)," ",IF(AND(NOT(ISBLANK($Q2)),MONTH($Q2)&gt;3),IF(MONTH($P2)&lt;=3,COUNTIF(Tableau2353[[#This Row],[01/03/2024]:[29/03/2024]],"B")), IF(IF(AND((ISBLANK($Q2))),MONTH($P2)&gt;3)," ",IF(MONTH($P2)&lt;=3,COUNTIF(Tableau2353[[#This Row],[01/03/2024]:[29/03/2024]],"B")))))</f>
        <v>0</v>
      </c>
      <c r="LC2" s="61">
        <f>IF(ISBLANK($P2)," ",IF(AND(NOT(ISBLANK($Q2)),MONTH($Q2)&gt;4),IF(MONTH($P2)&lt;=4,COUNTIF(Tableau2353[[#This Row],[01/04/2024]:[30/04/2024]],"B")), IF(IF(AND((ISBLANK($Q2))),MONTH($P2)&gt;4)," ",IF(MONTH($P2)&lt;=4,COUNTIF(Tableau2353[[#This Row],[01/04/2024]:[30/04/2024]],"B")))))</f>
        <v>0</v>
      </c>
      <c r="LD2" s="61">
        <f>IF(ISBLANK($P2)," ",IF(AND(NOT(ISBLANK($Q2)),MONTH($Q2)&gt;5),IF(MONTH($P2)&lt;=5,COUNTIF(Tableau2353[[#This Row],[01/05/2024]:[31/05/2024]],"B")), IF(IF(AND((ISBLANK($Q2))),MONTH($P2)&gt;5)," ",IF(MONTH($P2)&lt;=5,COUNTIF(Tableau2353[[#This Row],[01/05/2024]:[31/05/2024]],"B")))))</f>
        <v>0</v>
      </c>
      <c r="LE2" s="61">
        <f>IF(ISBLANK($P2)," ",IF(AND(NOT(ISBLANK($Q2)),MONTH($Q2)&gt;6),IF(MONTH($P2)&lt;=6,COUNTIF(Tableau2353[[#This Row],[3/6/20242]:[28/06/2024]],"B")), IF(IF(AND((ISBLANK($Q2))),MONTH($P2)&gt;6)," ",IF(MONTH($P2)&lt;=6,COUNTIF(Tableau2353[[#This Row],[3/6/20242]:[28/06/2024]],"B")))))</f>
        <v>0</v>
      </c>
      <c r="LF2" s="61">
        <f>IF(ISBLANK($P2)," ",IF(AND(NOT(ISBLANK($Q2)),MONTH($Q2)&gt;7),IF(MONTH($P2)&lt;=7,COUNTIF(Tableau2353[[#This Row],[01/07/2024]:[31/07/2024]],"B")), IF(IF(AND((ISBLANK($Q2))),MONTH($P2)&gt;7)," ",IF(MONTH($P2)&lt;=7,COUNTIF(Tableau2353[[#This Row],[01/07/2024]:[31/07/2024]],"B")))))</f>
        <v>0</v>
      </c>
      <c r="LG2" s="61">
        <f>IF(ISBLANK($P2)," ",IF(AND(NOT(ISBLANK($Q2)),MONTH($Q2)&gt;8),IF(MONTH($P2)&lt;=8,COUNTIF(Tableau2353[[#This Row],[1/8/2024]:[30/08/2024]],"B")), IF(IF(AND((ISBLANK($Q2))),MONTH($P2)&gt;8)," ",IF(MONTH($P2)&lt;=8,COUNTIF(Tableau2353[[#This Row],[1/8/2024]:[30/08/2024]],"B")))))</f>
        <v>0</v>
      </c>
      <c r="LH2" s="61">
        <f>IF(ISBLANK($P2)," ",IF(AND(NOT(ISBLANK($Q2)),MONTH($Q2)&gt;9),IF(MONTH($P2)&lt;=9,COUNTIF(Tableau2353[[#This Row],[02/09/2024]:[30/09/2024]],"B")), IF(IF(AND((ISBLANK($Q2))),MONTH($P2)&gt;9)," ",IF(MONTH($P2)&lt;=9,COUNTIF(Tableau2353[[#This Row],[02/09/2024]:[30/09/2024]],"B")))))</f>
        <v>0</v>
      </c>
      <c r="LI2" s="61">
        <f>IF(ISBLANK($P2)," ",IF(AND(NOT(ISBLANK($Q2)),MONTH($Q2)&gt;10),IF(MONTH($P2)&lt;=10,COUNTIF(Tableau2353[[#This Row],[01/10/2024]:[31/10/2024]],"B")), IF(IF(AND((ISBLANK($Q2))),MONTH($P2)&gt;10)," ",IF(MONTH($P2)&lt;=10,COUNTIF(Tableau2353[[#This Row],[01/10/2024]:[31/10/2024]],"B")))))</f>
        <v>0</v>
      </c>
      <c r="LJ2" s="61">
        <f>IF(ISBLANK($P2)," ",IF(AND(NOT(ISBLANK($Q2)),MONTH($Q2)&gt;11),IF(MONTH($P2)&lt;=11,COUNTIF(Tableau2353[[#This Row],[01/11/2024]:[29/11/2024]],"B")), IF(IF(AND((ISBLANK($Q2))),MONTH($P2)&gt;11)," ",IF(MONTH($P2)&lt;=11,COUNTIF(Tableau2353[[#This Row],[01/11/2024]:[29/11/2024]],"B")))))</f>
        <v>0</v>
      </c>
      <c r="LK2" s="61">
        <f>IF(ISBLANK($P2)," ",IF(AND(NOT(ISBLANK($Q2)),MONTH($Q2)&gt;12),IF(MONTH($P2)&lt;=12,COUNTIF(Tableau2353[[#This Row],[02/12/2024]:[31/12/2024]],"B")), IF(IF(AND((ISBLANK($Q2))),MONTH($P2)&gt;12)," ",IF(MONTH($P2)&lt;=12,COUNTIF(Tableau2353[[#This Row],[02/12/2024]:[31/12/2024]],"B")))))</f>
        <v>0</v>
      </c>
    </row>
    <row r="3" spans="1:323" ht="15" hidden="1" customHeight="1">
      <c r="A3" s="40">
        <v>1</v>
      </c>
      <c r="B3" s="92" t="s">
        <v>417</v>
      </c>
      <c r="C3" s="26" t="s">
        <v>418</v>
      </c>
      <c r="D3" s="32">
        <v>44567</v>
      </c>
      <c r="E3" s="26" t="s">
        <v>419</v>
      </c>
      <c r="F3" s="26" t="s">
        <v>420</v>
      </c>
      <c r="G3" s="26" t="s">
        <v>421</v>
      </c>
      <c r="H3" s="26" t="s">
        <v>422</v>
      </c>
      <c r="I3" s="26" t="s">
        <v>423</v>
      </c>
      <c r="J3" s="26" t="s">
        <v>424</v>
      </c>
      <c r="K3" s="26" t="s">
        <v>425</v>
      </c>
      <c r="L3" s="26" t="s">
        <v>504</v>
      </c>
      <c r="M3" s="26" t="s">
        <v>433</v>
      </c>
      <c r="N3" s="26" t="s">
        <v>427</v>
      </c>
      <c r="O3" s="26" t="s">
        <v>434</v>
      </c>
      <c r="P3" s="32">
        <v>45292</v>
      </c>
      <c r="Q3" s="29"/>
      <c r="R3" s="27" t="s">
        <v>428</v>
      </c>
      <c r="S3" s="28">
        <f>IF(ISBLANK(P3)," ",IF(IF(AND(NOT(ISBLANK(Q3))),MONTH(Q3)&lt;1)," ",IF(MONTH(P3)&lt;2,SUM(Tableau2353[[#This Row],[01/01/2024]:[31/01/2024]])," ")))</f>
        <v>19</v>
      </c>
      <c r="T3" s="28">
        <f>IF(ISBLANK(P3)," ",IF(IF(AND(NOT(ISBLANK(Q3))),MONTH(Q3)&lt;2)," ",IF(MONTH(P3)&lt;3,SUM(Tableau2353[[#This Row],[01/02/2024]:[29/02/2024]])," ")))</f>
        <v>21</v>
      </c>
      <c r="U3" s="28">
        <f>IF(ISBLANK(P3)," ",IF(IF(AND(NOT(ISBLANK(Q3))),MONTH(Q3)&lt;3)," ",IF(MONTH(P3)&lt;4,SUM(Tableau2353[[#This Row],[01/03/2024]:[29/03/2024]])," ")))</f>
        <v>20</v>
      </c>
      <c r="V3" s="28">
        <f>IF(ISBLANK(P3)," ",IF(IF(AND(NOT(ISBLANK(Q3))),MONTH(Q3)&lt;4)," ",IF(MONTH(P3)&lt;5,SUM(Tableau2353[[#This Row],[01/04/2024]:[30/04/2024]])," ")))</f>
        <v>19</v>
      </c>
      <c r="W3" s="28">
        <f>IF(ISBLANK(P3)," ",IF(IF(AND(NOT(ISBLANK(Q3))),MONTH(Q3)&lt;5)," ",IF(MONTH(P3)&lt;6,SUM(Tableau2353[[#This Row],[01/05/2024]:[31/05/2024]])," ")))</f>
        <v>22</v>
      </c>
      <c r="X3" s="28">
        <f>IF(ISBLANK(P3)," ",IF(IF(AND(NOT(ISBLANK(Q3))),MONTH(Q3)&lt;6)," ",IF(MONTH(P3)&lt;7,SUM(Tableau2353[[#This Row],[3/6/20242]:[28/06/2024]])," ")))</f>
        <v>15</v>
      </c>
      <c r="Y3" s="28">
        <f>IF(ISBLANK(P3)," ",IF(IF(AND(NOT(ISBLANK(Q3))),MONTH(Q3)&lt;6)," ",IF(MONTH(P3)&lt;8,SUM(Tableau2353[[#This Row],[01/07/2024]:[31/07/2024]])," ")))</f>
        <v>20</v>
      </c>
      <c r="Z3" s="28">
        <f>IF(ISBLANK(P3)," ",IF(IF(AND(NOT(ISBLANK(Q3))),MONTH(Q3)&lt;8)," ",IF(MONTH(P3)&lt;9,SUM(Tableau2353[[#This Row],[1/8/2024]:[30/08/2024]])," ")))</f>
        <v>12</v>
      </c>
      <c r="AA3" s="28">
        <f>IF(ISBLANK(P3)," ",IF(IF(AND(NOT(ISBLANK(Q3))),MONTH(Q3)&lt;9)," ",IF(MONTH(P3)&lt;10,SUM(Tableau2353[[#This Row],[02/09/2024]:[30/09/2024]])," ")))</f>
        <v>19</v>
      </c>
      <c r="AB3" s="28">
        <f>IF(ISBLANK(P3)," ",IF(IF(AND(NOT(ISBLANK(Q3))),MONTH(Q3)&lt;10)," ",IF(MONTH(P3)&lt;11,SUM(Tableau2353[[#This Row],[01/10/2024]:[31/10/2024]])," ")))</f>
        <v>22</v>
      </c>
      <c r="AC3" s="28">
        <f>IF(ISBLANK(P3)," ",IF(IF(AND(NOT(ISBLANK(Q3))),MONTH(Q3)&lt;11)," ",IF(MONTH(P3)&lt;12,SUM(Tableau2353[[#This Row],[01/11/2024]:[29/11/2024]])," ")))</f>
        <v>12</v>
      </c>
      <c r="AD3" s="28">
        <f>IF(ISBLANK(P3)," ",IF(IF(AND(NOT(ISBLANK(Q3))),MONTH(Q3)&lt;12)," ",IF(MONTH(P3)&lt;13,SUM(Tableau2353[[#This Row],[02/12/2024]:[31/12/2024]])," ")))</f>
        <v>12</v>
      </c>
      <c r="AE3" s="7"/>
      <c r="AF3" s="64">
        <f>IF(OR(ISBLANK(P3),Tableau2353[[#This Row],[Janvier]]=" ")," ",SUM(Tableau2353[[#This Row],[01/01/2024]:[31/01/2024]])/(COUNTA(Tableau2353[[#This Row],[01/01/2024]:[31/01/2024]])+COUNTBLANK(Tableau2353[[#This Row],[01/01/2024]:[31/01/2024]])))</f>
        <v>0.82608695652173914</v>
      </c>
      <c r="AG3" s="8">
        <f>IF(OR(ISBLANK(P3),Tableau2353[[#This Row],[Février]]=" ")," ",SUM(Tableau2353[[#This Row],[01/02/2024]:[29/02/2024]])/(COUNTA(Tableau2353[[#This Row],[01/02/2024]:[29/02/2024]])+COUNTBLANK(Tableau2353[[#This Row],[01/02/2024]:[29/02/2024]])))</f>
        <v>1</v>
      </c>
      <c r="AH3" s="8">
        <f>IF(OR(ISBLANK(P3),Tableau2353[[#This Row],[Mars]]=" ")," ",SUM(Tableau2353[[#This Row],[01/03/2024]:[29/03/2024]])/(COUNTA(Tableau2353[[#This Row],[01/03/2024]:[29/03/2024]])+COUNTBLANK(Tableau2353[[#This Row],[01/03/2024]:[29/03/2024]])))</f>
        <v>0.95238095238095233</v>
      </c>
      <c r="AI3" s="8">
        <f>IF(OR(ISBLANK(P3),Tableau2353[[#This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3" s="8">
        <f>IF(OR(ISBLANK(P3),Tableau2353[[#This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3" s="8">
        <f>IF(OR(ISBLANK(P3),Tableau2353[[#This Row],[Juin]]=" ")," ",SUM(Tableau2353[[#This Row],[3/6/20242]:[28/06/2024]])/(COUNTA(Tableau2353[[#This Row],[3/6/20242]:[28/06/2024]])+COUNTBLANK(Tableau2353[[#This Row],[3/6/20242]:[28/06/2024]])))</f>
        <v>0.75</v>
      </c>
      <c r="AL3" s="8">
        <f>IF(OR(ISBLANK(P3),Tableau2353[[#This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3" s="8">
        <f>IF(OR(ISBLANK(P3),Tableau2353[[#This Row],[Août]]=" ")," ",SUM(Tableau2353[[#This Row],[1/8/2024]:[30/08/2024]])/(COUNTA(Tableau2353[[#This Row],[1/8/2024]:[30/08/2024]])+COUNTBLANK(Tableau2353[[#This Row],[1/8/2024]:[30/08/2024]])))</f>
        <v>0.54545454545454541</v>
      </c>
      <c r="AN3" s="8">
        <f>IF(OR(ISBLANK(P3),Tableau2353[[#This Row],[Septembre]]=" ")," ",SUM(Tableau2353[[#This Row],[02/09/2024]:[30/09/2024]])/(COUNTA(Tableau2353[[#This Row],[02/09/2024]:[30/09/2024]])+COUNTBLANK(Tableau2353[[#This Row],[02/09/2024]:[30/09/2024]])))</f>
        <v>0.90476190476190477</v>
      </c>
      <c r="AO3" s="8">
        <f>IF(OR(ISBLANK(P3),Tableau2353[[#This Row],[Octobre]]=" ")," ",SUM(Tableau2353[[#This Row],[01/10/2024]:[31/10/2024]])/(COUNTA(Tableau2353[[#This Row],[01/10/2024]:[31/10/2024]])+COUNTBLANK(Tableau2353[[#This Row],[01/10/2024]:[31/10/2024]])))</f>
        <v>0.95652173913043481</v>
      </c>
      <c r="AP3" s="8">
        <f>IF(OR(ISBLANK(P3),Tableau2353[[#This Row],[Novembre]]=" ")," ",SUM(Tableau2353[[#This Row],[01/11/2024]:[29/11/2024]])/(COUNTA(Tableau2353[[#This Row],[01/11/2024]:[29/11/2024]])+COUNTBLANK(Tableau2353[[#This Row],[01/11/2024]:[29/11/2024]])))</f>
        <v>0.5714285714285714</v>
      </c>
      <c r="AQ3" s="8">
        <f>IF(OR(ISBLANK(P3),Tableau2353[[#This Row],[Décembre]]=" ")," ",SUM(Tableau2353[[#This Row],[02/12/2024]:[31/12/2024]])/(COUNTA(Tableau2353[[#This Row],[02/12/2024]:[31/12/2024]])+COUNTBLANK(Tableau2353[[#This Row],[02/12/2024]:[31/12/2024]])))</f>
        <v>0.54545454545454541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61" t="s">
        <v>415</v>
      </c>
      <c r="BA3" s="8">
        <v>1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 t="s">
        <v>413</v>
      </c>
      <c r="BH3" s="8" t="s">
        <v>413</v>
      </c>
      <c r="BI3" s="8" t="s">
        <v>413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8">
        <v>1</v>
      </c>
      <c r="BP3" s="8">
        <v>1</v>
      </c>
      <c r="BQ3" s="8">
        <v>1</v>
      </c>
      <c r="BR3" s="8">
        <v>1</v>
      </c>
      <c r="BS3" s="8">
        <v>1</v>
      </c>
      <c r="BT3" s="8">
        <v>1</v>
      </c>
      <c r="BU3" s="8">
        <v>1</v>
      </c>
      <c r="BV3" s="8">
        <v>1</v>
      </c>
      <c r="BW3" s="8">
        <v>1</v>
      </c>
      <c r="BX3" s="8">
        <v>1</v>
      </c>
      <c r="BY3" s="8">
        <v>1</v>
      </c>
      <c r="BZ3" s="8">
        <v>1</v>
      </c>
      <c r="CA3" s="8">
        <v>1</v>
      </c>
      <c r="CB3" s="8">
        <v>1</v>
      </c>
      <c r="CC3" s="8">
        <v>1</v>
      </c>
      <c r="CD3" s="8">
        <v>1</v>
      </c>
      <c r="CE3" s="8">
        <v>1</v>
      </c>
      <c r="CF3" s="8">
        <v>1</v>
      </c>
      <c r="CG3" s="8">
        <v>1</v>
      </c>
      <c r="CH3" s="8">
        <v>1</v>
      </c>
      <c r="CI3" s="8">
        <v>1</v>
      </c>
      <c r="CJ3" s="8">
        <v>1</v>
      </c>
      <c r="CK3" s="8">
        <v>1</v>
      </c>
      <c r="CL3" s="8">
        <v>1</v>
      </c>
      <c r="CM3" s="8">
        <v>1</v>
      </c>
      <c r="CN3" s="8">
        <v>1</v>
      </c>
      <c r="CO3" s="8">
        <v>1</v>
      </c>
      <c r="CP3" s="8">
        <v>1</v>
      </c>
      <c r="CQ3" s="8">
        <v>1</v>
      </c>
      <c r="CR3" s="8">
        <v>1</v>
      </c>
      <c r="CS3" s="8">
        <v>1</v>
      </c>
      <c r="CT3" s="8">
        <v>1</v>
      </c>
      <c r="CU3" s="8">
        <v>1</v>
      </c>
      <c r="CV3" s="8" t="s">
        <v>902</v>
      </c>
      <c r="CW3" s="8">
        <v>1</v>
      </c>
      <c r="CX3" s="8">
        <v>1</v>
      </c>
      <c r="CY3" s="8">
        <v>1</v>
      </c>
      <c r="CZ3" s="8">
        <v>1</v>
      </c>
      <c r="DA3" s="8">
        <v>1</v>
      </c>
      <c r="DB3" s="8">
        <v>1</v>
      </c>
      <c r="DC3" s="8">
        <v>1</v>
      </c>
      <c r="DD3" s="8">
        <v>1</v>
      </c>
      <c r="DE3" s="8">
        <v>1</v>
      </c>
      <c r="DF3" s="8">
        <v>1</v>
      </c>
      <c r="DG3" s="8">
        <v>1</v>
      </c>
      <c r="DH3" s="8">
        <v>1</v>
      </c>
      <c r="DI3" s="8">
        <v>1</v>
      </c>
      <c r="DJ3" s="8" t="s">
        <v>413</v>
      </c>
      <c r="DK3" s="8">
        <v>1</v>
      </c>
      <c r="DL3" s="8" t="s">
        <v>415</v>
      </c>
      <c r="DM3" s="8" t="s">
        <v>415</v>
      </c>
      <c r="DN3" s="8">
        <v>1</v>
      </c>
      <c r="DO3" s="8">
        <v>1</v>
      </c>
      <c r="DP3" s="8">
        <v>1</v>
      </c>
      <c r="DQ3" s="8">
        <v>1</v>
      </c>
      <c r="DR3" s="8">
        <v>1</v>
      </c>
      <c r="DS3" s="8">
        <v>1</v>
      </c>
      <c r="DT3" s="8">
        <v>1</v>
      </c>
      <c r="DU3" s="8">
        <v>1</v>
      </c>
      <c r="DV3" s="8">
        <v>1</v>
      </c>
      <c r="DW3" s="8">
        <v>1</v>
      </c>
      <c r="DX3" s="8">
        <v>1</v>
      </c>
      <c r="DY3" s="8">
        <v>1</v>
      </c>
      <c r="DZ3" s="8">
        <v>1</v>
      </c>
      <c r="EA3" s="8" t="s">
        <v>415</v>
      </c>
      <c r="EB3" s="8">
        <v>1</v>
      </c>
      <c r="EC3" s="8">
        <v>1</v>
      </c>
      <c r="ED3" s="8">
        <v>1</v>
      </c>
      <c r="EE3" s="8">
        <v>1</v>
      </c>
      <c r="EF3" s="8">
        <v>1</v>
      </c>
      <c r="EG3" s="8">
        <v>1</v>
      </c>
      <c r="EH3" s="8">
        <v>1</v>
      </c>
      <c r="EI3" s="8">
        <v>1</v>
      </c>
      <c r="EJ3" s="8">
        <v>1</v>
      </c>
      <c r="EK3" s="8">
        <v>1</v>
      </c>
      <c r="EL3" s="8">
        <v>1</v>
      </c>
      <c r="EM3" s="8">
        <v>1</v>
      </c>
      <c r="EN3" s="8">
        <v>1</v>
      </c>
      <c r="EO3" s="8">
        <v>1</v>
      </c>
      <c r="EP3" s="8">
        <v>1</v>
      </c>
      <c r="EQ3" s="8">
        <v>1</v>
      </c>
      <c r="ER3" s="8">
        <v>1</v>
      </c>
      <c r="ES3" s="8">
        <v>1</v>
      </c>
      <c r="ET3" s="8">
        <v>1</v>
      </c>
      <c r="EU3" s="8">
        <v>1</v>
      </c>
      <c r="EV3" s="8">
        <v>1</v>
      </c>
      <c r="EW3" s="8">
        <v>1</v>
      </c>
      <c r="EX3" s="8">
        <v>1</v>
      </c>
      <c r="EY3" s="8">
        <v>1</v>
      </c>
      <c r="EZ3" s="8">
        <v>1</v>
      </c>
      <c r="FA3" s="8">
        <v>1</v>
      </c>
      <c r="FB3" s="8">
        <v>1</v>
      </c>
      <c r="FC3" s="8">
        <v>1</v>
      </c>
      <c r="FD3" s="8">
        <v>1</v>
      </c>
      <c r="FE3" s="8">
        <v>1</v>
      </c>
      <c r="FF3" s="8">
        <v>1</v>
      </c>
      <c r="FG3" s="8">
        <v>1</v>
      </c>
      <c r="FH3" s="8" t="s">
        <v>415</v>
      </c>
      <c r="FI3" s="8" t="s">
        <v>415</v>
      </c>
      <c r="FJ3" s="8" t="s">
        <v>413</v>
      </c>
      <c r="FK3" s="8" t="s">
        <v>413</v>
      </c>
      <c r="FL3" s="8" t="s">
        <v>413</v>
      </c>
      <c r="FM3" s="8">
        <v>1</v>
      </c>
      <c r="FN3" s="8">
        <v>1</v>
      </c>
      <c r="FO3" s="8">
        <v>1</v>
      </c>
      <c r="FP3" s="8">
        <v>1</v>
      </c>
      <c r="FQ3" s="8">
        <v>1</v>
      </c>
      <c r="FR3" s="8">
        <v>1</v>
      </c>
      <c r="FS3" s="8" t="s">
        <v>413</v>
      </c>
      <c r="FT3" s="8" t="s">
        <v>413</v>
      </c>
      <c r="FU3" s="8">
        <v>1</v>
      </c>
      <c r="FV3" s="8">
        <v>1</v>
      </c>
      <c r="FW3" s="8">
        <v>1</v>
      </c>
      <c r="FX3" s="8">
        <v>1</v>
      </c>
      <c r="FY3" s="8">
        <v>1</v>
      </c>
      <c r="FZ3" s="8">
        <v>1</v>
      </c>
      <c r="GA3" s="8">
        <v>1</v>
      </c>
      <c r="GB3" s="8">
        <v>1</v>
      </c>
      <c r="GC3" s="8">
        <v>1</v>
      </c>
      <c r="GD3" s="8">
        <v>1</v>
      </c>
      <c r="GE3" s="8">
        <v>1</v>
      </c>
      <c r="GF3" s="8">
        <v>1</v>
      </c>
      <c r="GG3" s="8">
        <v>1</v>
      </c>
      <c r="GH3" s="8">
        <v>1</v>
      </c>
      <c r="GI3" s="8">
        <v>1</v>
      </c>
      <c r="GJ3" s="8">
        <v>1</v>
      </c>
      <c r="GK3" s="8">
        <v>1</v>
      </c>
      <c r="GL3" s="8">
        <v>1</v>
      </c>
      <c r="GM3" s="8" t="s">
        <v>415</v>
      </c>
      <c r="GN3" s="8">
        <v>1</v>
      </c>
      <c r="GO3" s="8">
        <v>1</v>
      </c>
      <c r="GP3" s="8">
        <v>1</v>
      </c>
      <c r="GQ3" s="8">
        <v>1</v>
      </c>
      <c r="GR3" s="8">
        <v>1</v>
      </c>
      <c r="GS3" s="8">
        <v>1</v>
      </c>
      <c r="GT3" s="8">
        <v>1</v>
      </c>
      <c r="GU3" s="8">
        <v>1</v>
      </c>
      <c r="GV3" s="8" t="s">
        <v>413</v>
      </c>
      <c r="GW3" s="8" t="s">
        <v>413</v>
      </c>
      <c r="GX3" s="8" t="s">
        <v>415</v>
      </c>
      <c r="GY3" s="8" t="s">
        <v>413</v>
      </c>
      <c r="GZ3" s="8" t="s">
        <v>413</v>
      </c>
      <c r="HA3" s="8" t="s">
        <v>413</v>
      </c>
      <c r="HB3" s="8" t="s">
        <v>415</v>
      </c>
      <c r="HC3" s="8" t="s">
        <v>415</v>
      </c>
      <c r="HD3" s="8" t="s">
        <v>413</v>
      </c>
      <c r="HE3" s="8" t="s">
        <v>413</v>
      </c>
      <c r="HF3" s="8">
        <v>1</v>
      </c>
      <c r="HG3" s="8">
        <v>1</v>
      </c>
      <c r="HH3" s="8">
        <v>1</v>
      </c>
      <c r="HI3" s="8">
        <v>1</v>
      </c>
      <c r="HJ3" s="8">
        <v>1</v>
      </c>
      <c r="HK3" s="8">
        <v>1</v>
      </c>
      <c r="HL3" s="8">
        <v>1</v>
      </c>
      <c r="HM3" s="8">
        <v>1</v>
      </c>
      <c r="HN3" s="8">
        <v>1</v>
      </c>
      <c r="HO3" s="8">
        <v>1</v>
      </c>
      <c r="HP3" s="8">
        <v>1</v>
      </c>
      <c r="HQ3" s="8" t="s">
        <v>413</v>
      </c>
      <c r="HR3" s="8">
        <v>1</v>
      </c>
      <c r="HS3" s="8">
        <v>1</v>
      </c>
      <c r="HT3" s="8">
        <v>1</v>
      </c>
      <c r="HU3" s="8" t="s">
        <v>415</v>
      </c>
      <c r="HV3" s="8">
        <v>1</v>
      </c>
      <c r="HW3" s="8">
        <v>1</v>
      </c>
      <c r="HX3" s="8">
        <v>1</v>
      </c>
      <c r="HY3" s="8">
        <v>1</v>
      </c>
      <c r="HZ3" s="8">
        <v>1</v>
      </c>
      <c r="IA3" s="8">
        <v>1</v>
      </c>
      <c r="IB3" s="8">
        <v>1</v>
      </c>
      <c r="IC3" s="8">
        <v>1</v>
      </c>
      <c r="ID3" s="8">
        <v>1</v>
      </c>
      <c r="IE3" s="8">
        <v>1</v>
      </c>
      <c r="IF3" s="8">
        <v>1</v>
      </c>
      <c r="IG3" s="8">
        <v>1</v>
      </c>
      <c r="IH3" s="8">
        <v>1</v>
      </c>
      <c r="II3" s="8">
        <v>1</v>
      </c>
      <c r="IJ3" s="8">
        <v>1</v>
      </c>
      <c r="IK3" s="8">
        <v>1</v>
      </c>
      <c r="IL3" s="8">
        <v>1</v>
      </c>
      <c r="IM3" s="8">
        <v>1</v>
      </c>
      <c r="IN3" s="8">
        <v>1</v>
      </c>
      <c r="IO3" s="8">
        <v>1</v>
      </c>
      <c r="IP3" s="8">
        <v>1</v>
      </c>
      <c r="IQ3" s="8">
        <v>1</v>
      </c>
      <c r="IR3" s="8">
        <v>1</v>
      </c>
      <c r="IS3" s="8" t="s">
        <v>413</v>
      </c>
      <c r="IT3" s="8">
        <v>1</v>
      </c>
      <c r="IU3" s="8">
        <v>1</v>
      </c>
      <c r="IV3" s="8">
        <v>1</v>
      </c>
      <c r="IW3" s="8">
        <v>1</v>
      </c>
      <c r="IX3" s="8">
        <v>1</v>
      </c>
      <c r="IY3" s="8">
        <v>1</v>
      </c>
      <c r="IZ3" s="8">
        <v>1</v>
      </c>
      <c r="JA3" s="8">
        <v>1</v>
      </c>
      <c r="JB3" s="8">
        <v>1</v>
      </c>
      <c r="JC3" s="8">
        <v>1</v>
      </c>
      <c r="JD3" s="8">
        <v>1</v>
      </c>
      <c r="JE3" s="8">
        <v>1</v>
      </c>
      <c r="JF3" s="8" t="s">
        <v>415</v>
      </c>
      <c r="JG3" s="8">
        <v>1</v>
      </c>
      <c r="JH3" s="8">
        <v>1</v>
      </c>
      <c r="JI3" s="8">
        <v>1</v>
      </c>
      <c r="JJ3" s="8">
        <v>1</v>
      </c>
      <c r="JK3" s="8" t="s">
        <v>413</v>
      </c>
      <c r="JL3" s="8" t="s">
        <v>413</v>
      </c>
      <c r="JM3" s="8" t="s">
        <v>413</v>
      </c>
      <c r="JN3" s="8" t="s">
        <v>415</v>
      </c>
      <c r="JO3" s="8">
        <v>1</v>
      </c>
      <c r="JP3" s="8">
        <v>1</v>
      </c>
      <c r="JQ3" s="8">
        <v>1</v>
      </c>
      <c r="JR3" s="8">
        <v>1</v>
      </c>
      <c r="JS3" s="8" t="s">
        <v>413</v>
      </c>
      <c r="JT3" s="8" t="s">
        <v>413</v>
      </c>
      <c r="JU3" s="8" t="s">
        <v>413</v>
      </c>
      <c r="JV3" s="8" t="s">
        <v>413</v>
      </c>
      <c r="JW3" s="8">
        <v>1</v>
      </c>
      <c r="JX3" s="8">
        <v>1</v>
      </c>
      <c r="JY3" s="8">
        <v>1</v>
      </c>
      <c r="JZ3" s="8">
        <v>1</v>
      </c>
      <c r="KA3" s="8">
        <v>1</v>
      </c>
      <c r="KB3" s="8">
        <v>1</v>
      </c>
      <c r="KC3" s="8">
        <v>1</v>
      </c>
      <c r="KD3" s="8">
        <v>1</v>
      </c>
      <c r="KE3" s="8">
        <v>1</v>
      </c>
      <c r="KF3" s="8">
        <v>1</v>
      </c>
      <c r="KG3" s="8">
        <v>1</v>
      </c>
      <c r="KH3" s="8">
        <v>1</v>
      </c>
      <c r="KI3" s="8">
        <v>1</v>
      </c>
      <c r="KJ3" s="8" t="s">
        <v>409</v>
      </c>
      <c r="KK3" s="8" t="s">
        <v>413</v>
      </c>
      <c r="KL3" s="8" t="s">
        <v>413</v>
      </c>
      <c r="KM3" s="8" t="s">
        <v>413</v>
      </c>
      <c r="KN3" s="8" t="s">
        <v>413</v>
      </c>
      <c r="KO3" s="8" t="s">
        <v>413</v>
      </c>
      <c r="KP3" s="8" t="s">
        <v>413</v>
      </c>
      <c r="KQ3" s="8" t="s">
        <v>413</v>
      </c>
      <c r="KR3" s="8" t="s">
        <v>413</v>
      </c>
      <c r="KS3" s="8" t="s">
        <v>413</v>
      </c>
      <c r="KT3" s="8">
        <f t="shared" ref="KT3:KT67" si="3">COUNTIF($AR3:$KS3,"F")</f>
        <v>1</v>
      </c>
      <c r="KU3" s="8">
        <f t="shared" si="0"/>
        <v>34</v>
      </c>
      <c r="KV3" s="8">
        <f t="shared" si="1"/>
        <v>213</v>
      </c>
      <c r="KW3" s="8">
        <f t="shared" si="2"/>
        <v>13</v>
      </c>
      <c r="KX3" s="8">
        <v>3.5</v>
      </c>
      <c r="KY3" s="8" t="s">
        <v>1423</v>
      </c>
      <c r="KZ3" s="61">
        <f>IF(ISBLANK($P3)," ",IF(AND(NOT(ISBLANK($Q3)),MONTH($Q3)&gt;1),IF(MONTH($P3)&lt;=1,COUNTIF(Tableau2353[[#This Row],[01/01/2024]:[31/01/2024]],"B")), IF(IF(AND((ISBLANK($Q3))),MONTH($P3)&gt;1)," ",IF(MONTH($P3)&lt;=1,COUNTIF(Tableau2353[[#This Row],[01/01/2024]:[31/01/2024]],"B")))))</f>
        <v>0</v>
      </c>
      <c r="LA3" s="61">
        <f>IF(ISBLANK($P3)," ",IF(AND(NOT(ISBLANK($Q3)),MONTH($Q3)&gt;2),IF(MONTH($P3)&lt;=2,COUNTIF(Tableau2353[[#This Row],[01/02/2024]:[29/02/2024]],"B")), IF(IF(AND((ISBLANK($Q3))),MONTH($P3)&gt;2)," ",IF(MONTH($P3)&lt;=2,COUNTIF(Tableau2353[[#This Row],[01/02/2024]:[29/02/2024]],"B")))))</f>
        <v>0</v>
      </c>
      <c r="LB3" s="61">
        <f>IF(ISBLANK($P3)," ",IF(AND(NOT(ISBLANK($Q3)),MONTH($Q3)&gt;3),IF(MONTH($P3)&lt;=3,COUNTIF(Tableau2353[[#This Row],[01/03/2024]:[29/03/2024]],"B")), IF(IF(AND((ISBLANK($Q3))),MONTH($P3)&gt;3)," ",IF(MONTH($P3)&lt;=3,COUNTIF(Tableau2353[[#This Row],[01/03/2024]:[29/03/2024]],"B")))))</f>
        <v>0</v>
      </c>
      <c r="LC3" s="61">
        <f>IF(ISBLANK($P3)," ",IF(AND(NOT(ISBLANK($Q3)),MONTH($Q3)&gt;4),IF(MONTH($P3)&lt;=4,COUNTIF(Tableau2353[[#This Row],[01/04/2024]:[30/04/2024]],"B")), IF(IF(AND((ISBLANK($Q3))),MONTH($P3)&gt;4)," ",IF(MONTH($P3)&lt;=4,COUNTIF(Tableau2353[[#This Row],[01/04/2024]:[30/04/2024]],"B")))))</f>
        <v>0</v>
      </c>
      <c r="LD3" s="61">
        <f>IF(ISBLANK($P3)," ",IF(AND(NOT(ISBLANK($Q3)),MONTH($Q3)&gt;5),IF(MONTH($P3)&lt;=5,COUNTIF(Tableau2353[[#This Row],[01/05/2024]:[31/05/2024]],"B")), IF(IF(AND((ISBLANK($Q3))),MONTH($P3)&gt;5)," ",IF(MONTH($P3)&lt;=5,COUNTIF(Tableau2353[[#This Row],[01/05/2024]:[31/05/2024]],"B")))))</f>
        <v>0</v>
      </c>
      <c r="LE3" s="61">
        <f>IF(ISBLANK($P3)," ",IF(AND(NOT(ISBLANK($Q3)),MONTH($Q3)&gt;6),IF(MONTH($P3)&lt;=6,COUNTIF(Tableau2353[[#This Row],[3/6/20242]:[28/06/2024]],"B")), IF(IF(AND((ISBLANK($Q3))),MONTH($P3)&gt;6)," ",IF(MONTH($P3)&lt;=6,COUNTIF(Tableau2353[[#This Row],[3/6/20242]:[28/06/2024]],"B")))))</f>
        <v>0</v>
      </c>
      <c r="LF3" s="61">
        <f>IF(ISBLANK($P3)," ",IF(AND(NOT(ISBLANK($Q3)),MONTH($Q3)&gt;7),IF(MONTH($P3)&lt;=7,COUNTIF(Tableau2353[[#This Row],[01/07/2024]:[31/07/2024]],"B")), IF(IF(AND((ISBLANK($Q3))),MONTH($P3)&gt;7)," ",IF(MONTH($P3)&lt;=7,COUNTIF(Tableau2353[[#This Row],[01/07/2024]:[31/07/2024]],"B")))))</f>
        <v>0</v>
      </c>
      <c r="LG3" s="61">
        <f>IF(ISBLANK($P3)," ",IF(AND(NOT(ISBLANK($Q3)),MONTH($Q3)&gt;8),IF(MONTH($P3)&lt;=8,COUNTIF(Tableau2353[[#This Row],[1/8/2024]:[30/08/2024]],"B")), IF(IF(AND((ISBLANK($Q3))),MONTH($P3)&gt;8)," ",IF(MONTH($P3)&lt;=8,COUNTIF(Tableau2353[[#This Row],[1/8/2024]:[30/08/2024]],"B")))))</f>
        <v>0</v>
      </c>
      <c r="LH3" s="61">
        <f>IF(ISBLANK($P3)," ",IF(AND(NOT(ISBLANK($Q3)),MONTH($Q3)&gt;9),IF(MONTH($P3)&lt;=9,COUNTIF(Tableau2353[[#This Row],[02/09/2024]:[30/09/2024]],"B")), IF(IF(AND((ISBLANK($Q3))),MONTH($P3)&gt;9)," ",IF(MONTH($P3)&lt;=9,COUNTIF(Tableau2353[[#This Row],[02/09/2024]:[30/09/2024]],"B")))))</f>
        <v>0</v>
      </c>
      <c r="LI3" s="61">
        <f>IF(ISBLANK($P3)," ",IF(AND(NOT(ISBLANK($Q3)),MONTH($Q3)&gt;10),IF(MONTH($P3)&lt;=10,COUNTIF(Tableau2353[[#This Row],[01/10/2024]:[31/10/2024]],"B")), IF(IF(AND((ISBLANK($Q3))),MONTH($P3)&gt;10)," ",IF(MONTH($P3)&lt;=10,COUNTIF(Tableau2353[[#This Row],[01/10/2024]:[31/10/2024]],"B")))))</f>
        <v>0</v>
      </c>
      <c r="LJ3" s="61">
        <f>IF(ISBLANK($P3)," ",IF(AND(NOT(ISBLANK($Q3)),MONTH($Q3)&gt;11),IF(MONTH($P3)&lt;=11,COUNTIF(Tableau2353[[#This Row],[01/11/2024]:[29/11/2024]],"B")), IF(IF(AND((ISBLANK($Q3))),MONTH($P3)&gt;11)," ",IF(MONTH($P3)&lt;=11,COUNTIF(Tableau2353[[#This Row],[01/11/2024]:[29/11/2024]],"B")))))</f>
        <v>0</v>
      </c>
      <c r="LK3" s="61">
        <f>IF(ISBLANK($P3)," ",IF(AND(NOT(ISBLANK($Q3)),MONTH($Q3)&gt;12),IF(MONTH($P3)&lt;=12,COUNTIF(Tableau2353[[#This Row],[02/12/2024]:[31/12/2024]],"B")), IF(IF(AND((ISBLANK($Q3))),MONTH($P3)&gt;12)," ",IF(MONTH($P3)&lt;=12,COUNTIF(Tableau2353[[#This Row],[02/12/2024]:[31/12/2024]],"B")))))</f>
        <v>0</v>
      </c>
    </row>
    <row r="4" spans="1:323" ht="15" hidden="1" customHeight="1">
      <c r="A4" s="40">
        <v>1</v>
      </c>
      <c r="B4" s="92" t="s">
        <v>429</v>
      </c>
      <c r="C4" s="26" t="s">
        <v>430</v>
      </c>
      <c r="D4" s="32">
        <v>44795</v>
      </c>
      <c r="E4" s="26" t="s">
        <v>419</v>
      </c>
      <c r="F4" s="26" t="s">
        <v>431</v>
      </c>
      <c r="G4" s="26" t="s">
        <v>421</v>
      </c>
      <c r="H4" s="26" t="s">
        <v>422</v>
      </c>
      <c r="I4" s="26" t="s">
        <v>423</v>
      </c>
      <c r="J4" s="26" t="s">
        <v>424</v>
      </c>
      <c r="K4" s="26" t="s">
        <v>425</v>
      </c>
      <c r="L4" s="26" t="s">
        <v>504</v>
      </c>
      <c r="M4" s="26" t="s">
        <v>433</v>
      </c>
      <c r="N4" s="26" t="s">
        <v>427</v>
      </c>
      <c r="O4" s="26" t="s">
        <v>434</v>
      </c>
      <c r="P4" s="32">
        <v>45292</v>
      </c>
      <c r="Q4" s="29"/>
      <c r="R4" s="27" t="s">
        <v>428</v>
      </c>
      <c r="S4" s="28">
        <f>IF(ISBLANK(P4)," ",IF(IF(AND(NOT(ISBLANK(Q4))),MONTH(Q4)&lt;1)," ",IF(MONTH(P4)&lt;2,SUM(Tableau2353[[#This Row],[01/01/2024]:[31/01/2024]])," ")))</f>
        <v>20</v>
      </c>
      <c r="T4" s="28">
        <f>IF(ISBLANK(P4)," ",IF(IF(AND(NOT(ISBLANK(Q4))),MONTH(Q4)&lt;2)," ",IF(MONTH(P4)&lt;3,SUM(Tableau2353[[#This Row],[01/02/2024]:[29/02/2024]])," ")))</f>
        <v>21</v>
      </c>
      <c r="U4" s="28">
        <f>IF(ISBLANK(P4)," ",IF(IF(AND(NOT(ISBLANK(Q4))),MONTH(Q4)&lt;3)," ",IF(MONTH(P4)&lt;4,SUM(Tableau2353[[#This Row],[01/03/2024]:[29/03/2024]])," ")))</f>
        <v>21</v>
      </c>
      <c r="V4" s="28">
        <f>IF(ISBLANK(P4)," ",IF(IF(AND(NOT(ISBLANK(Q4))),MONTH(Q4)&lt;4)," ",IF(MONTH(P4)&lt;5,SUM(Tableau2353[[#This Row],[01/04/2024]:[30/04/2024]])," ")))</f>
        <v>20</v>
      </c>
      <c r="W4" s="28">
        <f>IF(ISBLANK(P4)," ",IF(IF(AND(NOT(ISBLANK(Q4))),MONTH(Q4)&lt;5)," ",IF(MONTH(P4)&lt;6,SUM(Tableau2353[[#This Row],[01/05/2024]:[31/05/2024]])," ")))</f>
        <v>22</v>
      </c>
      <c r="X4" s="28">
        <f>IF(ISBLANK(P4)," ",IF(IF(AND(NOT(ISBLANK(Q4))),MONTH(Q4)&lt;6)," ",IF(MONTH(P4)&lt;7,SUM(Tableau2353[[#This Row],[3/6/20242]:[28/06/2024]])," ")))</f>
        <v>18</v>
      </c>
      <c r="Y4" s="28">
        <f>IF(ISBLANK(P4)," ",IF(IF(AND(NOT(ISBLANK(Q4))),MONTH(Q4)&lt;6)," ",IF(MONTH(P4)&lt;8,SUM(Tableau2353[[#This Row],[01/07/2024]:[31/07/2024]])," ")))</f>
        <v>20</v>
      </c>
      <c r="Z4" s="28">
        <f>IF(ISBLANK(P4)," ",IF(IF(AND(NOT(ISBLANK(Q4))),MONTH(Q4)&lt;8)," ",IF(MONTH(P4)&lt;9,SUM(Tableau2353[[#This Row],[1/8/2024]:[30/08/2024]])," ")))</f>
        <v>13</v>
      </c>
      <c r="AA4" s="28">
        <f>IF(ISBLANK(P4)," ",IF(IF(AND(NOT(ISBLANK(Q4))),MONTH(Q4)&lt;9)," ",IF(MONTH(P4)&lt;10,SUM(Tableau2353[[#This Row],[02/09/2024]:[30/09/2024]])," ")))</f>
        <v>20</v>
      </c>
      <c r="AB4" s="28">
        <f>IF(ISBLANK(P4)," ",IF(IF(AND(NOT(ISBLANK(Q4))),MONTH(Q4)&lt;10)," ",IF(MONTH(P4)&lt;11,SUM(Tableau2353[[#This Row],[01/10/2024]:[31/10/2024]])," ")))</f>
        <v>21</v>
      </c>
      <c r="AC4" s="28">
        <f>IF(ISBLANK(P4)," ",IF(IF(AND(NOT(ISBLANK(Q4))),MONTH(Q4)&lt;11)," ",IF(MONTH(P4)&lt;12,SUM(Tableau2353[[#This Row],[01/11/2024]:[29/11/2024]])," ")))</f>
        <v>16</v>
      </c>
      <c r="AD4" s="28">
        <f>IF(ISBLANK(P4)," ",IF(IF(AND(NOT(ISBLANK(Q4))),MONTH(Q4)&lt;12)," ",IF(MONTH(P4)&lt;13,SUM(Tableau2353[[#This Row],[02/12/2024]:[31/12/2024]])," ")))</f>
        <v>10</v>
      </c>
      <c r="AE4" s="7"/>
      <c r="AF4" s="64">
        <f>IF(OR(ISBLANK(P4),Tableau2353[[#This Row],[Janvier]]=" ")," ",SUM(Tableau2353[[#This Row],[01/01/2024]:[31/01/2024]])/(COUNTA(Tableau2353[[#This Row],[01/01/2024]:[31/01/2024]])+COUNTBLANK(Tableau2353[[#This Row],[01/01/2024]:[31/01/2024]])))</f>
        <v>0.86956521739130432</v>
      </c>
      <c r="AG4" s="8">
        <f>IF(OR(ISBLANK(P4),Tableau2353[[#This Row],[Février]]=" ")," ",SUM(Tableau2353[[#This Row],[01/02/2024]:[29/02/2024]])/(COUNTA(Tableau2353[[#This Row],[01/02/2024]:[29/02/2024]])+COUNTBLANK(Tableau2353[[#This Row],[01/02/2024]:[29/02/2024]])))</f>
        <v>1</v>
      </c>
      <c r="AH4" s="8">
        <f>IF(OR(ISBLANK(P4),Tableau2353[[#This Row],[Mars]]=" ")," ",SUM(Tableau2353[[#This Row],[01/03/2024]:[29/03/2024]])/(COUNTA(Tableau2353[[#This Row],[01/03/2024]:[29/03/2024]])+COUNTBLANK(Tableau2353[[#This Row],[01/03/2024]:[29/03/2024]])))</f>
        <v>1</v>
      </c>
      <c r="AI4" s="8">
        <f>IF(OR(ISBLANK(P4),Tableau2353[[#This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" s="8">
        <f>IF(OR(ISBLANK(P4),Tableau2353[[#This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4" s="8">
        <f>IF(OR(ISBLANK(P4),Tableau2353[[#This Row],[Juin]]=" ")," ",SUM(Tableau2353[[#This Row],[3/6/20242]:[28/06/2024]])/(COUNTA(Tableau2353[[#This Row],[3/6/20242]:[28/06/2024]])+COUNTBLANK(Tableau2353[[#This Row],[3/6/20242]:[28/06/2024]])))</f>
        <v>0.9</v>
      </c>
      <c r="AL4" s="8">
        <f>IF(OR(ISBLANK(P4),Tableau2353[[#This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4" s="8">
        <f>IF(OR(ISBLANK(P4),Tableau2353[[#This Row],[Août]]=" ")," ",SUM(Tableau2353[[#This Row],[1/8/2024]:[30/08/2024]])/(COUNTA(Tableau2353[[#This Row],[1/8/2024]:[30/08/2024]])+COUNTBLANK(Tableau2353[[#This Row],[1/8/2024]:[30/08/2024]])))</f>
        <v>0.59090909090909094</v>
      </c>
      <c r="AN4" s="8">
        <f>IF(OR(ISBLANK(P4),Tableau2353[[#This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" s="8">
        <f>IF(OR(ISBLANK(P4),Tableau2353[[#This Row],[Octobre]]=" ")," ",SUM(Tableau2353[[#This Row],[01/10/2024]:[31/10/2024]])/(COUNTA(Tableau2353[[#This Row],[01/10/2024]:[31/10/2024]])+COUNTBLANK(Tableau2353[[#This Row],[01/10/2024]:[31/10/2024]])))</f>
        <v>0.91304347826086951</v>
      </c>
      <c r="AP4" s="8">
        <f>IF(OR(ISBLANK(P4),Tableau2353[[#This Row],[Novembre]]=" ")," ",SUM(Tableau2353[[#This Row],[01/11/2024]:[29/11/2024]])/(COUNTA(Tableau2353[[#This Row],[01/11/2024]:[29/11/2024]])+COUNTBLANK(Tableau2353[[#This Row],[01/11/2024]:[29/11/2024]])))</f>
        <v>0.76190476190476186</v>
      </c>
      <c r="AQ4" s="8">
        <f>IF(OR(ISBLANK(P4),Tableau2353[[#This Row],[Décembre]]=" ")," ",SUM(Tableau2353[[#This Row],[02/12/2024]:[31/12/2024]])/(COUNTA(Tableau2353[[#This Row],[02/12/2024]:[31/12/2024]])+COUNTBLANK(Tableau2353[[#This Row],[02/12/2024]:[31/12/2024]])))</f>
        <v>0.45454545454545453</v>
      </c>
      <c r="AR4" s="8" t="s">
        <v>413</v>
      </c>
      <c r="AS4" s="8" t="s">
        <v>413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61" t="s">
        <v>415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</v>
      </c>
      <c r="CE4" s="8">
        <v>1</v>
      </c>
      <c r="CF4" s="8">
        <v>1</v>
      </c>
      <c r="CG4" s="8">
        <v>1</v>
      </c>
      <c r="CH4" s="8">
        <v>1</v>
      </c>
      <c r="CI4" s="8">
        <v>1</v>
      </c>
      <c r="CJ4" s="8">
        <v>1</v>
      </c>
      <c r="CK4" s="8">
        <v>1</v>
      </c>
      <c r="CL4" s="8">
        <v>1</v>
      </c>
      <c r="CM4" s="8">
        <v>1</v>
      </c>
      <c r="CN4" s="8">
        <v>1</v>
      </c>
      <c r="CO4" s="8">
        <v>1</v>
      </c>
      <c r="CP4" s="8">
        <v>1</v>
      </c>
      <c r="CQ4" s="8">
        <v>1</v>
      </c>
      <c r="CR4" s="8">
        <v>1</v>
      </c>
      <c r="CS4" s="8">
        <v>1</v>
      </c>
      <c r="CT4" s="8">
        <v>1</v>
      </c>
      <c r="CU4" s="8">
        <v>1</v>
      </c>
      <c r="CV4" s="8">
        <v>1</v>
      </c>
      <c r="CW4" s="8">
        <v>1</v>
      </c>
      <c r="CX4" s="8">
        <v>1</v>
      </c>
      <c r="CY4" s="8">
        <v>1</v>
      </c>
      <c r="CZ4" s="8">
        <v>1</v>
      </c>
      <c r="DA4" s="8">
        <v>1</v>
      </c>
      <c r="DB4" s="8">
        <v>1</v>
      </c>
      <c r="DC4" s="8">
        <v>1</v>
      </c>
      <c r="DD4" s="8">
        <v>1</v>
      </c>
      <c r="DE4" s="8">
        <v>1</v>
      </c>
      <c r="DF4" s="8">
        <v>1</v>
      </c>
      <c r="DG4" s="8">
        <v>1</v>
      </c>
      <c r="DH4" s="8">
        <v>1</v>
      </c>
      <c r="DI4" s="8">
        <v>1</v>
      </c>
      <c r="DJ4" s="8">
        <v>1</v>
      </c>
      <c r="DK4" s="8">
        <v>1</v>
      </c>
      <c r="DL4" s="8" t="s">
        <v>415</v>
      </c>
      <c r="DM4" s="8" t="s">
        <v>415</v>
      </c>
      <c r="DN4" s="8">
        <v>1</v>
      </c>
      <c r="DO4" s="8">
        <v>1</v>
      </c>
      <c r="DP4" s="8">
        <v>1</v>
      </c>
      <c r="DQ4" s="8">
        <v>1</v>
      </c>
      <c r="DR4" s="8">
        <v>1</v>
      </c>
      <c r="DS4" s="8">
        <v>1</v>
      </c>
      <c r="DT4" s="8">
        <v>1</v>
      </c>
      <c r="DU4" s="8">
        <v>1</v>
      </c>
      <c r="DV4" s="8">
        <v>1</v>
      </c>
      <c r="DW4" s="8">
        <v>1</v>
      </c>
      <c r="DX4" s="8">
        <v>1</v>
      </c>
      <c r="DY4" s="8">
        <v>1</v>
      </c>
      <c r="DZ4" s="8">
        <v>1</v>
      </c>
      <c r="EA4" s="8" t="s">
        <v>415</v>
      </c>
      <c r="EB4" s="8">
        <v>1</v>
      </c>
      <c r="EC4" s="8">
        <v>1</v>
      </c>
      <c r="ED4" s="8">
        <v>1</v>
      </c>
      <c r="EE4" s="8">
        <v>1</v>
      </c>
      <c r="EF4" s="8">
        <v>1</v>
      </c>
      <c r="EG4" s="8">
        <v>1</v>
      </c>
      <c r="EH4" s="8">
        <v>1</v>
      </c>
      <c r="EI4" s="8">
        <v>1</v>
      </c>
      <c r="EJ4" s="8">
        <v>1</v>
      </c>
      <c r="EK4" s="8">
        <v>1</v>
      </c>
      <c r="EL4" s="8">
        <v>1</v>
      </c>
      <c r="EM4" s="8">
        <v>1</v>
      </c>
      <c r="EN4" s="8">
        <v>1</v>
      </c>
      <c r="EO4" s="8">
        <v>1</v>
      </c>
      <c r="EP4" s="8">
        <v>1</v>
      </c>
      <c r="EQ4" s="8">
        <v>1</v>
      </c>
      <c r="ER4" s="8">
        <v>1</v>
      </c>
      <c r="ES4" s="8">
        <v>1</v>
      </c>
      <c r="ET4" s="8">
        <v>1</v>
      </c>
      <c r="EU4" s="8">
        <v>1</v>
      </c>
      <c r="EV4" s="8">
        <v>1</v>
      </c>
      <c r="EW4" s="8">
        <v>1</v>
      </c>
      <c r="EX4" s="8">
        <v>1</v>
      </c>
      <c r="EY4" s="8">
        <v>1</v>
      </c>
      <c r="EZ4" s="8">
        <v>1</v>
      </c>
      <c r="FA4" s="8">
        <v>1</v>
      </c>
      <c r="FB4" s="8">
        <v>1</v>
      </c>
      <c r="FC4" s="8">
        <v>1</v>
      </c>
      <c r="FD4" s="8">
        <v>1</v>
      </c>
      <c r="FE4" s="8">
        <v>1</v>
      </c>
      <c r="FF4" s="8">
        <v>1</v>
      </c>
      <c r="FG4" s="8">
        <v>1</v>
      </c>
      <c r="FH4" s="8" t="s">
        <v>415</v>
      </c>
      <c r="FI4" s="8" t="s">
        <v>415</v>
      </c>
      <c r="FJ4" s="8">
        <v>1</v>
      </c>
      <c r="FK4" s="8">
        <v>1</v>
      </c>
      <c r="FL4" s="8">
        <v>1</v>
      </c>
      <c r="FM4" s="8">
        <v>1</v>
      </c>
      <c r="FN4" s="8">
        <v>1</v>
      </c>
      <c r="FO4" s="8">
        <v>1</v>
      </c>
      <c r="FP4" s="8">
        <v>1</v>
      </c>
      <c r="FQ4" s="8">
        <v>1</v>
      </c>
      <c r="FR4" s="8">
        <v>1</v>
      </c>
      <c r="FS4" s="8">
        <v>1</v>
      </c>
      <c r="FT4" s="8">
        <v>1</v>
      </c>
      <c r="FU4" s="8">
        <v>1</v>
      </c>
      <c r="FV4" s="8">
        <v>1</v>
      </c>
      <c r="FW4" s="8">
        <v>1</v>
      </c>
      <c r="FX4" s="8">
        <v>1</v>
      </c>
      <c r="FY4" s="8">
        <v>1</v>
      </c>
      <c r="FZ4" s="8">
        <v>1</v>
      </c>
      <c r="GA4" s="8">
        <v>1</v>
      </c>
      <c r="GB4" s="8">
        <v>1</v>
      </c>
      <c r="GC4" s="8">
        <v>1</v>
      </c>
      <c r="GD4" s="8">
        <v>1</v>
      </c>
      <c r="GE4" s="8">
        <v>1</v>
      </c>
      <c r="GF4" s="8">
        <v>1</v>
      </c>
      <c r="GG4" s="8">
        <v>1</v>
      </c>
      <c r="GH4" s="8">
        <v>1</v>
      </c>
      <c r="GI4" s="8">
        <v>1</v>
      </c>
      <c r="GJ4" s="8">
        <v>1</v>
      </c>
      <c r="GK4" s="8">
        <v>1</v>
      </c>
      <c r="GL4" s="8" t="s">
        <v>413</v>
      </c>
      <c r="GM4" s="8" t="s">
        <v>415</v>
      </c>
      <c r="GN4" s="8" t="s">
        <v>413</v>
      </c>
      <c r="GO4" s="8" t="s">
        <v>413</v>
      </c>
      <c r="GP4" s="8" t="s">
        <v>413</v>
      </c>
      <c r="GQ4" s="8" t="s">
        <v>413</v>
      </c>
      <c r="GR4" s="8" t="s">
        <v>413</v>
      </c>
      <c r="GS4" s="8">
        <v>1</v>
      </c>
      <c r="GT4" s="8">
        <v>1</v>
      </c>
      <c r="GU4" s="8">
        <v>1</v>
      </c>
      <c r="GV4" s="8" t="s">
        <v>413</v>
      </c>
      <c r="GW4" s="8" t="s">
        <v>413</v>
      </c>
      <c r="GX4" s="8" t="s">
        <v>415</v>
      </c>
      <c r="GY4" s="8">
        <v>1</v>
      </c>
      <c r="GZ4" s="8">
        <v>1</v>
      </c>
      <c r="HA4" s="8">
        <v>1</v>
      </c>
      <c r="HB4" s="8" t="s">
        <v>415</v>
      </c>
      <c r="HC4" s="8" t="s">
        <v>415</v>
      </c>
      <c r="HD4" s="8">
        <v>1</v>
      </c>
      <c r="HE4" s="8">
        <v>1</v>
      </c>
      <c r="HF4" s="8">
        <v>1</v>
      </c>
      <c r="HG4" s="8">
        <v>1</v>
      </c>
      <c r="HH4" s="8">
        <v>1</v>
      </c>
      <c r="HI4" s="8">
        <v>1</v>
      </c>
      <c r="HJ4" s="8">
        <v>1</v>
      </c>
      <c r="HK4" s="8">
        <v>1</v>
      </c>
      <c r="HL4" s="8">
        <v>1</v>
      </c>
      <c r="HM4" s="8">
        <v>1</v>
      </c>
      <c r="HN4" s="8">
        <v>1</v>
      </c>
      <c r="HO4" s="8">
        <v>1</v>
      </c>
      <c r="HP4" s="8">
        <v>1</v>
      </c>
      <c r="HQ4" s="8">
        <v>1</v>
      </c>
      <c r="HR4" s="8">
        <v>1</v>
      </c>
      <c r="HS4" s="8">
        <v>1</v>
      </c>
      <c r="HT4" s="8">
        <v>1</v>
      </c>
      <c r="HU4" s="8" t="s">
        <v>415</v>
      </c>
      <c r="HV4" s="8">
        <v>1</v>
      </c>
      <c r="HW4" s="8">
        <v>1</v>
      </c>
      <c r="HX4" s="8">
        <v>1</v>
      </c>
      <c r="HY4" s="8">
        <v>1</v>
      </c>
      <c r="HZ4" s="8">
        <v>1</v>
      </c>
      <c r="IA4" s="8">
        <v>1</v>
      </c>
      <c r="IB4" s="8">
        <v>1</v>
      </c>
      <c r="IC4" s="8">
        <v>1</v>
      </c>
      <c r="ID4" s="8">
        <v>1</v>
      </c>
      <c r="IE4" s="8">
        <v>1</v>
      </c>
      <c r="IF4" s="8">
        <v>1</v>
      </c>
      <c r="IG4" s="8">
        <v>1</v>
      </c>
      <c r="IH4" s="8">
        <v>1</v>
      </c>
      <c r="II4" s="8">
        <v>1</v>
      </c>
      <c r="IJ4" s="8">
        <v>1</v>
      </c>
      <c r="IK4" s="8">
        <v>1</v>
      </c>
      <c r="IL4" s="8">
        <v>1</v>
      </c>
      <c r="IM4" s="8">
        <v>1</v>
      </c>
      <c r="IN4" s="8">
        <v>1</v>
      </c>
      <c r="IO4" s="8" t="s">
        <v>413</v>
      </c>
      <c r="IP4" s="8" t="s">
        <v>413</v>
      </c>
      <c r="IQ4" s="8">
        <v>1</v>
      </c>
      <c r="IR4" s="8">
        <v>1</v>
      </c>
      <c r="IS4" s="8">
        <v>1</v>
      </c>
      <c r="IT4" s="8">
        <v>1</v>
      </c>
      <c r="IU4" s="8">
        <v>1</v>
      </c>
      <c r="IV4" s="8">
        <v>1</v>
      </c>
      <c r="IW4" s="8">
        <v>1</v>
      </c>
      <c r="IX4" s="8">
        <v>1</v>
      </c>
      <c r="IY4" s="8">
        <v>1</v>
      </c>
      <c r="IZ4" s="8">
        <v>1</v>
      </c>
      <c r="JA4" s="8">
        <v>1</v>
      </c>
      <c r="JB4" s="8">
        <v>1</v>
      </c>
      <c r="JC4" s="8">
        <v>1</v>
      </c>
      <c r="JD4" s="8">
        <v>1</v>
      </c>
      <c r="JE4" s="8">
        <v>1</v>
      </c>
      <c r="JF4" s="8" t="s">
        <v>415</v>
      </c>
      <c r="JG4" s="8" t="s">
        <v>413</v>
      </c>
      <c r="JH4" s="8" t="s">
        <v>413</v>
      </c>
      <c r="JI4" s="8">
        <v>1</v>
      </c>
      <c r="JJ4" s="8">
        <v>1</v>
      </c>
      <c r="JK4" s="8">
        <v>1</v>
      </c>
      <c r="JL4" s="8">
        <v>1</v>
      </c>
      <c r="JM4" s="8">
        <v>1</v>
      </c>
      <c r="JN4" s="8" t="s">
        <v>415</v>
      </c>
      <c r="JO4" s="8" t="s">
        <v>413</v>
      </c>
      <c r="JP4" s="8">
        <v>1</v>
      </c>
      <c r="JQ4" s="8">
        <v>1</v>
      </c>
      <c r="JR4" s="8">
        <v>1</v>
      </c>
      <c r="JS4" s="8">
        <v>1</v>
      </c>
      <c r="JT4" s="8">
        <v>1</v>
      </c>
      <c r="JU4" s="8">
        <v>1</v>
      </c>
      <c r="JV4" s="8">
        <v>1</v>
      </c>
      <c r="JW4" s="8">
        <v>1</v>
      </c>
      <c r="JX4" s="8">
        <v>1</v>
      </c>
      <c r="JY4" s="8">
        <v>1</v>
      </c>
      <c r="JZ4" s="8">
        <v>1</v>
      </c>
      <c r="KA4" s="8">
        <v>1</v>
      </c>
      <c r="KB4" s="8">
        <v>1</v>
      </c>
      <c r="KC4" s="8">
        <v>1</v>
      </c>
      <c r="KD4" s="8">
        <v>1</v>
      </c>
      <c r="KE4" s="8">
        <v>1</v>
      </c>
      <c r="KF4" s="8">
        <v>1</v>
      </c>
      <c r="KG4" s="8">
        <v>1</v>
      </c>
      <c r="KH4" s="8" t="s">
        <v>413</v>
      </c>
      <c r="KI4" s="8" t="s">
        <v>413</v>
      </c>
      <c r="KJ4" s="8" t="s">
        <v>413</v>
      </c>
      <c r="KK4" s="8" t="s">
        <v>413</v>
      </c>
      <c r="KL4" s="8" t="s">
        <v>413</v>
      </c>
      <c r="KM4" s="8" t="s">
        <v>413</v>
      </c>
      <c r="KN4" s="8" t="s">
        <v>413</v>
      </c>
      <c r="KO4" s="8" t="s">
        <v>413</v>
      </c>
      <c r="KP4" s="8" t="s">
        <v>413</v>
      </c>
      <c r="KQ4" s="8" t="s">
        <v>413</v>
      </c>
      <c r="KR4" s="8" t="s">
        <v>413</v>
      </c>
      <c r="KS4" s="8" t="s">
        <v>413</v>
      </c>
      <c r="KT4" s="8">
        <f t="shared" si="3"/>
        <v>0</v>
      </c>
      <c r="KU4" s="8">
        <f t="shared" si="0"/>
        <v>27</v>
      </c>
      <c r="KV4" s="8">
        <f t="shared" si="1"/>
        <v>222</v>
      </c>
      <c r="KW4" s="8">
        <f t="shared" si="2"/>
        <v>13</v>
      </c>
      <c r="KX4" s="8">
        <v>7</v>
      </c>
      <c r="KY4" s="8">
        <v>-5</v>
      </c>
      <c r="KZ4" s="61">
        <f>IF(ISBLANK($P4)," ",IF(AND(NOT(ISBLANK($Q4)),MONTH($Q4)&gt;1),IF(MONTH($P4)&lt;=1,COUNTIF(Tableau2353[[#This Row],[01/01/2024]:[31/01/2024]],"B")), IF(IF(AND((ISBLANK($Q4))),MONTH($P4)&gt;1)," ",IF(MONTH($P4)&lt;=1,COUNTIF(Tableau2353[[#This Row],[01/01/2024]:[31/01/2024]],"B")))))</f>
        <v>0</v>
      </c>
      <c r="LA4" s="61">
        <f>IF(ISBLANK($P4)," ",IF(AND(NOT(ISBLANK($Q4)),MONTH($Q4)&gt;2),IF(MONTH($P4)&lt;=2,COUNTIF(Tableau2353[[#This Row],[01/02/2024]:[29/02/2024]],"B")), IF(IF(AND((ISBLANK($Q4))),MONTH($P4)&gt;2)," ",IF(MONTH($P4)&lt;=2,COUNTIF(Tableau2353[[#This Row],[01/02/2024]:[29/02/2024]],"B")))))</f>
        <v>0</v>
      </c>
      <c r="LB4" s="61">
        <f>IF(ISBLANK($P4)," ",IF(AND(NOT(ISBLANK($Q4)),MONTH($Q4)&gt;3),IF(MONTH($P4)&lt;=3,COUNTIF(Tableau2353[[#This Row],[01/03/2024]:[29/03/2024]],"B")), IF(IF(AND((ISBLANK($Q4))),MONTH($P4)&gt;3)," ",IF(MONTH($P4)&lt;=3,COUNTIF(Tableau2353[[#This Row],[01/03/2024]:[29/03/2024]],"B")))))</f>
        <v>0</v>
      </c>
      <c r="LC4" s="61">
        <f>IF(ISBLANK($P4)," ",IF(AND(NOT(ISBLANK($Q4)),MONTH($Q4)&gt;4),IF(MONTH($P4)&lt;=4,COUNTIF(Tableau2353[[#This Row],[01/04/2024]:[30/04/2024]],"B")), IF(IF(AND((ISBLANK($Q4))),MONTH($P4)&gt;4)," ",IF(MONTH($P4)&lt;=4,COUNTIF(Tableau2353[[#This Row],[01/04/2024]:[30/04/2024]],"B")))))</f>
        <v>0</v>
      </c>
      <c r="LD4" s="61">
        <f>IF(ISBLANK($P4)," ",IF(AND(NOT(ISBLANK($Q4)),MONTH($Q4)&gt;5),IF(MONTH($P4)&lt;=5,COUNTIF(Tableau2353[[#This Row],[01/05/2024]:[31/05/2024]],"B")), IF(IF(AND((ISBLANK($Q4))),MONTH($P4)&gt;5)," ",IF(MONTH($P4)&lt;=5,COUNTIF(Tableau2353[[#This Row],[01/05/2024]:[31/05/2024]],"B")))))</f>
        <v>0</v>
      </c>
      <c r="LE4" s="61">
        <f>IF(ISBLANK($P4)," ",IF(AND(NOT(ISBLANK($Q4)),MONTH($Q4)&gt;6),IF(MONTH($P4)&lt;=6,COUNTIF(Tableau2353[[#This Row],[3/6/20242]:[28/06/2024]],"B")), IF(IF(AND((ISBLANK($Q4))),MONTH($P4)&gt;6)," ",IF(MONTH($P4)&lt;=6,COUNTIF(Tableau2353[[#This Row],[3/6/20242]:[28/06/2024]],"B")))))</f>
        <v>0</v>
      </c>
      <c r="LF4" s="61">
        <f>IF(ISBLANK($P4)," ",IF(AND(NOT(ISBLANK($Q4)),MONTH($Q4)&gt;7),IF(MONTH($P4)&lt;=7,COUNTIF(Tableau2353[[#This Row],[01/07/2024]:[31/07/2024]],"B")), IF(IF(AND((ISBLANK($Q4))),MONTH($P4)&gt;7)," ",IF(MONTH($P4)&lt;=7,COUNTIF(Tableau2353[[#This Row],[01/07/2024]:[31/07/2024]],"B")))))</f>
        <v>0</v>
      </c>
      <c r="LG4" s="61">
        <f>IF(ISBLANK($P4)," ",IF(AND(NOT(ISBLANK($Q4)),MONTH($Q4)&gt;8),IF(MONTH($P4)&lt;=8,COUNTIF(Tableau2353[[#This Row],[1/8/2024]:[30/08/2024]],"B")), IF(IF(AND((ISBLANK($Q4))),MONTH($P4)&gt;8)," ",IF(MONTH($P4)&lt;=8,COUNTIF(Tableau2353[[#This Row],[1/8/2024]:[30/08/2024]],"B")))))</f>
        <v>0</v>
      </c>
      <c r="LH4" s="61">
        <f>IF(ISBLANK($P4)," ",IF(AND(NOT(ISBLANK($Q4)),MONTH($Q4)&gt;9),IF(MONTH($P4)&lt;=9,COUNTIF(Tableau2353[[#This Row],[02/09/2024]:[30/09/2024]],"B")), IF(IF(AND((ISBLANK($Q4))),MONTH($P4)&gt;9)," ",IF(MONTH($P4)&lt;=9,COUNTIF(Tableau2353[[#This Row],[02/09/2024]:[30/09/2024]],"B")))))</f>
        <v>0</v>
      </c>
      <c r="LI4" s="61">
        <f>IF(ISBLANK($P4)," ",IF(AND(NOT(ISBLANK($Q4)),MONTH($Q4)&gt;10),IF(MONTH($P4)&lt;=10,COUNTIF(Tableau2353[[#This Row],[01/10/2024]:[31/10/2024]],"B")), IF(IF(AND((ISBLANK($Q4))),MONTH($P4)&gt;10)," ",IF(MONTH($P4)&lt;=10,COUNTIF(Tableau2353[[#This Row],[01/10/2024]:[31/10/2024]],"B")))))</f>
        <v>0</v>
      </c>
      <c r="LJ4" s="61">
        <f>IF(ISBLANK($P4)," ",IF(AND(NOT(ISBLANK($Q4)),MONTH($Q4)&gt;11),IF(MONTH($P4)&lt;=11,COUNTIF(Tableau2353[[#This Row],[01/11/2024]:[29/11/2024]],"B")), IF(IF(AND((ISBLANK($Q4))),MONTH($P4)&gt;11)," ",IF(MONTH($P4)&lt;=11,COUNTIF(Tableau2353[[#This Row],[01/11/2024]:[29/11/2024]],"B")))))</f>
        <v>0</v>
      </c>
      <c r="LK4" s="61">
        <f>IF(ISBLANK($P4)," ",IF(AND(NOT(ISBLANK($Q4)),MONTH($Q4)&gt;12),IF(MONTH($P4)&lt;=12,COUNTIF(Tableau2353[[#This Row],[02/12/2024]:[31/12/2024]],"B")), IF(IF(AND((ISBLANK($Q4))),MONTH($P4)&gt;12)," ",IF(MONTH($P4)&lt;=12,COUNTIF(Tableau2353[[#This Row],[02/12/2024]:[31/12/2024]],"B")))))</f>
        <v>0</v>
      </c>
    </row>
    <row r="5" spans="1:323" ht="15" hidden="1" customHeight="1">
      <c r="A5" s="40">
        <v>1</v>
      </c>
      <c r="B5" s="92" t="s">
        <v>435</v>
      </c>
      <c r="C5" s="26" t="s">
        <v>436</v>
      </c>
      <c r="D5" s="32">
        <v>44839</v>
      </c>
      <c r="E5" s="26" t="s">
        <v>419</v>
      </c>
      <c r="F5" s="26" t="s">
        <v>437</v>
      </c>
      <c r="G5" s="26" t="s">
        <v>438</v>
      </c>
      <c r="H5" s="26" t="s">
        <v>439</v>
      </c>
      <c r="I5" s="26" t="s">
        <v>423</v>
      </c>
      <c r="J5" s="26" t="s">
        <v>440</v>
      </c>
      <c r="K5" s="26" t="s">
        <v>441</v>
      </c>
      <c r="L5" s="26"/>
      <c r="M5" s="26" t="s">
        <v>442</v>
      </c>
      <c r="N5" s="26" t="s">
        <v>443</v>
      </c>
      <c r="O5" s="26" t="s">
        <v>444</v>
      </c>
      <c r="P5" s="32">
        <v>45292</v>
      </c>
      <c r="Q5" s="29"/>
      <c r="R5" s="27" t="s">
        <v>445</v>
      </c>
      <c r="S5" s="28">
        <f>IF(ISBLANK(P5)," ",IF(IF(AND(NOT(ISBLANK(Q5))),MONTH(Q5)&lt;1)," ",IF(MONTH(P5)&lt;2,SUM(Tableau2353[[#This Row],[01/01/2024]:[31/01/2024]])," ")))</f>
        <v>0</v>
      </c>
      <c r="T5" s="28">
        <f>IF(ISBLANK(P5)," ",IF(IF(AND(NOT(ISBLANK(Q5))),MONTH(Q5)&lt;2)," ",IF(MONTH(P5)&lt;3,SUM(Tableau2353[[#This Row],[01/02/2024]:[29/02/2024]])," ")))</f>
        <v>0</v>
      </c>
      <c r="U5" s="28">
        <f>IF(ISBLANK(P5)," ",IF(IF(AND(NOT(ISBLANK(Q5))),MONTH(Q5)&lt;3)," ",IF(MONTH(P5)&lt;4,SUM(Tableau2353[[#This Row],[01/03/2024]:[29/03/2024]])," ")))</f>
        <v>0</v>
      </c>
      <c r="V5" s="74">
        <f>IF(ISBLANK(P5)," ",IF(IF(AND(NOT(ISBLANK(Q5))),MONTH(Q5)&lt;4)," ",IF(MONTH(P5)&lt;5,SUM(Tableau2353[[#This Row],[01/04/2024]:[30/04/2024]])," ")))</f>
        <v>0</v>
      </c>
      <c r="W5" s="28">
        <f>IF(ISBLANK(P5)," ",IF(IF(AND(NOT(ISBLANK(Q5))),MONTH(Q5)&lt;5)," ",IF(MONTH(P5)&lt;6,SUM(Tableau2353[[#This Row],[01/05/2024]:[31/05/2024]])," ")))</f>
        <v>0</v>
      </c>
      <c r="X5" s="28">
        <f>IF(ISBLANK(P5)," ",IF(IF(AND(NOT(ISBLANK(Q5))),MONTH(Q5)&lt;6)," ",IF(MONTH(P5)&lt;7,SUM(Tableau2353[[#This Row],[3/6/20242]:[28/06/2024]])," ")))</f>
        <v>0</v>
      </c>
      <c r="Y5" s="28">
        <f>IF(ISBLANK(P5)," ",IF(IF(AND(NOT(ISBLANK(Q5))),MONTH(Q5)&lt;6)," ",IF(MONTH(P5)&lt;8,SUM(Tableau2353[[#This Row],[01/07/2024]:[31/07/2024]])," ")))</f>
        <v>0</v>
      </c>
      <c r="Z5" s="28">
        <f>IF(ISBLANK(P5)," ",IF(IF(AND(NOT(ISBLANK(Q5))),MONTH(Q5)&lt;8)," ",IF(MONTH(P5)&lt;9,SUM(Tableau2353[[#This Row],[1/8/2024]:[30/08/2024]])," ")))</f>
        <v>0</v>
      </c>
      <c r="AA5" s="28">
        <f>IF(ISBLANK(P5)," ",IF(IF(AND(NOT(ISBLANK(Q5))),MONTH(Q5)&lt;9)," ",IF(MONTH(P5)&lt;10,SUM(Tableau2353[[#This Row],[02/09/2024]:[30/09/2024]])," ")))</f>
        <v>8</v>
      </c>
      <c r="AB5" s="28">
        <f>IF(ISBLANK(P5)," ",IF(IF(AND(NOT(ISBLANK(Q5))),MONTH(Q5)&lt;10)," ",IF(MONTH(P5)&lt;11,SUM(Tableau2353[[#This Row],[01/10/2024]:[31/10/2024]])," ")))</f>
        <v>23</v>
      </c>
      <c r="AC5" s="28">
        <f>IF(ISBLANK(P5)," ",IF(IF(AND(NOT(ISBLANK(Q5))),MONTH(Q5)&lt;11)," ",IF(MONTH(P5)&lt;12,SUM(Tableau2353[[#This Row],[01/11/2024]:[29/11/2024]])," ")))</f>
        <v>19</v>
      </c>
      <c r="AD5" s="28">
        <f>IF(ISBLANK(P5)," ",IF(IF(AND(NOT(ISBLANK(Q5))),MONTH(Q5)&lt;12)," ",IF(MONTH(P5)&lt;13,SUM(Tableau2353[[#This Row],[02/12/2024]:[31/12/2024]])," ")))</f>
        <v>21</v>
      </c>
      <c r="AE5" s="7"/>
      <c r="AF5" s="64">
        <f>IF(OR(ISBLANK(P5),Tableau2353[[#This Row],[Janvier]]=" ")," ",SUM(Tableau2353[[#This Row],[01/01/2024]:[31/01/2024]])/(COUNTA(Tableau2353[[#This Row],[01/01/2024]:[31/01/2024]])+COUNTBLANK(Tableau2353[[#This Row],[01/01/2024]:[31/01/2024]])))</f>
        <v>0</v>
      </c>
      <c r="AG5" s="8">
        <f>IF(OR(ISBLANK(P5),Tableau2353[[#This Row],[Février]]=" ")," ",SUM(Tableau2353[[#This Row],[01/02/2024]:[29/02/2024]])/(COUNTA(Tableau2353[[#This Row],[01/02/2024]:[29/02/2024]])+COUNTBLANK(Tableau2353[[#This Row],[01/02/2024]:[29/02/2024]])))</f>
        <v>0</v>
      </c>
      <c r="AH5" s="8">
        <f>IF(OR(ISBLANK(P5),Tableau2353[[#This Row],[Mars]]=" ")," ",SUM(Tableau2353[[#This Row],[01/03/2024]:[29/03/2024]])/(COUNTA(Tableau2353[[#This Row],[01/03/2024]:[29/03/2024]])+COUNTBLANK(Tableau2353[[#This Row],[01/03/2024]:[29/03/2024]])))</f>
        <v>0</v>
      </c>
      <c r="AI5" s="8">
        <f>IF(OR(ISBLANK(P5),Tableau2353[[#This Row],[Avril]]=" ")," ",SUM(Tableau2353[[#This Row],[01/04/2024]:[30/04/2024]])/(COUNTA(Tableau2353[[#This Row],[01/04/2024]:[30/04/2024]])+COUNTBLANK(Tableau2353[[#This Row],[01/04/2024]:[30/04/2024]])))</f>
        <v>0</v>
      </c>
      <c r="AJ5" s="8">
        <f>IF(OR(ISBLANK(P5),Tableau2353[[#This Row],[Mai]]=" ")," ",SUM(Tableau2353[[#This Row],[01/05/2024]:[31/05/2024]])/(COUNTA(Tableau2353[[#This Row],[01/05/2024]:[31/05/2024]])+COUNTBLANK(Tableau2353[[#This Row],[01/05/2024]:[31/01/2024]])))</f>
        <v>0</v>
      </c>
      <c r="AK5" s="8">
        <f>IF(OR(ISBLANK(P5),Tableau2353[[#This Row],[Juin]]=" ")," ",SUM(Tableau2353[[#This Row],[3/6/20242]:[28/06/2024]])/(COUNTA(Tableau2353[[#This Row],[3/6/20242]:[28/06/2024]])+COUNTBLANK(Tableau2353[[#This Row],[3/6/20242]:[28/06/2024]])))</f>
        <v>0</v>
      </c>
      <c r="AL5" s="8">
        <f>IF(OR(ISBLANK(P5),Tableau2353[[#This Row],[Juillet]]=" ")," ",SUM(Tableau2353[[#This Row],[01/07/2024]:[31/07/2024]])/(COUNTA(Tableau2353[[#This Row],[01/07/2024]:[31/07/2024]])+COUNTBLANK(Tableau2353[[#This Row],[01/07/2024]:[31/07/2024]])))</f>
        <v>0</v>
      </c>
      <c r="AM5" s="8">
        <f>IF(OR(ISBLANK(P5),Tableau2353[[#This Row],[Août]]=" ")," ",SUM(Tableau2353[[#This Row],[1/8/2024]:[30/08/2024]])/(COUNTA(Tableau2353[[#This Row],[1/8/2024]:[30/08/2024]])+COUNTBLANK(Tableau2353[[#This Row],[1/8/2024]:[30/08/2024]])))</f>
        <v>0</v>
      </c>
      <c r="AN5" s="8">
        <f>IF(OR(ISBLANK(P5),Tableau2353[[#This Row],[Septembre]]=" ")," ",SUM(Tableau2353[[#This Row],[02/09/2024]:[30/09/2024]])/(COUNTA(Tableau2353[[#This Row],[02/09/2024]:[30/09/2024]])+COUNTBLANK(Tableau2353[[#This Row],[02/09/2024]:[30/09/2024]])))</f>
        <v>0.38095238095238093</v>
      </c>
      <c r="AO5" s="8">
        <f>IF(OR(ISBLANK(P5),Tableau2353[[#This Row],[Octobre]]=" ")," ",SUM(Tableau2353[[#This Row],[01/10/2024]:[31/10/2024]])/(COUNTA(Tableau2353[[#This Row],[01/10/2024]:[31/10/2024]])+COUNTBLANK(Tableau2353[[#This Row],[01/10/2024]:[31/10/2024]])))</f>
        <v>1</v>
      </c>
      <c r="AP5" s="8">
        <f>IF(OR(ISBLANK(P5),Tableau2353[[#This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5" s="8">
        <f>IF(OR(ISBLANK(P5),Tableau2353[[#This Row],[Décembre]]=" ")," ",SUM(Tableau2353[[#This Row],[02/12/2024]:[31/12/2024]])/(COUNTA(Tableau2353[[#This Row],[02/12/2024]:[31/12/2024]])+COUNTBLANK(Tableau2353[[#This Row],[02/12/2024]:[31/12/2024]])))</f>
        <v>0.95454545454545459</v>
      </c>
      <c r="AR5" s="8" t="s">
        <v>898</v>
      </c>
      <c r="AS5" s="8" t="s">
        <v>898</v>
      </c>
      <c r="AT5" s="8" t="s">
        <v>898</v>
      </c>
      <c r="AU5" s="8" t="s">
        <v>413</v>
      </c>
      <c r="AV5" s="8" t="s">
        <v>413</v>
      </c>
      <c r="AW5" s="8" t="s">
        <v>898</v>
      </c>
      <c r="AX5" s="8" t="s">
        <v>898</v>
      </c>
      <c r="AY5" s="8" t="s">
        <v>898</v>
      </c>
      <c r="AZ5" s="61" t="s">
        <v>415</v>
      </c>
      <c r="BA5" s="8" t="s">
        <v>898</v>
      </c>
      <c r="BB5" s="8" t="s">
        <v>898</v>
      </c>
      <c r="BC5" s="8" t="s">
        <v>898</v>
      </c>
      <c r="BD5" s="8" t="s">
        <v>898</v>
      </c>
      <c r="BE5" s="8" t="s">
        <v>898</v>
      </c>
      <c r="BF5" s="8" t="s">
        <v>898</v>
      </c>
      <c r="BG5" s="8" t="s">
        <v>898</v>
      </c>
      <c r="BH5" s="8" t="s">
        <v>898</v>
      </c>
      <c r="BI5" s="8" t="s">
        <v>898</v>
      </c>
      <c r="BJ5" s="8" t="s">
        <v>898</v>
      </c>
      <c r="BK5" s="8" t="s">
        <v>898</v>
      </c>
      <c r="BL5" s="8" t="s">
        <v>898</v>
      </c>
      <c r="BM5" s="8" t="s">
        <v>898</v>
      </c>
      <c r="BN5" s="8" t="s">
        <v>898</v>
      </c>
      <c r="BO5" s="8" t="s">
        <v>898</v>
      </c>
      <c r="BP5" s="8" t="s">
        <v>898</v>
      </c>
      <c r="BQ5" s="8" t="s">
        <v>898</v>
      </c>
      <c r="BR5" s="8" t="s">
        <v>898</v>
      </c>
      <c r="BS5" s="8" t="s">
        <v>898</v>
      </c>
      <c r="BT5" s="8" t="s">
        <v>898</v>
      </c>
      <c r="BU5" s="8" t="s">
        <v>898</v>
      </c>
      <c r="BV5" s="8" t="s">
        <v>898</v>
      </c>
      <c r="BW5" s="8" t="s">
        <v>898</v>
      </c>
      <c r="BX5" s="8" t="s">
        <v>898</v>
      </c>
      <c r="BY5" s="8" t="s">
        <v>898</v>
      </c>
      <c r="BZ5" s="8" t="s">
        <v>898</v>
      </c>
      <c r="CA5" s="8" t="s">
        <v>898</v>
      </c>
      <c r="CB5" s="8" t="s">
        <v>898</v>
      </c>
      <c r="CC5" s="8" t="s">
        <v>898</v>
      </c>
      <c r="CD5" s="8" t="s">
        <v>898</v>
      </c>
      <c r="CE5" s="8" t="s">
        <v>898</v>
      </c>
      <c r="CF5" s="8" t="s">
        <v>898</v>
      </c>
      <c r="CG5" s="8" t="s">
        <v>898</v>
      </c>
      <c r="CH5" s="8" t="s">
        <v>898</v>
      </c>
      <c r="CI5" s="8" t="s">
        <v>898</v>
      </c>
      <c r="CJ5" s="8" t="s">
        <v>898</v>
      </c>
      <c r="CK5" s="8" t="s">
        <v>898</v>
      </c>
      <c r="CL5" s="8" t="s">
        <v>898</v>
      </c>
      <c r="CM5" s="8" t="s">
        <v>898</v>
      </c>
      <c r="CN5" s="8" t="s">
        <v>898</v>
      </c>
      <c r="CO5" s="8" t="s">
        <v>898</v>
      </c>
      <c r="CP5" s="8" t="s">
        <v>898</v>
      </c>
      <c r="CQ5" s="8" t="s">
        <v>898</v>
      </c>
      <c r="CR5" s="8" t="s">
        <v>898</v>
      </c>
      <c r="CS5" s="8" t="s">
        <v>898</v>
      </c>
      <c r="CT5" s="8" t="s">
        <v>898</v>
      </c>
      <c r="CU5" s="8" t="s">
        <v>898</v>
      </c>
      <c r="CV5" s="8" t="s">
        <v>898</v>
      </c>
      <c r="CW5" s="8" t="s">
        <v>898</v>
      </c>
      <c r="CX5" s="8" t="s">
        <v>898</v>
      </c>
      <c r="CY5" s="8" t="s">
        <v>898</v>
      </c>
      <c r="CZ5" s="8" t="s">
        <v>898</v>
      </c>
      <c r="DA5" s="8" t="s">
        <v>898</v>
      </c>
      <c r="DB5" s="8" t="s">
        <v>898</v>
      </c>
      <c r="DC5" s="8" t="s">
        <v>898</v>
      </c>
      <c r="DD5" s="8" t="s">
        <v>898</v>
      </c>
      <c r="DE5" s="8" t="s">
        <v>898</v>
      </c>
      <c r="DF5" s="8" t="s">
        <v>898</v>
      </c>
      <c r="DG5" s="8" t="s">
        <v>898</v>
      </c>
      <c r="DH5" s="8" t="s">
        <v>898</v>
      </c>
      <c r="DI5" s="8" t="s">
        <v>898</v>
      </c>
      <c r="DJ5" s="8" t="s">
        <v>898</v>
      </c>
      <c r="DK5" s="8" t="s">
        <v>898</v>
      </c>
      <c r="DL5" s="8" t="s">
        <v>415</v>
      </c>
      <c r="DM5" s="8" t="s">
        <v>415</v>
      </c>
      <c r="DN5" s="8" t="s">
        <v>898</v>
      </c>
      <c r="DO5" s="8" t="s">
        <v>898</v>
      </c>
      <c r="DP5" s="8" t="s">
        <v>898</v>
      </c>
      <c r="DQ5" s="8" t="s">
        <v>898</v>
      </c>
      <c r="DR5" s="8" t="s">
        <v>898</v>
      </c>
      <c r="DS5" s="8" t="s">
        <v>898</v>
      </c>
      <c r="DT5" s="8" t="s">
        <v>898</v>
      </c>
      <c r="DU5" s="8" t="s">
        <v>898</v>
      </c>
      <c r="DV5" s="8" t="s">
        <v>898</v>
      </c>
      <c r="DW5" s="8" t="s">
        <v>898</v>
      </c>
      <c r="DX5" s="8" t="s">
        <v>898</v>
      </c>
      <c r="DY5" s="8" t="s">
        <v>898</v>
      </c>
      <c r="DZ5" s="8" t="s">
        <v>898</v>
      </c>
      <c r="EA5" s="8" t="s">
        <v>415</v>
      </c>
      <c r="EB5" s="8" t="s">
        <v>898</v>
      </c>
      <c r="EC5" s="8" t="s">
        <v>898</v>
      </c>
      <c r="ED5" s="8" t="s">
        <v>898</v>
      </c>
      <c r="EE5" s="8" t="s">
        <v>898</v>
      </c>
      <c r="EF5" s="8" t="s">
        <v>898</v>
      </c>
      <c r="EG5" s="8" t="s">
        <v>898</v>
      </c>
      <c r="EH5" s="8" t="s">
        <v>898</v>
      </c>
      <c r="EI5" s="8" t="s">
        <v>898</v>
      </c>
      <c r="EJ5" s="8" t="s">
        <v>898</v>
      </c>
      <c r="EK5" s="8" t="s">
        <v>898</v>
      </c>
      <c r="EL5" s="8" t="s">
        <v>898</v>
      </c>
      <c r="EM5" s="8" t="s">
        <v>898</v>
      </c>
      <c r="EN5" s="8" t="s">
        <v>898</v>
      </c>
      <c r="EO5" s="8" t="s">
        <v>898</v>
      </c>
      <c r="EP5" s="8" t="s">
        <v>898</v>
      </c>
      <c r="EQ5" s="8" t="s">
        <v>898</v>
      </c>
      <c r="ER5" s="8" t="s">
        <v>898</v>
      </c>
      <c r="ES5" s="8" t="s">
        <v>898</v>
      </c>
      <c r="ET5" s="8" t="s">
        <v>898</v>
      </c>
      <c r="EU5" s="8" t="s">
        <v>898</v>
      </c>
      <c r="EV5" s="8" t="s">
        <v>898</v>
      </c>
      <c r="EW5" s="8" t="s">
        <v>898</v>
      </c>
      <c r="EX5" s="8" t="s">
        <v>898</v>
      </c>
      <c r="EY5" s="8" t="s">
        <v>898</v>
      </c>
      <c r="EZ5" s="8" t="s">
        <v>898</v>
      </c>
      <c r="FA5" s="8" t="s">
        <v>898</v>
      </c>
      <c r="FB5" s="8" t="s">
        <v>898</v>
      </c>
      <c r="FC5" s="8" t="s">
        <v>898</v>
      </c>
      <c r="FD5" s="8" t="s">
        <v>898</v>
      </c>
      <c r="FE5" s="8" t="s">
        <v>898</v>
      </c>
      <c r="FF5" s="8" t="s">
        <v>898</v>
      </c>
      <c r="FG5" s="8" t="s">
        <v>898</v>
      </c>
      <c r="FH5" s="8" t="s">
        <v>415</v>
      </c>
      <c r="FI5" s="8" t="s">
        <v>415</v>
      </c>
      <c r="FJ5" s="8" t="s">
        <v>413</v>
      </c>
      <c r="FK5" s="8" t="s">
        <v>413</v>
      </c>
      <c r="FL5" s="8" t="s">
        <v>413</v>
      </c>
      <c r="FM5" s="8" t="s">
        <v>413</v>
      </c>
      <c r="FN5" s="8" t="s">
        <v>413</v>
      </c>
      <c r="FO5" s="8" t="s">
        <v>413</v>
      </c>
      <c r="FP5" s="8" t="s">
        <v>413</v>
      </c>
      <c r="FQ5" s="8" t="s">
        <v>413</v>
      </c>
      <c r="FR5" s="8" t="s">
        <v>898</v>
      </c>
      <c r="FS5" s="8" t="s">
        <v>898</v>
      </c>
      <c r="FT5" s="8" t="s">
        <v>898</v>
      </c>
      <c r="FU5" s="8" t="s">
        <v>898</v>
      </c>
      <c r="FV5" s="8" t="s">
        <v>898</v>
      </c>
      <c r="FW5" s="8" t="s">
        <v>415</v>
      </c>
      <c r="FX5" s="8" t="s">
        <v>898</v>
      </c>
      <c r="FY5" s="8" t="s">
        <v>898</v>
      </c>
      <c r="FZ5" s="8" t="s">
        <v>898</v>
      </c>
      <c r="GA5" s="8" t="s">
        <v>898</v>
      </c>
      <c r="GB5" s="8" t="s">
        <v>898</v>
      </c>
      <c r="GC5" s="8" t="s">
        <v>898</v>
      </c>
      <c r="GD5" s="8" t="s">
        <v>898</v>
      </c>
      <c r="GE5" s="8" t="s">
        <v>898</v>
      </c>
      <c r="GF5" s="8" t="s">
        <v>898</v>
      </c>
      <c r="GG5" s="8" t="s">
        <v>898</v>
      </c>
      <c r="GH5" s="8" t="s">
        <v>898</v>
      </c>
      <c r="GI5" s="8" t="s">
        <v>898</v>
      </c>
      <c r="GJ5" s="8" t="s">
        <v>898</v>
      </c>
      <c r="GK5" s="8" t="s">
        <v>898</v>
      </c>
      <c r="GL5" s="8" t="s">
        <v>898</v>
      </c>
      <c r="GM5" s="8" t="s">
        <v>415</v>
      </c>
      <c r="GN5" s="8" t="s">
        <v>898</v>
      </c>
      <c r="GO5" s="8" t="s">
        <v>413</v>
      </c>
      <c r="GP5" s="8" t="s">
        <v>413</v>
      </c>
      <c r="GQ5" s="8" t="s">
        <v>413</v>
      </c>
      <c r="GR5" s="8" t="s">
        <v>413</v>
      </c>
      <c r="GS5" s="8" t="s">
        <v>413</v>
      </c>
      <c r="GT5" s="8" t="s">
        <v>413</v>
      </c>
      <c r="GU5" s="8" t="s">
        <v>413</v>
      </c>
      <c r="GV5" s="8" t="s">
        <v>413</v>
      </c>
      <c r="GW5" s="8" t="s">
        <v>413</v>
      </c>
      <c r="GX5" s="8" t="s">
        <v>415</v>
      </c>
      <c r="GY5" s="8" t="s">
        <v>413</v>
      </c>
      <c r="GZ5" s="8" t="s">
        <v>413</v>
      </c>
      <c r="HA5" s="8" t="s">
        <v>413</v>
      </c>
      <c r="HB5" s="8" t="s">
        <v>415</v>
      </c>
      <c r="HC5" s="8" t="s">
        <v>415</v>
      </c>
      <c r="HD5" s="8" t="s">
        <v>413</v>
      </c>
      <c r="HE5" s="8" t="s">
        <v>413</v>
      </c>
      <c r="HF5" s="8" t="s">
        <v>413</v>
      </c>
      <c r="HG5" s="8" t="s">
        <v>413</v>
      </c>
      <c r="HH5" s="8" t="s">
        <v>413</v>
      </c>
      <c r="HI5" s="8" t="s">
        <v>413</v>
      </c>
      <c r="HJ5" s="8" t="s">
        <v>413</v>
      </c>
      <c r="HK5" s="8" t="s">
        <v>898</v>
      </c>
      <c r="HL5" s="8" t="s">
        <v>898</v>
      </c>
      <c r="HM5" s="8" t="s">
        <v>898</v>
      </c>
      <c r="HN5" s="8" t="s">
        <v>898</v>
      </c>
      <c r="HO5" s="8" t="s">
        <v>898</v>
      </c>
      <c r="HP5" s="8" t="s">
        <v>898</v>
      </c>
      <c r="HQ5" s="8" t="s">
        <v>898</v>
      </c>
      <c r="HR5" s="8" t="s">
        <v>898</v>
      </c>
      <c r="HS5" s="8" t="s">
        <v>898</v>
      </c>
      <c r="HT5" s="8" t="s">
        <v>898</v>
      </c>
      <c r="HU5" s="8" t="s">
        <v>415</v>
      </c>
      <c r="HV5" s="8"/>
      <c r="HW5" s="8"/>
      <c r="HX5" s="8">
        <v>1</v>
      </c>
      <c r="HY5" s="8">
        <v>1</v>
      </c>
      <c r="HZ5" s="8">
        <v>1</v>
      </c>
      <c r="IA5" s="8">
        <v>1</v>
      </c>
      <c r="IB5" s="8">
        <v>1</v>
      </c>
      <c r="IC5" s="8">
        <v>1</v>
      </c>
      <c r="ID5" s="8">
        <v>1</v>
      </c>
      <c r="IE5" s="8">
        <v>1</v>
      </c>
      <c r="IF5" s="8">
        <v>1</v>
      </c>
      <c r="IG5" s="8">
        <v>1</v>
      </c>
      <c r="IH5" s="8">
        <v>1</v>
      </c>
      <c r="II5" s="8">
        <v>1</v>
      </c>
      <c r="IJ5" s="8">
        <v>1</v>
      </c>
      <c r="IK5" s="8">
        <v>1</v>
      </c>
      <c r="IL5" s="8">
        <v>1</v>
      </c>
      <c r="IM5" s="8">
        <v>1</v>
      </c>
      <c r="IN5" s="8">
        <v>1</v>
      </c>
      <c r="IO5" s="8">
        <v>1</v>
      </c>
      <c r="IP5" s="8">
        <v>1</v>
      </c>
      <c r="IQ5" s="8">
        <v>1</v>
      </c>
      <c r="IR5" s="8">
        <v>1</v>
      </c>
      <c r="IS5" s="8">
        <v>1</v>
      </c>
      <c r="IT5" s="8">
        <v>1</v>
      </c>
      <c r="IU5" s="8">
        <v>1</v>
      </c>
      <c r="IV5" s="8">
        <v>1</v>
      </c>
      <c r="IW5" s="8">
        <v>1</v>
      </c>
      <c r="IX5" s="8">
        <v>1</v>
      </c>
      <c r="IY5" s="8">
        <v>1</v>
      </c>
      <c r="IZ5" s="8">
        <v>1</v>
      </c>
      <c r="JA5" s="8">
        <v>1</v>
      </c>
      <c r="JB5" s="8">
        <v>1</v>
      </c>
      <c r="JC5" s="8">
        <v>1</v>
      </c>
      <c r="JD5" s="8">
        <v>1</v>
      </c>
      <c r="JE5" s="8">
        <v>1</v>
      </c>
      <c r="JF5" s="8" t="s">
        <v>415</v>
      </c>
      <c r="JG5" s="8">
        <v>1</v>
      </c>
      <c r="JH5" s="8">
        <v>1</v>
      </c>
      <c r="JI5" s="8">
        <v>1</v>
      </c>
      <c r="JJ5" s="8">
        <v>1</v>
      </c>
      <c r="JK5" s="8">
        <v>1</v>
      </c>
      <c r="JL5" s="8">
        <v>1</v>
      </c>
      <c r="JM5" s="8">
        <v>1</v>
      </c>
      <c r="JN5" s="8" t="s">
        <v>415</v>
      </c>
      <c r="JO5" s="8">
        <v>1</v>
      </c>
      <c r="JP5" s="8">
        <v>1</v>
      </c>
      <c r="JQ5" s="8">
        <v>1</v>
      </c>
      <c r="JR5" s="8">
        <v>1</v>
      </c>
      <c r="JS5" s="8">
        <v>1</v>
      </c>
      <c r="JT5" s="8">
        <v>1</v>
      </c>
      <c r="JU5" s="8">
        <v>1</v>
      </c>
      <c r="JV5" s="8">
        <v>1</v>
      </c>
      <c r="JW5" s="8">
        <v>1</v>
      </c>
      <c r="JX5" s="8">
        <v>1</v>
      </c>
      <c r="JY5" s="8">
        <v>1</v>
      </c>
      <c r="JZ5" s="8">
        <v>1</v>
      </c>
      <c r="KA5" s="8">
        <v>1</v>
      </c>
      <c r="KB5" s="8">
        <v>1</v>
      </c>
      <c r="KC5" s="8">
        <v>1</v>
      </c>
      <c r="KD5" s="8">
        <v>1</v>
      </c>
      <c r="KE5" s="8">
        <v>1</v>
      </c>
      <c r="KF5" s="8">
        <v>1</v>
      </c>
      <c r="KG5" s="8">
        <v>1</v>
      </c>
      <c r="KH5" s="8">
        <v>1</v>
      </c>
      <c r="KI5" s="8">
        <v>1</v>
      </c>
      <c r="KJ5" s="8">
        <v>1</v>
      </c>
      <c r="KK5" s="8">
        <v>1</v>
      </c>
      <c r="KL5" s="8">
        <v>1</v>
      </c>
      <c r="KM5" s="8">
        <v>1</v>
      </c>
      <c r="KN5" s="8">
        <v>1</v>
      </c>
      <c r="KO5" s="8">
        <v>1</v>
      </c>
      <c r="KP5" s="8">
        <v>1</v>
      </c>
      <c r="KQ5" s="8">
        <v>1</v>
      </c>
      <c r="KR5" s="8">
        <v>1</v>
      </c>
      <c r="KS5" s="8" t="s">
        <v>902</v>
      </c>
      <c r="KT5" s="8">
        <f t="shared" si="3"/>
        <v>0</v>
      </c>
      <c r="KU5" s="8">
        <f t="shared" si="0"/>
        <v>29</v>
      </c>
      <c r="KV5" s="8">
        <f t="shared" si="1"/>
        <v>71</v>
      </c>
      <c r="KW5" s="8">
        <f t="shared" si="2"/>
        <v>14</v>
      </c>
      <c r="KX5" s="8"/>
      <c r="KY5" s="8">
        <f>VLOOKUP(Tableau2353[[#This Row],[Matricule]],Feuil2!D:J,7,0)</f>
        <v>0.5</v>
      </c>
      <c r="KZ5" s="61">
        <f>IF(ISBLANK($P5)," ",IF(AND(NOT(ISBLANK($Q5)),MONTH($Q5)&gt;1),IF(MONTH($P5)&lt;=1,COUNTIF(Tableau2353[[#This Row],[01/01/2024]:[31/01/2024]],"B")), IF(IF(AND((ISBLANK($Q5))),MONTH($P5)&gt;1)," ",IF(MONTH($P5)&lt;=1,COUNTIF(Tableau2353[[#This Row],[01/01/2024]:[31/01/2024]],"B")))))</f>
        <v>20</v>
      </c>
      <c r="LA5" s="61">
        <f>IF(ISBLANK($P5)," ",IF(AND(NOT(ISBLANK($Q5)),MONTH($Q5)&gt;2),IF(MONTH($P5)&lt;=2,COUNTIF(Tableau2353[[#This Row],[01/02/2024]:[29/02/2024]],"B")), IF(IF(AND((ISBLANK($Q5))),MONTH($P5)&gt;2)," ",IF(MONTH($P5)&lt;=2,COUNTIF(Tableau2353[[#This Row],[01/02/2024]:[29/02/2024]],"B")))))</f>
        <v>21</v>
      </c>
      <c r="LB5" s="61">
        <f>IF(ISBLANK($P5)," ",IF(AND(NOT(ISBLANK($Q5)),MONTH($Q5)&gt;3),IF(MONTH($P5)&lt;=3,COUNTIF(Tableau2353[[#This Row],[01/03/2024]:[29/03/2024]],"B")), IF(IF(AND((ISBLANK($Q5))),MONTH($P5)&gt;3)," ",IF(MONTH($P5)&lt;=3,COUNTIF(Tableau2353[[#This Row],[01/03/2024]:[29/03/2024]],"B")))))</f>
        <v>21</v>
      </c>
      <c r="LC5" s="61">
        <f>IF(ISBLANK($P5)," ",IF(AND(NOT(ISBLANK($Q5)),MONTH($Q5)&gt;4),IF(MONTH($P5)&lt;=4,COUNTIF(Tableau2353[[#This Row],[01/04/2024]:[30/04/2024]],"B")), IF(IF(AND((ISBLANK($Q5))),MONTH($P5)&gt;4)," ",IF(MONTH($P5)&lt;=4,COUNTIF(Tableau2353[[#This Row],[01/04/2024]:[30/04/2024]],"B")))))</f>
        <v>20</v>
      </c>
      <c r="LD5" s="61">
        <f>IF(ISBLANK($P5)," ",IF(AND(NOT(ISBLANK($Q5)),MONTH($Q5)&gt;5),IF(MONTH($P5)&lt;=5,COUNTIF(Tableau2353[[#This Row],[01/05/2024]:[31/05/2024]],"B")), IF(IF(AND((ISBLANK($Q5))),MONTH($P5)&gt;5)," ",IF(MONTH($P5)&lt;=5,COUNTIF(Tableau2353[[#This Row],[01/05/2024]:[31/05/2024]],"B")))))</f>
        <v>22</v>
      </c>
      <c r="LE5" s="61">
        <f>IF(ISBLANK($P5)," ",IF(AND(NOT(ISBLANK($Q5)),MONTH($Q5)&gt;6),IF(MONTH($P5)&lt;=6,COUNTIF(Tableau2353[[#This Row],[3/6/20242]:[28/06/2024]],"B")), IF(IF(AND((ISBLANK($Q5))),MONTH($P5)&gt;6)," ",IF(MONTH($P5)&lt;=6,COUNTIF(Tableau2353[[#This Row],[3/6/20242]:[28/06/2024]],"B")))))</f>
        <v>10</v>
      </c>
      <c r="LF5" s="61">
        <f>IF(ISBLANK($P5)," ",IF(AND(NOT(ISBLANK($Q5)),MONTH($Q5)&gt;7),IF(MONTH($P5)&lt;=7,COUNTIF(Tableau2353[[#This Row],[01/07/2024]:[31/07/2024]],"B")), IF(IF(AND((ISBLANK($Q5))),MONTH($P5)&gt;7)," ",IF(MONTH($P5)&lt;=7,COUNTIF(Tableau2353[[#This Row],[01/07/2024]:[31/07/2024]],"B")))))</f>
        <v>21</v>
      </c>
      <c r="LG5" s="61">
        <f>IF(ISBLANK($P5)," ",IF(AND(NOT(ISBLANK($Q5)),MONTH($Q5)&gt;8),IF(MONTH($P5)&lt;=8,COUNTIF(Tableau2353[[#This Row],[1/8/2024]:[30/08/2024]],"B")), IF(IF(AND((ISBLANK($Q5))),MONTH($P5)&gt;8)," ",IF(MONTH($P5)&lt;=8,COUNTIF(Tableau2353[[#This Row],[1/8/2024]:[30/08/2024]],"B")))))</f>
        <v>0</v>
      </c>
      <c r="LH5" s="61">
        <f>IF(ISBLANK($P5)," ",IF(AND(NOT(ISBLANK($Q5)),MONTH($Q5)&gt;9),IF(MONTH($P5)&lt;=9,COUNTIF(Tableau2353[[#This Row],[02/09/2024]:[30/09/2024]],"B")), IF(IF(AND((ISBLANK($Q5))),MONTH($P5)&gt;9)," ",IF(MONTH($P5)&lt;=9,COUNTIF(Tableau2353[[#This Row],[02/09/2024]:[30/09/2024]],"B")))))</f>
        <v>10</v>
      </c>
      <c r="LI5" s="61">
        <f>IF(ISBLANK($P5)," ",IF(AND(NOT(ISBLANK($Q5)),MONTH($Q5)&gt;10),IF(MONTH($P5)&lt;=10,COUNTIF(Tableau2353[[#This Row],[01/10/2024]:[31/10/2024]],"B")), IF(IF(AND((ISBLANK($Q5))),MONTH($P5)&gt;10)," ",IF(MONTH($P5)&lt;=10,COUNTIF(Tableau2353[[#This Row],[01/10/2024]:[31/10/2024]],"B")))))</f>
        <v>0</v>
      </c>
      <c r="LJ5" s="61">
        <f>IF(ISBLANK($P5)," ",IF(AND(NOT(ISBLANK($Q5)),MONTH($Q5)&gt;11),IF(MONTH($P5)&lt;=11,COUNTIF(Tableau2353[[#This Row],[01/11/2024]:[29/11/2024]],"B")), IF(IF(AND((ISBLANK($Q5))),MONTH($P5)&gt;11)," ",IF(MONTH($P5)&lt;=11,COUNTIF(Tableau2353[[#This Row],[01/11/2024]:[29/11/2024]],"B")))))</f>
        <v>0</v>
      </c>
      <c r="LK5" s="61">
        <f>IF(ISBLANK($P5)," ",IF(AND(NOT(ISBLANK($Q5)),MONTH($Q5)&gt;12),IF(MONTH($P5)&lt;=12,COUNTIF(Tableau2353[[#This Row],[02/12/2024]:[31/12/2024]],"B")), IF(IF(AND((ISBLANK($Q5))),MONTH($P5)&gt;12)," ",IF(MONTH($P5)&lt;=12,COUNTIF(Tableau2353[[#This Row],[02/12/2024]:[31/12/2024]],"B")))))</f>
        <v>0</v>
      </c>
    </row>
    <row r="6" spans="1:323" ht="15" hidden="1" customHeight="1">
      <c r="A6" s="40">
        <v>1</v>
      </c>
      <c r="B6" s="92" t="s">
        <v>446</v>
      </c>
      <c r="C6" s="26" t="s">
        <v>447</v>
      </c>
      <c r="D6" s="32">
        <v>43353</v>
      </c>
      <c r="E6" s="26" t="s">
        <v>419</v>
      </c>
      <c r="F6" s="26" t="s">
        <v>420</v>
      </c>
      <c r="G6" s="26" t="s">
        <v>448</v>
      </c>
      <c r="H6" s="26" t="s">
        <v>422</v>
      </c>
      <c r="I6" s="26" t="s">
        <v>423</v>
      </c>
      <c r="J6" s="26" t="s">
        <v>424</v>
      </c>
      <c r="K6" s="26" t="s">
        <v>425</v>
      </c>
      <c r="L6" s="26" t="s">
        <v>901</v>
      </c>
      <c r="M6" s="26" t="s">
        <v>473</v>
      </c>
      <c r="N6" s="26" t="s">
        <v>443</v>
      </c>
      <c r="O6" s="26" t="s">
        <v>434</v>
      </c>
      <c r="P6" s="32">
        <v>45292</v>
      </c>
      <c r="Q6" s="29"/>
      <c r="R6" s="27" t="s">
        <v>445</v>
      </c>
      <c r="S6" s="28">
        <f>IF(ISBLANK(P6)," ",IF(IF(AND(NOT(ISBLANK(Q6))),MONTH(Q6)&lt;1)," ",IF(MONTH(P6)&lt;2,SUM(Tableau2353[[#This Row],[01/01/2024]:[31/01/2024]])," ")))</f>
        <v>19</v>
      </c>
      <c r="T6" s="28">
        <f>IF(ISBLANK(P6)," ",IF(IF(AND(NOT(ISBLANK(Q6))),MONTH(Q6)&lt;2)," ",IF(MONTH(P6)&lt;3,SUM(Tableau2353[[#This Row],[01/02/2024]:[29/02/2024]])," ")))</f>
        <v>21</v>
      </c>
      <c r="U6" s="28">
        <f>IF(ISBLANK(P6)," ",IF(IF(AND(NOT(ISBLANK(Q6))),MONTH(Q6)&lt;3)," ",IF(MONTH(P6)&lt;4,SUM(Tableau2353[[#This Row],[01/03/2024]:[29/03/2024]])," ")))</f>
        <v>21</v>
      </c>
      <c r="V6" s="28">
        <f>IF(ISBLANK(P6)," ",IF(IF(AND(NOT(ISBLANK(Q6))),MONTH(Q6)&lt;4)," ",IF(MONTH(P6)&lt;5,SUM(Tableau2353[[#This Row],[01/04/2024]:[30/04/2024]])," ")))</f>
        <v>19</v>
      </c>
      <c r="W6" s="28">
        <f>IF(ISBLANK(P6)," ",IF(IF(AND(NOT(ISBLANK(Q6))),MONTH(Q6)&lt;5)," ",IF(MONTH(P6)&lt;6,SUM(Tableau2353[[#This Row],[01/05/2024]:[31/05/2024]])," ")))</f>
        <v>22</v>
      </c>
      <c r="X6" s="28">
        <f>IF(ISBLANK(P6)," ",IF(IF(AND(NOT(ISBLANK(Q6))),MONTH(Q6)&lt;6)," ",IF(MONTH(P6)&lt;7,SUM(Tableau2353[[#This Row],[3/6/20242]:[28/06/2024]])," ")))</f>
        <v>18</v>
      </c>
      <c r="Y6" s="28">
        <f>IF(ISBLANK(P6)," ",IF(IF(AND(NOT(ISBLANK(Q6))),MONTH(Q6)&lt;6)," ",IF(MONTH(P6)&lt;8,SUM(Tableau2353[[#This Row],[01/07/2024]:[31/07/2024]])," ")))</f>
        <v>20</v>
      </c>
      <c r="Z6" s="28">
        <f>IF(ISBLANK(P6)," ",IF(IF(AND(NOT(ISBLANK(Q6))),MONTH(Q6)&lt;8)," ",IF(MONTH(P6)&lt;9,SUM(Tableau2353[[#This Row],[1/8/2024]:[30/08/2024]])," ")))</f>
        <v>7</v>
      </c>
      <c r="AA6" s="28">
        <f>IF(ISBLANK(P6)," ",IF(IF(AND(NOT(ISBLANK(Q6))),MONTH(Q6)&lt;9)," ",IF(MONTH(P6)&lt;10,SUM(Tableau2353[[#This Row],[02/09/2024]:[30/09/2024]])," ")))</f>
        <v>20</v>
      </c>
      <c r="AB6" s="28">
        <f>IF(ISBLANK(P6)," ",IF(IF(AND(NOT(ISBLANK(Q6))),MONTH(Q6)&lt;10)," ",IF(MONTH(P6)&lt;11,SUM(Tableau2353[[#This Row],[01/10/2024]:[31/10/2024]])," ")))</f>
        <v>23</v>
      </c>
      <c r="AC6" s="28">
        <f>IF(ISBLANK(P6)," ",IF(IF(AND(NOT(ISBLANK(Q6))),MONTH(Q6)&lt;11)," ",IF(MONTH(P6)&lt;12,SUM(Tableau2353[[#This Row],[01/11/2024]:[29/11/2024]])," ")))</f>
        <v>19</v>
      </c>
      <c r="AD6" s="28">
        <f>IF(ISBLANK(P6)," ",IF(IF(AND(NOT(ISBLANK(Q6))),MONTH(Q6)&lt;12)," ",IF(MONTH(P6)&lt;13,SUM(Tableau2353[[#This Row],[02/12/2024]:[31/12/2024]])," ")))</f>
        <v>22</v>
      </c>
      <c r="AE6" s="66"/>
      <c r="AF6" s="64">
        <f>IF(OR(ISBLANK(P6),Tableau2353[[#This Row],[Janvier]]=" ")," ",SUM(Tableau2353[[#This Row],[01/01/2024]:[31/01/2024]])/(COUNTA(Tableau2353[[#This Row],[01/01/2024]:[31/01/2024]])+COUNTBLANK(Tableau2353[[#This Row],[01/01/2024]:[31/01/2024]])))</f>
        <v>0.82608695652173914</v>
      </c>
      <c r="AG6" s="8">
        <f>IF(OR(ISBLANK(P6),Tableau2353[[#This Row],[Février]]=" ")," ",SUM(Tableau2353[[#This Row],[01/02/2024]:[29/02/2024]])/(COUNTA(Tableau2353[[#This Row],[01/02/2024]:[29/02/2024]])+COUNTBLANK(Tableau2353[[#This Row],[01/02/2024]:[29/02/2024]])))</f>
        <v>1</v>
      </c>
      <c r="AH6" s="8">
        <f>IF(OR(ISBLANK(P6),Tableau2353[[#This Row],[Mars]]=" ")," ",SUM(Tableau2353[[#This Row],[01/03/2024]:[29/03/2024]])/(COUNTA(Tableau2353[[#This Row],[01/03/2024]:[29/03/2024]])+COUNTBLANK(Tableau2353[[#This Row],[01/03/2024]:[29/03/2024]])))</f>
        <v>1</v>
      </c>
      <c r="AI6" s="8">
        <f>IF(OR(ISBLANK(P6),Tableau2353[[#This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6" s="8">
        <f>IF(OR(ISBLANK(P6),Tableau2353[[#This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6" s="8">
        <f>IF(OR(ISBLANK(P6),Tableau2353[[#This Row],[Juin]]=" ")," ",SUM(Tableau2353[[#This Row],[3/6/20242]:[28/06/2024]])/(COUNTA(Tableau2353[[#This Row],[3/6/20242]:[28/06/2024]])+COUNTBLANK(Tableau2353[[#This Row],[3/6/20242]:[28/06/2024]])))</f>
        <v>0.9</v>
      </c>
      <c r="AL6" s="8">
        <f>IF(OR(ISBLANK(P6),Tableau2353[[#This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6" s="8">
        <f>IF(OR(ISBLANK(P6),Tableau2353[[#This Row],[Août]]=" ")," ",SUM(Tableau2353[[#This Row],[1/8/2024]:[30/08/2024]])/(COUNTA(Tableau2353[[#This Row],[1/8/2024]:[30/08/2024]])+COUNTBLANK(Tableau2353[[#This Row],[1/8/2024]:[30/08/2024]])))</f>
        <v>0.31818181818181818</v>
      </c>
      <c r="AN6" s="8">
        <f>IF(OR(ISBLANK(P6),Tableau2353[[#This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6" s="8">
        <f>IF(OR(ISBLANK(P6),Tableau2353[[#This Row],[Octobre]]=" ")," ",SUM(Tableau2353[[#This Row],[01/10/2024]:[31/10/2024]])/(COUNTA(Tableau2353[[#This Row],[01/10/2024]:[31/10/2024]])+COUNTBLANK(Tableau2353[[#This Row],[01/10/2024]:[31/10/2024]])))</f>
        <v>1</v>
      </c>
      <c r="AP6" s="8">
        <f>IF(OR(ISBLANK(P6),Tableau2353[[#This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6" s="8">
        <f>IF(OR(ISBLANK(P6),Tableau2353[[#This Row],[Décembre]]=" ")," ",SUM(Tableau2353[[#This Row],[02/12/2024]:[31/12/2024]])/(COUNTA(Tableau2353[[#This Row],[02/12/2024]:[31/12/2024]])+COUNTBLANK(Tableau2353[[#This Row],[02/12/2024]:[31/12/2024]])))</f>
        <v>1</v>
      </c>
      <c r="AR6" s="8" t="s">
        <v>413</v>
      </c>
      <c r="AS6" s="8" t="s">
        <v>413</v>
      </c>
      <c r="AT6" s="8" t="s">
        <v>413</v>
      </c>
      <c r="AU6" s="8">
        <v>1</v>
      </c>
      <c r="AV6" s="8">
        <v>1</v>
      </c>
      <c r="AW6" s="8">
        <v>1</v>
      </c>
      <c r="AX6" s="8">
        <v>1</v>
      </c>
      <c r="AY6" s="8">
        <v>1</v>
      </c>
      <c r="AZ6" s="61" t="s">
        <v>415</v>
      </c>
      <c r="BA6" s="8">
        <v>1</v>
      </c>
      <c r="BB6" s="8">
        <v>1</v>
      </c>
      <c r="BC6" s="8">
        <v>1</v>
      </c>
      <c r="BD6" s="8">
        <v>1</v>
      </c>
      <c r="BE6" s="8">
        <v>1</v>
      </c>
      <c r="BF6" s="8">
        <v>1</v>
      </c>
      <c r="BG6" s="8">
        <v>1</v>
      </c>
      <c r="BH6" s="8">
        <v>1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8">
        <v>1</v>
      </c>
      <c r="BP6" s="8">
        <v>1</v>
      </c>
      <c r="BQ6" s="8">
        <v>1</v>
      </c>
      <c r="BR6" s="8">
        <v>1</v>
      </c>
      <c r="BS6" s="8">
        <v>1</v>
      </c>
      <c r="BT6" s="8">
        <v>1</v>
      </c>
      <c r="BU6" s="8">
        <v>1</v>
      </c>
      <c r="BV6" s="8">
        <v>1</v>
      </c>
      <c r="BW6" s="8">
        <v>1</v>
      </c>
      <c r="BX6" s="8">
        <v>1</v>
      </c>
      <c r="BY6" s="8">
        <v>1</v>
      </c>
      <c r="BZ6" s="8">
        <v>1</v>
      </c>
      <c r="CA6" s="8">
        <v>1</v>
      </c>
      <c r="CB6" s="8">
        <v>1</v>
      </c>
      <c r="CC6" s="8">
        <v>1</v>
      </c>
      <c r="CD6" s="8">
        <v>1</v>
      </c>
      <c r="CE6" s="8">
        <v>1</v>
      </c>
      <c r="CF6" s="8">
        <v>1</v>
      </c>
      <c r="CG6" s="8">
        <v>1</v>
      </c>
      <c r="CH6" s="8">
        <v>1</v>
      </c>
      <c r="CI6" s="8">
        <v>1</v>
      </c>
      <c r="CJ6" s="8">
        <v>1</v>
      </c>
      <c r="CK6" s="8">
        <v>1</v>
      </c>
      <c r="CL6" s="8">
        <v>1</v>
      </c>
      <c r="CM6" s="8">
        <v>1</v>
      </c>
      <c r="CN6" s="8">
        <v>1</v>
      </c>
      <c r="CO6" s="8">
        <v>1</v>
      </c>
      <c r="CP6" s="8">
        <v>1</v>
      </c>
      <c r="CQ6" s="8">
        <v>1</v>
      </c>
      <c r="CR6" s="8">
        <v>1</v>
      </c>
      <c r="CS6" s="8">
        <v>1</v>
      </c>
      <c r="CT6" s="8">
        <v>1</v>
      </c>
      <c r="CU6" s="8">
        <v>1</v>
      </c>
      <c r="CV6" s="8">
        <v>1</v>
      </c>
      <c r="CW6" s="8">
        <v>1</v>
      </c>
      <c r="CX6" s="8">
        <v>1</v>
      </c>
      <c r="CY6" s="8">
        <v>1</v>
      </c>
      <c r="CZ6" s="8">
        <v>1</v>
      </c>
      <c r="DA6" s="8">
        <v>1</v>
      </c>
      <c r="DB6" s="8">
        <v>1</v>
      </c>
      <c r="DC6" s="8">
        <v>1</v>
      </c>
      <c r="DD6" s="8">
        <v>1</v>
      </c>
      <c r="DE6" s="8">
        <v>1</v>
      </c>
      <c r="DF6" s="8">
        <v>1</v>
      </c>
      <c r="DG6" s="8">
        <v>1</v>
      </c>
      <c r="DH6" s="8">
        <v>1</v>
      </c>
      <c r="DI6" s="8">
        <v>1</v>
      </c>
      <c r="DJ6" s="8">
        <v>1</v>
      </c>
      <c r="DK6" s="8">
        <v>1</v>
      </c>
      <c r="DL6" s="8" t="s">
        <v>415</v>
      </c>
      <c r="DM6" s="8" t="s">
        <v>415</v>
      </c>
      <c r="DN6" s="8" t="s">
        <v>966</v>
      </c>
      <c r="DO6" s="8">
        <v>1</v>
      </c>
      <c r="DP6" s="8">
        <v>1</v>
      </c>
      <c r="DQ6" s="8">
        <v>1</v>
      </c>
      <c r="DR6" s="8">
        <v>1</v>
      </c>
      <c r="DS6" s="8">
        <v>1</v>
      </c>
      <c r="DT6" s="8">
        <v>1</v>
      </c>
      <c r="DU6" s="8">
        <v>1</v>
      </c>
      <c r="DV6" s="8">
        <v>1</v>
      </c>
      <c r="DW6" s="8">
        <v>1</v>
      </c>
      <c r="DX6" s="8">
        <v>1</v>
      </c>
      <c r="DY6" s="8">
        <v>1</v>
      </c>
      <c r="DZ6" s="8">
        <v>1</v>
      </c>
      <c r="EA6" s="8" t="s">
        <v>415</v>
      </c>
      <c r="EB6" s="8">
        <v>1</v>
      </c>
      <c r="EC6" s="8">
        <v>1</v>
      </c>
      <c r="ED6" s="8">
        <v>1</v>
      </c>
      <c r="EE6" s="8">
        <v>1</v>
      </c>
      <c r="EF6" s="8">
        <v>1</v>
      </c>
      <c r="EG6" s="8">
        <v>1</v>
      </c>
      <c r="EH6" s="8">
        <v>1</v>
      </c>
      <c r="EI6" s="8">
        <v>1</v>
      </c>
      <c r="EJ6" s="8">
        <v>1</v>
      </c>
      <c r="EK6" s="8">
        <v>1</v>
      </c>
      <c r="EL6" s="8">
        <v>1</v>
      </c>
      <c r="EM6" s="8">
        <v>1</v>
      </c>
      <c r="EN6" s="8">
        <v>1</v>
      </c>
      <c r="EO6" s="8">
        <v>1</v>
      </c>
      <c r="EP6" s="8">
        <v>1</v>
      </c>
      <c r="EQ6" s="8">
        <v>1</v>
      </c>
      <c r="ER6" s="8">
        <v>1</v>
      </c>
      <c r="ES6" s="8">
        <v>1</v>
      </c>
      <c r="ET6" s="8">
        <v>1</v>
      </c>
      <c r="EU6" s="8">
        <v>1</v>
      </c>
      <c r="EV6" s="8">
        <v>1</v>
      </c>
      <c r="EW6" s="8">
        <v>1</v>
      </c>
      <c r="EX6" s="8">
        <v>1</v>
      </c>
      <c r="EY6" s="8">
        <v>1</v>
      </c>
      <c r="EZ6" s="8">
        <v>1</v>
      </c>
      <c r="FA6" s="8">
        <v>1</v>
      </c>
      <c r="FB6" s="8">
        <v>1</v>
      </c>
      <c r="FC6" s="8">
        <v>1</v>
      </c>
      <c r="FD6" s="8">
        <v>1</v>
      </c>
      <c r="FE6" s="8">
        <v>1</v>
      </c>
      <c r="FF6" s="8">
        <v>1</v>
      </c>
      <c r="FG6" s="8">
        <v>1</v>
      </c>
      <c r="FH6" s="8" t="s">
        <v>415</v>
      </c>
      <c r="FI6" s="8" t="s">
        <v>415</v>
      </c>
      <c r="FJ6" s="8">
        <v>1</v>
      </c>
      <c r="FK6" s="8">
        <v>1</v>
      </c>
      <c r="FL6" s="8">
        <v>1</v>
      </c>
      <c r="FM6" s="8">
        <v>1</v>
      </c>
      <c r="FN6" s="8">
        <v>1</v>
      </c>
      <c r="FO6" s="8">
        <v>1</v>
      </c>
      <c r="FP6" s="8">
        <v>1</v>
      </c>
      <c r="FQ6" s="8">
        <v>1</v>
      </c>
      <c r="FR6" s="8">
        <v>1</v>
      </c>
      <c r="FS6" s="8">
        <v>1</v>
      </c>
      <c r="FT6" s="8">
        <v>1</v>
      </c>
      <c r="FU6" s="8">
        <v>1</v>
      </c>
      <c r="FV6" s="8">
        <v>1</v>
      </c>
      <c r="FW6" s="8">
        <v>1</v>
      </c>
      <c r="FX6" s="8">
        <v>1</v>
      </c>
      <c r="FY6" s="8">
        <v>1</v>
      </c>
      <c r="FZ6" s="8">
        <v>1</v>
      </c>
      <c r="GA6" s="8">
        <v>1</v>
      </c>
      <c r="GB6" s="8">
        <v>1</v>
      </c>
      <c r="GC6" s="8">
        <v>1</v>
      </c>
      <c r="GD6" s="8">
        <v>1</v>
      </c>
      <c r="GE6" s="8">
        <v>1</v>
      </c>
      <c r="GF6" s="8">
        <v>1</v>
      </c>
      <c r="GG6" s="8">
        <v>1</v>
      </c>
      <c r="GH6" s="8">
        <v>1</v>
      </c>
      <c r="GI6" s="8">
        <v>1</v>
      </c>
      <c r="GJ6" s="8">
        <v>1</v>
      </c>
      <c r="GK6" s="8">
        <v>1</v>
      </c>
      <c r="GL6" s="8" t="s">
        <v>413</v>
      </c>
      <c r="GM6" s="8" t="s">
        <v>415</v>
      </c>
      <c r="GN6" s="8" t="s">
        <v>413</v>
      </c>
      <c r="GO6" s="8" t="s">
        <v>413</v>
      </c>
      <c r="GP6" s="8" t="s">
        <v>413</v>
      </c>
      <c r="GQ6" s="8" t="s">
        <v>413</v>
      </c>
      <c r="GR6" s="8" t="s">
        <v>413</v>
      </c>
      <c r="GS6" s="8" t="s">
        <v>413</v>
      </c>
      <c r="GT6" s="8" t="s">
        <v>413</v>
      </c>
      <c r="GU6" s="8" t="s">
        <v>413</v>
      </c>
      <c r="GV6" s="8" t="s">
        <v>413</v>
      </c>
      <c r="GW6" s="8" t="s">
        <v>413</v>
      </c>
      <c r="GX6" s="8" t="s">
        <v>415</v>
      </c>
      <c r="GY6" s="8" t="s">
        <v>413</v>
      </c>
      <c r="GZ6" s="8" t="s">
        <v>413</v>
      </c>
      <c r="HA6" s="8" t="s">
        <v>413</v>
      </c>
      <c r="HB6" s="8" t="s">
        <v>415</v>
      </c>
      <c r="HC6" s="8" t="s">
        <v>415</v>
      </c>
      <c r="HD6" s="8">
        <v>1</v>
      </c>
      <c r="HE6" s="8">
        <v>1</v>
      </c>
      <c r="HF6" s="8">
        <v>1</v>
      </c>
      <c r="HG6" s="8">
        <v>1</v>
      </c>
      <c r="HH6" s="8">
        <v>1</v>
      </c>
      <c r="HI6" s="8">
        <v>1</v>
      </c>
      <c r="HJ6" s="8">
        <v>1</v>
      </c>
      <c r="HK6" s="8">
        <v>1</v>
      </c>
      <c r="HL6" s="8">
        <v>1</v>
      </c>
      <c r="HM6" s="8">
        <v>1</v>
      </c>
      <c r="HN6" s="8">
        <v>1</v>
      </c>
      <c r="HO6" s="8">
        <v>1</v>
      </c>
      <c r="HP6" s="8">
        <v>1</v>
      </c>
      <c r="HQ6" s="8">
        <v>1</v>
      </c>
      <c r="HR6" s="8">
        <v>1</v>
      </c>
      <c r="HS6" s="8">
        <v>1</v>
      </c>
      <c r="HT6" s="8">
        <v>1</v>
      </c>
      <c r="HU6" s="8" t="s">
        <v>415</v>
      </c>
      <c r="HV6" s="8">
        <v>1</v>
      </c>
      <c r="HW6" s="8">
        <v>1</v>
      </c>
      <c r="HX6" s="8">
        <v>1</v>
      </c>
      <c r="HY6" s="8">
        <v>1</v>
      </c>
      <c r="HZ6" s="8">
        <v>1</v>
      </c>
      <c r="IA6" s="8">
        <v>1</v>
      </c>
      <c r="IB6" s="8">
        <v>1</v>
      </c>
      <c r="IC6" s="8">
        <v>1</v>
      </c>
      <c r="ID6" s="8">
        <v>1</v>
      </c>
      <c r="IE6" s="8">
        <v>1</v>
      </c>
      <c r="IF6" s="8">
        <v>1</v>
      </c>
      <c r="IG6" s="8">
        <v>1</v>
      </c>
      <c r="IH6" s="8">
        <v>1</v>
      </c>
      <c r="II6" s="8">
        <v>1</v>
      </c>
      <c r="IJ6" s="8">
        <v>1</v>
      </c>
      <c r="IK6" s="8">
        <v>1</v>
      </c>
      <c r="IL6" s="8">
        <v>1</v>
      </c>
      <c r="IM6" s="8">
        <v>1</v>
      </c>
      <c r="IN6" s="8">
        <v>1</v>
      </c>
      <c r="IO6" s="8">
        <v>1</v>
      </c>
      <c r="IP6" s="8">
        <v>1</v>
      </c>
      <c r="IQ6" s="8">
        <v>1</v>
      </c>
      <c r="IR6" s="8">
        <v>1</v>
      </c>
      <c r="IS6" s="8">
        <v>1</v>
      </c>
      <c r="IT6" s="8">
        <v>1</v>
      </c>
      <c r="IU6" s="8">
        <v>1</v>
      </c>
      <c r="IV6" s="8">
        <v>1</v>
      </c>
      <c r="IW6" s="8">
        <v>1</v>
      </c>
      <c r="IX6" s="8">
        <v>1</v>
      </c>
      <c r="IY6" s="8">
        <v>1</v>
      </c>
      <c r="IZ6" s="8">
        <v>1</v>
      </c>
      <c r="JA6" s="8">
        <v>1</v>
      </c>
      <c r="JB6" s="8">
        <v>1</v>
      </c>
      <c r="JC6" s="8">
        <v>1</v>
      </c>
      <c r="JD6" s="8">
        <v>1</v>
      </c>
      <c r="JE6" s="8">
        <v>1</v>
      </c>
      <c r="JF6" s="8" t="s">
        <v>415</v>
      </c>
      <c r="JG6" s="8">
        <v>1</v>
      </c>
      <c r="JH6" s="8">
        <v>1</v>
      </c>
      <c r="JI6" s="8">
        <v>1</v>
      </c>
      <c r="JJ6" s="8">
        <v>1</v>
      </c>
      <c r="JK6" s="8">
        <v>1</v>
      </c>
      <c r="JL6" s="8">
        <v>1</v>
      </c>
      <c r="JM6" s="8">
        <v>1</v>
      </c>
      <c r="JN6" s="8" t="s">
        <v>415</v>
      </c>
      <c r="JO6" s="8">
        <v>1</v>
      </c>
      <c r="JP6" s="8">
        <v>1</v>
      </c>
      <c r="JQ6" s="8">
        <v>1</v>
      </c>
      <c r="JR6" s="8">
        <v>1</v>
      </c>
      <c r="JS6" s="8">
        <v>1</v>
      </c>
      <c r="JT6" s="8">
        <v>1</v>
      </c>
      <c r="JU6" s="8">
        <v>1</v>
      </c>
      <c r="JV6" s="8">
        <v>1</v>
      </c>
      <c r="JW6" s="8">
        <v>1</v>
      </c>
      <c r="JX6" s="8">
        <v>1</v>
      </c>
      <c r="JY6" s="8">
        <v>1</v>
      </c>
      <c r="JZ6" s="8">
        <v>1</v>
      </c>
      <c r="KA6" s="8">
        <v>1</v>
      </c>
      <c r="KB6" s="8">
        <v>1</v>
      </c>
      <c r="KC6" s="8">
        <v>1</v>
      </c>
      <c r="KD6" s="8">
        <v>1</v>
      </c>
      <c r="KE6" s="8">
        <v>1</v>
      </c>
      <c r="KF6" s="8">
        <v>1</v>
      </c>
      <c r="KG6" s="8">
        <v>1</v>
      </c>
      <c r="KH6" s="8">
        <v>1</v>
      </c>
      <c r="KI6" s="8">
        <v>1</v>
      </c>
      <c r="KJ6" s="8">
        <v>1</v>
      </c>
      <c r="KK6" s="8">
        <v>1</v>
      </c>
      <c r="KL6" s="8">
        <v>1</v>
      </c>
      <c r="KM6" s="8">
        <v>1</v>
      </c>
      <c r="KN6" s="8">
        <v>1</v>
      </c>
      <c r="KO6" s="8">
        <v>1</v>
      </c>
      <c r="KP6" s="8">
        <v>1</v>
      </c>
      <c r="KQ6" s="8">
        <v>1</v>
      </c>
      <c r="KR6" s="8">
        <v>1</v>
      </c>
      <c r="KS6" s="8">
        <v>1</v>
      </c>
      <c r="KT6" s="8">
        <f t="shared" si="3"/>
        <v>0</v>
      </c>
      <c r="KU6" s="8">
        <f t="shared" si="0"/>
        <v>17</v>
      </c>
      <c r="KV6" s="8">
        <f t="shared" si="1"/>
        <v>231</v>
      </c>
      <c r="KW6" s="8">
        <f t="shared" si="2"/>
        <v>13</v>
      </c>
      <c r="KX6" s="8">
        <v>18</v>
      </c>
      <c r="KY6" s="8">
        <f>VLOOKUP(Tableau2353[[#This Row],[Matricule]],Feuil2!D:J,7,0)</f>
        <v>16.5</v>
      </c>
      <c r="KZ6" s="61">
        <f>IF(ISBLANK($P6)," ",IF(AND(NOT(ISBLANK($Q6)),MONTH($Q6)&gt;1),IF(MONTH($P6)&lt;=1,COUNTIF(Tableau2353[[#This Row],[01/01/2024]:[31/01/2024]],"B")), IF(IF(AND((ISBLANK($Q6))),MONTH($P6)&gt;1)," ",IF(MONTH($P6)&lt;=1,COUNTIF(Tableau2353[[#This Row],[01/01/2024]:[31/01/2024]],"B")))))</f>
        <v>0</v>
      </c>
      <c r="LA6" s="61">
        <f>IF(ISBLANK($P6)," ",IF(AND(NOT(ISBLANK($Q6)),MONTH($Q6)&gt;2),IF(MONTH($P6)&lt;=2,COUNTIF(Tableau2353[[#This Row],[01/02/2024]:[29/02/2024]],"B")), IF(IF(AND((ISBLANK($Q6))),MONTH($P6)&gt;2)," ",IF(MONTH($P6)&lt;=2,COUNTIF(Tableau2353[[#This Row],[01/02/2024]:[29/02/2024]],"B")))))</f>
        <v>0</v>
      </c>
      <c r="LB6" s="61">
        <f>IF(ISBLANK($P6)," ",IF(AND(NOT(ISBLANK($Q6)),MONTH($Q6)&gt;3),IF(MONTH($P6)&lt;=3,COUNTIF(Tableau2353[[#This Row],[01/03/2024]:[29/03/2024]],"B")), IF(IF(AND((ISBLANK($Q6))),MONTH($P6)&gt;3)," ",IF(MONTH($P6)&lt;=3,COUNTIF(Tableau2353[[#This Row],[01/03/2024]:[29/03/2024]],"B")))))</f>
        <v>0</v>
      </c>
      <c r="LC6" s="61">
        <f>IF(ISBLANK($P6)," ",IF(AND(NOT(ISBLANK($Q6)),MONTH($Q6)&gt;4),IF(MONTH($P6)&lt;=4,COUNTIF(Tableau2353[[#This Row],[01/04/2024]:[30/04/2024]],"B")), IF(IF(AND((ISBLANK($Q6))),MONTH($P6)&gt;4)," ",IF(MONTH($P6)&lt;=4,COUNTIF(Tableau2353[[#This Row],[01/04/2024]:[30/04/2024]],"B")))))</f>
        <v>0</v>
      </c>
      <c r="LD6" s="61">
        <f>IF(ISBLANK($P6)," ",IF(AND(NOT(ISBLANK($Q6)),MONTH($Q6)&gt;5),IF(MONTH($P6)&lt;=5,COUNTIF(Tableau2353[[#This Row],[01/05/2024]:[31/05/2024]],"B")), IF(IF(AND((ISBLANK($Q6))),MONTH($P6)&gt;5)," ",IF(MONTH($P6)&lt;=5,COUNTIF(Tableau2353[[#This Row],[01/05/2024]:[31/05/2024]],"B")))))</f>
        <v>0</v>
      </c>
      <c r="LE6" s="61">
        <f>IF(ISBLANK($P6)," ",IF(AND(NOT(ISBLANK($Q6)),MONTH($Q6)&gt;6),IF(MONTH($P6)&lt;=6,COUNTIF(Tableau2353[[#This Row],[3/6/20242]:[28/06/2024]],"B")), IF(IF(AND((ISBLANK($Q6))),MONTH($P6)&gt;6)," ",IF(MONTH($P6)&lt;=6,COUNTIF(Tableau2353[[#This Row],[3/6/20242]:[28/06/2024]],"B")))))</f>
        <v>0</v>
      </c>
      <c r="LF6" s="61">
        <f>IF(ISBLANK($P6)," ",IF(AND(NOT(ISBLANK($Q6)),MONTH($Q6)&gt;7),IF(MONTH($P6)&lt;=7,COUNTIF(Tableau2353[[#This Row],[01/07/2024]:[31/07/2024]],"B")), IF(IF(AND((ISBLANK($Q6))),MONTH($P6)&gt;7)," ",IF(MONTH($P6)&lt;=7,COUNTIF(Tableau2353[[#This Row],[01/07/2024]:[31/07/2024]],"B")))))</f>
        <v>0</v>
      </c>
      <c r="LG6" s="61">
        <f>IF(ISBLANK($P6)," ",IF(AND(NOT(ISBLANK($Q6)),MONTH($Q6)&gt;8),IF(MONTH($P6)&lt;=8,COUNTIF(Tableau2353[[#This Row],[1/8/2024]:[30/08/2024]],"B")), IF(IF(AND((ISBLANK($Q6))),MONTH($P6)&gt;8)," ",IF(MONTH($P6)&lt;=8,COUNTIF(Tableau2353[[#This Row],[1/8/2024]:[30/08/2024]],"B")))))</f>
        <v>0</v>
      </c>
      <c r="LH6" s="61">
        <f>IF(ISBLANK($P6)," ",IF(AND(NOT(ISBLANK($Q6)),MONTH($Q6)&gt;9),IF(MONTH($P6)&lt;=9,COUNTIF(Tableau2353[[#This Row],[02/09/2024]:[30/09/2024]],"B")), IF(IF(AND((ISBLANK($Q6))),MONTH($P6)&gt;9)," ",IF(MONTH($P6)&lt;=9,COUNTIF(Tableau2353[[#This Row],[02/09/2024]:[30/09/2024]],"B")))))</f>
        <v>0</v>
      </c>
      <c r="LI6" s="61">
        <f>IF(ISBLANK($P6)," ",IF(AND(NOT(ISBLANK($Q6)),MONTH($Q6)&gt;10),IF(MONTH($P6)&lt;=10,COUNTIF(Tableau2353[[#This Row],[01/10/2024]:[31/10/2024]],"B")), IF(IF(AND((ISBLANK($Q6))),MONTH($P6)&gt;10)," ",IF(MONTH($P6)&lt;=10,COUNTIF(Tableau2353[[#This Row],[01/10/2024]:[31/10/2024]],"B")))))</f>
        <v>0</v>
      </c>
      <c r="LJ6" s="61">
        <f>IF(ISBLANK($P6)," ",IF(AND(NOT(ISBLANK($Q6)),MONTH($Q6)&gt;11),IF(MONTH($P6)&lt;=11,COUNTIF(Tableau2353[[#This Row],[01/11/2024]:[29/11/2024]],"B")), IF(IF(AND((ISBLANK($Q6))),MONTH($P6)&gt;11)," ",IF(MONTH($P6)&lt;=11,COUNTIF(Tableau2353[[#This Row],[01/11/2024]:[29/11/2024]],"B")))))</f>
        <v>0</v>
      </c>
      <c r="LK6" s="61">
        <f>IF(ISBLANK($P6)," ",IF(AND(NOT(ISBLANK($Q6)),MONTH($Q6)&gt;12),IF(MONTH($P6)&lt;=12,COUNTIF(Tableau2353[[#This Row],[02/12/2024]:[31/12/2024]],"B")), IF(IF(AND((ISBLANK($Q6))),MONTH($P6)&gt;12)," ",IF(MONTH($P6)&lt;=12,COUNTIF(Tableau2353[[#This Row],[02/12/2024]:[31/12/2024]],"B")))))</f>
        <v>0</v>
      </c>
    </row>
    <row r="7" spans="1:323" ht="15" hidden="1" customHeight="1">
      <c r="A7" s="40">
        <v>1</v>
      </c>
      <c r="B7" s="92" t="s">
        <v>452</v>
      </c>
      <c r="C7" s="72" t="s">
        <v>453</v>
      </c>
      <c r="D7" s="32">
        <v>44839</v>
      </c>
      <c r="E7" s="26" t="s">
        <v>419</v>
      </c>
      <c r="F7" s="26" t="s">
        <v>437</v>
      </c>
      <c r="G7" s="26" t="s">
        <v>421</v>
      </c>
      <c r="H7" s="26" t="s">
        <v>422</v>
      </c>
      <c r="I7" s="26" t="s">
        <v>423</v>
      </c>
      <c r="J7" s="26" t="s">
        <v>440</v>
      </c>
      <c r="K7" s="26" t="s">
        <v>441</v>
      </c>
      <c r="L7" s="26"/>
      <c r="M7" s="26" t="s">
        <v>527</v>
      </c>
      <c r="N7" s="26" t="s">
        <v>474</v>
      </c>
      <c r="O7" s="26" t="s">
        <v>451</v>
      </c>
      <c r="P7" s="32">
        <v>45292</v>
      </c>
      <c r="Q7" s="29"/>
      <c r="R7" s="27" t="s">
        <v>445</v>
      </c>
      <c r="S7" s="28">
        <f>IF(ISBLANK(P7)," ",IF(IF(AND(NOT(ISBLANK(Q7))),MONTH(Q7)&lt;1)," ",IF(MONTH(P7)&lt;2,SUM(Tableau2353[[#This Row],[01/01/2024]:[31/01/2024]])," ")))</f>
        <v>0</v>
      </c>
      <c r="T7" s="28">
        <f>IF(ISBLANK(P7)," ",IF(IF(AND(NOT(ISBLANK(Q7))),MONTH(Q7)&lt;2)," ",IF(MONTH(P7)&lt;3,SUM(Tableau2353[[#This Row],[01/02/2024]:[29/02/2024]])," ")))</f>
        <v>0</v>
      </c>
      <c r="U7" s="28">
        <f>IF(ISBLANK(P7)," ",IF(IF(AND(NOT(ISBLANK(Q7))),MONTH(Q7)&lt;3)," ",IF(MONTH(P7)&lt;4,SUM(Tableau2353[[#This Row],[01/03/2024]:[29/03/2024]])," ")))</f>
        <v>0</v>
      </c>
      <c r="V7" s="74">
        <f>IF(ISBLANK(P7)," ",IF(IF(AND(NOT(ISBLANK(Q7))),MONTH(Q7)&lt;4)," ",IF(MONTH(P7)&lt;5,SUM(Tableau2353[[#This Row],[01/04/2024]:[30/04/2024]])," ")))</f>
        <v>0</v>
      </c>
      <c r="W7" s="28">
        <f>IF(ISBLANK(P7)," ",IF(IF(AND(NOT(ISBLANK(Q7))),MONTH(Q7)&lt;5)," ",IF(MONTH(P7)&lt;6,SUM(Tableau2353[[#This Row],[01/05/2024]:[31/05/2024]])," ")))</f>
        <v>0</v>
      </c>
      <c r="X7" s="28">
        <f>IF(ISBLANK(P7)," ",IF(IF(AND(NOT(ISBLANK(Q7))),MONTH(Q7)&lt;6)," ",IF(MONTH(P7)&lt;7,SUM(Tableau2353[[#This Row],[3/6/20242]:[28/06/2024]])," ")))</f>
        <v>0</v>
      </c>
      <c r="Y7" s="28">
        <f>IF(ISBLANK(P7)," ",IF(IF(AND(NOT(ISBLANK(Q7))),MONTH(Q7)&lt;6)," ",IF(MONTH(P7)&lt;8,SUM(Tableau2353[[#This Row],[01/07/2024]:[31/07/2024]])," ")))</f>
        <v>0</v>
      </c>
      <c r="Z7" s="28">
        <f>IF(ISBLANK(P7)," ",IF(IF(AND(NOT(ISBLANK(Q7))),MONTH(Q7)&lt;8)," ",IF(MONTH(P7)&lt;9,SUM(Tableau2353[[#This Row],[1/8/2024]:[30/08/2024]])," ")))</f>
        <v>0</v>
      </c>
      <c r="AA7" s="28">
        <f>IF(ISBLANK(P7)," ",IF(IF(AND(NOT(ISBLANK(Q7))),MONTH(Q7)&lt;9)," ",IF(MONTH(P7)&lt;10,SUM(Tableau2353[[#This Row],[02/09/2024]:[30/09/2024]])," ")))</f>
        <v>17</v>
      </c>
      <c r="AB7" s="28">
        <f>IF(ISBLANK(P7)," ",IF(IF(AND(NOT(ISBLANK(Q7))),MONTH(Q7)&lt;10)," ",IF(MONTH(P7)&lt;11,SUM(Tableau2353[[#This Row],[01/10/2024]:[31/10/2024]])," ")))</f>
        <v>23</v>
      </c>
      <c r="AC7" s="28">
        <f>IF(ISBLANK(P7)," ",IF(IF(AND(NOT(ISBLANK(Q7))),MONTH(Q7)&lt;11)," ",IF(MONTH(P7)&lt;12,SUM(Tableau2353[[#This Row],[01/11/2024]:[29/11/2024]])," ")))</f>
        <v>19</v>
      </c>
      <c r="AD7" s="28">
        <f>IF(ISBLANK(P7)," ",IF(IF(AND(NOT(ISBLANK(Q7))),MONTH(Q7)&lt;12)," ",IF(MONTH(P7)&lt;13,SUM(Tableau2353[[#This Row],[02/12/2024]:[31/12/2024]])," ")))</f>
        <v>22</v>
      </c>
      <c r="AE7" s="7"/>
      <c r="AF7" s="64">
        <f>IF(OR(ISBLANK(P7),Tableau2353[[#This Row],[Janvier]]=" ")," ",SUM(Tableau2353[[#This Row],[01/01/2024]:[31/01/2024]])/(COUNTA(Tableau2353[[#This Row],[01/01/2024]:[31/01/2024]])+COUNTBLANK(Tableau2353[[#This Row],[01/01/2024]:[31/01/2024]])))</f>
        <v>0</v>
      </c>
      <c r="AG7" s="8">
        <f>IF(OR(ISBLANK(P7),Tableau2353[[#This Row],[Février]]=" ")," ",SUM(Tableau2353[[#This Row],[01/02/2024]:[29/02/2024]])/(COUNTA(Tableau2353[[#This Row],[01/02/2024]:[29/02/2024]])+COUNTBLANK(Tableau2353[[#This Row],[01/02/2024]:[29/02/2024]])))</f>
        <v>0</v>
      </c>
      <c r="AH7" s="8">
        <f>IF(OR(ISBLANK(P7),Tableau2353[[#This Row],[Mars]]=" ")," ",SUM(Tableau2353[[#This Row],[01/03/2024]:[29/03/2024]])/(COUNTA(Tableau2353[[#This Row],[01/03/2024]:[29/03/2024]])+COUNTBLANK(Tableau2353[[#This Row],[01/03/2024]:[29/03/2024]])))</f>
        <v>0</v>
      </c>
      <c r="AI7" s="8">
        <f>IF(OR(ISBLANK(P7),Tableau2353[[#This Row],[Avril]]=" ")," ",SUM(Tableau2353[[#This Row],[01/04/2024]:[30/04/2024]])/(COUNTA(Tableau2353[[#This Row],[01/04/2024]:[30/04/2024]])+COUNTBLANK(Tableau2353[[#This Row],[01/04/2024]:[30/04/2024]])))</f>
        <v>0</v>
      </c>
      <c r="AJ7" s="8">
        <f>IF(OR(ISBLANK(P7),Tableau2353[[#This Row],[Mai]]=" ")," ",SUM(Tableau2353[[#This Row],[01/05/2024]:[31/05/2024]])/(COUNTA(Tableau2353[[#This Row],[01/05/2024]:[31/05/2024]])+COUNTBLANK(Tableau2353[[#This Row],[01/05/2024]:[31/01/2024]])))</f>
        <v>0</v>
      </c>
      <c r="AK7" s="8">
        <f>IF(OR(ISBLANK(P7),Tableau2353[[#This Row],[Juin]]=" ")," ",SUM(Tableau2353[[#This Row],[3/6/20242]:[28/06/2024]])/(COUNTA(Tableau2353[[#This Row],[3/6/20242]:[28/06/2024]])+COUNTBLANK(Tableau2353[[#This Row],[3/6/20242]:[28/06/2024]])))</f>
        <v>0</v>
      </c>
      <c r="AL7" s="8">
        <f>IF(OR(ISBLANK(P7),Tableau2353[[#This Row],[Juillet]]=" ")," ",SUM(Tableau2353[[#This Row],[01/07/2024]:[31/07/2024]])/(COUNTA(Tableau2353[[#This Row],[01/07/2024]:[31/07/2024]])+COUNTBLANK(Tableau2353[[#This Row],[01/07/2024]:[31/07/2024]])))</f>
        <v>0</v>
      </c>
      <c r="AM7" s="8">
        <f>IF(OR(ISBLANK(P7),Tableau2353[[#This Row],[Août]]=" ")," ",SUM(Tableau2353[[#This Row],[1/8/2024]:[30/08/2024]])/(COUNTA(Tableau2353[[#This Row],[1/8/2024]:[30/08/2024]])+COUNTBLANK(Tableau2353[[#This Row],[1/8/2024]:[30/08/2024]])))</f>
        <v>0</v>
      </c>
      <c r="AN7" s="8">
        <f>IF(OR(ISBLANK(P7),Tableau2353[[#This Row],[Septembre]]=" ")," ",SUM(Tableau2353[[#This Row],[02/09/2024]:[30/09/2024]])/(COUNTA(Tableau2353[[#This Row],[02/09/2024]:[30/09/2024]])+COUNTBLANK(Tableau2353[[#This Row],[02/09/2024]:[30/09/2024]])))</f>
        <v>0.80952380952380953</v>
      </c>
      <c r="AO7" s="8">
        <f>IF(OR(ISBLANK(P7),Tableau2353[[#This Row],[Octobre]]=" ")," ",SUM(Tableau2353[[#This Row],[01/10/2024]:[31/10/2024]])/(COUNTA(Tableau2353[[#This Row],[01/10/2024]:[31/10/2024]])+COUNTBLANK(Tableau2353[[#This Row],[01/10/2024]:[31/10/2024]])))</f>
        <v>1</v>
      </c>
      <c r="AP7" s="8">
        <f>IF(OR(ISBLANK(P7),Tableau2353[[#This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7" s="8">
        <f>IF(OR(ISBLANK(P7),Tableau2353[[#This Row],[Décembre]]=" ")," ",SUM(Tableau2353[[#This Row],[02/12/2024]:[31/12/2024]])/(COUNTA(Tableau2353[[#This Row],[02/12/2024]:[31/12/2024]])+COUNTBLANK(Tableau2353[[#This Row],[02/12/2024]:[31/12/2024]])))</f>
        <v>1</v>
      </c>
      <c r="AR7" s="8" t="s">
        <v>413</v>
      </c>
      <c r="AS7" s="8" t="s">
        <v>413</v>
      </c>
      <c r="AT7" s="8" t="s">
        <v>413</v>
      </c>
      <c r="AU7" s="8" t="s">
        <v>413</v>
      </c>
      <c r="AV7" s="8" t="s">
        <v>413</v>
      </c>
      <c r="AW7" s="8" t="s">
        <v>898</v>
      </c>
      <c r="AX7" s="8" t="s">
        <v>898</v>
      </c>
      <c r="AY7" s="8" t="s">
        <v>898</v>
      </c>
      <c r="AZ7" s="61" t="s">
        <v>415</v>
      </c>
      <c r="BA7" s="8" t="s">
        <v>898</v>
      </c>
      <c r="BB7" s="8" t="s">
        <v>898</v>
      </c>
      <c r="BC7" s="8" t="s">
        <v>898</v>
      </c>
      <c r="BD7" s="8" t="s">
        <v>898</v>
      </c>
      <c r="BE7" s="8" t="s">
        <v>898</v>
      </c>
      <c r="BF7" s="8" t="s">
        <v>898</v>
      </c>
      <c r="BG7" s="8" t="s">
        <v>898</v>
      </c>
      <c r="BH7" s="8" t="s">
        <v>898</v>
      </c>
      <c r="BI7" s="8" t="s">
        <v>898</v>
      </c>
      <c r="BJ7" s="8" t="s">
        <v>898</v>
      </c>
      <c r="BK7" s="8" t="s">
        <v>898</v>
      </c>
      <c r="BL7" s="8" t="s">
        <v>898</v>
      </c>
      <c r="BM7" s="8" t="s">
        <v>898</v>
      </c>
      <c r="BN7" s="8" t="s">
        <v>898</v>
      </c>
      <c r="BO7" s="8" t="s">
        <v>898</v>
      </c>
      <c r="BP7" s="8" t="s">
        <v>898</v>
      </c>
      <c r="BQ7" s="8" t="s">
        <v>898</v>
      </c>
      <c r="BR7" s="8" t="s">
        <v>898</v>
      </c>
      <c r="BS7" s="8" t="s">
        <v>898</v>
      </c>
      <c r="BT7" s="8" t="s">
        <v>898</v>
      </c>
      <c r="BU7" s="8" t="s">
        <v>898</v>
      </c>
      <c r="BV7" s="8" t="s">
        <v>898</v>
      </c>
      <c r="BW7" s="8" t="s">
        <v>898</v>
      </c>
      <c r="BX7" s="8" t="s">
        <v>898</v>
      </c>
      <c r="BY7" s="8" t="s">
        <v>898</v>
      </c>
      <c r="BZ7" s="8" t="s">
        <v>898</v>
      </c>
      <c r="CA7" s="8" t="s">
        <v>898</v>
      </c>
      <c r="CB7" s="8" t="s">
        <v>898</v>
      </c>
      <c r="CC7" s="8" t="s">
        <v>898</v>
      </c>
      <c r="CD7" s="8" t="s">
        <v>898</v>
      </c>
      <c r="CE7" s="8" t="s">
        <v>898</v>
      </c>
      <c r="CF7" s="8" t="s">
        <v>898</v>
      </c>
      <c r="CG7" s="8" t="s">
        <v>898</v>
      </c>
      <c r="CH7" s="8" t="s">
        <v>898</v>
      </c>
      <c r="CI7" s="8" t="s">
        <v>898</v>
      </c>
      <c r="CJ7" s="8" t="s">
        <v>898</v>
      </c>
      <c r="CK7" s="8" t="s">
        <v>898</v>
      </c>
      <c r="CL7" s="8" t="s">
        <v>898</v>
      </c>
      <c r="CM7" s="8" t="s">
        <v>898</v>
      </c>
      <c r="CN7" s="8" t="s">
        <v>898</v>
      </c>
      <c r="CO7" s="8" t="s">
        <v>898</v>
      </c>
      <c r="CP7" s="8" t="s">
        <v>898</v>
      </c>
      <c r="CQ7" s="8" t="s">
        <v>898</v>
      </c>
      <c r="CR7" s="8" t="s">
        <v>898</v>
      </c>
      <c r="CS7" s="8" t="s">
        <v>898</v>
      </c>
      <c r="CT7" s="8" t="s">
        <v>898</v>
      </c>
      <c r="CU7" s="8" t="s">
        <v>898</v>
      </c>
      <c r="CV7" s="8" t="s">
        <v>898</v>
      </c>
      <c r="CW7" s="8" t="s">
        <v>898</v>
      </c>
      <c r="CX7" s="8" t="s">
        <v>898</v>
      </c>
      <c r="CY7" s="8" t="s">
        <v>898</v>
      </c>
      <c r="CZ7" s="8" t="s">
        <v>898</v>
      </c>
      <c r="DA7" s="8" t="s">
        <v>898</v>
      </c>
      <c r="DB7" s="8" t="s">
        <v>898</v>
      </c>
      <c r="DC7" s="8" t="s">
        <v>898</v>
      </c>
      <c r="DD7" s="8" t="s">
        <v>898</v>
      </c>
      <c r="DE7" s="8" t="s">
        <v>898</v>
      </c>
      <c r="DF7" s="8" t="s">
        <v>898</v>
      </c>
      <c r="DG7" s="8" t="s">
        <v>898</v>
      </c>
      <c r="DH7" s="8" t="s">
        <v>898</v>
      </c>
      <c r="DI7" s="8" t="s">
        <v>898</v>
      </c>
      <c r="DJ7" s="8" t="s">
        <v>898</v>
      </c>
      <c r="DK7" s="8" t="s">
        <v>898</v>
      </c>
      <c r="DL7" s="8" t="s">
        <v>415</v>
      </c>
      <c r="DM7" s="8" t="s">
        <v>415</v>
      </c>
      <c r="DN7" s="8" t="s">
        <v>898</v>
      </c>
      <c r="DO7" s="8" t="s">
        <v>898</v>
      </c>
      <c r="DP7" s="8" t="s">
        <v>898</v>
      </c>
      <c r="DQ7" s="8" t="s">
        <v>898</v>
      </c>
      <c r="DR7" s="8" t="s">
        <v>898</v>
      </c>
      <c r="DS7" s="8" t="s">
        <v>898</v>
      </c>
      <c r="DT7" s="8" t="s">
        <v>898</v>
      </c>
      <c r="DU7" s="8" t="s">
        <v>898</v>
      </c>
      <c r="DV7" s="8" t="s">
        <v>898</v>
      </c>
      <c r="DW7" s="8" t="s">
        <v>898</v>
      </c>
      <c r="DX7" s="8" t="s">
        <v>898</v>
      </c>
      <c r="DY7" s="8" t="s">
        <v>898</v>
      </c>
      <c r="DZ7" s="8" t="s">
        <v>898</v>
      </c>
      <c r="EA7" s="8" t="s">
        <v>415</v>
      </c>
      <c r="EB7" s="8" t="s">
        <v>898</v>
      </c>
      <c r="EC7" s="8" t="s">
        <v>898</v>
      </c>
      <c r="ED7" s="8" t="s">
        <v>898</v>
      </c>
      <c r="EE7" s="8" t="s">
        <v>898</v>
      </c>
      <c r="EF7" s="8" t="s">
        <v>898</v>
      </c>
      <c r="EG7" s="8" t="s">
        <v>898</v>
      </c>
      <c r="EH7" s="8" t="s">
        <v>898</v>
      </c>
      <c r="EI7" s="8" t="s">
        <v>898</v>
      </c>
      <c r="EJ7" s="8" t="s">
        <v>898</v>
      </c>
      <c r="EK7" s="8" t="s">
        <v>898</v>
      </c>
      <c r="EL7" s="8" t="s">
        <v>898</v>
      </c>
      <c r="EM7" s="8" t="s">
        <v>898</v>
      </c>
      <c r="EN7" s="8" t="s">
        <v>898</v>
      </c>
      <c r="EO7" s="8" t="s">
        <v>898</v>
      </c>
      <c r="EP7" s="8" t="s">
        <v>898</v>
      </c>
      <c r="EQ7" s="8" t="s">
        <v>898</v>
      </c>
      <c r="ER7" s="8" t="s">
        <v>898</v>
      </c>
      <c r="ES7" s="8" t="s">
        <v>898</v>
      </c>
      <c r="ET7" s="8" t="s">
        <v>898</v>
      </c>
      <c r="EU7" s="8" t="s">
        <v>898</v>
      </c>
      <c r="EV7" s="8" t="s">
        <v>898</v>
      </c>
      <c r="EW7" s="8" t="s">
        <v>898</v>
      </c>
      <c r="EX7" s="8" t="s">
        <v>898</v>
      </c>
      <c r="EY7" s="8" t="s">
        <v>898</v>
      </c>
      <c r="EZ7" s="8" t="s">
        <v>898</v>
      </c>
      <c r="FA7" s="8" t="s">
        <v>898</v>
      </c>
      <c r="FB7" s="8" t="s">
        <v>898</v>
      </c>
      <c r="FC7" s="8" t="s">
        <v>898</v>
      </c>
      <c r="FD7" s="8" t="s">
        <v>898</v>
      </c>
      <c r="FE7" s="8" t="s">
        <v>898</v>
      </c>
      <c r="FF7" s="8" t="s">
        <v>898</v>
      </c>
      <c r="FG7" s="8" t="s">
        <v>898</v>
      </c>
      <c r="FH7" s="8" t="s">
        <v>415</v>
      </c>
      <c r="FI7" s="8" t="s">
        <v>415</v>
      </c>
      <c r="FJ7" s="8" t="s">
        <v>413</v>
      </c>
      <c r="FK7" s="8" t="s">
        <v>413</v>
      </c>
      <c r="FL7" s="8" t="s">
        <v>413</v>
      </c>
      <c r="FM7" s="8" t="s">
        <v>413</v>
      </c>
      <c r="FN7" s="8" t="s">
        <v>413</v>
      </c>
      <c r="FO7" s="8" t="s">
        <v>413</v>
      </c>
      <c r="FP7" s="8" t="s">
        <v>413</v>
      </c>
      <c r="FQ7" s="8" t="s">
        <v>413</v>
      </c>
      <c r="FR7" s="8" t="s">
        <v>898</v>
      </c>
      <c r="FS7" s="8" t="s">
        <v>898</v>
      </c>
      <c r="FT7" s="8" t="s">
        <v>898</v>
      </c>
      <c r="FU7" s="8" t="s">
        <v>898</v>
      </c>
      <c r="FV7" s="8" t="s">
        <v>898</v>
      </c>
      <c r="FW7" s="8" t="s">
        <v>415</v>
      </c>
      <c r="FX7" s="8" t="s">
        <v>898</v>
      </c>
      <c r="FY7" s="8" t="s">
        <v>898</v>
      </c>
      <c r="FZ7" s="8" t="s">
        <v>898</v>
      </c>
      <c r="GA7" s="8" t="s">
        <v>898</v>
      </c>
      <c r="GB7" s="8" t="s">
        <v>898</v>
      </c>
      <c r="GC7" s="8" t="s">
        <v>898</v>
      </c>
      <c r="GD7" s="8" t="s">
        <v>898</v>
      </c>
      <c r="GE7" s="8" t="s">
        <v>898</v>
      </c>
      <c r="GF7" s="8" t="s">
        <v>898</v>
      </c>
      <c r="GG7" s="8" t="s">
        <v>898</v>
      </c>
      <c r="GH7" s="8" t="s">
        <v>898</v>
      </c>
      <c r="GI7" s="8" t="s">
        <v>898</v>
      </c>
      <c r="GJ7" s="8" t="s">
        <v>898</v>
      </c>
      <c r="GK7" s="8" t="s">
        <v>898</v>
      </c>
      <c r="GL7" s="8" t="s">
        <v>898</v>
      </c>
      <c r="GM7" s="8" t="s">
        <v>415</v>
      </c>
      <c r="GN7" s="8" t="s">
        <v>898</v>
      </c>
      <c r="GO7" s="8" t="s">
        <v>413</v>
      </c>
      <c r="GP7" s="8" t="s">
        <v>413</v>
      </c>
      <c r="GQ7" s="8" t="s">
        <v>413</v>
      </c>
      <c r="GR7" s="8" t="s">
        <v>413</v>
      </c>
      <c r="GS7" s="8" t="s">
        <v>413</v>
      </c>
      <c r="GT7" s="8" t="s">
        <v>413</v>
      </c>
      <c r="GU7" s="8" t="s">
        <v>413</v>
      </c>
      <c r="GV7" s="8" t="s">
        <v>413</v>
      </c>
      <c r="GW7" s="8" t="s">
        <v>413</v>
      </c>
      <c r="GX7" s="8" t="s">
        <v>415</v>
      </c>
      <c r="GY7" s="8" t="s">
        <v>413</v>
      </c>
      <c r="GZ7" s="8" t="s">
        <v>413</v>
      </c>
      <c r="HA7" s="8" t="s">
        <v>413</v>
      </c>
      <c r="HB7" s="8" t="s">
        <v>415</v>
      </c>
      <c r="HC7" s="8" t="s">
        <v>415</v>
      </c>
      <c r="HD7" s="8" t="s">
        <v>413</v>
      </c>
      <c r="HE7" s="8" t="s">
        <v>413</v>
      </c>
      <c r="HF7" s="8" t="s">
        <v>413</v>
      </c>
      <c r="HG7" s="8" t="s">
        <v>413</v>
      </c>
      <c r="HH7" s="8" t="s">
        <v>413</v>
      </c>
      <c r="HI7" s="8" t="s">
        <v>413</v>
      </c>
      <c r="HJ7" s="8" t="s">
        <v>413</v>
      </c>
      <c r="HK7" s="8" t="s">
        <v>898</v>
      </c>
      <c r="HL7" s="8" t="s">
        <v>898</v>
      </c>
      <c r="HM7" s="8" t="s">
        <v>898</v>
      </c>
      <c r="HN7" s="8">
        <v>1</v>
      </c>
      <c r="HO7" s="8">
        <v>1</v>
      </c>
      <c r="HP7" s="8">
        <v>1</v>
      </c>
      <c r="HQ7" s="8">
        <v>1</v>
      </c>
      <c r="HR7" s="8">
        <v>1</v>
      </c>
      <c r="HS7" s="8">
        <v>1</v>
      </c>
      <c r="HT7" s="8">
        <v>1</v>
      </c>
      <c r="HU7" s="8" t="s">
        <v>415</v>
      </c>
      <c r="HV7" s="8">
        <v>1</v>
      </c>
      <c r="HW7" s="8">
        <v>1</v>
      </c>
      <c r="HX7" s="8">
        <v>1</v>
      </c>
      <c r="HY7" s="8">
        <v>1</v>
      </c>
      <c r="HZ7" s="8">
        <v>1</v>
      </c>
      <c r="IA7" s="8">
        <v>1</v>
      </c>
      <c r="IB7" s="8">
        <v>1</v>
      </c>
      <c r="IC7" s="8">
        <v>1</v>
      </c>
      <c r="ID7" s="8">
        <v>1</v>
      </c>
      <c r="IE7" s="8">
        <v>1</v>
      </c>
      <c r="IF7" s="8">
        <v>1</v>
      </c>
      <c r="IG7" s="8">
        <v>1</v>
      </c>
      <c r="IH7" s="8">
        <v>1</v>
      </c>
      <c r="II7" s="8">
        <v>1</v>
      </c>
      <c r="IJ7" s="8">
        <v>1</v>
      </c>
      <c r="IK7" s="8">
        <v>1</v>
      </c>
      <c r="IL7" s="8">
        <v>1</v>
      </c>
      <c r="IM7" s="8">
        <v>1</v>
      </c>
      <c r="IN7" s="8">
        <v>1</v>
      </c>
      <c r="IO7" s="8">
        <v>1</v>
      </c>
      <c r="IP7" s="8">
        <v>1</v>
      </c>
      <c r="IQ7" s="8">
        <v>1</v>
      </c>
      <c r="IR7" s="8">
        <v>1</v>
      </c>
      <c r="IS7" s="8">
        <v>1</v>
      </c>
      <c r="IT7" s="8">
        <v>1</v>
      </c>
      <c r="IU7" s="8">
        <v>1</v>
      </c>
      <c r="IV7" s="8">
        <v>1</v>
      </c>
      <c r="IW7" s="8">
        <v>1</v>
      </c>
      <c r="IX7" s="8">
        <v>1</v>
      </c>
      <c r="IY7" s="8">
        <v>1</v>
      </c>
      <c r="IZ7" s="8">
        <v>1</v>
      </c>
      <c r="JA7" s="8">
        <v>1</v>
      </c>
      <c r="JB7" s="8">
        <v>1</v>
      </c>
      <c r="JC7" s="8">
        <v>1</v>
      </c>
      <c r="JD7" s="8">
        <v>1</v>
      </c>
      <c r="JE7" s="8">
        <v>1</v>
      </c>
      <c r="JF7" s="8" t="s">
        <v>415</v>
      </c>
      <c r="JG7" s="8">
        <v>1</v>
      </c>
      <c r="JH7" s="8">
        <v>1</v>
      </c>
      <c r="JI7" s="8">
        <v>1</v>
      </c>
      <c r="JJ7" s="8">
        <v>1</v>
      </c>
      <c r="JK7" s="8">
        <v>1</v>
      </c>
      <c r="JL7" s="8">
        <v>1</v>
      </c>
      <c r="JM7" s="8">
        <v>1</v>
      </c>
      <c r="JN7" s="8" t="s">
        <v>415</v>
      </c>
      <c r="JO7" s="8">
        <v>1</v>
      </c>
      <c r="JP7" s="8">
        <v>1</v>
      </c>
      <c r="JQ7" s="8">
        <v>1</v>
      </c>
      <c r="JR7" s="8">
        <v>1</v>
      </c>
      <c r="JS7" s="8">
        <v>1</v>
      </c>
      <c r="JT7" s="8">
        <v>1</v>
      </c>
      <c r="JU7" s="8">
        <v>1</v>
      </c>
      <c r="JV7" s="8">
        <v>1</v>
      </c>
      <c r="JW7" s="8">
        <v>1</v>
      </c>
      <c r="JX7" s="8">
        <v>1</v>
      </c>
      <c r="JY7" s="8">
        <v>1</v>
      </c>
      <c r="JZ7" s="8">
        <v>1</v>
      </c>
      <c r="KA7" s="8">
        <v>1</v>
      </c>
      <c r="KB7" s="8">
        <v>1</v>
      </c>
      <c r="KC7" s="8">
        <v>1</v>
      </c>
      <c r="KD7" s="8">
        <v>1</v>
      </c>
      <c r="KE7" s="8">
        <v>1</v>
      </c>
      <c r="KF7" s="8">
        <v>1</v>
      </c>
      <c r="KG7" s="8">
        <v>1</v>
      </c>
      <c r="KH7" s="8">
        <v>1</v>
      </c>
      <c r="KI7" s="8">
        <v>1</v>
      </c>
      <c r="KJ7" s="8">
        <v>1</v>
      </c>
      <c r="KK7" s="8">
        <v>1</v>
      </c>
      <c r="KL7" s="8">
        <v>1</v>
      </c>
      <c r="KM7" s="8">
        <v>1</v>
      </c>
      <c r="KN7" s="8">
        <v>1</v>
      </c>
      <c r="KO7" s="8">
        <v>1</v>
      </c>
      <c r="KP7" s="8">
        <v>1</v>
      </c>
      <c r="KQ7" s="8">
        <v>1</v>
      </c>
      <c r="KR7" s="8">
        <v>1</v>
      </c>
      <c r="KS7" s="8">
        <v>1</v>
      </c>
      <c r="KT7" s="8">
        <f>COUNTIF($AR7:$KS7,"F")</f>
        <v>0</v>
      </c>
      <c r="KU7" s="8">
        <f t="shared" si="0"/>
        <v>32</v>
      </c>
      <c r="KV7" s="8">
        <f t="shared" si="1"/>
        <v>81</v>
      </c>
      <c r="KW7" s="8">
        <f t="shared" si="2"/>
        <v>14</v>
      </c>
      <c r="KX7" s="8">
        <v>1.5</v>
      </c>
      <c r="KY7" s="8"/>
      <c r="KZ7" s="61">
        <f>IF(ISBLANK($P7)," ",IF(AND(NOT(ISBLANK($Q7)),MONTH($Q7)&gt;1),IF(MONTH($P7)&lt;=1,COUNTIF(Tableau2353[[#This Row],[01/01/2024]:[31/01/2024]],"B")), IF(IF(AND((ISBLANK($Q7))),MONTH($P7)&gt;1)," ",IF(MONTH($P7)&lt;=1,COUNTIF(Tableau2353[[#This Row],[01/01/2024]:[31/01/2024]],"B")))))</f>
        <v>17</v>
      </c>
      <c r="LA7" s="61">
        <f>IF(ISBLANK($P7)," ",IF(AND(NOT(ISBLANK($Q7)),MONTH($Q7)&gt;2),IF(MONTH($P7)&lt;=2,COUNTIF(Tableau2353[[#This Row],[01/02/2024]:[29/02/2024]],"B")), IF(IF(AND((ISBLANK($Q7))),MONTH($P7)&gt;2)," ",IF(MONTH($P7)&lt;=2,COUNTIF(Tableau2353[[#This Row],[01/02/2024]:[29/02/2024]],"B")))))</f>
        <v>21</v>
      </c>
      <c r="LB7" s="61">
        <f>IF(ISBLANK($P7)," ",IF(AND(NOT(ISBLANK($Q7)),MONTH($Q7)&gt;3),IF(MONTH($P7)&lt;=3,COUNTIF(Tableau2353[[#This Row],[01/03/2024]:[29/03/2024]],"B")), IF(IF(AND((ISBLANK($Q7))),MONTH($P7)&gt;3)," ",IF(MONTH($P7)&lt;=3,COUNTIF(Tableau2353[[#This Row],[01/03/2024]:[29/03/2024]],"B")))))</f>
        <v>21</v>
      </c>
      <c r="LC7" s="61">
        <f>IF(ISBLANK($P7)," ",IF(AND(NOT(ISBLANK($Q7)),MONTH($Q7)&gt;4),IF(MONTH($P7)&lt;=4,COUNTIF(Tableau2353[[#This Row],[01/04/2024]:[30/04/2024]],"B")), IF(IF(AND((ISBLANK($Q7))),MONTH($P7)&gt;4)," ",IF(MONTH($P7)&lt;=4,COUNTIF(Tableau2353[[#This Row],[01/04/2024]:[30/04/2024]],"B")))))</f>
        <v>20</v>
      </c>
      <c r="LD7" s="61">
        <f>IF(ISBLANK($P7)," ",IF(AND(NOT(ISBLANK($Q7)),MONTH($Q7)&gt;5),IF(MONTH($P7)&lt;=5,COUNTIF(Tableau2353[[#This Row],[01/05/2024]:[31/05/2024]],"B")), IF(IF(AND((ISBLANK($Q7))),MONTH($P7)&gt;5)," ",IF(MONTH($P7)&lt;=5,COUNTIF(Tableau2353[[#This Row],[01/05/2024]:[31/05/2024]],"B")))))</f>
        <v>22</v>
      </c>
      <c r="LE7" s="61">
        <f>IF(ISBLANK($P7)," ",IF(AND(NOT(ISBLANK($Q7)),MONTH($Q7)&gt;6),IF(MONTH($P7)&lt;=6,COUNTIF(Tableau2353[[#This Row],[3/6/20242]:[28/06/2024]],"B")), IF(IF(AND((ISBLANK($Q7))),MONTH($P7)&gt;6)," ",IF(MONTH($P7)&lt;=6,COUNTIF(Tableau2353[[#This Row],[3/6/20242]:[28/06/2024]],"B")))))</f>
        <v>10</v>
      </c>
      <c r="LF7" s="61">
        <f>IF(ISBLANK($P7)," ",IF(AND(NOT(ISBLANK($Q7)),MONTH($Q7)&gt;7),IF(MONTH($P7)&lt;=7,COUNTIF(Tableau2353[[#This Row],[01/07/2024]:[31/07/2024]],"B")), IF(IF(AND((ISBLANK($Q7))),MONTH($P7)&gt;7)," ",IF(MONTH($P7)&lt;=7,COUNTIF(Tableau2353[[#This Row],[01/07/2024]:[31/07/2024]],"B")))))</f>
        <v>21</v>
      </c>
      <c r="LG7" s="61">
        <f>IF(ISBLANK($P7)," ",IF(AND(NOT(ISBLANK($Q7)),MONTH($Q7)&gt;8),IF(MONTH($P7)&lt;=8,COUNTIF(Tableau2353[[#This Row],[1/8/2024]:[30/08/2024]],"B")), IF(IF(AND((ISBLANK($Q7))),MONTH($P7)&gt;8)," ",IF(MONTH($P7)&lt;=8,COUNTIF(Tableau2353[[#This Row],[1/8/2024]:[30/08/2024]],"B")))))</f>
        <v>0</v>
      </c>
      <c r="LH7" s="61">
        <f>IF(ISBLANK($P7)," ",IF(AND(NOT(ISBLANK($Q7)),MONTH($Q7)&gt;9),IF(MONTH($P7)&lt;=9,COUNTIF(Tableau2353[[#This Row],[02/09/2024]:[30/09/2024]],"B")), IF(IF(AND((ISBLANK($Q7))),MONTH($P7)&gt;9)," ",IF(MONTH($P7)&lt;=9,COUNTIF(Tableau2353[[#This Row],[02/09/2024]:[30/09/2024]],"B")))))</f>
        <v>3</v>
      </c>
      <c r="LI7" s="61">
        <f>IF(ISBLANK($P7)," ",IF(AND(NOT(ISBLANK($Q7)),MONTH($Q7)&gt;10),IF(MONTH($P7)&lt;=10,COUNTIF(Tableau2353[[#This Row],[01/10/2024]:[31/10/2024]],"B")), IF(IF(AND((ISBLANK($Q7))),MONTH($P7)&gt;10)," ",IF(MONTH($P7)&lt;=10,COUNTIF(Tableau2353[[#This Row],[01/10/2024]:[31/10/2024]],"B")))))</f>
        <v>0</v>
      </c>
      <c r="LJ7" s="61">
        <f>IF(ISBLANK($P7)," ",IF(AND(NOT(ISBLANK($Q7)),MONTH($Q7)&gt;11),IF(MONTH($P7)&lt;=11,COUNTIF(Tableau2353[[#This Row],[01/11/2024]:[29/11/2024]],"B")), IF(IF(AND((ISBLANK($Q7))),MONTH($P7)&gt;11)," ",IF(MONTH($P7)&lt;=11,COUNTIF(Tableau2353[[#This Row],[01/11/2024]:[29/11/2024]],"B")))))</f>
        <v>0</v>
      </c>
      <c r="LK7" s="61">
        <f>IF(ISBLANK($P7)," ",IF(AND(NOT(ISBLANK($Q7)),MONTH($Q7)&gt;12),IF(MONTH($P7)&lt;=12,COUNTIF(Tableau2353[[#This Row],[02/12/2024]:[31/12/2024]],"B")), IF(IF(AND((ISBLANK($Q7))),MONTH($P7)&gt;12)," ",IF(MONTH($P7)&lt;=12,COUNTIF(Tableau2353[[#This Row],[02/12/2024]:[31/12/2024]],"B")))))</f>
        <v>0</v>
      </c>
    </row>
    <row r="8" spans="1:323" ht="15" hidden="1" customHeight="1">
      <c r="A8" s="40">
        <v>1</v>
      </c>
      <c r="B8" s="25" t="s">
        <v>903</v>
      </c>
      <c r="C8" s="26" t="s">
        <v>904</v>
      </c>
      <c r="D8" s="32">
        <v>44368</v>
      </c>
      <c r="E8" s="26" t="s">
        <v>419</v>
      </c>
      <c r="F8" s="26" t="s">
        <v>431</v>
      </c>
      <c r="G8" s="26" t="s">
        <v>448</v>
      </c>
      <c r="H8" s="26" t="s">
        <v>422</v>
      </c>
      <c r="I8" s="26" t="s">
        <v>423</v>
      </c>
      <c r="J8" s="26" t="s">
        <v>424</v>
      </c>
      <c r="K8" s="26" t="s">
        <v>425</v>
      </c>
      <c r="L8" s="26"/>
      <c r="M8" s="26"/>
      <c r="N8" s="26" t="s">
        <v>443</v>
      </c>
      <c r="O8" s="26" t="s">
        <v>434</v>
      </c>
      <c r="P8" s="32">
        <v>45292</v>
      </c>
      <c r="Q8" s="29">
        <v>45487</v>
      </c>
      <c r="R8" s="27" t="s">
        <v>614</v>
      </c>
      <c r="S8" s="28">
        <f>IF(ISBLANK(P8)," ",IF(IF(AND(NOT(ISBLANK(Q8))),MONTH(Q8)&lt;1)," ",IF(MONTH(P8)&lt;2,SUM(Tableau2353[[#This Row],[01/01/2024]:[31/01/2024]])," ")))</f>
        <v>0</v>
      </c>
      <c r="T8" s="28">
        <f>IF(ISBLANK(P8)," ",IF(IF(AND(NOT(ISBLANK(Q8))),MONTH(Q8)&lt;2)," ",IF(MONTH(P8)&lt;3,SUM(Tableau2353[[#This Row],[01/02/2024]:[29/02/2024]])," ")))</f>
        <v>8</v>
      </c>
      <c r="U8" s="28">
        <f>IF(ISBLANK(P8)," ",IF(IF(AND(NOT(ISBLANK(Q8))),MONTH(Q8)&lt;3)," ",IF(MONTH(P8)&lt;4,SUM(Tableau2353[[#This Row],[01/03/2024]:[29/03/2024]])," ")))</f>
        <v>21</v>
      </c>
      <c r="V8" s="28">
        <f>IF(ISBLANK(P8)," ",IF(IF(AND(NOT(ISBLANK(Q8))),MONTH(Q8)&lt;4)," ",IF(MONTH(P8)&lt;5,SUM(Tableau2353[[#This Row],[01/04/2024]:[30/04/2024]])," ")))</f>
        <v>20</v>
      </c>
      <c r="W8" s="28">
        <f>IF(ISBLANK(P8)," ",IF(IF(AND(NOT(ISBLANK(Q8))),MONTH(Q8)&lt;5)," ",IF(MONTH(P8)&lt;6,SUM(Tableau2353[[#This Row],[01/05/2024]:[31/05/2024]])," ")))</f>
        <v>9</v>
      </c>
      <c r="X8" s="28">
        <f>IF(ISBLANK(P8)," ",IF(IF(AND(NOT(ISBLANK(Q8))),MONTH(Q8)&lt;6)," ",IF(MONTH(P8)&lt;7,SUM(Tableau2353[[#This Row],[3/6/20242]:[28/06/2024]])," ")))</f>
        <v>0</v>
      </c>
      <c r="Y8" s="28">
        <f>IF(ISBLANK(P8)," ",IF(IF(AND(NOT(ISBLANK(Q8))),MONTH(Q8)&lt;6)," ",IF(MONTH(P8)&lt;8,SUM(Tableau2353[[#This Row],[01/07/2024]:[31/07/2024]])," ")))</f>
        <v>0</v>
      </c>
      <c r="Z8" s="28" t="str">
        <f>IF(ISBLANK(P8)," ",IF(IF(AND(NOT(ISBLANK(Q8))),MONTH(Q8)&lt;8)," ",IF(MONTH(P8)&lt;9,SUM(Tableau2353[[#This Row],[1/8/2024]:[30/08/2024]])," ")))</f>
        <v xml:space="preserve"> </v>
      </c>
      <c r="AA8" s="28" t="str">
        <f>IF(ISBLANK(P8)," ",IF(IF(AND(NOT(ISBLANK(Q8))),MONTH(Q8)&lt;9)," ",IF(MONTH(P8)&lt;10,SUM(Tableau2353[[#This Row],[02/09/2024]:[30/09/2024]])," ")))</f>
        <v xml:space="preserve"> </v>
      </c>
      <c r="AB8" s="28" t="str">
        <f>IF(ISBLANK(P8)," ",IF(IF(AND(NOT(ISBLANK(Q8))),MONTH(Q8)&lt;10)," ",IF(MONTH(P8)&lt;11,SUM(Tableau2353[[#This Row],[01/10/2024]:[31/10/2024]])," ")))</f>
        <v xml:space="preserve"> </v>
      </c>
      <c r="AC8" s="28" t="str">
        <f>IF(ISBLANK(P8)," ",IF(IF(AND(NOT(ISBLANK(Q8))),MONTH(Q8)&lt;11)," ",IF(MONTH(P8)&lt;12,SUM(Tableau2353[[#This Row],[01/11/2024]:[29/11/2024]])," ")))</f>
        <v xml:space="preserve"> </v>
      </c>
      <c r="AD8" s="28" t="str">
        <f>IF(ISBLANK(P8)," ",IF(IF(AND(NOT(ISBLANK(Q8))),MONTH(Q8)&lt;12)," ",IF(MONTH(P8)&lt;13,SUM(Tableau2353[[#This Row],[02/12/2024]:[31/12/2024]])," ")))</f>
        <v xml:space="preserve"> </v>
      </c>
      <c r="AE8" s="7"/>
      <c r="AF8" s="64">
        <f>IF(OR(ISBLANK(P8),Tableau2353[[#This Row],[Janvier]]=" ")," ",SUM(Tableau2353[[#This Row],[01/01/2024]:[31/01/2024]])/(COUNTA(Tableau2353[[#This Row],[01/01/2024]:[31/01/2024]])+COUNTBLANK(Tableau2353[[#This Row],[01/01/2024]:[31/01/2024]])))</f>
        <v>0</v>
      </c>
      <c r="AG8" s="8">
        <f>IF(OR(ISBLANK(P8),Tableau2353[[#This Row],[Février]]=" ")," ",SUM(Tableau2353[[#This Row],[01/02/2024]:[29/02/2024]])/(COUNTA(Tableau2353[[#This Row],[01/02/2024]:[29/02/2024]])+COUNTBLANK(Tableau2353[[#This Row],[01/02/2024]:[29/02/2024]])))</f>
        <v>0.38095238095238093</v>
      </c>
      <c r="AH8" s="8">
        <f>IF(OR(ISBLANK(P8),Tableau2353[[#This Row],[Mars]]=" ")," ",SUM(Tableau2353[[#This Row],[01/03/2024]:[29/03/2024]])/(COUNTA(Tableau2353[[#This Row],[01/03/2024]:[29/03/2024]])+COUNTBLANK(Tableau2353[[#This Row],[01/03/2024]:[29/03/2024]])))</f>
        <v>1</v>
      </c>
      <c r="AI8" s="8">
        <f>IF(OR(ISBLANK(P8),Tableau2353[[#This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8" s="8">
        <f>IF(OR(ISBLANK(P8),Tableau2353[[#This Row],[Mai]]=" ")," ",SUM(Tableau2353[[#This Row],[01/05/2024]:[31/05/2024]])/(COUNTA(Tableau2353[[#This Row],[01/05/2024]:[31/05/2024]])+COUNTBLANK(Tableau2353[[#This Row],[01/05/2024]:[31/01/2024]])))</f>
        <v>0.39130434782608697</v>
      </c>
      <c r="AK8" s="8">
        <f>IF(OR(ISBLANK(P8),Tableau2353[[#This Row],[Juin]]=" ")," ",SUM(Tableau2353[[#This Row],[3/6/20242]:[28/06/2024]])/(COUNTA(Tableau2353[[#This Row],[3/6/20242]:[28/06/2024]])+COUNTBLANK(Tableau2353[[#This Row],[3/6/20242]:[28/06/2024]])))</f>
        <v>0</v>
      </c>
      <c r="AL8" s="8">
        <f>IF(OR(ISBLANK(P8),Tableau2353[[#This Row],[Juillet]]=" ")," ",SUM(Tableau2353[[#This Row],[01/07/2024]:[31/07/2024]])/(COUNTA(Tableau2353[[#This Row],[01/07/2024]:[31/07/2024]])+COUNTBLANK(Tableau2353[[#This Row],[01/07/2024]:[31/07/2024]])))</f>
        <v>0</v>
      </c>
      <c r="AM8" s="8" t="str">
        <f>IF(OR(ISBLANK(P8),Tableau2353[[#This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8" s="8" t="str">
        <f>IF(OR(ISBLANK(P8),Tableau2353[[#This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8" s="8" t="str">
        <f>IF(OR(ISBLANK(P8),Tableau2353[[#This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8" s="8" t="str">
        <f>IF(OR(ISBLANK(P8),Tableau2353[[#This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8" s="8" t="str">
        <f>IF(OR(ISBLANK(P8),Tableau2353[[#This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8" s="8" t="s">
        <v>898</v>
      </c>
      <c r="AS8" s="8" t="s">
        <v>898</v>
      </c>
      <c r="AT8" s="8" t="s">
        <v>898</v>
      </c>
      <c r="AU8" s="8" t="s">
        <v>898</v>
      </c>
      <c r="AV8" s="8" t="s">
        <v>898</v>
      </c>
      <c r="AW8" s="8" t="s">
        <v>898</v>
      </c>
      <c r="AX8" s="8" t="s">
        <v>898</v>
      </c>
      <c r="AY8" s="8" t="s">
        <v>898</v>
      </c>
      <c r="AZ8" s="61" t="s">
        <v>415</v>
      </c>
      <c r="BA8" s="8" t="s">
        <v>898</v>
      </c>
      <c r="BB8" s="8" t="s">
        <v>898</v>
      </c>
      <c r="BC8" s="8" t="s">
        <v>898</v>
      </c>
      <c r="BD8" s="8" t="s">
        <v>898</v>
      </c>
      <c r="BE8" s="8" t="s">
        <v>898</v>
      </c>
      <c r="BF8" s="8" t="s">
        <v>898</v>
      </c>
      <c r="BG8" s="8" t="s">
        <v>898</v>
      </c>
      <c r="BH8" s="8" t="s">
        <v>898</v>
      </c>
      <c r="BI8" s="8" t="s">
        <v>898</v>
      </c>
      <c r="BJ8" s="8" t="s">
        <v>898</v>
      </c>
      <c r="BK8" s="8" t="s">
        <v>898</v>
      </c>
      <c r="BL8" s="8" t="s">
        <v>898</v>
      </c>
      <c r="BM8" s="8" t="s">
        <v>898</v>
      </c>
      <c r="BN8" s="8" t="s">
        <v>898</v>
      </c>
      <c r="BO8" s="8" t="s">
        <v>898</v>
      </c>
      <c r="BP8" s="8" t="s">
        <v>413</v>
      </c>
      <c r="BQ8" s="8" t="s">
        <v>898</v>
      </c>
      <c r="BR8" s="8" t="s">
        <v>898</v>
      </c>
      <c r="BS8" s="8" t="s">
        <v>898</v>
      </c>
      <c r="BT8" s="8" t="s">
        <v>898</v>
      </c>
      <c r="BU8" s="8" t="s">
        <v>898</v>
      </c>
      <c r="BV8" s="8" t="s">
        <v>898</v>
      </c>
      <c r="BW8" s="8" t="s">
        <v>898</v>
      </c>
      <c r="BX8" s="8" t="s">
        <v>898</v>
      </c>
      <c r="BY8" s="8" t="s">
        <v>898</v>
      </c>
      <c r="BZ8" s="8" t="s">
        <v>898</v>
      </c>
      <c r="CA8" s="8" t="s">
        <v>898</v>
      </c>
      <c r="CB8" s="8">
        <v>1</v>
      </c>
      <c r="CC8" s="8">
        <v>1</v>
      </c>
      <c r="CD8" s="8">
        <v>1</v>
      </c>
      <c r="CE8" s="8">
        <v>1</v>
      </c>
      <c r="CF8" s="8">
        <v>1</v>
      </c>
      <c r="CG8" s="8">
        <v>1</v>
      </c>
      <c r="CH8" s="8">
        <v>1</v>
      </c>
      <c r="CI8" s="8">
        <v>1</v>
      </c>
      <c r="CJ8" s="8">
        <v>1</v>
      </c>
      <c r="CK8" s="8">
        <v>1</v>
      </c>
      <c r="CL8" s="8">
        <v>1</v>
      </c>
      <c r="CM8" s="8">
        <v>1</v>
      </c>
      <c r="CN8" s="8">
        <v>1</v>
      </c>
      <c r="CO8" s="8">
        <v>1</v>
      </c>
      <c r="CP8" s="8">
        <v>1</v>
      </c>
      <c r="CQ8" s="8">
        <v>1</v>
      </c>
      <c r="CR8" s="8">
        <v>1</v>
      </c>
      <c r="CS8" s="8">
        <v>1</v>
      </c>
      <c r="CT8" s="8">
        <v>1</v>
      </c>
      <c r="CU8" s="8">
        <v>1</v>
      </c>
      <c r="CV8" s="8">
        <v>1</v>
      </c>
      <c r="CW8" s="8">
        <v>1</v>
      </c>
      <c r="CX8" s="8">
        <v>1</v>
      </c>
      <c r="CY8" s="8">
        <v>1</v>
      </c>
      <c r="CZ8" s="8">
        <v>1</v>
      </c>
      <c r="DA8" s="8">
        <v>1</v>
      </c>
      <c r="DB8" s="8">
        <v>1</v>
      </c>
      <c r="DC8" s="8">
        <v>1</v>
      </c>
      <c r="DD8" s="8">
        <v>1</v>
      </c>
      <c r="DE8" s="8">
        <v>1</v>
      </c>
      <c r="DF8" s="8">
        <v>1</v>
      </c>
      <c r="DG8" s="8">
        <v>1</v>
      </c>
      <c r="DH8" s="8">
        <v>1</v>
      </c>
      <c r="DI8" s="8">
        <v>1</v>
      </c>
      <c r="DJ8" s="8">
        <v>1</v>
      </c>
      <c r="DK8" s="8">
        <v>1</v>
      </c>
      <c r="DL8" s="8" t="s">
        <v>415</v>
      </c>
      <c r="DM8" s="8" t="s">
        <v>415</v>
      </c>
      <c r="DN8" s="8">
        <v>1</v>
      </c>
      <c r="DO8" s="8">
        <v>1</v>
      </c>
      <c r="DP8" s="8">
        <v>1</v>
      </c>
      <c r="DQ8" s="8">
        <v>1</v>
      </c>
      <c r="DR8" s="8">
        <v>1</v>
      </c>
      <c r="DS8" s="8">
        <v>1</v>
      </c>
      <c r="DT8" s="8">
        <v>1</v>
      </c>
      <c r="DU8" s="8">
        <v>1</v>
      </c>
      <c r="DV8" s="8">
        <v>1</v>
      </c>
      <c r="DW8" s="8">
        <v>1</v>
      </c>
      <c r="DX8" s="8">
        <v>1</v>
      </c>
      <c r="DY8" s="8">
        <v>1</v>
      </c>
      <c r="DZ8" s="8">
        <v>1</v>
      </c>
      <c r="EA8" s="8" t="s">
        <v>415</v>
      </c>
      <c r="EB8" s="8">
        <v>1</v>
      </c>
      <c r="EC8" s="8">
        <v>1</v>
      </c>
      <c r="ED8" s="8">
        <v>1</v>
      </c>
      <c r="EE8" s="8">
        <v>1</v>
      </c>
      <c r="EF8" s="8">
        <v>1</v>
      </c>
      <c r="EG8" s="8">
        <v>1</v>
      </c>
      <c r="EH8" s="8">
        <v>1</v>
      </c>
      <c r="EI8" s="8">
        <v>1</v>
      </c>
      <c r="EJ8" s="8">
        <v>1</v>
      </c>
      <c r="EK8" s="8" t="s">
        <v>898</v>
      </c>
      <c r="EL8" s="8" t="s">
        <v>898</v>
      </c>
      <c r="EM8" s="8" t="s">
        <v>898</v>
      </c>
      <c r="EN8" s="8" t="s">
        <v>898</v>
      </c>
      <c r="EO8" s="8" t="s">
        <v>898</v>
      </c>
      <c r="EP8" s="8" t="s">
        <v>898</v>
      </c>
      <c r="EQ8" s="8" t="s">
        <v>898</v>
      </c>
      <c r="ER8" s="8" t="s">
        <v>898</v>
      </c>
      <c r="ES8" s="8" t="s">
        <v>898</v>
      </c>
      <c r="ET8" s="8" t="s">
        <v>898</v>
      </c>
      <c r="EU8" s="8" t="s">
        <v>898</v>
      </c>
      <c r="EV8" s="8" t="s">
        <v>898</v>
      </c>
      <c r="EW8" s="8" t="s">
        <v>898</v>
      </c>
      <c r="EX8" s="8" t="s">
        <v>898</v>
      </c>
      <c r="EY8" s="8" t="s">
        <v>898</v>
      </c>
      <c r="EZ8" s="8" t="s">
        <v>898</v>
      </c>
      <c r="FA8" s="8" t="s">
        <v>898</v>
      </c>
      <c r="FB8" s="8" t="s">
        <v>898</v>
      </c>
      <c r="FC8" s="8" t="s">
        <v>898</v>
      </c>
      <c r="FD8" s="8" t="s">
        <v>898</v>
      </c>
      <c r="FE8" s="8" t="s">
        <v>898</v>
      </c>
      <c r="FF8" s="8" t="s">
        <v>898</v>
      </c>
      <c r="FG8" s="8" t="s">
        <v>898</v>
      </c>
      <c r="FH8" s="8" t="s">
        <v>415</v>
      </c>
      <c r="FI8" s="8" t="s">
        <v>415</v>
      </c>
      <c r="FJ8" s="8" t="s">
        <v>898</v>
      </c>
      <c r="FK8" s="8" t="s">
        <v>898</v>
      </c>
      <c r="FL8" s="8" t="s">
        <v>898</v>
      </c>
      <c r="FM8" s="8" t="s">
        <v>898</v>
      </c>
      <c r="FN8" s="8" t="s">
        <v>898</v>
      </c>
      <c r="FO8" s="8" t="s">
        <v>898</v>
      </c>
      <c r="FP8" s="8" t="s">
        <v>898</v>
      </c>
      <c r="FQ8" s="8" t="s">
        <v>898</v>
      </c>
      <c r="FR8" s="8" t="s">
        <v>898</v>
      </c>
      <c r="FS8" s="8" t="s">
        <v>898</v>
      </c>
      <c r="FT8" s="8" t="s">
        <v>898</v>
      </c>
      <c r="FU8" s="8" t="s">
        <v>898</v>
      </c>
      <c r="FV8" s="8" t="s">
        <v>898</v>
      </c>
      <c r="FW8" s="8" t="s">
        <v>415</v>
      </c>
      <c r="FX8" s="8" t="s">
        <v>898</v>
      </c>
      <c r="FY8" s="8" t="s">
        <v>898</v>
      </c>
      <c r="FZ8" s="8" t="s">
        <v>898</v>
      </c>
      <c r="GA8" s="8" t="s">
        <v>898</v>
      </c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>
        <f t="shared" si="3"/>
        <v>0</v>
      </c>
      <c r="KU8" s="8">
        <f t="shared" si="0"/>
        <v>1</v>
      </c>
      <c r="KV8" s="8">
        <f t="shared" si="1"/>
        <v>58</v>
      </c>
      <c r="KW8" s="8">
        <f t="shared" si="2"/>
        <v>7</v>
      </c>
      <c r="KX8" s="8"/>
      <c r="KY8" s="8" t="e">
        <f>VLOOKUP(Tableau2353[[#This Row],[Matricule]],Feuil2!D:J,7,0)</f>
        <v>#N/A</v>
      </c>
      <c r="KZ8" s="61">
        <f>IF(ISBLANK($P8)," ",IF(AND(NOT(ISBLANK($Q8)),MONTH($Q8)&gt;1),IF(MONTH($P8)&lt;=1,COUNTIF(Tableau2353[[#This Row],[01/01/2024]:[31/01/2024]],"B")), IF(IF(AND((ISBLANK($Q8))),MONTH($P8)&gt;1)," ",IF(MONTH($P8)&lt;=1,COUNTIF(Tableau2353[[#This Row],[01/01/2024]:[31/01/2024]],"B")))))</f>
        <v>22</v>
      </c>
      <c r="LA8" s="61">
        <f>IF(ISBLANK($P8)," ",IF(AND(NOT(ISBLANK($Q8)),MONTH($Q8)&gt;2),IF(MONTH($P8)&lt;=2,COUNTIF(Tableau2353[[#This Row],[01/02/2024]:[29/02/2024]],"B")), IF(IF(AND((ISBLANK($Q8))),MONTH($P8)&gt;2)," ",IF(MONTH($P8)&lt;=2,COUNTIF(Tableau2353[[#This Row],[01/02/2024]:[29/02/2024]],"B")))))</f>
        <v>12</v>
      </c>
      <c r="LB8" s="61">
        <f>IF(ISBLANK($P8)," ",IF(AND(NOT(ISBLANK($Q8)),MONTH($Q8)&gt;3),IF(MONTH($P8)&lt;=3,COUNTIF(Tableau2353[[#This Row],[01/03/2024]:[29/03/2024]],"B")), IF(IF(AND((ISBLANK($Q8))),MONTH($P8)&gt;3)," ",IF(MONTH($P8)&lt;=3,COUNTIF(Tableau2353[[#This Row],[01/03/2024]:[29/03/2024]],"B")))))</f>
        <v>0</v>
      </c>
      <c r="LC8" s="61">
        <f>IF(ISBLANK($P8)," ",IF(AND(NOT(ISBLANK($Q8)),MONTH($Q8)&gt;4),IF(MONTH($P8)&lt;=4,COUNTIF(Tableau2353[[#This Row],[01/04/2024]:[30/04/2024]],"B")), IF(IF(AND((ISBLANK($Q8))),MONTH($P8)&gt;4)," ",IF(MONTH($P8)&lt;=4,COUNTIF(Tableau2353[[#This Row],[01/04/2024]:[30/04/2024]],"B")))))</f>
        <v>0</v>
      </c>
      <c r="LD8" s="61">
        <f>IF(ISBLANK($P8)," ",IF(AND(NOT(ISBLANK($Q8)),MONTH($Q8)&gt;5),IF(MONTH($P8)&lt;=5,COUNTIF(Tableau2353[[#This Row],[01/05/2024]:[31/05/2024]],"B")), IF(IF(AND((ISBLANK($Q8))),MONTH($P8)&gt;5)," ",IF(MONTH($P8)&lt;=5,COUNTIF(Tableau2353[[#This Row],[01/05/2024]:[31/05/2024]],"B")))))</f>
        <v>13</v>
      </c>
      <c r="LE8" s="61">
        <f>IF(ISBLANK($P8)," ",IF(AND(NOT(ISBLANK($Q8)),MONTH($Q8)&gt;6),IF(MONTH($P8)&lt;=6,COUNTIF(Tableau2353[[#This Row],[3/6/20242]:[28/06/2024]],"B")), IF(IF(AND((ISBLANK($Q8))),MONTH($P8)&gt;6)," ",IF(MONTH($P8)&lt;=6,COUNTIF(Tableau2353[[#This Row],[3/6/20242]:[28/06/2024]],"B")))))</f>
        <v>18</v>
      </c>
      <c r="LF8" s="61">
        <f>IF(ISBLANK($P8)," ",IF(AND(NOT(ISBLANK($Q8)),MONTH($Q8)&gt;7),IF(MONTH($P8)&lt;=7,COUNTIF(Tableau2353[[#This Row],[01/07/2024]:[31/07/2024]],"B")), IF(IF(AND((ISBLANK($Q8))),MONTH($P8)&gt;7)," ",IF(MONTH($P8)&lt;=7,COUNTIF(Tableau2353[[#This Row],[01/07/2024]:[31/07/2024]],"B")))))</f>
        <v>9</v>
      </c>
      <c r="LG8" s="61">
        <f>IF(ISBLANK($P8)," ",IF(AND(NOT(ISBLANK($Q8)),MONTH($Q8)&gt;8),IF(MONTH($P8)&lt;=8,COUNTIF(Tableau2353[[#This Row],[1/8/2024]:[30/08/2024]],"B")), IF(IF(AND((ISBLANK($Q8))),MONTH($P8)&gt;8)," ",IF(MONTH($P8)&lt;=8,COUNTIF(Tableau2353[[#This Row],[1/8/2024]:[30/08/2024]],"B")))))</f>
        <v>0</v>
      </c>
      <c r="LH8" s="61">
        <f>IF(ISBLANK($P8)," ",IF(AND(NOT(ISBLANK($Q8)),MONTH($Q8)&gt;9),IF(MONTH($P8)&lt;=9,COUNTIF(Tableau2353[[#This Row],[02/09/2024]:[30/09/2024]],"B")), IF(IF(AND((ISBLANK($Q8))),MONTH($P8)&gt;9)," ",IF(MONTH($P8)&lt;=9,COUNTIF(Tableau2353[[#This Row],[02/09/2024]:[30/09/2024]],"B")))))</f>
        <v>0</v>
      </c>
      <c r="LI8" s="61">
        <f>IF(ISBLANK($P8)," ",IF(AND(NOT(ISBLANK($Q8)),MONTH($Q8)&gt;10),IF(MONTH($P8)&lt;=10,COUNTIF(Tableau2353[[#This Row],[01/10/2024]:[31/10/2024]],"B")), IF(IF(AND((ISBLANK($Q8))),MONTH($P8)&gt;10)," ",IF(MONTH($P8)&lt;=10,COUNTIF(Tableau2353[[#This Row],[01/10/2024]:[31/10/2024]],"B")))))</f>
        <v>0</v>
      </c>
      <c r="LJ8" s="61">
        <f>IF(ISBLANK($P8)," ",IF(AND(NOT(ISBLANK($Q8)),MONTH($Q8)&gt;11),IF(MONTH($P8)&lt;=11,COUNTIF(Tableau2353[[#This Row],[01/11/2024]:[29/11/2024]],"B")), IF(IF(AND((ISBLANK($Q8))),MONTH($P8)&gt;11)," ",IF(MONTH($P8)&lt;=11,COUNTIF(Tableau2353[[#This Row],[01/11/2024]:[29/11/2024]],"B")))))</f>
        <v>0</v>
      </c>
      <c r="LK8" s="61">
        <f>IF(ISBLANK($P8)," ",IF(AND(NOT(ISBLANK($Q8)),MONTH($Q8)&gt;12),IF(MONTH($P8)&lt;=12,COUNTIF(Tableau2353[[#This Row],[02/12/2024]:[31/12/2024]],"B")), IF(IF(AND((ISBLANK($Q8))),MONTH($P8)&gt;12)," ",IF(MONTH($P8)&lt;=12,COUNTIF(Tableau2353[[#This Row],[02/12/2024]:[31/12/2024]],"B")))))</f>
        <v>0</v>
      </c>
    </row>
    <row r="9" spans="1:323" ht="15" hidden="1" customHeight="1">
      <c r="A9" s="40">
        <v>1</v>
      </c>
      <c r="B9" s="25" t="s">
        <v>906</v>
      </c>
      <c r="C9" s="26" t="s">
        <v>907</v>
      </c>
      <c r="D9" s="32">
        <v>45082</v>
      </c>
      <c r="E9" s="26" t="s">
        <v>419</v>
      </c>
      <c r="F9" s="26" t="s">
        <v>465</v>
      </c>
      <c r="G9" s="26" t="s">
        <v>421</v>
      </c>
      <c r="H9" s="26" t="s">
        <v>439</v>
      </c>
      <c r="I9" s="26" t="s">
        <v>423</v>
      </c>
      <c r="J9" s="26" t="s">
        <v>440</v>
      </c>
      <c r="K9" s="26" t="s">
        <v>441</v>
      </c>
      <c r="L9" s="26" t="s">
        <v>481</v>
      </c>
      <c r="M9" s="26"/>
      <c r="N9" s="26" t="s">
        <v>443</v>
      </c>
      <c r="O9" s="26"/>
      <c r="P9" s="32">
        <v>45292</v>
      </c>
      <c r="Q9" s="29">
        <v>45337</v>
      </c>
      <c r="R9" s="27" t="s">
        <v>614</v>
      </c>
      <c r="S9" s="28">
        <f>IF(ISBLANK(P9)," ",IF(IF(AND(NOT(ISBLANK(Q9))),MONTH(Q9)&lt;1)," ",IF(MONTH(P9)&lt;2,SUM(Tableau2353[[#This Row],[01/01/2024]:[31/01/2024]])," ")))</f>
        <v>0</v>
      </c>
      <c r="T9" s="28">
        <f>IF(ISBLANK(P9)," ",IF(IF(AND(NOT(ISBLANK(Q9))),MONTH(Q9)&lt;2)," ",IF(MONTH(P9)&lt;3,SUM(Tableau2353[[#This Row],[01/02/2024]:[29/02/2024]])," ")))</f>
        <v>0</v>
      </c>
      <c r="U9" s="28" t="str">
        <f>IF(ISBLANK(P9)," ",IF(IF(AND(NOT(ISBLANK(Q9))),MONTH(Q9)&lt;3)," ",IF(MONTH(P9)&lt;4,SUM(Tableau2353[[#This Row],[01/03/2024]:[29/03/2024]])," ")))</f>
        <v xml:space="preserve"> </v>
      </c>
      <c r="V9" s="28" t="str">
        <f>IF(ISBLANK(P9)," ",IF(IF(AND(NOT(ISBLANK(Q9))),MONTH(Q9)&lt;4)," ",IF(MONTH(P9)&lt;5,SUM(Tableau2353[[#This Row],[01/04/2024]:[30/04/2024]])," ")))</f>
        <v xml:space="preserve"> </v>
      </c>
      <c r="W9" s="28" t="str">
        <f>IF(ISBLANK(P9)," ",IF(IF(AND(NOT(ISBLANK(Q9))),MONTH(Q9)&lt;5)," ",IF(MONTH(P9)&lt;6,SUM(Tableau2353[[#This Row],[01/05/2024]:[31/05/2024]])," ")))</f>
        <v xml:space="preserve"> </v>
      </c>
      <c r="X9" s="28" t="str">
        <f>IF(ISBLANK(P9)," ",IF(IF(AND(NOT(ISBLANK(Q9))),MONTH(Q9)&lt;6)," ",IF(MONTH(P9)&lt;7,SUM(Tableau2353[[#This Row],[3/6/20242]:[28/06/2024]])," ")))</f>
        <v xml:space="preserve"> </v>
      </c>
      <c r="Y9" s="28" t="str">
        <f>IF(ISBLANK(P9)," ",IF(IF(AND(NOT(ISBLANK(Q9))),MONTH(Q9)&lt;6)," ",IF(MONTH(P9)&lt;8,SUM(Tableau2353[[#This Row],[01/07/2024]:[31/07/2024]])," ")))</f>
        <v xml:space="preserve"> </v>
      </c>
      <c r="Z9" s="28" t="str">
        <f>IF(ISBLANK(P9)," ",IF(IF(AND(NOT(ISBLANK(Q9))),MONTH(Q9)&lt;8)," ",IF(MONTH(P9)&lt;9,SUM(Tableau2353[[#This Row],[1/8/2024]:[30/08/2024]])," ")))</f>
        <v xml:space="preserve"> </v>
      </c>
      <c r="AA9" s="28" t="str">
        <f>IF(ISBLANK(P9)," ",IF(IF(AND(NOT(ISBLANK(Q9))),MONTH(Q9)&lt;9)," ",IF(MONTH(P9)&lt;10,SUM(Tableau2353[[#This Row],[02/09/2024]:[30/09/2024]])," ")))</f>
        <v xml:space="preserve"> </v>
      </c>
      <c r="AB9" s="28" t="str">
        <f>IF(ISBLANK(P9)," ",IF(IF(AND(NOT(ISBLANK(Q9))),MONTH(Q9)&lt;10)," ",IF(MONTH(P9)&lt;11,SUM(Tableau2353[[#This Row],[01/10/2024]:[31/10/2024]])," ")))</f>
        <v xml:space="preserve"> </v>
      </c>
      <c r="AC9" s="28" t="str">
        <f>IF(ISBLANK(P9)," ",IF(IF(AND(NOT(ISBLANK(Q9))),MONTH(Q9)&lt;11)," ",IF(MONTH(P9)&lt;12,SUM(Tableau2353[[#This Row],[01/11/2024]:[29/11/2024]])," ")))</f>
        <v xml:space="preserve"> </v>
      </c>
      <c r="AD9" s="28" t="str">
        <f>IF(ISBLANK(P9)," ",IF(IF(AND(NOT(ISBLANK(Q9))),MONTH(Q9)&lt;12)," ",IF(MONTH(P9)&lt;13,SUM(Tableau2353[[#This Row],[02/12/2024]:[31/12/2024]])," ")))</f>
        <v xml:space="preserve"> </v>
      </c>
      <c r="AE9" s="7"/>
      <c r="AF9" s="64">
        <f>IF(OR(ISBLANK(P9),Tableau2353[[#This Row],[Janvier]]=" ")," ",SUM(Tableau2353[[#This Row],[01/01/2024]:[31/01/2024]])/(COUNTA(Tableau2353[[#This Row],[01/01/2024]:[31/01/2024]])+COUNTBLANK(Tableau2353[[#This Row],[01/01/2024]:[31/01/2024]])))</f>
        <v>0</v>
      </c>
      <c r="AG9" s="8">
        <f>IF(OR(ISBLANK(P9),Tableau2353[[#This Row],[Février]]=" ")," ",SUM(Tableau2353[[#This Row],[01/02/2024]:[29/02/2024]])/(COUNTA(Tableau2353[[#This Row],[01/02/2024]:[29/02/2024]])+COUNTBLANK(Tableau2353[[#This Row],[01/02/2024]:[29/02/2024]])))</f>
        <v>0</v>
      </c>
      <c r="AH9" s="8" t="str">
        <f>IF(OR(ISBLANK(P9),Tableau2353[[#This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9" s="8" t="str">
        <f>IF(OR(ISBLANK(P9),Tableau2353[[#This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9" s="8" t="str">
        <f>IF(OR(ISBLANK(P9),Tableau2353[[#This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9" s="8" t="str">
        <f>IF(OR(ISBLANK(P9),Tableau2353[[#This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9" s="8" t="str">
        <f>IF(OR(ISBLANK(P9),Tableau2353[[#This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9" s="8" t="str">
        <f>IF(OR(ISBLANK(P9),Tableau2353[[#This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9" s="8" t="str">
        <f>IF(OR(ISBLANK(P9),Tableau2353[[#This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9" s="8" t="str">
        <f>IF(OR(ISBLANK(P9),Tableau2353[[#This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9" s="8" t="str">
        <f>IF(OR(ISBLANK(P9),Tableau2353[[#This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9" s="8" t="str">
        <f>IF(OR(ISBLANK(P9),Tableau2353[[#This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9" s="8" t="s">
        <v>898</v>
      </c>
      <c r="AS9" s="8" t="s">
        <v>898</v>
      </c>
      <c r="AT9" s="8" t="s">
        <v>898</v>
      </c>
      <c r="AU9" s="8" t="s">
        <v>898</v>
      </c>
      <c r="AV9" s="8" t="s">
        <v>898</v>
      </c>
      <c r="AW9" s="8" t="s">
        <v>898</v>
      </c>
      <c r="AX9" s="8" t="s">
        <v>898</v>
      </c>
      <c r="AY9" s="8" t="s">
        <v>898</v>
      </c>
      <c r="AZ9" s="61" t="s">
        <v>415</v>
      </c>
      <c r="BA9" s="8" t="s">
        <v>898</v>
      </c>
      <c r="BB9" s="8" t="s">
        <v>898</v>
      </c>
      <c r="BC9" s="8" t="s">
        <v>898</v>
      </c>
      <c r="BD9" s="8" t="s">
        <v>898</v>
      </c>
      <c r="BE9" s="8" t="s">
        <v>898</v>
      </c>
      <c r="BF9" s="8" t="s">
        <v>898</v>
      </c>
      <c r="BG9" s="8" t="s">
        <v>898</v>
      </c>
      <c r="BH9" s="8" t="s">
        <v>898</v>
      </c>
      <c r="BI9" s="8" t="s">
        <v>898</v>
      </c>
      <c r="BJ9" s="8" t="s">
        <v>898</v>
      </c>
      <c r="BK9" s="8" t="s">
        <v>898</v>
      </c>
      <c r="BL9" s="8" t="s">
        <v>898</v>
      </c>
      <c r="BM9" s="8" t="s">
        <v>898</v>
      </c>
      <c r="BN9" s="8" t="s">
        <v>898</v>
      </c>
      <c r="BO9" s="8" t="s">
        <v>898</v>
      </c>
      <c r="BP9" s="8" t="s">
        <v>898</v>
      </c>
      <c r="BQ9" s="8" t="s">
        <v>898</v>
      </c>
      <c r="BR9" s="8" t="s">
        <v>898</v>
      </c>
      <c r="BS9" s="8" t="s">
        <v>898</v>
      </c>
      <c r="BT9" s="8" t="s">
        <v>898</v>
      </c>
      <c r="BU9" s="8" t="s">
        <v>898</v>
      </c>
      <c r="BV9" s="8" t="s">
        <v>898</v>
      </c>
      <c r="BW9" s="8" t="s">
        <v>898</v>
      </c>
      <c r="BX9" s="8" t="s">
        <v>898</v>
      </c>
      <c r="BY9" s="8" t="s">
        <v>898</v>
      </c>
      <c r="BZ9" s="8" t="s">
        <v>898</v>
      </c>
      <c r="CA9" s="8" t="s">
        <v>898</v>
      </c>
      <c r="CB9" s="8" t="s">
        <v>898</v>
      </c>
      <c r="CC9" s="8" t="s">
        <v>898</v>
      </c>
      <c r="CD9" s="8" t="s">
        <v>898</v>
      </c>
      <c r="CE9" s="8" t="s">
        <v>898</v>
      </c>
      <c r="CF9" s="8" t="s">
        <v>898</v>
      </c>
      <c r="CG9" s="8" t="s">
        <v>898</v>
      </c>
      <c r="CH9" s="8" t="s">
        <v>898</v>
      </c>
      <c r="CI9" s="8" t="s">
        <v>898</v>
      </c>
      <c r="CJ9" s="8" t="s">
        <v>898</v>
      </c>
      <c r="CK9" s="8" t="s">
        <v>898</v>
      </c>
      <c r="CL9" s="8" t="s">
        <v>898</v>
      </c>
      <c r="CM9" s="8" t="s">
        <v>898</v>
      </c>
      <c r="CN9" s="8" t="s">
        <v>898</v>
      </c>
      <c r="CO9" s="8" t="s">
        <v>898</v>
      </c>
      <c r="CP9" s="8" t="s">
        <v>898</v>
      </c>
      <c r="CQ9" s="8" t="s">
        <v>898</v>
      </c>
      <c r="CR9" s="8" t="s">
        <v>898</v>
      </c>
      <c r="CS9" s="8" t="s">
        <v>898</v>
      </c>
      <c r="CT9" s="8" t="s">
        <v>898</v>
      </c>
      <c r="CU9" s="8" t="s">
        <v>898</v>
      </c>
      <c r="CV9" s="8" t="s">
        <v>898</v>
      </c>
      <c r="CW9" s="8" t="s">
        <v>898</v>
      </c>
      <c r="CX9" s="8" t="s">
        <v>898</v>
      </c>
      <c r="CY9" s="8" t="s">
        <v>898</v>
      </c>
      <c r="CZ9" s="8" t="s">
        <v>898</v>
      </c>
      <c r="DA9" s="8" t="s">
        <v>898</v>
      </c>
      <c r="DB9" s="8" t="s">
        <v>898</v>
      </c>
      <c r="DC9" s="8" t="s">
        <v>898</v>
      </c>
      <c r="DD9" s="8" t="s">
        <v>898</v>
      </c>
      <c r="DE9" s="8" t="s">
        <v>898</v>
      </c>
      <c r="DF9" s="8" t="s">
        <v>898</v>
      </c>
      <c r="DG9" s="8" t="s">
        <v>898</v>
      </c>
      <c r="DH9" s="8" t="s">
        <v>898</v>
      </c>
      <c r="DI9" s="8" t="s">
        <v>898</v>
      </c>
      <c r="DJ9" s="8" t="s">
        <v>898</v>
      </c>
      <c r="DK9" s="8" t="s">
        <v>898</v>
      </c>
      <c r="DL9" s="8" t="s">
        <v>415</v>
      </c>
      <c r="DM9" s="8" t="s">
        <v>415</v>
      </c>
      <c r="DN9" s="8" t="s">
        <v>898</v>
      </c>
      <c r="DO9" s="8" t="s">
        <v>898</v>
      </c>
      <c r="DP9" s="8" t="s">
        <v>898</v>
      </c>
      <c r="DQ9" s="8" t="s">
        <v>898</v>
      </c>
      <c r="DR9" s="8" t="s">
        <v>898</v>
      </c>
      <c r="DS9" s="8" t="s">
        <v>898</v>
      </c>
      <c r="DT9" s="8" t="s">
        <v>898</v>
      </c>
      <c r="DU9" s="8" t="s">
        <v>898</v>
      </c>
      <c r="DV9" s="8" t="s">
        <v>898</v>
      </c>
      <c r="DW9" s="8" t="s">
        <v>898</v>
      </c>
      <c r="DX9" s="8" t="s">
        <v>898</v>
      </c>
      <c r="DY9" s="8" t="s">
        <v>898</v>
      </c>
      <c r="DZ9" s="8" t="s">
        <v>898</v>
      </c>
      <c r="EA9" s="8" t="s">
        <v>415</v>
      </c>
      <c r="EB9" s="8" t="s">
        <v>898</v>
      </c>
      <c r="EC9" s="8" t="s">
        <v>898</v>
      </c>
      <c r="ED9" s="8" t="s">
        <v>898</v>
      </c>
      <c r="EE9" s="8" t="s">
        <v>898</v>
      </c>
      <c r="EF9" s="8" t="s">
        <v>898</v>
      </c>
      <c r="EG9" s="8" t="s">
        <v>898</v>
      </c>
      <c r="EH9" s="8" t="s">
        <v>898</v>
      </c>
      <c r="EI9" s="8" t="s">
        <v>898</v>
      </c>
      <c r="EJ9" s="8" t="s">
        <v>898</v>
      </c>
      <c r="EK9" s="8" t="s">
        <v>898</v>
      </c>
      <c r="EL9" s="8" t="s">
        <v>898</v>
      </c>
      <c r="EM9" s="8" t="s">
        <v>898</v>
      </c>
      <c r="EN9" s="8" t="s">
        <v>898</v>
      </c>
      <c r="EO9" s="8" t="s">
        <v>898</v>
      </c>
      <c r="EP9" s="8" t="s">
        <v>898</v>
      </c>
      <c r="EQ9" s="8" t="s">
        <v>898</v>
      </c>
      <c r="ER9" s="8" t="s">
        <v>898</v>
      </c>
      <c r="ES9" s="8" t="s">
        <v>898</v>
      </c>
      <c r="ET9" s="8" t="s">
        <v>898</v>
      </c>
      <c r="EU9" s="8" t="s">
        <v>898</v>
      </c>
      <c r="EV9" s="8" t="s">
        <v>898</v>
      </c>
      <c r="EW9" s="8" t="s">
        <v>898</v>
      </c>
      <c r="EX9" s="8" t="s">
        <v>898</v>
      </c>
      <c r="EY9" s="8" t="s">
        <v>898</v>
      </c>
      <c r="EZ9" s="8" t="s">
        <v>898</v>
      </c>
      <c r="FA9" s="8" t="s">
        <v>898</v>
      </c>
      <c r="FB9" s="8" t="s">
        <v>898</v>
      </c>
      <c r="FC9" s="8" t="s">
        <v>898</v>
      </c>
      <c r="FD9" s="8" t="s">
        <v>898</v>
      </c>
      <c r="FE9" s="8" t="s">
        <v>898</v>
      </c>
      <c r="FF9" s="8" t="s">
        <v>898</v>
      </c>
      <c r="FG9" s="8" t="s">
        <v>898</v>
      </c>
      <c r="FH9" s="8" t="s">
        <v>898</v>
      </c>
      <c r="FI9" s="8" t="s">
        <v>415</v>
      </c>
      <c r="FJ9" s="8" t="s">
        <v>415</v>
      </c>
      <c r="FK9" s="8" t="s">
        <v>898</v>
      </c>
      <c r="FL9" s="8" t="s">
        <v>898</v>
      </c>
      <c r="FM9" s="8" t="s">
        <v>898</v>
      </c>
      <c r="FN9" s="8" t="s">
        <v>898</v>
      </c>
      <c r="FO9" s="8" t="s">
        <v>898</v>
      </c>
      <c r="FP9" s="8" t="s">
        <v>898</v>
      </c>
      <c r="FQ9" s="8" t="s">
        <v>898</v>
      </c>
      <c r="FR9" s="8" t="s">
        <v>898</v>
      </c>
      <c r="FS9" s="8" t="s">
        <v>898</v>
      </c>
      <c r="FT9" s="8" t="s">
        <v>898</v>
      </c>
      <c r="FU9" s="8" t="s">
        <v>898</v>
      </c>
      <c r="FV9" s="8" t="s">
        <v>898</v>
      </c>
      <c r="FW9" s="8" t="s">
        <v>415</v>
      </c>
      <c r="FX9" s="8" t="s">
        <v>898</v>
      </c>
      <c r="FY9" s="8" t="s">
        <v>898</v>
      </c>
      <c r="FZ9" s="8" t="s">
        <v>898</v>
      </c>
      <c r="GA9" s="8" t="s">
        <v>898</v>
      </c>
      <c r="GB9" s="8" t="s">
        <v>898</v>
      </c>
      <c r="GC9" s="8" t="s">
        <v>898</v>
      </c>
      <c r="GD9" s="8" t="s">
        <v>898</v>
      </c>
      <c r="GE9" s="8" t="s">
        <v>898</v>
      </c>
      <c r="GF9" s="8" t="s">
        <v>898</v>
      </c>
      <c r="GG9" s="8" t="s">
        <v>898</v>
      </c>
      <c r="GH9" s="8" t="s">
        <v>898</v>
      </c>
      <c r="GI9" s="8" t="s">
        <v>898</v>
      </c>
      <c r="GJ9" s="8" t="s">
        <v>898</v>
      </c>
      <c r="GK9" s="8" t="s">
        <v>898</v>
      </c>
      <c r="GL9" s="8" t="s">
        <v>898</v>
      </c>
      <c r="GM9" s="8">
        <v>1</v>
      </c>
      <c r="GN9" s="8" t="s">
        <v>898</v>
      </c>
      <c r="GO9" s="8" t="s">
        <v>898</v>
      </c>
      <c r="GP9" s="8" t="s">
        <v>898</v>
      </c>
      <c r="GQ9" s="8" t="s">
        <v>898</v>
      </c>
      <c r="GR9" s="8" t="s">
        <v>898</v>
      </c>
      <c r="GS9" s="8" t="s">
        <v>898</v>
      </c>
      <c r="GT9" s="8" t="s">
        <v>898</v>
      </c>
      <c r="GU9" s="8" t="s">
        <v>898</v>
      </c>
      <c r="GV9" s="8" t="s">
        <v>898</v>
      </c>
      <c r="GW9" s="8" t="s">
        <v>898</v>
      </c>
      <c r="GX9" s="8" t="s">
        <v>415</v>
      </c>
      <c r="GY9" s="8" t="s">
        <v>898</v>
      </c>
      <c r="GZ9" s="8" t="s">
        <v>898</v>
      </c>
      <c r="HA9" s="8" t="s">
        <v>898</v>
      </c>
      <c r="HB9" s="8" t="s">
        <v>415</v>
      </c>
      <c r="HC9" s="8" t="s">
        <v>415</v>
      </c>
      <c r="HD9" s="8" t="s">
        <v>898</v>
      </c>
      <c r="HE9" s="8" t="s">
        <v>898</v>
      </c>
      <c r="HF9" s="8" t="s">
        <v>898</v>
      </c>
      <c r="HG9" s="8" t="s">
        <v>898</v>
      </c>
      <c r="HH9" s="8" t="s">
        <v>898</v>
      </c>
      <c r="HI9" s="8" t="s">
        <v>898</v>
      </c>
      <c r="HJ9" s="8" t="s">
        <v>898</v>
      </c>
      <c r="HK9" s="8" t="s">
        <v>898</v>
      </c>
      <c r="HL9" s="8" t="s">
        <v>898</v>
      </c>
      <c r="HM9" s="8" t="s">
        <v>898</v>
      </c>
      <c r="HN9" s="8" t="s">
        <v>898</v>
      </c>
      <c r="HO9" s="8" t="s">
        <v>898</v>
      </c>
      <c r="HP9" s="8" t="s">
        <v>898</v>
      </c>
      <c r="HQ9" s="8" t="s">
        <v>898</v>
      </c>
      <c r="HR9" s="8" t="s">
        <v>898</v>
      </c>
      <c r="HS9" s="8" t="s">
        <v>898</v>
      </c>
      <c r="HT9" s="8" t="s">
        <v>898</v>
      </c>
      <c r="HU9" s="8" t="s">
        <v>415</v>
      </c>
      <c r="HV9" s="8" t="s">
        <v>898</v>
      </c>
      <c r="HW9" s="8" t="s">
        <v>898</v>
      </c>
      <c r="HX9" s="8" t="s">
        <v>898</v>
      </c>
      <c r="HY9" s="8" t="s">
        <v>898</v>
      </c>
      <c r="HZ9" s="8" t="s">
        <v>898</v>
      </c>
      <c r="IA9" s="8" t="s">
        <v>898</v>
      </c>
      <c r="IB9" s="8" t="s">
        <v>898</v>
      </c>
      <c r="IC9" s="8" t="s">
        <v>898</v>
      </c>
      <c r="ID9" s="8" t="s">
        <v>898</v>
      </c>
      <c r="IE9" s="8" t="s">
        <v>898</v>
      </c>
      <c r="IF9" s="8" t="s">
        <v>898</v>
      </c>
      <c r="IG9" s="8" t="s">
        <v>898</v>
      </c>
      <c r="IH9" s="8" t="s">
        <v>898</v>
      </c>
      <c r="II9" s="8" t="s">
        <v>898</v>
      </c>
      <c r="IJ9" s="8" t="s">
        <v>898</v>
      </c>
      <c r="IK9" s="8" t="s">
        <v>898</v>
      </c>
      <c r="IL9" s="8" t="s">
        <v>898</v>
      </c>
      <c r="IM9" s="8" t="s">
        <v>898</v>
      </c>
      <c r="IN9" s="8" t="s">
        <v>898</v>
      </c>
      <c r="IO9" s="8" t="s">
        <v>898</v>
      </c>
      <c r="IP9" s="8" t="s">
        <v>898</v>
      </c>
      <c r="IQ9" s="8" t="s">
        <v>898</v>
      </c>
      <c r="IR9" s="8" t="s">
        <v>898</v>
      </c>
      <c r="IS9" s="8" t="s">
        <v>898</v>
      </c>
      <c r="IT9" s="8" t="s">
        <v>898</v>
      </c>
      <c r="IU9" s="8" t="s">
        <v>898</v>
      </c>
      <c r="IV9" s="8" t="s">
        <v>898</v>
      </c>
      <c r="IW9" s="8" t="s">
        <v>898</v>
      </c>
      <c r="IX9" s="8" t="s">
        <v>898</v>
      </c>
      <c r="IY9" s="8" t="s">
        <v>898</v>
      </c>
      <c r="IZ9" s="8" t="s">
        <v>898</v>
      </c>
      <c r="JA9" s="8" t="s">
        <v>898</v>
      </c>
      <c r="JB9" s="8" t="s">
        <v>898</v>
      </c>
      <c r="JC9" s="8" t="s">
        <v>898</v>
      </c>
      <c r="JD9" s="8" t="s">
        <v>898</v>
      </c>
      <c r="JE9" s="8" t="s">
        <v>898</v>
      </c>
      <c r="JF9" s="8" t="s">
        <v>898</v>
      </c>
      <c r="JG9" s="8" t="s">
        <v>898</v>
      </c>
      <c r="JH9" s="8" t="s">
        <v>898</v>
      </c>
      <c r="JI9" s="8" t="s">
        <v>898</v>
      </c>
      <c r="JJ9" s="8" t="s">
        <v>898</v>
      </c>
      <c r="JK9" s="8" t="s">
        <v>898</v>
      </c>
      <c r="JL9" s="8" t="s">
        <v>898</v>
      </c>
      <c r="JM9" s="8" t="s">
        <v>898</v>
      </c>
      <c r="JN9" s="8" t="s">
        <v>415</v>
      </c>
      <c r="JO9" s="8" t="s">
        <v>898</v>
      </c>
      <c r="JP9" s="8" t="s">
        <v>898</v>
      </c>
      <c r="JQ9" s="8" t="s">
        <v>898</v>
      </c>
      <c r="JR9" s="8" t="s">
        <v>898</v>
      </c>
      <c r="JS9" s="8" t="s">
        <v>898</v>
      </c>
      <c r="JT9" s="8" t="s">
        <v>898</v>
      </c>
      <c r="JU9" s="8" t="s">
        <v>898</v>
      </c>
      <c r="JV9" s="8" t="s">
        <v>898</v>
      </c>
      <c r="JW9" s="8" t="s">
        <v>898</v>
      </c>
      <c r="JX9" s="8" t="s">
        <v>898</v>
      </c>
      <c r="JY9" s="8" t="s">
        <v>898</v>
      </c>
      <c r="JZ9" s="8" t="s">
        <v>898</v>
      </c>
      <c r="KA9" s="8" t="s">
        <v>898</v>
      </c>
      <c r="KB9" s="8" t="s">
        <v>898</v>
      </c>
      <c r="KC9" s="8" t="s">
        <v>898</v>
      </c>
      <c r="KD9" s="8" t="s">
        <v>898</v>
      </c>
      <c r="KE9" s="8" t="s">
        <v>898</v>
      </c>
      <c r="KF9" s="8" t="s">
        <v>898</v>
      </c>
      <c r="KG9" s="8" t="s">
        <v>898</v>
      </c>
      <c r="KH9" s="8" t="s">
        <v>898</v>
      </c>
      <c r="KI9" s="8" t="s">
        <v>898</v>
      </c>
      <c r="KJ9" s="8" t="s">
        <v>898</v>
      </c>
      <c r="KK9" s="8" t="s">
        <v>898</v>
      </c>
      <c r="KL9" s="8" t="s">
        <v>898</v>
      </c>
      <c r="KM9" s="8" t="s">
        <v>898</v>
      </c>
      <c r="KN9" s="8" t="s">
        <v>898</v>
      </c>
      <c r="KO9" s="8" t="s">
        <v>898</v>
      </c>
      <c r="KP9" s="8" t="s">
        <v>898</v>
      </c>
      <c r="KQ9" s="8" t="s">
        <v>898</v>
      </c>
      <c r="KR9" s="8" t="s">
        <v>898</v>
      </c>
      <c r="KS9" s="8" t="s">
        <v>898</v>
      </c>
      <c r="KT9" s="8">
        <f t="shared" si="3"/>
        <v>0</v>
      </c>
      <c r="KU9" s="8">
        <f t="shared" si="0"/>
        <v>0</v>
      </c>
      <c r="KV9" s="8">
        <f t="shared" si="1"/>
        <v>1</v>
      </c>
      <c r="KW9" s="8">
        <f t="shared" si="2"/>
        <v>12</v>
      </c>
      <c r="KX9" s="8"/>
      <c r="KY9" s="8" t="e">
        <f>VLOOKUP(Tableau2353[[#This Row],[Matricule]],Feuil2!D:J,7,0)</f>
        <v>#N/A</v>
      </c>
      <c r="KZ9" s="61">
        <f>IF(ISBLANK($P9)," ",IF(AND(NOT(ISBLANK($Q9)),MONTH($Q9)&gt;1),IF(MONTH($P9)&lt;=1,COUNTIF(Tableau2353[[#This Row],[01/01/2024]:[31/01/2024]],"B")), IF(IF(AND((ISBLANK($Q9))),MONTH($P9)&gt;1)," ",IF(MONTH($P9)&lt;=1,COUNTIF(Tableau2353[[#This Row],[01/01/2024]:[31/01/2024]],"B")))))</f>
        <v>22</v>
      </c>
      <c r="LA9" s="61">
        <f>IF(ISBLANK($P9)," ",IF(AND(NOT(ISBLANK($Q9)),MONTH($Q9)&gt;2),IF(MONTH($P9)&lt;=2,COUNTIF(Tableau2353[[#This Row],[01/02/2024]:[29/02/2024]],"B")), IF(IF(AND((ISBLANK($Q9))),MONTH($P9)&gt;2)," ",IF(MONTH($P9)&lt;=2,COUNTIF(Tableau2353[[#This Row],[01/02/2024]:[29/02/2024]],"B")))))</f>
        <v>21</v>
      </c>
      <c r="LB9" s="61">
        <f>IF(ISBLANK($P9)," ",IF(AND(NOT(ISBLANK($Q9)),MONTH($Q9)&gt;3),IF(MONTH($P9)&lt;=3,COUNTIF(Tableau2353[[#This Row],[01/03/2024]:[29/03/2024]],"B")), IF(IF(AND((ISBLANK($Q9))),MONTH($P9)&gt;3)," ",IF(MONTH($P9)&lt;=3,COUNTIF(Tableau2353[[#This Row],[01/03/2024]:[29/03/2024]],"B")))))</f>
        <v>21</v>
      </c>
      <c r="LC9" s="61">
        <f>IF(ISBLANK($P9)," ",IF(AND(NOT(ISBLANK($Q9)),MONTH($Q9)&gt;4),IF(MONTH($P9)&lt;=4,COUNTIF(Tableau2353[[#This Row],[01/04/2024]:[30/04/2024]],"B")), IF(IF(AND((ISBLANK($Q9))),MONTH($P9)&gt;4)," ",IF(MONTH($P9)&lt;=4,COUNTIF(Tableau2353[[#This Row],[01/04/2024]:[30/04/2024]],"B")))))</f>
        <v>20</v>
      </c>
      <c r="LD9" s="61">
        <f>IF(ISBLANK($P9)," ",IF(AND(NOT(ISBLANK($Q9)),MONTH($Q9)&gt;5),IF(MONTH($P9)&lt;=5,COUNTIF(Tableau2353[[#This Row],[01/05/2024]:[31/05/2024]],"B")), IF(IF(AND((ISBLANK($Q9))),MONTH($P9)&gt;5)," ",IF(MONTH($P9)&lt;=5,COUNTIF(Tableau2353[[#This Row],[01/05/2024]:[31/05/2024]],"B")))))</f>
        <v>22</v>
      </c>
      <c r="LE9" s="61">
        <f>IF(ISBLANK($P9)," ",IF(AND(NOT(ISBLANK($Q9)),MONTH($Q9)&gt;6),IF(MONTH($P9)&lt;=6,COUNTIF(Tableau2353[[#This Row],[3/6/20242]:[28/06/2024]],"B")), IF(IF(AND((ISBLANK($Q9))),MONTH($P9)&gt;6)," ",IF(MONTH($P9)&lt;=6,COUNTIF(Tableau2353[[#This Row],[3/6/20242]:[28/06/2024]],"B")))))</f>
        <v>18</v>
      </c>
      <c r="LF9" s="61">
        <f>IF(ISBLANK($P9)," ",IF(AND(NOT(ISBLANK($Q9)),MONTH($Q9)&gt;7),IF(MONTH($P9)&lt;=7,COUNTIF(Tableau2353[[#This Row],[01/07/2024]:[31/07/2024]],"B")), IF(IF(AND((ISBLANK($Q9))),MONTH($P9)&gt;7)," ",IF(MONTH($P9)&lt;=7,COUNTIF(Tableau2353[[#This Row],[01/07/2024]:[31/07/2024]],"B")))))</f>
        <v>21</v>
      </c>
      <c r="LG9" s="61">
        <f>IF(ISBLANK($P9)," ",IF(AND(NOT(ISBLANK($Q9)),MONTH($Q9)&gt;8),IF(MONTH($P9)&lt;=8,COUNTIF(Tableau2353[[#This Row],[1/8/2024]:[30/08/2024]],"B")), IF(IF(AND((ISBLANK($Q9))),MONTH($P9)&gt;8)," ",IF(MONTH($P9)&lt;=8,COUNTIF(Tableau2353[[#This Row],[1/8/2024]:[30/08/2024]],"B")))))</f>
        <v>19</v>
      </c>
      <c r="LH9" s="61">
        <f>IF(ISBLANK($P9)," ",IF(AND(NOT(ISBLANK($Q9)),MONTH($Q9)&gt;9),IF(MONTH($P9)&lt;=9,COUNTIF(Tableau2353[[#This Row],[02/09/2024]:[30/09/2024]],"B")), IF(IF(AND((ISBLANK($Q9))),MONTH($P9)&gt;9)," ",IF(MONTH($P9)&lt;=9,COUNTIF(Tableau2353[[#This Row],[02/09/2024]:[30/09/2024]],"B")))))</f>
        <v>20</v>
      </c>
      <c r="LI9" s="61">
        <f>IF(ISBLANK($P9)," ",IF(AND(NOT(ISBLANK($Q9)),MONTH($Q9)&gt;10),IF(MONTH($P9)&lt;=10,COUNTIF(Tableau2353[[#This Row],[01/10/2024]:[31/10/2024]],"B")), IF(IF(AND((ISBLANK($Q9))),MONTH($P9)&gt;10)," ",IF(MONTH($P9)&lt;=10,COUNTIF(Tableau2353[[#This Row],[01/10/2024]:[31/10/2024]],"B")))))</f>
        <v>23</v>
      </c>
      <c r="LJ9" s="61">
        <f>IF(ISBLANK($P9)," ",IF(AND(NOT(ISBLANK($Q9)),MONTH($Q9)&gt;11),IF(MONTH($P9)&lt;=11,COUNTIF(Tableau2353[[#This Row],[01/11/2024]:[29/11/2024]],"B")), IF(IF(AND((ISBLANK($Q9))),MONTH($P9)&gt;11)," ",IF(MONTH($P9)&lt;=11,COUNTIF(Tableau2353[[#This Row],[01/11/2024]:[29/11/2024]],"B")))))</f>
        <v>20</v>
      </c>
      <c r="LK9" s="61">
        <f>IF(ISBLANK($P9)," ",IF(AND(NOT(ISBLANK($Q9)),MONTH($Q9)&gt;12),IF(MONTH($P9)&lt;=12,COUNTIF(Tableau2353[[#This Row],[02/12/2024]:[31/12/2024]],"B")), IF(IF(AND((ISBLANK($Q9))),MONTH($P9)&gt;12)," ",IF(MONTH($P9)&lt;=12,COUNTIF(Tableau2353[[#This Row],[02/12/2024]:[31/12/2024]],"B")))))</f>
        <v>22</v>
      </c>
    </row>
    <row r="10" spans="1:323" ht="15" hidden="1" customHeight="1">
      <c r="A10" s="40">
        <v>1</v>
      </c>
      <c r="B10" s="92" t="s">
        <v>457</v>
      </c>
      <c r="C10" s="26" t="s">
        <v>458</v>
      </c>
      <c r="D10" s="32">
        <v>44872</v>
      </c>
      <c r="E10" s="26" t="s">
        <v>419</v>
      </c>
      <c r="F10" s="26" t="s">
        <v>420</v>
      </c>
      <c r="G10" s="26" t="s">
        <v>448</v>
      </c>
      <c r="H10" s="26" t="s">
        <v>422</v>
      </c>
      <c r="I10" s="26" t="s">
        <v>423</v>
      </c>
      <c r="J10" s="26" t="s">
        <v>424</v>
      </c>
      <c r="K10" s="26" t="s">
        <v>425</v>
      </c>
      <c r="L10" s="26"/>
      <c r="M10" s="26" t="s">
        <v>460</v>
      </c>
      <c r="N10" s="26" t="s">
        <v>474</v>
      </c>
      <c r="O10" s="26" t="s">
        <v>434</v>
      </c>
      <c r="P10" s="32">
        <v>45292</v>
      </c>
      <c r="Q10" s="29"/>
      <c r="R10" s="27" t="s">
        <v>445</v>
      </c>
      <c r="S10" s="28">
        <f>IF(ISBLANK(P10)," ",IF(IF(AND(NOT(ISBLANK(Q10))),MONTH(Q10)&lt;1)," ",IF(MONTH(P10)&lt;2,SUM(Tableau2353[[#This Row],[01/01/2024]:[31/01/2024]])," ")))</f>
        <v>19</v>
      </c>
      <c r="T10" s="28">
        <f>IF(ISBLANK(P10)," ",IF(IF(AND(NOT(ISBLANK(Q10))),MONTH(Q10)&lt;2)," ",IF(MONTH(P10)&lt;3,SUM(Tableau2353[[#This Row],[01/02/2024]:[29/02/2024]])," ")))</f>
        <v>21</v>
      </c>
      <c r="U10" s="28">
        <f>IF(ISBLANK(P10)," ",IF(IF(AND(NOT(ISBLANK(Q10))),MONTH(Q10)&lt;3)," ",IF(MONTH(P10)&lt;4,SUM(Tableau2353[[#This Row],[01/03/2024]:[29/03/2024]])," ")))</f>
        <v>21</v>
      </c>
      <c r="V10" s="28">
        <f>IF(ISBLANK(P10)," ",IF(IF(AND(NOT(ISBLANK(Q10))),MONTH(Q10)&lt;4)," ",IF(MONTH(P10)&lt;5,SUM(Tableau2353[[#This Row],[01/04/2024]:[30/04/2024]])," ")))</f>
        <v>19</v>
      </c>
      <c r="W10" s="28">
        <f>IF(ISBLANK(P10)," ",IF(IF(AND(NOT(ISBLANK(Q10))),MONTH(Q10)&lt;5)," ",IF(MONTH(P10)&lt;6,SUM(Tableau2353[[#This Row],[01/05/2024]:[31/05/2024]])," ")))</f>
        <v>10</v>
      </c>
      <c r="X10" s="28">
        <f>IF(ISBLANK(P10)," ",IF(IF(AND(NOT(ISBLANK(Q10))),MONTH(Q10)&lt;6)," ",IF(MONTH(P10)&lt;7,SUM(Tableau2353[[#This Row],[3/6/20242]:[28/06/2024]])," ")))</f>
        <v>0</v>
      </c>
      <c r="Y10" s="28">
        <f>IF(ISBLANK(P10)," ",IF(IF(AND(NOT(ISBLANK(Q10))),MONTH(Q10)&lt;6)," ",IF(MONTH(P10)&lt;8,SUM(Tableau2353[[#This Row],[01/07/2024]:[31/07/2024]])," ")))</f>
        <v>14</v>
      </c>
      <c r="Z10" s="28">
        <f>IF(ISBLANK(P10)," ",IF(IF(AND(NOT(ISBLANK(Q10))),MONTH(Q10)&lt;8)," ",IF(MONTH(P10)&lt;9,SUM(Tableau2353[[#This Row],[1/8/2024]:[30/08/2024]])," ")))</f>
        <v>19</v>
      </c>
      <c r="AA10" s="28">
        <f>IF(ISBLANK(P10)," ",IF(IF(AND(NOT(ISBLANK(Q10))),MONTH(Q10)&lt;9)," ",IF(MONTH(P10)&lt;10,SUM(Tableau2353[[#This Row],[02/09/2024]:[30/09/2024]])," ")))</f>
        <v>20</v>
      </c>
      <c r="AB10" s="28">
        <f>IF(ISBLANK(P10)," ",IF(IF(AND(NOT(ISBLANK(Q10))),MONTH(Q10)&lt;9)," ",IF(MONTH(P10)&lt;10,SUM(Tableau2353[[#This Row],[01/10/2024]:[31/10/2024]])," ")))</f>
        <v>21</v>
      </c>
      <c r="AC10" s="28">
        <f>IF(ISBLANK(P10)," ",IF(IF(AND(NOT(ISBLANK(Q10))),MONTH(Q10)&lt;11)," ",IF(MONTH(P10)&lt;12,SUM(Tableau2353[[#This Row],[01/11/2024]:[29/11/2024]])," ")))</f>
        <v>19</v>
      </c>
      <c r="AD10" s="28">
        <f>IF(ISBLANK(P10)," ",IF(IF(AND(NOT(ISBLANK(Q10))),MONTH(Q10)&lt;11)," ",IF(MONTH(P10)&lt;12,SUM(Tableau2353[[#This Row],[02/12/2024]:[31/12/2024]])," ")))</f>
        <v>15</v>
      </c>
      <c r="AE10" s="7"/>
      <c r="AF10" s="64">
        <f>IF(OR(ISBLANK(P10),Tableau2353[[#This Row],[Janvier]]=" ")," ",SUM(Tableau2353[[#This Row],[01/01/2024]:[31/01/2024]])/(COUNTA(Tableau2353[[#This Row],[01/01/2024]:[31/01/2024]])+COUNTBLANK(Tableau2353[[#This Row],[01/01/2024]:[31/01/2024]])))</f>
        <v>0.82608695652173914</v>
      </c>
      <c r="AG10" s="8">
        <f>IF(OR(ISBLANK(P10),Tableau2353[[#This Row],[Février]]=" ")," ",SUM(Tableau2353[[#This Row],[01/02/2024]:[29/02/2024]])/(COUNTA(Tableau2353[[#This Row],[01/02/2024]:[29/02/2024]])+COUNTBLANK(Tableau2353[[#This Row],[01/02/2024]:[29/02/2024]])))</f>
        <v>1</v>
      </c>
      <c r="AH10" s="8">
        <f>IF(OR(ISBLANK(P10),Tableau2353[[#This Row],[Mars]]=" ")," ",SUM(Tableau2353[[#This Row],[01/03/2024]:[29/03/2024]])/(COUNTA(Tableau2353[[#This Row],[01/03/2024]:[29/03/2024]])+COUNTBLANK(Tableau2353[[#This Row],[01/03/2024]:[29/03/2024]])))</f>
        <v>1</v>
      </c>
      <c r="AI10" s="8">
        <f>IF(OR(ISBLANK(P10),Tableau2353[[#This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10" s="8">
        <f>IF(OR(ISBLANK(P10),Tableau2353[[#This Row],[Mai]]=" ")," ",SUM(Tableau2353[[#This Row],[01/05/2024]:[31/05/2024]])/(COUNTA(Tableau2353[[#This Row],[01/05/2024]:[31/05/2024]])+COUNTBLANK(Tableau2353[[#This Row],[01/05/2024]:[31/01/2024]])))</f>
        <v>0.43478260869565216</v>
      </c>
      <c r="AK10" s="8">
        <f>IF(OR(ISBLANK(P10),Tableau2353[[#This Row],[Juin]]=" ")," ",SUM(Tableau2353[[#This Row],[3/6/20242]:[28/06/2024]])/(COUNTA(Tableau2353[[#This Row],[3/6/20242]:[28/06/2024]])+COUNTBLANK(Tableau2353[[#This Row],[3/6/20242]:[28/06/2024]])))</f>
        <v>0</v>
      </c>
      <c r="AL10" s="8">
        <f>IF(OR(ISBLANK(P10),Tableau2353[[#This Row],[Juillet]]=" ")," ",SUM(Tableau2353[[#This Row],[01/07/2024]:[31/07/2024]])/(COUNTA(Tableau2353[[#This Row],[01/07/2024]:[31/07/2024]])+COUNTBLANK(Tableau2353[[#This Row],[01/07/2024]:[31/07/2024]])))</f>
        <v>0.60869565217391308</v>
      </c>
      <c r="AM10" s="8">
        <f>IF(OR(ISBLANK(P10),Tableau2353[[#This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10" s="8">
        <f>IF(OR(ISBLANK(P10),Tableau2353[[#This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10" s="8">
        <f>IF(OR(ISBLANK(P10),Tableau2353[[#This Row],[Octobre]]=" ")," ",SUM(Tableau2353[[#This Row],[01/10/2024]:[31/10/2024]])/(COUNTA(Tableau2353[[#This Row],[01/10/2024]:[31/10/2024]])+COUNTBLANK(Tableau2353[[#This Row],[01/10/2024]:[31/10/2024]])))</f>
        <v>0.91304347826086951</v>
      </c>
      <c r="AP10" s="8">
        <f>IF(OR(ISBLANK(P10),Tableau2353[[#This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10" s="8">
        <f>IF(OR(ISBLANK(P10),Tableau2353[[#This Row],[Décembre]]=" ")," ",SUM(Tableau2353[[#This Row],[02/12/2024]:[31/12/2024]])/(COUNTA(Tableau2353[[#This Row],[02/12/2024]:[31/12/2024]])+COUNTBLANK(Tableau2353[[#This Row],[02/12/2024]:[31/12/2024]])))</f>
        <v>0.68181818181818177</v>
      </c>
      <c r="AR10" s="8" t="s">
        <v>413</v>
      </c>
      <c r="AS10" s="8" t="s">
        <v>413</v>
      </c>
      <c r="AT10" s="8" t="s">
        <v>413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61" t="s">
        <v>415</v>
      </c>
      <c r="BA10" s="8">
        <v>1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1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8">
        <v>1</v>
      </c>
      <c r="BO10" s="8">
        <v>1</v>
      </c>
      <c r="BP10" s="8">
        <v>1</v>
      </c>
      <c r="BQ10" s="8">
        <v>1</v>
      </c>
      <c r="BR10" s="8">
        <v>1</v>
      </c>
      <c r="BS10" s="8">
        <v>1</v>
      </c>
      <c r="BT10" s="8">
        <v>1</v>
      </c>
      <c r="BU10" s="8">
        <v>1</v>
      </c>
      <c r="BV10" s="8">
        <v>1</v>
      </c>
      <c r="BW10" s="8">
        <v>1</v>
      </c>
      <c r="BX10" s="8">
        <v>1</v>
      </c>
      <c r="BY10" s="8">
        <v>1</v>
      </c>
      <c r="BZ10" s="8">
        <v>1</v>
      </c>
      <c r="CA10" s="8">
        <v>1</v>
      </c>
      <c r="CB10" s="8">
        <v>1</v>
      </c>
      <c r="CC10" s="8">
        <v>1</v>
      </c>
      <c r="CD10" s="8">
        <v>1</v>
      </c>
      <c r="CE10" s="8">
        <v>1</v>
      </c>
      <c r="CF10" s="8">
        <v>1</v>
      </c>
      <c r="CG10" s="8">
        <v>1</v>
      </c>
      <c r="CH10" s="8">
        <v>1</v>
      </c>
      <c r="CI10" s="8">
        <v>1</v>
      </c>
      <c r="CJ10" s="8">
        <v>1</v>
      </c>
      <c r="CK10" s="8">
        <v>1</v>
      </c>
      <c r="CL10" s="8">
        <v>1</v>
      </c>
      <c r="CM10" s="8">
        <v>1</v>
      </c>
      <c r="CN10" s="8">
        <v>1</v>
      </c>
      <c r="CO10" s="8">
        <v>1</v>
      </c>
      <c r="CP10" s="8">
        <v>1</v>
      </c>
      <c r="CQ10" s="8">
        <v>1</v>
      </c>
      <c r="CR10" s="8">
        <v>1</v>
      </c>
      <c r="CS10" s="8">
        <v>1</v>
      </c>
      <c r="CT10" s="8">
        <v>1</v>
      </c>
      <c r="CU10" s="8">
        <v>1</v>
      </c>
      <c r="CV10" s="8">
        <v>1</v>
      </c>
      <c r="CW10" s="8">
        <v>1</v>
      </c>
      <c r="CX10" s="8">
        <v>1</v>
      </c>
      <c r="CY10" s="8">
        <v>1</v>
      </c>
      <c r="CZ10" s="8">
        <v>1</v>
      </c>
      <c r="DA10" s="8">
        <v>1</v>
      </c>
      <c r="DB10" s="8">
        <v>1</v>
      </c>
      <c r="DC10" s="8">
        <v>1</v>
      </c>
      <c r="DD10" s="8">
        <v>1</v>
      </c>
      <c r="DE10" s="8">
        <v>1</v>
      </c>
      <c r="DF10" s="8">
        <v>1</v>
      </c>
      <c r="DG10" s="8">
        <v>1</v>
      </c>
      <c r="DH10" s="8">
        <v>1</v>
      </c>
      <c r="DI10" s="8">
        <v>1</v>
      </c>
      <c r="DJ10" s="8">
        <v>1</v>
      </c>
      <c r="DK10" s="8">
        <v>1</v>
      </c>
      <c r="DL10" s="8" t="s">
        <v>415</v>
      </c>
      <c r="DM10" s="8" t="s">
        <v>415</v>
      </c>
      <c r="DN10" s="8" t="s">
        <v>966</v>
      </c>
      <c r="DO10" s="8">
        <v>1</v>
      </c>
      <c r="DP10" s="8">
        <v>1</v>
      </c>
      <c r="DQ10" s="8">
        <v>1</v>
      </c>
      <c r="DR10" s="8">
        <v>1</v>
      </c>
      <c r="DS10" s="8">
        <v>1</v>
      </c>
      <c r="DT10" s="8">
        <v>1</v>
      </c>
      <c r="DU10" s="8">
        <v>1</v>
      </c>
      <c r="DV10" s="8">
        <v>1</v>
      </c>
      <c r="DW10" s="8">
        <v>1</v>
      </c>
      <c r="DX10" s="8">
        <v>1</v>
      </c>
      <c r="DY10" s="8">
        <v>1</v>
      </c>
      <c r="DZ10" s="8">
        <v>1</v>
      </c>
      <c r="EA10" s="8" t="s">
        <v>415</v>
      </c>
      <c r="EB10" s="8">
        <v>1</v>
      </c>
      <c r="EC10" s="8">
        <v>1</v>
      </c>
      <c r="ED10" s="8">
        <v>1</v>
      </c>
      <c r="EE10" s="8">
        <v>1</v>
      </c>
      <c r="EF10" s="8">
        <v>1</v>
      </c>
      <c r="EG10" s="8">
        <v>1</v>
      </c>
      <c r="EH10" s="8">
        <v>1</v>
      </c>
      <c r="EI10" s="8">
        <v>1</v>
      </c>
      <c r="EJ10" s="8">
        <v>1</v>
      </c>
      <c r="EK10" s="8">
        <v>1</v>
      </c>
      <c r="EL10" s="8" t="s">
        <v>898</v>
      </c>
      <c r="EM10" s="8" t="s">
        <v>898</v>
      </c>
      <c r="EN10" s="8" t="s">
        <v>898</v>
      </c>
      <c r="EO10" s="8" t="s">
        <v>898</v>
      </c>
      <c r="EP10" s="8" t="s">
        <v>898</v>
      </c>
      <c r="EQ10" s="8" t="s">
        <v>898</v>
      </c>
      <c r="ER10" s="8" t="s">
        <v>898</v>
      </c>
      <c r="ES10" s="8" t="s">
        <v>898</v>
      </c>
      <c r="ET10" s="8" t="s">
        <v>898</v>
      </c>
      <c r="EU10" s="8" t="s">
        <v>898</v>
      </c>
      <c r="EV10" s="8" t="s">
        <v>898</v>
      </c>
      <c r="EW10" s="8" t="s">
        <v>898</v>
      </c>
      <c r="EX10" s="8" t="s">
        <v>898</v>
      </c>
      <c r="EY10" s="8" t="s">
        <v>898</v>
      </c>
      <c r="EZ10" s="8" t="s">
        <v>898</v>
      </c>
      <c r="FA10" s="8" t="s">
        <v>898</v>
      </c>
      <c r="FB10" s="8" t="s">
        <v>898</v>
      </c>
      <c r="FC10" s="8" t="s">
        <v>898</v>
      </c>
      <c r="FD10" s="8" t="s">
        <v>898</v>
      </c>
      <c r="FE10" s="8" t="s">
        <v>898</v>
      </c>
      <c r="FF10" s="8" t="s">
        <v>898</v>
      </c>
      <c r="FG10" s="8" t="s">
        <v>898</v>
      </c>
      <c r="FH10" s="8" t="s">
        <v>415</v>
      </c>
      <c r="FI10" s="8" t="s">
        <v>415</v>
      </c>
      <c r="FJ10" s="8" t="s">
        <v>413</v>
      </c>
      <c r="FK10" s="8" t="s">
        <v>413</v>
      </c>
      <c r="FL10" s="8" t="s">
        <v>413</v>
      </c>
      <c r="FM10" s="8" t="s">
        <v>898</v>
      </c>
      <c r="FN10" s="8" t="s">
        <v>898</v>
      </c>
      <c r="FO10" s="8" t="s">
        <v>898</v>
      </c>
      <c r="FP10" s="8" t="s">
        <v>898</v>
      </c>
      <c r="FQ10" s="8" t="s">
        <v>898</v>
      </c>
      <c r="FR10" s="8" t="s">
        <v>898</v>
      </c>
      <c r="FS10" s="8" t="s">
        <v>898</v>
      </c>
      <c r="FT10" s="8" t="s">
        <v>898</v>
      </c>
      <c r="FU10" s="8" t="s">
        <v>898</v>
      </c>
      <c r="FV10" s="8" t="s">
        <v>898</v>
      </c>
      <c r="FW10" s="8" t="s">
        <v>409</v>
      </c>
      <c r="FX10" s="8" t="s">
        <v>409</v>
      </c>
      <c r="FY10" s="8" t="s">
        <v>409</v>
      </c>
      <c r="FZ10" s="8">
        <v>1</v>
      </c>
      <c r="GA10" s="8">
        <v>1</v>
      </c>
      <c r="GB10" s="8">
        <v>1</v>
      </c>
      <c r="GC10" s="8">
        <v>1</v>
      </c>
      <c r="GD10" s="8">
        <v>1</v>
      </c>
      <c r="GE10" s="8">
        <v>1</v>
      </c>
      <c r="GF10" s="8">
        <v>1</v>
      </c>
      <c r="GG10" s="8">
        <v>1</v>
      </c>
      <c r="GH10" s="8">
        <v>1</v>
      </c>
      <c r="GI10" s="8">
        <v>1</v>
      </c>
      <c r="GJ10" s="8">
        <v>1</v>
      </c>
      <c r="GK10" s="8">
        <v>1</v>
      </c>
      <c r="GL10" s="8">
        <v>1</v>
      </c>
      <c r="GM10" s="8" t="s">
        <v>415</v>
      </c>
      <c r="GN10" s="8">
        <v>1</v>
      </c>
      <c r="GO10" s="8">
        <v>1</v>
      </c>
      <c r="GP10" s="8">
        <v>1</v>
      </c>
      <c r="GQ10" s="8">
        <v>1</v>
      </c>
      <c r="GR10" s="8">
        <v>1</v>
      </c>
      <c r="GS10" s="8">
        <v>1</v>
      </c>
      <c r="GT10" s="8">
        <v>1</v>
      </c>
      <c r="GU10" s="8">
        <v>1</v>
      </c>
      <c r="GV10" s="8">
        <v>1</v>
      </c>
      <c r="GW10" s="8">
        <v>1</v>
      </c>
      <c r="GX10" s="8" t="s">
        <v>415</v>
      </c>
      <c r="GY10" s="8">
        <v>1</v>
      </c>
      <c r="GZ10" s="8">
        <v>1</v>
      </c>
      <c r="HA10" s="8">
        <v>1</v>
      </c>
      <c r="HB10" s="8" t="s">
        <v>415</v>
      </c>
      <c r="HC10" s="8" t="s">
        <v>415</v>
      </c>
      <c r="HD10" s="8">
        <v>1</v>
      </c>
      <c r="HE10" s="8">
        <v>1</v>
      </c>
      <c r="HF10" s="8">
        <v>1</v>
      </c>
      <c r="HG10" s="8">
        <v>1</v>
      </c>
      <c r="HH10" s="8">
        <v>1</v>
      </c>
      <c r="HI10" s="8">
        <v>1</v>
      </c>
      <c r="HJ10" s="8">
        <v>1</v>
      </c>
      <c r="HK10" s="8">
        <v>1</v>
      </c>
      <c r="HL10" s="8">
        <v>1</v>
      </c>
      <c r="HM10" s="8">
        <v>1</v>
      </c>
      <c r="HN10" s="8">
        <v>1</v>
      </c>
      <c r="HO10" s="8">
        <v>1</v>
      </c>
      <c r="HP10" s="8">
        <v>1</v>
      </c>
      <c r="HQ10" s="8">
        <v>1</v>
      </c>
      <c r="HR10" s="8">
        <v>1</v>
      </c>
      <c r="HS10" s="8">
        <v>1</v>
      </c>
      <c r="HT10" s="8">
        <v>1</v>
      </c>
      <c r="HU10" s="8" t="s">
        <v>415</v>
      </c>
      <c r="HV10" s="8">
        <v>1</v>
      </c>
      <c r="HW10" s="8">
        <v>1</v>
      </c>
      <c r="HX10" s="8">
        <v>1</v>
      </c>
      <c r="HY10" s="8">
        <v>1</v>
      </c>
      <c r="HZ10" s="8">
        <v>1</v>
      </c>
      <c r="IA10" s="8">
        <v>1</v>
      </c>
      <c r="IB10" s="8">
        <v>1</v>
      </c>
      <c r="IC10" s="8">
        <v>1</v>
      </c>
      <c r="ID10" s="8">
        <v>1</v>
      </c>
      <c r="IE10" s="8">
        <v>1</v>
      </c>
      <c r="IF10" s="8">
        <v>1</v>
      </c>
      <c r="IG10" s="8">
        <v>1</v>
      </c>
      <c r="IH10" s="8" t="s">
        <v>415</v>
      </c>
      <c r="II10" s="8">
        <v>1</v>
      </c>
      <c r="IJ10" s="8">
        <v>1</v>
      </c>
      <c r="IK10" s="8">
        <v>1</v>
      </c>
      <c r="IL10" s="8">
        <v>1</v>
      </c>
      <c r="IM10" s="8">
        <v>1</v>
      </c>
      <c r="IN10" s="8">
        <v>1</v>
      </c>
      <c r="IO10" s="8">
        <v>1</v>
      </c>
      <c r="IP10" s="8">
        <v>1</v>
      </c>
      <c r="IQ10" s="8">
        <v>1</v>
      </c>
      <c r="IR10" s="8">
        <v>1</v>
      </c>
      <c r="IS10" s="8">
        <v>1</v>
      </c>
      <c r="IT10" s="8">
        <v>1</v>
      </c>
      <c r="IU10" s="8">
        <v>1</v>
      </c>
      <c r="IV10" s="8">
        <v>1</v>
      </c>
      <c r="IW10" s="8">
        <v>1</v>
      </c>
      <c r="IX10" s="8">
        <v>1</v>
      </c>
      <c r="IY10" s="8">
        <v>1</v>
      </c>
      <c r="IZ10" s="8">
        <v>1</v>
      </c>
      <c r="JA10" s="8">
        <v>1</v>
      </c>
      <c r="JB10" s="8" t="s">
        <v>415</v>
      </c>
      <c r="JC10" s="8">
        <v>1</v>
      </c>
      <c r="JD10" s="8">
        <v>1</v>
      </c>
      <c r="JE10" s="8">
        <v>1</v>
      </c>
      <c r="JF10" s="8" t="s">
        <v>415</v>
      </c>
      <c r="JG10" s="8">
        <v>1</v>
      </c>
      <c r="JH10" s="8">
        <v>1</v>
      </c>
      <c r="JI10" s="8">
        <v>1</v>
      </c>
      <c r="JJ10" s="8">
        <v>1</v>
      </c>
      <c r="JK10" s="8">
        <v>1</v>
      </c>
      <c r="JL10" s="8">
        <v>1</v>
      </c>
      <c r="JM10" s="8">
        <v>1</v>
      </c>
      <c r="JN10" s="8" t="s">
        <v>415</v>
      </c>
      <c r="JO10" s="8">
        <v>1</v>
      </c>
      <c r="JP10" s="8">
        <v>1</v>
      </c>
      <c r="JQ10" s="8">
        <v>1</v>
      </c>
      <c r="JR10" s="8">
        <v>1</v>
      </c>
      <c r="JS10" s="8">
        <v>1</v>
      </c>
      <c r="JT10" s="8">
        <v>1</v>
      </c>
      <c r="JU10" s="8">
        <v>1</v>
      </c>
      <c r="JV10" s="8">
        <v>1</v>
      </c>
      <c r="JW10" s="8">
        <v>1</v>
      </c>
      <c r="JX10" s="8">
        <v>1</v>
      </c>
      <c r="JY10" s="8">
        <v>1</v>
      </c>
      <c r="JZ10" s="8">
        <v>1</v>
      </c>
      <c r="KA10" s="8">
        <v>1</v>
      </c>
      <c r="KB10" s="8">
        <v>1</v>
      </c>
      <c r="KC10" s="8">
        <v>1</v>
      </c>
      <c r="KD10" s="8">
        <v>1</v>
      </c>
      <c r="KE10" s="8">
        <v>1</v>
      </c>
      <c r="KF10" s="8">
        <v>1</v>
      </c>
      <c r="KG10" s="8">
        <v>1</v>
      </c>
      <c r="KH10" s="8">
        <v>1</v>
      </c>
      <c r="KI10" s="8">
        <v>1</v>
      </c>
      <c r="KJ10" s="8">
        <v>1</v>
      </c>
      <c r="KK10" s="8" t="s">
        <v>409</v>
      </c>
      <c r="KL10" s="8" t="s">
        <v>409</v>
      </c>
      <c r="KM10" s="8">
        <v>1</v>
      </c>
      <c r="KN10" s="8">
        <v>1</v>
      </c>
      <c r="KO10" s="8" t="s">
        <v>413</v>
      </c>
      <c r="KP10" s="8" t="s">
        <v>413</v>
      </c>
      <c r="KQ10" s="8" t="s">
        <v>413</v>
      </c>
      <c r="KR10" s="8" t="s">
        <v>413</v>
      </c>
      <c r="KS10" s="8" t="s">
        <v>413</v>
      </c>
      <c r="KT10" s="8">
        <f t="shared" si="3"/>
        <v>5</v>
      </c>
      <c r="KU10" s="8">
        <f t="shared" si="0"/>
        <v>11</v>
      </c>
      <c r="KV10" s="8">
        <f t="shared" si="1"/>
        <v>198</v>
      </c>
      <c r="KW10" s="8">
        <f t="shared" si="2"/>
        <v>15</v>
      </c>
      <c r="KX10" s="8">
        <v>17</v>
      </c>
      <c r="KY10" s="8">
        <v>12</v>
      </c>
      <c r="KZ10" s="61">
        <f>IF(ISBLANK($P10)," ",IF(AND(NOT(ISBLANK($Q10)),MONTH($Q10)&gt;1),IF(MONTH($P10)&lt;=1,COUNTIF(Tableau2353[[#This Row],[01/01/2024]:[31/01/2024]],"B")), IF(IF(AND((ISBLANK($Q10))),MONTH($P10)&gt;1)," ",IF(MONTH($P10)&lt;=1,COUNTIF(Tableau2353[[#This Row],[01/01/2024]:[31/01/2024]],"B")))))</f>
        <v>0</v>
      </c>
      <c r="LA10" s="61">
        <f>IF(ISBLANK($P10)," ",IF(AND(NOT(ISBLANK($Q10)),MONTH($Q10)&gt;2),IF(MONTH($P10)&lt;=2,COUNTIF(Tableau2353[[#This Row],[01/02/2024]:[29/02/2024]],"B")), IF(IF(AND((ISBLANK($Q10))),MONTH($P10)&gt;2)," ",IF(MONTH($P10)&lt;=2,COUNTIF(Tableau2353[[#This Row],[01/02/2024]:[29/02/2024]],"B")))))</f>
        <v>0</v>
      </c>
      <c r="LB10" s="61">
        <f>IF(ISBLANK($P10)," ",IF(AND(NOT(ISBLANK($Q10)),MONTH($Q10)&gt;3),IF(MONTH($P10)&lt;=3,COUNTIF(Tableau2353[[#This Row],[01/03/2024]:[29/03/2024]],"B")), IF(IF(AND((ISBLANK($Q10))),MONTH($P10)&gt;3)," ",IF(MONTH($P10)&lt;=3,COUNTIF(Tableau2353[[#This Row],[01/03/2024]:[29/03/2024]],"B")))))</f>
        <v>0</v>
      </c>
      <c r="LC10" s="61">
        <f>IF(ISBLANK($P10)," ",IF(AND(NOT(ISBLANK($Q10)),MONTH($Q10)&gt;4),IF(MONTH($P10)&lt;=4,COUNTIF(Tableau2353[[#This Row],[01/04/2024]:[30/04/2024]],"B")), IF(IF(AND((ISBLANK($Q10))),MONTH($P10)&gt;4)," ",IF(MONTH($P10)&lt;=4,COUNTIF(Tableau2353[[#This Row],[01/04/2024]:[30/04/2024]],"B")))))</f>
        <v>0</v>
      </c>
      <c r="LD10" s="61">
        <f>IF(ISBLANK($P10)," ",IF(AND(NOT(ISBLANK($Q10)),MONTH($Q10)&gt;5),IF(MONTH($P10)&lt;=5,COUNTIF(Tableau2353[[#This Row],[01/05/2024]:[31/05/2024]],"B")), IF(IF(AND((ISBLANK($Q10))),MONTH($P10)&gt;5)," ",IF(MONTH($P10)&lt;=5,COUNTIF(Tableau2353[[#This Row],[01/05/2024]:[31/05/2024]],"B")))))</f>
        <v>12</v>
      </c>
      <c r="LE10" s="61">
        <f>IF(ISBLANK($P10)," ",IF(AND(NOT(ISBLANK($Q10)),MONTH($Q10)&gt;6),IF(MONTH($P10)&lt;=6,COUNTIF(Tableau2353[[#This Row],[3/6/20242]:[28/06/2024]],"B")), IF(IF(AND((ISBLANK($Q10))),MONTH($P10)&gt;6)," ",IF(MONTH($P10)&lt;=6,COUNTIF(Tableau2353[[#This Row],[3/6/20242]:[28/06/2024]],"B")))))</f>
        <v>15</v>
      </c>
      <c r="LF10" s="61">
        <f>IF(ISBLANK($P10)," ",IF(AND(NOT(ISBLANK($Q10)),MONTH($Q10)&gt;7),IF(MONTH($P10)&lt;=7,COUNTIF(Tableau2353[[#This Row],[01/07/2024]:[31/07/2024]],"B")), IF(IF(AND((ISBLANK($Q10))),MONTH($P10)&gt;7)," ",IF(MONTH($P10)&lt;=7,COUNTIF(Tableau2353[[#This Row],[01/07/2024]:[31/07/2024]],"B")))))</f>
        <v>5</v>
      </c>
      <c r="LG10" s="61">
        <f>IF(ISBLANK($P10)," ",IF(AND(NOT(ISBLANK($Q10)),MONTH($Q10)&gt;8),IF(MONTH($P10)&lt;=8,COUNTIF(Tableau2353[[#This Row],[1/8/2024]:[30/08/2024]],"B")), IF(IF(AND((ISBLANK($Q10))),MONTH($P10)&gt;8)," ",IF(MONTH($P10)&lt;=8,COUNTIF(Tableau2353[[#This Row],[1/8/2024]:[30/08/2024]],"B")))))</f>
        <v>0</v>
      </c>
      <c r="LH10" s="61">
        <f>IF(ISBLANK($P10)," ",IF(AND(NOT(ISBLANK($Q10)),MONTH($Q10)&gt;9),IF(MONTH($P10)&lt;=9,COUNTIF(Tableau2353[[#This Row],[02/09/2024]:[30/09/2024]],"B")), IF(IF(AND((ISBLANK($Q10))),MONTH($P10)&gt;9)," ",IF(MONTH($P10)&lt;=9,COUNTIF(Tableau2353[[#This Row],[02/09/2024]:[30/09/2024]],"B")))))</f>
        <v>0</v>
      </c>
      <c r="LI10" s="61">
        <f>IF(ISBLANK($P10)," ",IF(AND(NOT(ISBLANK($Q10)),MONTH($Q10)&gt;10),IF(MONTH($P10)&lt;=10,COUNTIF(Tableau2353[[#This Row],[01/10/2024]:[31/10/2024]],"B")), IF(IF(AND((ISBLANK($Q10))),MONTH($P10)&gt;10)," ",IF(MONTH($P10)&lt;=10,COUNTIF(Tableau2353[[#This Row],[01/10/2024]:[31/10/2024]],"B")))))</f>
        <v>0</v>
      </c>
      <c r="LJ10" s="61">
        <f>IF(ISBLANK($P10)," ",IF(AND(NOT(ISBLANK($Q10)),MONTH($Q10)&gt;11),IF(MONTH($P10)&lt;=11,COUNTIF(Tableau2353[[#This Row],[01/11/2024]:[29/11/2024]],"B")), IF(IF(AND((ISBLANK($Q10))),MONTH($P10)&gt;11)," ",IF(MONTH($P10)&lt;=11,COUNTIF(Tableau2353[[#This Row],[01/11/2024]:[29/11/2024]],"B")))))</f>
        <v>0</v>
      </c>
      <c r="LK10" s="61">
        <f>IF(ISBLANK($P10)," ",IF(AND(NOT(ISBLANK($Q10)),MONTH($Q10)&gt;12),IF(MONTH($P10)&lt;=12,COUNTIF(Tableau2353[[#This Row],[02/12/2024]:[31/12/2024]],"B")), IF(IF(AND((ISBLANK($Q10))),MONTH($P10)&gt;12)," ",IF(MONTH($P10)&lt;=12,COUNTIF(Tableau2353[[#This Row],[02/12/2024]:[31/12/2024]],"B")))))</f>
        <v>0</v>
      </c>
    </row>
    <row r="11" spans="1:323" ht="15" hidden="1" customHeight="1">
      <c r="A11" s="40">
        <v>1</v>
      </c>
      <c r="B11" s="92" t="s">
        <v>463</v>
      </c>
      <c r="C11" s="26" t="s">
        <v>464</v>
      </c>
      <c r="D11" s="32">
        <v>45097</v>
      </c>
      <c r="E11" s="26" t="s">
        <v>419</v>
      </c>
      <c r="F11" s="26" t="s">
        <v>465</v>
      </c>
      <c r="G11" s="26" t="s">
        <v>438</v>
      </c>
      <c r="H11" s="26" t="s">
        <v>439</v>
      </c>
      <c r="I11" s="26" t="s">
        <v>423</v>
      </c>
      <c r="J11" s="26" t="s">
        <v>440</v>
      </c>
      <c r="K11" s="26" t="s">
        <v>441</v>
      </c>
      <c r="L11" s="26" t="s">
        <v>466</v>
      </c>
      <c r="M11" s="26" t="s">
        <v>467</v>
      </c>
      <c r="N11" s="26" t="s">
        <v>467</v>
      </c>
      <c r="O11" s="26" t="s">
        <v>444</v>
      </c>
      <c r="P11" s="32">
        <v>45292</v>
      </c>
      <c r="Q11" s="29"/>
      <c r="R11" s="27" t="s">
        <v>445</v>
      </c>
      <c r="S11" s="28">
        <f>IF(ISBLANK(P11)," ",IF(IF(AND(NOT(ISBLANK(Q11))),MONTH(Q11)&lt;1)," ",IF(MONTH(P11)&lt;2,SUM(Tableau2353[[#This Row],[01/01/2024]:[31/01/2024]])," ")))</f>
        <v>22</v>
      </c>
      <c r="T11" s="28">
        <f>IF(ISBLANK(P11)," ",IF(IF(AND(NOT(ISBLANK(Q11))),MONTH(Q11)&lt;2)," ",IF(MONTH(P11)&lt;3,SUM(Tableau2353[[#This Row],[01/02/2024]:[29/02/2024]])," ")))</f>
        <v>21</v>
      </c>
      <c r="U11" s="28">
        <f>IF(ISBLANK(P11)," ",IF(IF(AND(NOT(ISBLANK(Q11))),MONTH(Q11)&lt;3)," ",IF(MONTH(P11)&lt;4,SUM(Tableau2353[[#This Row],[01/03/2024]:[29/03/2024]])," ")))</f>
        <v>21</v>
      </c>
      <c r="V11" s="74">
        <f>IF(ISBLANK(P11)," ",IF(IF(AND(NOT(ISBLANK(Q11))),MONTH(Q11)&lt;4)," ",IF(MONTH(P11)&lt;5,SUM(Tableau2353[[#This Row],[01/04/2024]:[30/04/2024]])," ")))</f>
        <v>19</v>
      </c>
      <c r="W11" s="28">
        <f>IF(ISBLANK(P11)," ",IF(IF(AND(NOT(ISBLANK(Q11))),MONTH(Q11)&lt;5)," ",IF(MONTH(P11)&lt;6,SUM(Tableau2353[[#This Row],[01/05/2024]:[31/05/2024]])," ")))</f>
        <v>22</v>
      </c>
      <c r="X11" s="28">
        <f>IF(ISBLANK(P11)," ",IF(IF(AND(NOT(ISBLANK(Q11))),MONTH(Q11)&lt;6)," ",IF(MONTH(P11)&lt;7,SUM(Tableau2353[[#This Row],[3/6/20242]:[28/06/2024]])," ")))</f>
        <v>16</v>
      </c>
      <c r="Y11" s="28">
        <f>IF(ISBLANK(P11)," ",IF(IF(AND(NOT(ISBLANK(Q11))),MONTH(Q11)&lt;6)," ",IF(MONTH(P11)&lt;8,SUM(Tableau2353[[#This Row],[01/07/2024]:[31/07/2024]])," ")))</f>
        <v>20</v>
      </c>
      <c r="Z11" s="28">
        <f>IF(ISBLANK(P11)," ",IF(IF(AND(NOT(ISBLANK(Q11))),MONTH(Q11)&lt;8)," ",IF(MONTH(P11)&lt;9,SUM(Tableau2353[[#This Row],[1/8/2024]:[30/08/2024]])," ")))</f>
        <v>12</v>
      </c>
      <c r="AA11" s="28">
        <f>IF(ISBLANK(P11)," ",IF(IF(AND(NOT(ISBLANK(Q11))),MONTH(Q11)&lt;9)," ",IF(MONTH(P11)&lt;10,SUM(Tableau2353[[#This Row],[02/09/2024]:[30/09/2024]])," ")))</f>
        <v>20</v>
      </c>
      <c r="AB11" s="28">
        <f>IF(ISBLANK(P11)," ",IF(IF(AND(NOT(ISBLANK(Q11))),MONTH(Q11)&lt;10)," ",IF(MONTH(P11)&lt;11,SUM(Tableau2353[[#This Row],[01/10/2024]:[31/10/2024]])," ")))</f>
        <v>23</v>
      </c>
      <c r="AC11" s="28">
        <f>IF(ISBLANK(P11)," ",IF(IF(AND(NOT(ISBLANK(Q11))),MONTH(Q11)&lt;11)," ",IF(MONTH(P11)&lt;12,SUM(Tableau2353[[#This Row],[01/11/2024]:[29/11/2024]])," ")))</f>
        <v>17</v>
      </c>
      <c r="AD11" s="28">
        <f>IF(ISBLANK(P11)," ",IF(IF(AND(NOT(ISBLANK(Q11))),MONTH(Q11)&lt;12)," ",IF(MONTH(P11)&lt;13,SUM(Tableau2353[[#This Row],[02/12/2024]:[31/12/2024]])," ")))</f>
        <v>22</v>
      </c>
      <c r="AE11" s="7"/>
      <c r="AF11" s="64">
        <f>IF(OR(ISBLANK(P11),Tableau2353[[#This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11" s="8">
        <f>IF(OR(ISBLANK(P11),Tableau2353[[#This Row],[Février]]=" ")," ",SUM(Tableau2353[[#This Row],[01/02/2024]:[29/02/2024]])/(COUNTA(Tableau2353[[#This Row],[01/02/2024]:[29/02/2024]])+COUNTBLANK(Tableau2353[[#This Row],[01/02/2024]:[29/02/2024]])))</f>
        <v>1</v>
      </c>
      <c r="AH11" s="8">
        <f>IF(OR(ISBLANK(P11),Tableau2353[[#This Row],[Mars]]=" ")," ",SUM(Tableau2353[[#This Row],[01/03/2024]:[29/03/2024]])/(COUNTA(Tableau2353[[#This Row],[01/03/2024]:[29/03/2024]])+COUNTBLANK(Tableau2353[[#This Row],[01/03/2024]:[29/03/2024]])))</f>
        <v>1</v>
      </c>
      <c r="AI11" s="8">
        <f>IF(OR(ISBLANK(P11),Tableau2353[[#This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11" s="8">
        <f>IF(OR(ISBLANK(P11),Tableau2353[[#This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11" s="8">
        <f>IF(OR(ISBLANK(P11),Tableau2353[[#This Row],[Juin]]=" ")," ",SUM(Tableau2353[[#This Row],[3/6/20242]:[28/06/2024]])/(COUNTA(Tableau2353[[#This Row],[3/6/20242]:[28/06/2024]])+COUNTBLANK(Tableau2353[[#This Row],[3/6/20242]:[28/06/2024]])))</f>
        <v>0.8</v>
      </c>
      <c r="AL11" s="8">
        <f>IF(OR(ISBLANK(P11),Tableau2353[[#This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11" s="8">
        <f>IF(OR(ISBLANK(P11),Tableau2353[[#This Row],[Août]]=" ")," ",SUM(Tableau2353[[#This Row],[1/8/2024]:[30/08/2024]])/(COUNTA(Tableau2353[[#This Row],[1/8/2024]:[30/08/2024]])+COUNTBLANK(Tableau2353[[#This Row],[1/8/2024]:[30/08/2024]])))</f>
        <v>0.54545454545454541</v>
      </c>
      <c r="AN11" s="8">
        <f>IF(OR(ISBLANK(P11),Tableau2353[[#This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11" s="8">
        <f>IF(OR(ISBLANK(P11),Tableau2353[[#This Row],[Octobre]]=" ")," ",SUM(Tableau2353[[#This Row],[01/10/2024]:[31/10/2024]])/(COUNTA(Tableau2353[[#This Row],[01/10/2024]:[31/10/2024]])+COUNTBLANK(Tableau2353[[#This Row],[01/10/2024]:[31/10/2024]])))</f>
        <v>1</v>
      </c>
      <c r="AP11" s="8">
        <f>IF(OR(ISBLANK(P11),Tableau2353[[#This Row],[Novembre]]=" ")," ",SUM(Tableau2353[[#This Row],[01/11/2024]:[29/11/2024]])/(COUNTA(Tableau2353[[#This Row],[01/11/2024]:[29/11/2024]])+COUNTBLANK(Tableau2353[[#This Row],[01/11/2024]:[29/11/2024]])))</f>
        <v>0.80952380952380953</v>
      </c>
      <c r="AQ11" s="8">
        <f>IF(OR(ISBLANK(P11),Tableau2353[[#This Row],[Décembre]]=" ")," ",SUM(Tableau2353[[#This Row],[02/12/2024]:[31/12/2024]])/(COUNTA(Tableau2353[[#This Row],[02/12/2024]:[31/12/2024]])+COUNTBLANK(Tableau2353[[#This Row],[02/12/2024]:[31/12/2024]])))</f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  <c r="AY11" s="8">
        <v>1</v>
      </c>
      <c r="AZ11" s="61" t="s">
        <v>415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1</v>
      </c>
      <c r="CB11" s="8">
        <v>1</v>
      </c>
      <c r="CC11" s="8">
        <v>1</v>
      </c>
      <c r="CD11" s="8">
        <v>1</v>
      </c>
      <c r="CE11" s="8">
        <v>1</v>
      </c>
      <c r="CF11" s="8">
        <v>1</v>
      </c>
      <c r="CG11" s="8">
        <v>1</v>
      </c>
      <c r="CH11" s="8">
        <v>1</v>
      </c>
      <c r="CI11" s="8">
        <v>1</v>
      </c>
      <c r="CJ11" s="8">
        <v>1</v>
      </c>
      <c r="CK11" s="8">
        <v>1</v>
      </c>
      <c r="CL11" s="8">
        <v>1</v>
      </c>
      <c r="CM11" s="8">
        <v>1</v>
      </c>
      <c r="CN11" s="8">
        <v>1</v>
      </c>
      <c r="CO11" s="8">
        <v>1</v>
      </c>
      <c r="CP11" s="8">
        <v>1</v>
      </c>
      <c r="CQ11" s="8">
        <v>1</v>
      </c>
      <c r="CR11" s="8">
        <v>1</v>
      </c>
      <c r="CS11" s="8">
        <v>1</v>
      </c>
      <c r="CT11" s="8">
        <v>1</v>
      </c>
      <c r="CU11" s="8">
        <v>1</v>
      </c>
      <c r="CV11" s="8">
        <v>1</v>
      </c>
      <c r="CW11" s="8">
        <v>1</v>
      </c>
      <c r="CX11" s="8">
        <v>1</v>
      </c>
      <c r="CY11" s="8">
        <v>1</v>
      </c>
      <c r="CZ11" s="8">
        <v>1</v>
      </c>
      <c r="DA11" s="8">
        <v>1</v>
      </c>
      <c r="DB11" s="8">
        <v>1</v>
      </c>
      <c r="DC11" s="8">
        <v>1</v>
      </c>
      <c r="DD11" s="8">
        <v>1</v>
      </c>
      <c r="DE11" s="8">
        <v>1</v>
      </c>
      <c r="DF11" s="8">
        <v>1</v>
      </c>
      <c r="DG11" s="8">
        <v>1</v>
      </c>
      <c r="DH11" s="8">
        <v>1</v>
      </c>
      <c r="DI11" s="8">
        <v>1</v>
      </c>
      <c r="DJ11" s="8">
        <v>1</v>
      </c>
      <c r="DK11" s="8">
        <v>1</v>
      </c>
      <c r="DL11" s="8" t="s">
        <v>415</v>
      </c>
      <c r="DM11" s="8" t="s">
        <v>415</v>
      </c>
      <c r="DN11" s="8">
        <v>1</v>
      </c>
      <c r="DO11" s="8">
        <v>1</v>
      </c>
      <c r="DP11" s="8">
        <v>1</v>
      </c>
      <c r="DQ11" s="8">
        <v>1</v>
      </c>
      <c r="DR11" s="8">
        <v>1</v>
      </c>
      <c r="DS11" s="8">
        <v>1</v>
      </c>
      <c r="DT11" s="8">
        <v>1</v>
      </c>
      <c r="DU11" s="8">
        <v>1</v>
      </c>
      <c r="DV11" s="8">
        <v>1</v>
      </c>
      <c r="DW11" s="8">
        <v>1</v>
      </c>
      <c r="DX11" s="8">
        <v>1</v>
      </c>
      <c r="DY11" s="8">
        <v>1</v>
      </c>
      <c r="DZ11" s="8" t="s">
        <v>902</v>
      </c>
      <c r="EA11" s="8" t="s">
        <v>415</v>
      </c>
      <c r="EB11" s="8">
        <v>1</v>
      </c>
      <c r="EC11" s="8">
        <v>1</v>
      </c>
      <c r="ED11" s="8">
        <v>1</v>
      </c>
      <c r="EE11" s="8">
        <v>1</v>
      </c>
      <c r="EF11" s="8">
        <v>1</v>
      </c>
      <c r="EG11" s="8">
        <v>1</v>
      </c>
      <c r="EH11" s="8">
        <v>1</v>
      </c>
      <c r="EI11" s="8">
        <v>1</v>
      </c>
      <c r="EJ11" s="8">
        <v>1</v>
      </c>
      <c r="EK11" s="8">
        <v>1</v>
      </c>
      <c r="EL11" s="8">
        <v>1</v>
      </c>
      <c r="EM11" s="8">
        <v>1</v>
      </c>
      <c r="EN11" s="8">
        <v>1</v>
      </c>
      <c r="EO11" s="8">
        <v>1</v>
      </c>
      <c r="EP11" s="8">
        <v>1</v>
      </c>
      <c r="EQ11" s="8">
        <v>1</v>
      </c>
      <c r="ER11" s="8">
        <v>1</v>
      </c>
      <c r="ES11" s="8">
        <v>1</v>
      </c>
      <c r="ET11" s="8">
        <v>1</v>
      </c>
      <c r="EU11" s="8">
        <v>1</v>
      </c>
      <c r="EV11" s="8">
        <v>1</v>
      </c>
      <c r="EW11" s="8">
        <v>1</v>
      </c>
      <c r="EX11" s="8">
        <v>1</v>
      </c>
      <c r="EY11" s="8">
        <v>1</v>
      </c>
      <c r="EZ11" s="8">
        <v>1</v>
      </c>
      <c r="FA11" s="8">
        <v>1</v>
      </c>
      <c r="FB11" s="8">
        <v>1</v>
      </c>
      <c r="FC11" s="8">
        <v>1</v>
      </c>
      <c r="FD11" s="8">
        <v>1</v>
      </c>
      <c r="FE11" s="8">
        <v>1</v>
      </c>
      <c r="FF11" s="8">
        <v>1</v>
      </c>
      <c r="FG11" s="8">
        <v>1</v>
      </c>
      <c r="FH11" s="8" t="s">
        <v>415</v>
      </c>
      <c r="FI11" s="8" t="s">
        <v>415</v>
      </c>
      <c r="FJ11" s="8" t="s">
        <v>413</v>
      </c>
      <c r="FK11" s="8" t="s">
        <v>413</v>
      </c>
      <c r="FL11" s="8">
        <v>1</v>
      </c>
      <c r="FM11" s="8">
        <v>1</v>
      </c>
      <c r="FN11" s="8">
        <v>1</v>
      </c>
      <c r="FO11" s="8">
        <v>1</v>
      </c>
      <c r="FP11" s="8">
        <v>1</v>
      </c>
      <c r="FQ11" s="8">
        <v>1</v>
      </c>
      <c r="FR11" s="8">
        <v>1</v>
      </c>
      <c r="FS11" s="8">
        <v>1</v>
      </c>
      <c r="FT11" s="8">
        <v>1</v>
      </c>
      <c r="FU11" s="8">
        <v>1</v>
      </c>
      <c r="FV11" s="8">
        <v>1</v>
      </c>
      <c r="FW11" s="8">
        <v>1</v>
      </c>
      <c r="FX11" s="8">
        <v>1</v>
      </c>
      <c r="FY11" s="8">
        <v>1</v>
      </c>
      <c r="FZ11" s="8">
        <v>1</v>
      </c>
      <c r="GA11" s="8">
        <v>1</v>
      </c>
      <c r="GB11" s="8">
        <v>1</v>
      </c>
      <c r="GC11" s="8">
        <v>1</v>
      </c>
      <c r="GD11" s="8">
        <v>1</v>
      </c>
      <c r="GE11" s="8">
        <v>1</v>
      </c>
      <c r="GF11" s="8">
        <v>1</v>
      </c>
      <c r="GG11" s="8">
        <v>1</v>
      </c>
      <c r="GH11" s="8">
        <v>1</v>
      </c>
      <c r="GI11" s="8">
        <v>1</v>
      </c>
      <c r="GJ11" s="8">
        <v>1</v>
      </c>
      <c r="GK11" s="8">
        <v>1</v>
      </c>
      <c r="GL11" s="8" t="s">
        <v>413</v>
      </c>
      <c r="GM11" s="8" t="s">
        <v>415</v>
      </c>
      <c r="GN11" s="8" t="s">
        <v>413</v>
      </c>
      <c r="GO11" s="8" t="s">
        <v>413</v>
      </c>
      <c r="GP11" s="8" t="s">
        <v>413</v>
      </c>
      <c r="GQ11" s="8" t="s">
        <v>413</v>
      </c>
      <c r="GR11" s="8" t="s">
        <v>413</v>
      </c>
      <c r="GS11" s="8" t="s">
        <v>413</v>
      </c>
      <c r="GT11" s="8" t="s">
        <v>413</v>
      </c>
      <c r="GU11" s="8" t="s">
        <v>413</v>
      </c>
      <c r="GV11" s="8">
        <v>1</v>
      </c>
      <c r="GW11" s="8">
        <v>1</v>
      </c>
      <c r="GX11" s="8" t="s">
        <v>415</v>
      </c>
      <c r="GY11" s="8">
        <v>1</v>
      </c>
      <c r="GZ11" s="8">
        <v>1</v>
      </c>
      <c r="HA11" s="8">
        <v>1</v>
      </c>
      <c r="HB11" s="8" t="s">
        <v>415</v>
      </c>
      <c r="HC11" s="8" t="s">
        <v>415</v>
      </c>
      <c r="HD11" s="8">
        <v>1</v>
      </c>
      <c r="HE11" s="8">
        <v>1</v>
      </c>
      <c r="HF11" s="8">
        <v>1</v>
      </c>
      <c r="HG11" s="8">
        <v>1</v>
      </c>
      <c r="HH11" s="8">
        <v>1</v>
      </c>
      <c r="HI11" s="8">
        <v>1</v>
      </c>
      <c r="HJ11" s="8">
        <v>1</v>
      </c>
      <c r="HK11" s="8">
        <v>1</v>
      </c>
      <c r="HL11" s="8">
        <v>1</v>
      </c>
      <c r="HM11" s="8">
        <v>1</v>
      </c>
      <c r="HN11" s="8">
        <v>1</v>
      </c>
      <c r="HO11" s="8">
        <v>1</v>
      </c>
      <c r="HP11" s="8">
        <v>1</v>
      </c>
      <c r="HQ11" s="8">
        <v>1</v>
      </c>
      <c r="HR11" s="8">
        <v>1</v>
      </c>
      <c r="HS11" s="8">
        <v>1</v>
      </c>
      <c r="HT11" s="8">
        <v>1</v>
      </c>
      <c r="HU11" s="8" t="s">
        <v>415</v>
      </c>
      <c r="HV11" s="8">
        <v>1</v>
      </c>
      <c r="HW11" s="8">
        <v>1</v>
      </c>
      <c r="HX11" s="8">
        <v>1</v>
      </c>
      <c r="HY11" s="8">
        <v>1</v>
      </c>
      <c r="HZ11" s="8">
        <v>1</v>
      </c>
      <c r="IA11" s="8">
        <v>1</v>
      </c>
      <c r="IB11" s="8">
        <v>1</v>
      </c>
      <c r="IC11" s="8">
        <v>1</v>
      </c>
      <c r="ID11" s="8">
        <v>1</v>
      </c>
      <c r="IE11" s="8">
        <v>1</v>
      </c>
      <c r="IF11" s="8">
        <v>1</v>
      </c>
      <c r="IG11" s="8">
        <v>1</v>
      </c>
      <c r="IH11" s="8">
        <v>1</v>
      </c>
      <c r="II11" s="8">
        <v>1</v>
      </c>
      <c r="IJ11" s="8">
        <v>1</v>
      </c>
      <c r="IK11" s="8">
        <v>1</v>
      </c>
      <c r="IL11" s="8">
        <v>1</v>
      </c>
      <c r="IM11" s="8">
        <v>1</v>
      </c>
      <c r="IN11" s="8">
        <v>1</v>
      </c>
      <c r="IO11" s="8">
        <v>1</v>
      </c>
      <c r="IP11" s="8">
        <v>1</v>
      </c>
      <c r="IQ11" s="8">
        <v>1</v>
      </c>
      <c r="IR11" s="8">
        <v>1</v>
      </c>
      <c r="IS11" s="8">
        <v>1</v>
      </c>
      <c r="IT11" s="8">
        <v>1</v>
      </c>
      <c r="IU11" s="8">
        <v>1</v>
      </c>
      <c r="IV11" s="8">
        <v>1</v>
      </c>
      <c r="IW11" s="8">
        <v>1</v>
      </c>
      <c r="IX11" s="8">
        <v>1</v>
      </c>
      <c r="IY11" s="8">
        <v>1</v>
      </c>
      <c r="IZ11" s="8">
        <v>1</v>
      </c>
      <c r="JA11" s="8">
        <v>1</v>
      </c>
      <c r="JB11" s="8">
        <v>1</v>
      </c>
      <c r="JC11" s="8">
        <v>1</v>
      </c>
      <c r="JD11" s="8">
        <v>1</v>
      </c>
      <c r="JE11" s="8">
        <v>1</v>
      </c>
      <c r="JF11" s="8" t="s">
        <v>415</v>
      </c>
      <c r="JG11" s="8">
        <v>1</v>
      </c>
      <c r="JH11" s="8">
        <v>1</v>
      </c>
      <c r="JI11" s="8">
        <v>1</v>
      </c>
      <c r="JJ11" s="8">
        <v>1</v>
      </c>
      <c r="JK11" s="8">
        <v>1</v>
      </c>
      <c r="JL11" s="8">
        <v>1</v>
      </c>
      <c r="JM11" s="8">
        <v>1</v>
      </c>
      <c r="JN11" s="8" t="s">
        <v>415</v>
      </c>
      <c r="JO11" s="8">
        <v>1</v>
      </c>
      <c r="JP11" s="8">
        <v>1</v>
      </c>
      <c r="JQ11" s="8">
        <v>1</v>
      </c>
      <c r="JR11" s="8">
        <v>1</v>
      </c>
      <c r="JS11" s="8">
        <v>1</v>
      </c>
      <c r="JT11" s="8">
        <v>1</v>
      </c>
      <c r="JU11" s="8">
        <v>1</v>
      </c>
      <c r="JV11" s="8" t="s">
        <v>413</v>
      </c>
      <c r="JW11" s="8" t="s">
        <v>413</v>
      </c>
      <c r="JX11" s="8">
        <v>1</v>
      </c>
      <c r="JY11" s="8">
        <v>1</v>
      </c>
      <c r="JZ11" s="8">
        <v>1</v>
      </c>
      <c r="KA11" s="8">
        <v>1</v>
      </c>
      <c r="KB11" s="8">
        <v>1</v>
      </c>
      <c r="KC11" s="8">
        <v>1</v>
      </c>
      <c r="KD11" s="8">
        <v>1</v>
      </c>
      <c r="KE11" s="8">
        <v>1</v>
      </c>
      <c r="KF11" s="8">
        <v>1</v>
      </c>
      <c r="KG11" s="8">
        <v>1</v>
      </c>
      <c r="KH11" s="8">
        <v>1</v>
      </c>
      <c r="KI11" s="8">
        <v>1</v>
      </c>
      <c r="KJ11" s="8">
        <v>1</v>
      </c>
      <c r="KK11" s="8">
        <v>1</v>
      </c>
      <c r="KL11" s="8">
        <v>1</v>
      </c>
      <c r="KM11" s="8">
        <v>1</v>
      </c>
      <c r="KN11" s="8">
        <v>1</v>
      </c>
      <c r="KO11" s="8">
        <v>1</v>
      </c>
      <c r="KP11" s="8">
        <v>1</v>
      </c>
      <c r="KQ11" s="8">
        <v>1</v>
      </c>
      <c r="KR11" s="8">
        <v>1</v>
      </c>
      <c r="KS11" s="8">
        <v>1</v>
      </c>
      <c r="KT11" s="8">
        <f t="shared" si="3"/>
        <v>0</v>
      </c>
      <c r="KU11" s="8">
        <f t="shared" si="0"/>
        <v>13</v>
      </c>
      <c r="KV11" s="8">
        <f t="shared" si="1"/>
        <v>235</v>
      </c>
      <c r="KW11" s="8">
        <f t="shared" si="2"/>
        <v>13</v>
      </c>
      <c r="KX11" s="8"/>
      <c r="KY11" s="8">
        <f>VLOOKUP(Tableau2353[[#This Row],[Matricule]],Feuil2!D:J,7,0)</f>
        <v>11</v>
      </c>
      <c r="KZ11" s="61">
        <f>IF(ISBLANK($P11)," ",IF(AND(NOT(ISBLANK($Q11)),MONTH($Q11)&gt;1),IF(MONTH($P11)&lt;=1,COUNTIF(Tableau2353[[#This Row],[01/01/2024]:[31/01/2024]],"B")), IF(IF(AND((ISBLANK($Q11))),MONTH($P11)&gt;1)," ",IF(MONTH($P11)&lt;=1,COUNTIF(Tableau2353[[#This Row],[01/01/2024]:[31/01/2024]],"B")))))</f>
        <v>0</v>
      </c>
      <c r="LA11" s="61">
        <f>IF(ISBLANK($P11)," ",IF(AND(NOT(ISBLANK($Q11)),MONTH($Q11)&gt;2),IF(MONTH($P11)&lt;=2,COUNTIF(Tableau2353[[#This Row],[01/02/2024]:[29/02/2024]],"B")), IF(IF(AND((ISBLANK($Q11))),MONTH($P11)&gt;2)," ",IF(MONTH($P11)&lt;=2,COUNTIF(Tableau2353[[#This Row],[01/02/2024]:[29/02/2024]],"B")))))</f>
        <v>0</v>
      </c>
      <c r="LB11" s="61">
        <f>IF(ISBLANK($P11)," ",IF(AND(NOT(ISBLANK($Q11)),MONTH($Q11)&gt;3),IF(MONTH($P11)&lt;=3,COUNTIF(Tableau2353[[#This Row],[01/03/2024]:[29/03/2024]],"B")), IF(IF(AND((ISBLANK($Q11))),MONTH($P11)&gt;3)," ",IF(MONTH($P11)&lt;=3,COUNTIF(Tableau2353[[#This Row],[01/03/2024]:[29/03/2024]],"B")))))</f>
        <v>0</v>
      </c>
      <c r="LC11" s="61">
        <f>IF(ISBLANK($P11)," ",IF(AND(NOT(ISBLANK($Q11)),MONTH($Q11)&gt;4),IF(MONTH($P11)&lt;=4,COUNTIF(Tableau2353[[#This Row],[01/04/2024]:[30/04/2024]],"B")), IF(IF(AND((ISBLANK($Q11))),MONTH($P11)&gt;4)," ",IF(MONTH($P11)&lt;=4,COUNTIF(Tableau2353[[#This Row],[01/04/2024]:[30/04/2024]],"B")))))</f>
        <v>0</v>
      </c>
      <c r="LD11" s="61">
        <f>IF(ISBLANK($P11)," ",IF(AND(NOT(ISBLANK($Q11)),MONTH($Q11)&gt;5),IF(MONTH($P11)&lt;=5,COUNTIF(Tableau2353[[#This Row],[01/05/2024]:[31/05/2024]],"B")), IF(IF(AND((ISBLANK($Q11))),MONTH($P11)&gt;5)," ",IF(MONTH($P11)&lt;=5,COUNTIF(Tableau2353[[#This Row],[01/05/2024]:[31/05/2024]],"B")))))</f>
        <v>0</v>
      </c>
      <c r="LE11" s="61">
        <f>IF(ISBLANK($P11)," ",IF(AND(NOT(ISBLANK($Q11)),MONTH($Q11)&gt;6),IF(MONTH($P11)&lt;=6,COUNTIF(Tableau2353[[#This Row],[3/6/20242]:[28/06/2024]],"B")), IF(IF(AND((ISBLANK($Q11))),MONTH($P11)&gt;6)," ",IF(MONTH($P11)&lt;=6,COUNTIF(Tableau2353[[#This Row],[3/6/20242]:[28/06/2024]],"B")))))</f>
        <v>0</v>
      </c>
      <c r="LF11" s="61">
        <f>IF(ISBLANK($P11)," ",IF(AND(NOT(ISBLANK($Q11)),MONTH($Q11)&gt;7),IF(MONTH($P11)&lt;=7,COUNTIF(Tableau2353[[#This Row],[01/07/2024]:[31/07/2024]],"B")), IF(IF(AND((ISBLANK($Q11))),MONTH($P11)&gt;7)," ",IF(MONTH($P11)&lt;=7,COUNTIF(Tableau2353[[#This Row],[01/07/2024]:[31/07/2024]],"B")))))</f>
        <v>0</v>
      </c>
      <c r="LG11" s="61">
        <f>IF(ISBLANK($P11)," ",IF(AND(NOT(ISBLANK($Q11)),MONTH($Q11)&gt;8),IF(MONTH($P11)&lt;=8,COUNTIF(Tableau2353[[#This Row],[1/8/2024]:[30/08/2024]],"B")), IF(IF(AND((ISBLANK($Q11))),MONTH($P11)&gt;8)," ",IF(MONTH($P11)&lt;=8,COUNTIF(Tableau2353[[#This Row],[1/8/2024]:[30/08/2024]],"B")))))</f>
        <v>0</v>
      </c>
      <c r="LH11" s="61">
        <f>IF(ISBLANK($P11)," ",IF(AND(NOT(ISBLANK($Q11)),MONTH($Q11)&gt;9),IF(MONTH($P11)&lt;=9,COUNTIF(Tableau2353[[#This Row],[02/09/2024]:[30/09/2024]],"B")), IF(IF(AND((ISBLANK($Q11))),MONTH($P11)&gt;9)," ",IF(MONTH($P11)&lt;=9,COUNTIF(Tableau2353[[#This Row],[02/09/2024]:[30/09/2024]],"B")))))</f>
        <v>0</v>
      </c>
      <c r="LI11" s="61">
        <f>IF(ISBLANK($P11)," ",IF(AND(NOT(ISBLANK($Q11)),MONTH($Q11)&gt;10),IF(MONTH($P11)&lt;=10,COUNTIF(Tableau2353[[#This Row],[01/10/2024]:[31/10/2024]],"B")), IF(IF(AND((ISBLANK($Q11))),MONTH($P11)&gt;10)," ",IF(MONTH($P11)&lt;=10,COUNTIF(Tableau2353[[#This Row],[01/10/2024]:[31/10/2024]],"B")))))</f>
        <v>0</v>
      </c>
      <c r="LJ11" s="61">
        <f>IF(ISBLANK($P11)," ",IF(AND(NOT(ISBLANK($Q11)),MONTH($Q11)&gt;11),IF(MONTH($P11)&lt;=11,COUNTIF(Tableau2353[[#This Row],[01/11/2024]:[29/11/2024]],"B")), IF(IF(AND((ISBLANK($Q11))),MONTH($P11)&gt;11)," ",IF(MONTH($P11)&lt;=11,COUNTIF(Tableau2353[[#This Row],[01/11/2024]:[29/11/2024]],"B")))))</f>
        <v>0</v>
      </c>
      <c r="LK11" s="61">
        <f>IF(ISBLANK($P11)," ",IF(AND(NOT(ISBLANK($Q11)),MONTH($Q11)&gt;12),IF(MONTH($P11)&lt;=12,COUNTIF(Tableau2353[[#This Row],[02/12/2024]:[31/12/2024]],"B")), IF(IF(AND((ISBLANK($Q11))),MONTH($P11)&gt;12)," ",IF(MONTH($P11)&lt;=12,COUNTIF(Tableau2353[[#This Row],[02/12/2024]:[31/12/2024]],"B")))))</f>
        <v>0</v>
      </c>
    </row>
    <row r="12" spans="1:323" ht="15" hidden="1" customHeight="1">
      <c r="A12" s="40">
        <v>1</v>
      </c>
      <c r="B12" s="92" t="s">
        <v>468</v>
      </c>
      <c r="C12" s="26" t="s">
        <v>469</v>
      </c>
      <c r="D12" s="32">
        <v>44291</v>
      </c>
      <c r="E12" s="26" t="s">
        <v>470</v>
      </c>
      <c r="F12" s="26" t="s">
        <v>431</v>
      </c>
      <c r="G12" s="26" t="s">
        <v>471</v>
      </c>
      <c r="H12" s="26" t="s">
        <v>422</v>
      </c>
      <c r="I12" s="26" t="s">
        <v>423</v>
      </c>
      <c r="J12" s="26" t="s">
        <v>424</v>
      </c>
      <c r="K12" s="26" t="s">
        <v>425</v>
      </c>
      <c r="L12" s="26" t="s">
        <v>908</v>
      </c>
      <c r="M12" s="26" t="s">
        <v>477</v>
      </c>
      <c r="N12" s="26" t="s">
        <v>478</v>
      </c>
      <c r="O12" s="26" t="s">
        <v>434</v>
      </c>
      <c r="P12" s="32">
        <v>45292</v>
      </c>
      <c r="Q12" s="29"/>
      <c r="R12" s="27" t="s">
        <v>445</v>
      </c>
      <c r="S12" s="28">
        <f>IF(ISBLANK(P12)," ",IF(IF(AND(NOT(ISBLANK(Q12))),MONTH(Q12)&lt;1)," ",IF(MONTH(P12)&lt;2,SUM(Tableau2353[[#This Row],[01/01/2024]:[31/01/2024]])," ")))</f>
        <v>16</v>
      </c>
      <c r="T12" s="28">
        <f>IF(ISBLANK(P12)," ",IF(IF(AND(NOT(ISBLANK(Q12))),MONTH(Q12)&lt;2)," ",IF(MONTH(P12)&lt;3,SUM(Tableau2353[[#This Row],[01/02/2024]:[29/02/2024]])," ")))</f>
        <v>21</v>
      </c>
      <c r="U12" s="28">
        <f>IF(ISBLANK(P12)," ",IF(IF(AND(NOT(ISBLANK(Q12))),MONTH(Q12)&lt;3)," ",IF(MONTH(P12)&lt;4,SUM(Tableau2353[[#This Row],[01/03/2024]:[29/03/2024]])," ")))</f>
        <v>20</v>
      </c>
      <c r="V12" s="28">
        <f>IF(ISBLANK(P12)," ",IF(IF(AND(NOT(ISBLANK(Q12))),MONTH(Q12)&lt;4)," ",IF(MONTH(P12)&lt;5,SUM(Tableau2353[[#This Row],[01/04/2024]:[30/04/2024]])," ")))</f>
        <v>20</v>
      </c>
      <c r="W12" s="28">
        <f>IF(ISBLANK(P12)," ",IF(IF(AND(NOT(ISBLANK(Q12))),MONTH(Q12)&lt;5)," ",IF(MONTH(P12)&lt;6,SUM(Tableau2353[[#This Row],[01/05/2024]:[31/05/2024]])," ")))</f>
        <v>22</v>
      </c>
      <c r="X12" s="28">
        <f>IF(ISBLANK(P12)," ",IF(IF(AND(NOT(ISBLANK(Q12))),MONTH(Q12)&lt;6)," ",IF(MONTH(P12)&lt;7,SUM(Tableau2353[[#This Row],[3/6/20242]:[28/06/2024]])," ")))</f>
        <v>17</v>
      </c>
      <c r="Y12" s="28">
        <f>IF(ISBLANK(P12)," ",IF(IF(AND(NOT(ISBLANK(Q12))),MONTH(Q12)&lt;6)," ",IF(MONTH(P12)&lt;8,SUM(Tableau2353[[#This Row],[01/07/2024]:[31/07/2024]])," ")))</f>
        <v>15</v>
      </c>
      <c r="Z12" s="28">
        <f>IF(ISBLANK(P12)," ",IF(IF(AND(NOT(ISBLANK(Q12))),MONTH(Q12)&lt;8)," ",IF(MONTH(P12)&lt;9,SUM(Tableau2353[[#This Row],[1/8/2024]:[30/08/2024]])," ")))</f>
        <v>10</v>
      </c>
      <c r="AA12" s="28">
        <f>IF(ISBLANK(P12)," ",IF(IF(AND(NOT(ISBLANK(Q12))),MONTH(Q12)&lt;9)," ",IF(MONTH(P12)&lt;10,SUM(Tableau2353[[#This Row],[02/09/2024]:[30/09/2024]])," ")))</f>
        <v>19</v>
      </c>
      <c r="AB12" s="28">
        <f>IF(ISBLANK(P12)," ",IF(IF(AND(NOT(ISBLANK(Q12))),MONTH(Q12)&lt;10)," ",IF(MONTH(P12)&lt;11,SUM(Tableau2353[[#This Row],[01/10/2024]:[31/10/2024]])," ")))</f>
        <v>23</v>
      </c>
      <c r="AC12" s="28">
        <f>IF(ISBLANK(P12)," ",IF(IF(AND(NOT(ISBLANK(Q12))),MONTH(Q12)&lt;11)," ",IF(MONTH(P12)&lt;12,SUM(Tableau2353[[#This Row],[01/11/2024]:[29/11/2024]])," ")))</f>
        <v>9</v>
      </c>
      <c r="AD12" s="28">
        <f>IF(ISBLANK(P12)," ",IF(IF(AND(NOT(ISBLANK(Q12))),MONTH(Q12)&lt;12)," ",IF(MONTH(P12)&lt;13,SUM(Tableau2353[[#This Row],[02/12/2024]:[31/12/2024]])," ")))</f>
        <v>11</v>
      </c>
      <c r="AE12" s="7"/>
      <c r="AF12" s="64">
        <f>IF(OR(ISBLANK(P12),Tableau2353[[#This Row],[Janvier]]=" ")," ",SUM(Tableau2353[[#This Row],[01/01/2024]:[31/01/2024]])/(COUNTA(Tableau2353[[#This Row],[01/01/2024]:[31/01/2024]])+COUNTBLANK(Tableau2353[[#This Row],[01/01/2024]:[31/01/2024]])))</f>
        <v>0.69565217391304346</v>
      </c>
      <c r="AG12" s="8">
        <f>IF(OR(ISBLANK(P12),Tableau2353[[#This Row],[Février]]=" ")," ",SUM(Tableau2353[[#This Row],[01/02/2024]:[29/02/2024]])/(COUNTA(Tableau2353[[#This Row],[01/02/2024]:[29/02/2024]])+COUNTBLANK(Tableau2353[[#This Row],[01/02/2024]:[29/02/2024]])))</f>
        <v>1</v>
      </c>
      <c r="AH12" s="8">
        <f>IF(OR(ISBLANK(P12),Tableau2353[[#This Row],[Mars]]=" ")," ",SUM(Tableau2353[[#This Row],[01/03/2024]:[29/03/2024]])/(COUNTA(Tableau2353[[#This Row],[01/03/2024]:[29/03/2024]])+COUNTBLANK(Tableau2353[[#This Row],[01/03/2024]:[29/03/2024]])))</f>
        <v>0.95238095238095233</v>
      </c>
      <c r="AI12" s="8">
        <f>IF(OR(ISBLANK(P12),Tableau2353[[#This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12" s="8">
        <f>IF(OR(ISBLANK(P12),Tableau2353[[#This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12" s="8">
        <f>IF(OR(ISBLANK(P12),Tableau2353[[#This Row],[Juin]]=" ")," ",SUM(Tableau2353[[#This Row],[3/6/20242]:[28/06/2024]])/(COUNTA(Tableau2353[[#This Row],[3/6/20242]:[28/06/2024]])+COUNTBLANK(Tableau2353[[#This Row],[3/6/20242]:[28/06/2024]])))</f>
        <v>0.85</v>
      </c>
      <c r="AL12" s="8">
        <f>IF(OR(ISBLANK(P12),Tableau2353[[#This Row],[Juillet]]=" ")," ",SUM(Tableau2353[[#This Row],[01/07/2024]:[31/07/2024]])/(COUNTA(Tableau2353[[#This Row],[01/07/2024]:[31/07/2024]])+COUNTBLANK(Tableau2353[[#This Row],[01/07/2024]:[31/07/2024]])))</f>
        <v>0.65217391304347827</v>
      </c>
      <c r="AM12" s="8">
        <f>IF(OR(ISBLANK(P12),Tableau2353[[#This Row],[Août]]=" ")," ",SUM(Tableau2353[[#This Row],[1/8/2024]:[30/08/2024]])/(COUNTA(Tableau2353[[#This Row],[1/8/2024]:[30/08/2024]])+COUNTBLANK(Tableau2353[[#This Row],[1/8/2024]:[30/08/2024]])))</f>
        <v>0.45454545454545453</v>
      </c>
      <c r="AN12" s="8">
        <f>IF(OR(ISBLANK(P12),Tableau2353[[#This Row],[Septembre]]=" ")," ",SUM(Tableau2353[[#This Row],[02/09/2024]:[30/09/2024]])/(COUNTA(Tableau2353[[#This Row],[02/09/2024]:[30/09/2024]])+COUNTBLANK(Tableau2353[[#This Row],[02/09/2024]:[30/09/2024]])))</f>
        <v>0.90476190476190477</v>
      </c>
      <c r="AO12" s="8">
        <f>IF(OR(ISBLANK(P12),Tableau2353[[#This Row],[Octobre]]=" ")," ",SUM(Tableau2353[[#This Row],[01/10/2024]:[31/10/2024]])/(COUNTA(Tableau2353[[#This Row],[01/10/2024]:[31/10/2024]])+COUNTBLANK(Tableau2353[[#This Row],[01/10/2024]:[31/10/2024]])))</f>
        <v>1</v>
      </c>
      <c r="AP12" s="8">
        <f>IF(OR(ISBLANK(P12),Tableau2353[[#This Row],[Novembre]]=" ")," ",SUM(Tableau2353[[#This Row],[01/11/2024]:[29/11/2024]])/(COUNTA(Tableau2353[[#This Row],[01/11/2024]:[29/11/2024]])+COUNTBLANK(Tableau2353[[#This Row],[01/11/2024]:[29/11/2024]])))</f>
        <v>0.42857142857142855</v>
      </c>
      <c r="AQ12" s="8">
        <f>IF(OR(ISBLANK(P12),Tableau2353[[#This Row],[Décembre]]=" ")," ",SUM(Tableau2353[[#This Row],[02/12/2024]:[31/12/2024]])/(COUNTA(Tableau2353[[#This Row],[02/12/2024]:[31/12/2024]])+COUNTBLANK(Tableau2353[[#This Row],[02/12/2024]:[31/12/2024]])))</f>
        <v>0.5</v>
      </c>
      <c r="AR12" s="8">
        <v>1</v>
      </c>
      <c r="AS12" s="8" t="s">
        <v>413</v>
      </c>
      <c r="AT12" s="8" t="s">
        <v>413</v>
      </c>
      <c r="AU12" s="8" t="s">
        <v>413</v>
      </c>
      <c r="AV12" s="8" t="s">
        <v>413</v>
      </c>
      <c r="AW12" s="8" t="s">
        <v>413</v>
      </c>
      <c r="AX12" s="8" t="s">
        <v>413</v>
      </c>
      <c r="AY12" s="8">
        <v>1</v>
      </c>
      <c r="AZ12" s="61" t="s">
        <v>415</v>
      </c>
      <c r="BA12" s="8">
        <v>1</v>
      </c>
      <c r="BB12" s="8">
        <v>1</v>
      </c>
      <c r="BC12" s="8">
        <v>1</v>
      </c>
      <c r="BD12" s="8">
        <v>1</v>
      </c>
      <c r="BE12" s="8">
        <v>1</v>
      </c>
      <c r="BF12" s="8">
        <v>1</v>
      </c>
      <c r="BG12" s="8">
        <v>1</v>
      </c>
      <c r="BH12" s="8">
        <v>1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8">
        <v>1</v>
      </c>
      <c r="BP12" s="8">
        <v>1</v>
      </c>
      <c r="BQ12" s="8">
        <v>1</v>
      </c>
      <c r="BR12" s="8">
        <v>1</v>
      </c>
      <c r="BS12" s="8">
        <v>1</v>
      </c>
      <c r="BT12" s="8">
        <v>1</v>
      </c>
      <c r="BU12" s="8">
        <v>1</v>
      </c>
      <c r="BV12" s="8">
        <v>1</v>
      </c>
      <c r="BW12" s="8">
        <v>1</v>
      </c>
      <c r="BX12" s="8">
        <v>1</v>
      </c>
      <c r="BY12" s="8">
        <v>1</v>
      </c>
      <c r="BZ12" s="8">
        <v>1</v>
      </c>
      <c r="CA12" s="8">
        <v>1</v>
      </c>
      <c r="CB12" s="8">
        <v>1</v>
      </c>
      <c r="CC12" s="8">
        <v>1</v>
      </c>
      <c r="CD12" s="8">
        <v>1</v>
      </c>
      <c r="CE12" s="8">
        <v>1</v>
      </c>
      <c r="CF12" s="8">
        <v>1</v>
      </c>
      <c r="CG12" s="8">
        <v>1</v>
      </c>
      <c r="CH12" s="8">
        <v>1</v>
      </c>
      <c r="CI12" s="8">
        <v>1</v>
      </c>
      <c r="CJ12" s="8">
        <v>1</v>
      </c>
      <c r="CK12" s="8">
        <v>1</v>
      </c>
      <c r="CL12" s="8">
        <v>1</v>
      </c>
      <c r="CM12" s="8">
        <v>1</v>
      </c>
      <c r="CN12" s="8">
        <v>1</v>
      </c>
      <c r="CO12" s="8">
        <v>1</v>
      </c>
      <c r="CP12" s="8">
        <v>1</v>
      </c>
      <c r="CQ12" s="8">
        <v>1</v>
      </c>
      <c r="CR12" s="8">
        <v>1</v>
      </c>
      <c r="CS12" s="8">
        <v>1</v>
      </c>
      <c r="CT12" s="8">
        <v>1</v>
      </c>
      <c r="CU12" s="8">
        <v>1</v>
      </c>
      <c r="CV12" s="8">
        <v>1</v>
      </c>
      <c r="CW12" s="8">
        <v>1</v>
      </c>
      <c r="CX12" s="8">
        <v>1</v>
      </c>
      <c r="CY12" s="8">
        <v>1</v>
      </c>
      <c r="CZ12" s="8">
        <v>1</v>
      </c>
      <c r="DA12" s="8">
        <v>1</v>
      </c>
      <c r="DB12" s="8">
        <v>1</v>
      </c>
      <c r="DC12" s="8">
        <v>1</v>
      </c>
      <c r="DD12" s="8" t="s">
        <v>413</v>
      </c>
      <c r="DE12" s="8">
        <v>1</v>
      </c>
      <c r="DF12" s="8">
        <v>1</v>
      </c>
      <c r="DG12" s="8">
        <v>1</v>
      </c>
      <c r="DH12" s="8">
        <v>1</v>
      </c>
      <c r="DI12" s="8">
        <v>1</v>
      </c>
      <c r="DJ12" s="8">
        <v>1</v>
      </c>
      <c r="DK12" s="8">
        <v>1</v>
      </c>
      <c r="DL12" s="8" t="s">
        <v>415</v>
      </c>
      <c r="DM12" s="8" t="s">
        <v>415</v>
      </c>
      <c r="DN12" s="8">
        <v>1</v>
      </c>
      <c r="DO12" s="8">
        <v>1</v>
      </c>
      <c r="DP12" s="8">
        <v>1</v>
      </c>
      <c r="DQ12" s="8">
        <v>1</v>
      </c>
      <c r="DR12" s="8">
        <v>1</v>
      </c>
      <c r="DS12" s="8">
        <v>1</v>
      </c>
      <c r="DT12" s="8">
        <v>1</v>
      </c>
      <c r="DU12" s="8">
        <v>1</v>
      </c>
      <c r="DV12" s="8">
        <v>1</v>
      </c>
      <c r="DW12" s="8">
        <v>1</v>
      </c>
      <c r="DX12" s="8">
        <v>1</v>
      </c>
      <c r="DY12" s="8">
        <v>1</v>
      </c>
      <c r="DZ12" s="8">
        <v>1</v>
      </c>
      <c r="EA12" s="8" t="s">
        <v>415</v>
      </c>
      <c r="EB12" s="8">
        <v>1</v>
      </c>
      <c r="EC12" s="8">
        <v>1</v>
      </c>
      <c r="ED12" s="8">
        <v>1</v>
      </c>
      <c r="EE12" s="8">
        <v>1</v>
      </c>
      <c r="EF12" s="8">
        <v>1</v>
      </c>
      <c r="EG12" s="8">
        <v>1</v>
      </c>
      <c r="EH12" s="8">
        <v>1</v>
      </c>
      <c r="EI12" s="8">
        <v>1</v>
      </c>
      <c r="EJ12" s="8">
        <v>1</v>
      </c>
      <c r="EK12" s="8">
        <v>1</v>
      </c>
      <c r="EL12" s="8">
        <v>1</v>
      </c>
      <c r="EM12" s="8">
        <v>1</v>
      </c>
      <c r="EN12" s="8">
        <v>1</v>
      </c>
      <c r="EO12" s="8">
        <v>1</v>
      </c>
      <c r="EP12" s="8">
        <v>1</v>
      </c>
      <c r="EQ12" s="8">
        <v>1</v>
      </c>
      <c r="ER12" s="8">
        <v>1</v>
      </c>
      <c r="ES12" s="8">
        <v>1</v>
      </c>
      <c r="ET12" s="8">
        <v>1</v>
      </c>
      <c r="EU12" s="8">
        <v>1</v>
      </c>
      <c r="EV12" s="8">
        <v>1</v>
      </c>
      <c r="EW12" s="8">
        <v>1</v>
      </c>
      <c r="EX12" s="8">
        <v>1</v>
      </c>
      <c r="EY12" s="8">
        <v>1</v>
      </c>
      <c r="EZ12" s="8">
        <v>1</v>
      </c>
      <c r="FA12" s="8">
        <v>1</v>
      </c>
      <c r="FB12" s="8">
        <v>1</v>
      </c>
      <c r="FC12" s="8">
        <v>1</v>
      </c>
      <c r="FD12" s="8">
        <v>1</v>
      </c>
      <c r="FE12" s="8">
        <v>1</v>
      </c>
      <c r="FF12" s="8">
        <v>1</v>
      </c>
      <c r="FG12" s="8">
        <v>1</v>
      </c>
      <c r="FH12" s="8" t="s">
        <v>415</v>
      </c>
      <c r="FI12" s="8" t="s">
        <v>415</v>
      </c>
      <c r="FJ12" s="8">
        <v>1</v>
      </c>
      <c r="FK12" s="8">
        <v>1</v>
      </c>
      <c r="FL12" s="8">
        <v>1</v>
      </c>
      <c r="FM12" s="8">
        <v>1</v>
      </c>
      <c r="FN12" s="8" t="s">
        <v>409</v>
      </c>
      <c r="FO12" s="8">
        <v>1</v>
      </c>
      <c r="FP12" s="8">
        <v>1</v>
      </c>
      <c r="FQ12" s="8">
        <v>1</v>
      </c>
      <c r="FR12" s="8">
        <v>1</v>
      </c>
      <c r="FS12" s="8">
        <v>1</v>
      </c>
      <c r="FT12" s="8">
        <v>1</v>
      </c>
      <c r="FU12" s="8">
        <v>1</v>
      </c>
      <c r="FV12" s="8">
        <v>1</v>
      </c>
      <c r="FW12" s="8">
        <v>1</v>
      </c>
      <c r="FX12" s="8">
        <v>1</v>
      </c>
      <c r="FY12" s="8">
        <v>1</v>
      </c>
      <c r="FZ12" s="8">
        <v>1</v>
      </c>
      <c r="GA12" s="8">
        <v>1</v>
      </c>
      <c r="GB12" s="8">
        <v>1</v>
      </c>
      <c r="GC12" s="8">
        <v>1</v>
      </c>
      <c r="GD12" s="8" t="s">
        <v>409</v>
      </c>
      <c r="GE12" s="8">
        <v>1</v>
      </c>
      <c r="GF12" s="8">
        <v>1</v>
      </c>
      <c r="GG12" s="8">
        <v>1</v>
      </c>
      <c r="GH12" s="8" t="s">
        <v>413</v>
      </c>
      <c r="GI12" s="8" t="s">
        <v>413</v>
      </c>
      <c r="GJ12" s="8" t="s">
        <v>413</v>
      </c>
      <c r="GK12" s="8" t="s">
        <v>413</v>
      </c>
      <c r="GL12" s="8" t="s">
        <v>413</v>
      </c>
      <c r="GM12" s="8" t="s">
        <v>415</v>
      </c>
      <c r="GN12" s="8" t="s">
        <v>413</v>
      </c>
      <c r="GO12" s="8" t="s">
        <v>413</v>
      </c>
      <c r="GP12" s="8" t="s">
        <v>413</v>
      </c>
      <c r="GQ12" s="8" t="s">
        <v>413</v>
      </c>
      <c r="GR12" s="8" t="s">
        <v>413</v>
      </c>
      <c r="GS12" s="8" t="s">
        <v>413</v>
      </c>
      <c r="GT12" s="8" t="s">
        <v>413</v>
      </c>
      <c r="GU12" s="8" t="s">
        <v>413</v>
      </c>
      <c r="GV12" s="8" t="s">
        <v>413</v>
      </c>
      <c r="GW12" s="8" t="s">
        <v>413</v>
      </c>
      <c r="GX12" s="8" t="s">
        <v>415</v>
      </c>
      <c r="GY12" s="8">
        <v>1</v>
      </c>
      <c r="GZ12" s="8">
        <v>1</v>
      </c>
      <c r="HA12" s="8">
        <v>1</v>
      </c>
      <c r="HB12" s="8" t="s">
        <v>415</v>
      </c>
      <c r="HC12" s="8" t="s">
        <v>415</v>
      </c>
      <c r="HD12" s="8">
        <v>1</v>
      </c>
      <c r="HE12" s="8">
        <v>1</v>
      </c>
      <c r="HF12" s="8">
        <v>1</v>
      </c>
      <c r="HG12" s="8">
        <v>1</v>
      </c>
      <c r="HH12" s="8">
        <v>1</v>
      </c>
      <c r="HI12" s="8">
        <v>1</v>
      </c>
      <c r="HJ12" s="8">
        <v>1</v>
      </c>
      <c r="HK12" s="8">
        <v>1</v>
      </c>
      <c r="HL12" s="8">
        <v>1</v>
      </c>
      <c r="HM12" s="8">
        <v>1</v>
      </c>
      <c r="HN12" s="8">
        <v>1</v>
      </c>
      <c r="HO12" s="8">
        <v>1</v>
      </c>
      <c r="HP12" s="8">
        <v>1</v>
      </c>
      <c r="HQ12" s="8">
        <v>1</v>
      </c>
      <c r="HR12" s="8">
        <v>1</v>
      </c>
      <c r="HS12" s="8">
        <v>1</v>
      </c>
      <c r="HT12" s="8" t="s">
        <v>409</v>
      </c>
      <c r="HU12" s="8" t="s">
        <v>415</v>
      </c>
      <c r="HV12" s="8">
        <v>1</v>
      </c>
      <c r="HW12" s="8">
        <v>1</v>
      </c>
      <c r="HX12" s="8">
        <v>1</v>
      </c>
      <c r="HY12" s="8">
        <v>1</v>
      </c>
      <c r="HZ12" s="8">
        <v>1</v>
      </c>
      <c r="IA12" s="8">
        <v>1</v>
      </c>
      <c r="IB12" s="8">
        <v>1</v>
      </c>
      <c r="IC12" s="8">
        <v>1</v>
      </c>
      <c r="ID12" s="8">
        <v>1</v>
      </c>
      <c r="IE12" s="8">
        <v>1</v>
      </c>
      <c r="IF12" s="8">
        <v>1</v>
      </c>
      <c r="IG12" s="8">
        <v>1</v>
      </c>
      <c r="IH12" s="8">
        <v>1</v>
      </c>
      <c r="II12" s="8">
        <v>1</v>
      </c>
      <c r="IJ12" s="8">
        <v>1</v>
      </c>
      <c r="IK12" s="8">
        <v>1</v>
      </c>
      <c r="IL12" s="8">
        <v>1</v>
      </c>
      <c r="IM12" s="8">
        <v>1</v>
      </c>
      <c r="IN12" s="8">
        <v>1</v>
      </c>
      <c r="IO12" s="8">
        <v>1</v>
      </c>
      <c r="IP12" s="8">
        <v>1</v>
      </c>
      <c r="IQ12" s="8">
        <v>1</v>
      </c>
      <c r="IR12" s="8">
        <v>1</v>
      </c>
      <c r="IS12" s="8">
        <v>1</v>
      </c>
      <c r="IT12" s="8">
        <v>1</v>
      </c>
      <c r="IU12" s="8">
        <v>1</v>
      </c>
      <c r="IV12" s="8">
        <v>1</v>
      </c>
      <c r="IW12" s="8">
        <v>1</v>
      </c>
      <c r="IX12" s="8">
        <v>1</v>
      </c>
      <c r="IY12" s="8">
        <v>1</v>
      </c>
      <c r="IZ12" s="8">
        <v>1</v>
      </c>
      <c r="JA12" s="8">
        <v>1</v>
      </c>
      <c r="JB12" s="8">
        <v>1</v>
      </c>
      <c r="JC12" s="8" t="s">
        <v>1424</v>
      </c>
      <c r="JD12" s="8">
        <v>0.5</v>
      </c>
      <c r="JE12" s="8">
        <v>0.5</v>
      </c>
      <c r="JF12" s="8" t="s">
        <v>415</v>
      </c>
      <c r="JG12" s="8">
        <v>0.5</v>
      </c>
      <c r="JH12" s="8">
        <v>0.5</v>
      </c>
      <c r="JI12" s="8">
        <v>0.5</v>
      </c>
      <c r="JJ12" s="8">
        <v>0.5</v>
      </c>
      <c r="JK12" s="8">
        <v>0.5</v>
      </c>
      <c r="JL12" s="8">
        <v>0.5</v>
      </c>
      <c r="JM12" s="8">
        <v>0.5</v>
      </c>
      <c r="JN12" s="8" t="s">
        <v>415</v>
      </c>
      <c r="JO12" s="8">
        <v>0.5</v>
      </c>
      <c r="JP12" s="8">
        <v>0.5</v>
      </c>
      <c r="JQ12" s="8">
        <v>0.5</v>
      </c>
      <c r="JR12" s="8">
        <v>0.5</v>
      </c>
      <c r="JS12" s="8">
        <v>0.5</v>
      </c>
      <c r="JT12" s="8">
        <v>0.5</v>
      </c>
      <c r="JU12" s="8">
        <v>0.5</v>
      </c>
      <c r="JV12" s="8">
        <v>0.5</v>
      </c>
      <c r="JW12" s="8">
        <v>0.5</v>
      </c>
      <c r="JX12" s="8">
        <v>0.5</v>
      </c>
      <c r="JY12" s="8">
        <v>0.5</v>
      </c>
      <c r="JZ12" s="8">
        <v>0.5</v>
      </c>
      <c r="KA12" s="8">
        <v>0.5</v>
      </c>
      <c r="KB12" s="8">
        <v>0.5</v>
      </c>
      <c r="KC12" s="8">
        <v>0.5</v>
      </c>
      <c r="KD12" s="8">
        <v>0.5</v>
      </c>
      <c r="KE12" s="8">
        <v>0.5</v>
      </c>
      <c r="KF12" s="8">
        <v>0.5</v>
      </c>
      <c r="KG12" s="8">
        <v>0.5</v>
      </c>
      <c r="KH12" s="8">
        <v>0.5</v>
      </c>
      <c r="KI12" s="8">
        <v>0.5</v>
      </c>
      <c r="KJ12" s="8">
        <v>0.5</v>
      </c>
      <c r="KK12" s="8">
        <v>0.5</v>
      </c>
      <c r="KL12" s="8">
        <v>0.5</v>
      </c>
      <c r="KM12" s="8">
        <v>0.5</v>
      </c>
      <c r="KN12" s="8">
        <v>0.5</v>
      </c>
      <c r="KO12" s="8">
        <v>0.5</v>
      </c>
      <c r="KP12" s="8">
        <v>0.5</v>
      </c>
      <c r="KQ12" s="8">
        <v>0.5</v>
      </c>
      <c r="KR12" s="8">
        <v>0.5</v>
      </c>
      <c r="KS12" s="8">
        <v>0.5</v>
      </c>
      <c r="KT12" s="8">
        <f>COUNTIF($AR12:$KS12,"F")</f>
        <v>3</v>
      </c>
      <c r="KU12" s="8">
        <f t="shared" si="0"/>
        <v>22</v>
      </c>
      <c r="KV12" s="8">
        <f t="shared" si="1"/>
        <v>183</v>
      </c>
      <c r="KW12" s="8">
        <f t="shared" si="2"/>
        <v>13</v>
      </c>
      <c r="KX12" s="8">
        <v>0</v>
      </c>
      <c r="KY12" s="8">
        <f>VLOOKUP(Tableau2353[[#This Row],[Matricule]],Feuil2!D:J,7,0)</f>
        <v>-2</v>
      </c>
      <c r="KZ12" s="61">
        <f>IF(ISBLANK($P12)," ",IF(AND(NOT(ISBLANK($Q12)),MONTH($Q12)&gt;1),IF(MONTH($P12)&lt;=1,COUNTIF(Tableau2353[[#This Row],[01/01/2024]:[31/01/2024]],"B")), IF(IF(AND((ISBLANK($Q12))),MONTH($P12)&gt;1)," ",IF(MONTH($P12)&lt;=1,COUNTIF(Tableau2353[[#This Row],[01/01/2024]:[31/01/2024]],"B")))))</f>
        <v>0</v>
      </c>
      <c r="LA12" s="61">
        <f>IF(ISBLANK($P12)," ",IF(AND(NOT(ISBLANK($Q12)),MONTH($Q12)&gt;2),IF(MONTH($P12)&lt;=2,COUNTIF(Tableau2353[[#This Row],[01/02/2024]:[29/02/2024]],"B")), IF(IF(AND((ISBLANK($Q12))),MONTH($P12)&gt;2)," ",IF(MONTH($P12)&lt;=2,COUNTIF(Tableau2353[[#This Row],[01/02/2024]:[29/02/2024]],"B")))))</f>
        <v>0</v>
      </c>
      <c r="LB12" s="61">
        <f>IF(ISBLANK($P12)," ",IF(AND(NOT(ISBLANK($Q12)),MONTH($Q12)&gt;3),IF(MONTH($P12)&lt;=3,COUNTIF(Tableau2353[[#This Row],[01/03/2024]:[29/03/2024]],"B")), IF(IF(AND((ISBLANK($Q12))),MONTH($P12)&gt;3)," ",IF(MONTH($P12)&lt;=3,COUNTIF(Tableau2353[[#This Row],[01/03/2024]:[29/03/2024]],"B")))))</f>
        <v>0</v>
      </c>
      <c r="LC12" s="61">
        <f>IF(ISBLANK($P12)," ",IF(AND(NOT(ISBLANK($Q12)),MONTH($Q12)&gt;4),IF(MONTH($P12)&lt;=4,COUNTIF(Tableau2353[[#This Row],[01/04/2024]:[30/04/2024]],"B")), IF(IF(AND((ISBLANK($Q12))),MONTH($P12)&gt;4)," ",IF(MONTH($P12)&lt;=4,COUNTIF(Tableau2353[[#This Row],[01/04/2024]:[30/04/2024]],"B")))))</f>
        <v>0</v>
      </c>
      <c r="LD12" s="61">
        <f>IF(ISBLANK($P12)," ",IF(AND(NOT(ISBLANK($Q12)),MONTH($Q12)&gt;5),IF(MONTH($P12)&lt;=5,COUNTIF(Tableau2353[[#This Row],[01/05/2024]:[31/05/2024]],"B")), IF(IF(AND((ISBLANK($Q12))),MONTH($P12)&gt;5)," ",IF(MONTH($P12)&lt;=5,COUNTIF(Tableau2353[[#This Row],[01/05/2024]:[31/05/2024]],"B")))))</f>
        <v>0</v>
      </c>
      <c r="LE12" s="61">
        <f>IF(ISBLANK($P12)," ",IF(AND(NOT(ISBLANK($Q12)),MONTH($Q12)&gt;6),IF(MONTH($P12)&lt;=6,COUNTIF(Tableau2353[[#This Row],[3/6/20242]:[28/06/2024]],"B")), IF(IF(AND((ISBLANK($Q12))),MONTH($P12)&gt;6)," ",IF(MONTH($P12)&lt;=6,COUNTIF(Tableau2353[[#This Row],[3/6/20242]:[28/06/2024]],"B")))))</f>
        <v>0</v>
      </c>
      <c r="LF12" s="61">
        <f>IF(ISBLANK($P12)," ",IF(AND(NOT(ISBLANK($Q12)),MONTH($Q12)&gt;7),IF(MONTH($P12)&lt;=7,COUNTIF(Tableau2353[[#This Row],[01/07/2024]:[31/07/2024]],"B")), IF(IF(AND((ISBLANK($Q12))),MONTH($P12)&gt;7)," ",IF(MONTH($P12)&lt;=7,COUNTIF(Tableau2353[[#This Row],[01/07/2024]:[31/07/2024]],"B")))))</f>
        <v>0</v>
      </c>
      <c r="LG12" s="61">
        <f>IF(ISBLANK($P12)," ",IF(AND(NOT(ISBLANK($Q12)),MONTH($Q12)&gt;8),IF(MONTH($P12)&lt;=8,COUNTIF(Tableau2353[[#This Row],[1/8/2024]:[30/08/2024]],"B")), IF(IF(AND((ISBLANK($Q12))),MONTH($P12)&gt;8)," ",IF(MONTH($P12)&lt;=8,COUNTIF(Tableau2353[[#This Row],[1/8/2024]:[30/08/2024]],"B")))))</f>
        <v>0</v>
      </c>
      <c r="LH12" s="61">
        <f>IF(ISBLANK($P12)," ",IF(AND(NOT(ISBLANK($Q12)),MONTH($Q12)&gt;9),IF(MONTH($P12)&lt;=9,COUNTIF(Tableau2353[[#This Row],[02/09/2024]:[30/09/2024]],"B")), IF(IF(AND((ISBLANK($Q12))),MONTH($P12)&gt;9)," ",IF(MONTH($P12)&lt;=9,COUNTIF(Tableau2353[[#This Row],[02/09/2024]:[30/09/2024]],"B")))))</f>
        <v>0</v>
      </c>
      <c r="LI12" s="61">
        <f>IF(ISBLANK($P12)," ",IF(AND(NOT(ISBLANK($Q12)),MONTH($Q12)&gt;10),IF(MONTH($P12)&lt;=10,COUNTIF(Tableau2353[[#This Row],[01/10/2024]:[31/10/2024]],"B")), IF(IF(AND((ISBLANK($Q12))),MONTH($P12)&gt;10)," ",IF(MONTH($P12)&lt;=10,COUNTIF(Tableau2353[[#This Row],[01/10/2024]:[31/10/2024]],"B")))))</f>
        <v>0</v>
      </c>
      <c r="LJ12" s="61">
        <f>IF(ISBLANK($P12)," ",IF(AND(NOT(ISBLANK($Q12)),MONTH($Q12)&gt;11),IF(MONTH($P12)&lt;=11,COUNTIF(Tableau2353[[#This Row],[01/11/2024]:[29/11/2024]],"B")), IF(IF(AND((ISBLANK($Q12))),MONTH($P12)&gt;11)," ",IF(MONTH($P12)&lt;=11,COUNTIF(Tableau2353[[#This Row],[01/11/2024]:[29/11/2024]],"B")))))</f>
        <v>0</v>
      </c>
      <c r="LK12" s="61">
        <f>IF(ISBLANK($P12)," ",IF(AND(NOT(ISBLANK($Q12)),MONTH($Q12)&gt;12),IF(MONTH($P12)&lt;=12,COUNTIF(Tableau2353[[#This Row],[02/12/2024]:[31/12/2024]],"B")), IF(IF(AND((ISBLANK($Q12))),MONTH($P12)&gt;12)," ",IF(MONTH($P12)&lt;=12,COUNTIF(Tableau2353[[#This Row],[02/12/2024]:[31/12/2024]],"B")))))</f>
        <v>0</v>
      </c>
    </row>
    <row r="13" spans="1:323" ht="15" hidden="1" customHeight="1">
      <c r="A13" s="40">
        <v>1</v>
      </c>
      <c r="B13" s="92" t="s">
        <v>475</v>
      </c>
      <c r="C13" s="26" t="s">
        <v>476</v>
      </c>
      <c r="D13" s="32">
        <v>42887</v>
      </c>
      <c r="E13" s="26" t="s">
        <v>419</v>
      </c>
      <c r="F13" s="26" t="s">
        <v>420</v>
      </c>
      <c r="G13" s="26" t="s">
        <v>421</v>
      </c>
      <c r="H13" s="26" t="s">
        <v>422</v>
      </c>
      <c r="I13" s="26" t="s">
        <v>423</v>
      </c>
      <c r="J13" s="26" t="s">
        <v>424</v>
      </c>
      <c r="K13" s="26" t="s">
        <v>425</v>
      </c>
      <c r="L13" s="26" t="s">
        <v>908</v>
      </c>
      <c r="M13" s="26" t="s">
        <v>477</v>
      </c>
      <c r="N13" s="26" t="s">
        <v>478</v>
      </c>
      <c r="O13" s="26" t="s">
        <v>434</v>
      </c>
      <c r="P13" s="32">
        <v>45292</v>
      </c>
      <c r="Q13" s="29"/>
      <c r="R13" s="27" t="s">
        <v>445</v>
      </c>
      <c r="S13" s="28">
        <f>IF(ISBLANK(P13)," ",IF(IF(AND(NOT(ISBLANK(Q13))),MONTH(Q13)&lt;1)," ",IF(MONTH(P13)&lt;2,SUM(Tableau2353[[#This Row],[01/01/2024]:[31/01/2024]])," ")))</f>
        <v>17</v>
      </c>
      <c r="T13" s="28">
        <f>IF(ISBLANK(P13)," ",IF(IF(AND(NOT(ISBLANK(Q13))),MONTH(Q13)&lt;2)," ",IF(MONTH(P13)&lt;3,SUM(Tableau2353[[#This Row],[01/02/2024]:[29/02/2024]])," ")))</f>
        <v>19</v>
      </c>
      <c r="U13" s="28">
        <f>IF(ISBLANK(P13)," ",IF(IF(AND(NOT(ISBLANK(Q13))),MONTH(Q13)&lt;3)," ",IF(MONTH(P13)&lt;4,SUM(Tableau2353[[#This Row],[01/03/2024]:[29/03/2024]])," ")))</f>
        <v>21</v>
      </c>
      <c r="V13" s="28">
        <f>IF(ISBLANK(P13)," ",IF(IF(AND(NOT(ISBLANK(Q13))),MONTH(Q13)&lt;4)," ",IF(MONTH(P13)&lt;5,SUM(Tableau2353[[#This Row],[01/04/2024]:[30/04/2024]])," ")))</f>
        <v>20</v>
      </c>
      <c r="W13" s="28">
        <f>IF(ISBLANK(P13)," ",IF(IF(AND(NOT(ISBLANK(Q13))),MONTH(Q13)&lt;5)," ",IF(MONTH(P13)&lt;6,SUM(Tableau2353[[#This Row],[01/05/2024]:[31/05/2024]])," ")))</f>
        <v>22</v>
      </c>
      <c r="X13" s="28">
        <f>IF(ISBLANK(P13)," ",IF(IF(AND(NOT(ISBLANK(Q13))),MONTH(Q13)&lt;6)," ",IF(MONTH(P13)&lt;7,SUM(Tableau2353[[#This Row],[3/6/20242]:[28/06/2024]])," ")))</f>
        <v>14</v>
      </c>
      <c r="Y13" s="28">
        <f>IF(ISBLANK(P13)," ",IF(IF(AND(NOT(ISBLANK(Q13))),MONTH(Q13)&lt;6)," ",IF(MONTH(P13)&lt;8,SUM(Tableau2353[[#This Row],[01/07/2024]:[31/07/2024]])," ")))</f>
        <v>21</v>
      </c>
      <c r="Z13" s="28">
        <f>IF(ISBLANK(P13)," ",IF(IF(AND(NOT(ISBLANK(Q13))),MONTH(Q13)&lt;8)," ",IF(MONTH(P13)&lt;9,SUM(Tableau2353[[#This Row],[1/8/2024]:[30/08/2024]])," ")))</f>
        <v>7</v>
      </c>
      <c r="AA13" s="28">
        <f>IF(ISBLANK(P13)," ",IF(IF(AND(NOT(ISBLANK(Q13))),MONTH(Q13)&lt;9)," ",IF(MONTH(P13)&lt;10,SUM(Tableau2353[[#This Row],[02/09/2024]:[30/09/2024]])," ")))</f>
        <v>20</v>
      </c>
      <c r="AB13" s="28">
        <f>IF(ISBLANK(P13)," ",IF(IF(AND(NOT(ISBLANK(Q13))),MONTH(Q13)&lt;10)," ",IF(MONTH(P13)&lt;11,SUM(Tableau2353[[#This Row],[01/10/2024]:[31/10/2024]])," ")))</f>
        <v>23</v>
      </c>
      <c r="AC13" s="28">
        <f>IF(ISBLANK(P13)," ",IF(IF(AND(NOT(ISBLANK(Q13))),MONTH(Q13)&lt;11)," ",IF(MONTH(P13)&lt;12,SUM(Tableau2353[[#This Row],[01/11/2024]:[29/11/2024]])," ")))</f>
        <v>19</v>
      </c>
      <c r="AD13" s="28">
        <f>IF(ISBLANK(P13)," ",IF(IF(AND(NOT(ISBLANK(Q13))),MONTH(Q13)&lt;12)," ",IF(MONTH(P13)&lt;13,SUM(Tableau2353[[#This Row],[02/12/2024]:[31/12/2024]])," ")))</f>
        <v>17</v>
      </c>
      <c r="AE13" s="7"/>
      <c r="AF13" s="64">
        <f>IF(OR(ISBLANK(P13),Tableau2353[[#This Row],[Janvier]]=" ")," ",SUM(Tableau2353[[#This Row],[01/01/2024]:[31/01/2024]])/(COUNTA(Tableau2353[[#This Row],[01/01/2024]:[31/01/2024]])+COUNTBLANK(Tableau2353[[#This Row],[01/01/2024]:[31/01/2024]])))</f>
        <v>0.73913043478260865</v>
      </c>
      <c r="AG13" s="8">
        <f>IF(OR(ISBLANK(P13),Tableau2353[[#This Row],[Février]]=" ")," ",SUM(Tableau2353[[#This Row],[01/02/2024]:[29/02/2024]])/(COUNTA(Tableau2353[[#This Row],[01/02/2024]:[29/02/2024]])+COUNTBLANK(Tableau2353[[#This Row],[01/02/2024]:[29/02/2024]])))</f>
        <v>0.90476190476190477</v>
      </c>
      <c r="AH13" s="8">
        <f>IF(OR(ISBLANK(P13),Tableau2353[[#This Row],[Mars]]=" ")," ",SUM(Tableau2353[[#This Row],[01/03/2024]:[29/03/2024]])/(COUNTA(Tableau2353[[#This Row],[01/03/2024]:[29/03/2024]])+COUNTBLANK(Tableau2353[[#This Row],[01/03/2024]:[29/03/2024]])))</f>
        <v>1</v>
      </c>
      <c r="AI13" s="8">
        <f>IF(OR(ISBLANK(P13),Tableau2353[[#This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13" s="8">
        <f>IF(OR(ISBLANK(P13),Tableau2353[[#This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13" s="8">
        <f>IF(OR(ISBLANK(P13),Tableau2353[[#This Row],[Juin]]=" ")," ",SUM(Tableau2353[[#This Row],[3/6/20242]:[28/06/2024]])/(COUNTA(Tableau2353[[#This Row],[3/6/20242]:[28/06/2024]])+COUNTBLANK(Tableau2353[[#This Row],[3/6/20242]:[28/06/2024]])))</f>
        <v>0.7</v>
      </c>
      <c r="AL13" s="8">
        <f>IF(OR(ISBLANK(P13),Tableau2353[[#This Row],[Juillet]]=" ")," ",SUM(Tableau2353[[#This Row],[01/07/2024]:[31/07/2024]])/(COUNTA(Tableau2353[[#This Row],[01/07/2024]:[31/07/2024]])+COUNTBLANK(Tableau2353[[#This Row],[01/07/2024]:[31/07/2024]])))</f>
        <v>0.91304347826086951</v>
      </c>
      <c r="AM13" s="8">
        <f>IF(OR(ISBLANK(P13),Tableau2353[[#This Row],[Août]]=" ")," ",SUM(Tableau2353[[#This Row],[1/8/2024]:[30/08/2024]])/(COUNTA(Tableau2353[[#This Row],[1/8/2024]:[30/08/2024]])+COUNTBLANK(Tableau2353[[#This Row],[1/8/2024]:[30/08/2024]])))</f>
        <v>0.31818181818181818</v>
      </c>
      <c r="AN13" s="8">
        <f>IF(OR(ISBLANK(P13),Tableau2353[[#This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13" s="8">
        <f>IF(OR(ISBLANK(P13),Tableau2353[[#This Row],[Octobre]]=" ")," ",SUM(Tableau2353[[#This Row],[01/10/2024]:[31/10/2024]])/(COUNTA(Tableau2353[[#This Row],[01/10/2024]:[31/10/2024]])+COUNTBLANK(Tableau2353[[#This Row],[01/10/2024]:[31/10/2024]])))</f>
        <v>1</v>
      </c>
      <c r="AP13" s="8">
        <f>IF(OR(ISBLANK(P13),Tableau2353[[#This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13" s="8">
        <f>IF(OR(ISBLANK(P13),Tableau2353[[#This Row],[Décembre]]=" ")," ",SUM(Tableau2353[[#This Row],[02/12/2024]:[31/12/2024]])/(COUNTA(Tableau2353[[#This Row],[02/12/2024]:[31/12/2024]])+COUNTBLANK(Tableau2353[[#This Row],[02/12/2024]:[31/12/2024]])))</f>
        <v>0.77272727272727271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61" t="s">
        <v>415</v>
      </c>
      <c r="BA13" s="8" t="s">
        <v>957</v>
      </c>
      <c r="BB13" s="8" t="s">
        <v>957</v>
      </c>
      <c r="BC13" s="8" t="s">
        <v>957</v>
      </c>
      <c r="BD13" s="8" t="s">
        <v>409</v>
      </c>
      <c r="BE13" s="8" t="s">
        <v>409</v>
      </c>
      <c r="BF13" s="8">
        <v>1</v>
      </c>
      <c r="BG13" s="8">
        <v>1</v>
      </c>
      <c r="BH13" s="8">
        <v>1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8">
        <v>1</v>
      </c>
      <c r="BQ13" s="8">
        <v>1</v>
      </c>
      <c r="BR13" s="8">
        <v>1</v>
      </c>
      <c r="BS13" s="8">
        <v>1</v>
      </c>
      <c r="BT13" s="8">
        <v>1</v>
      </c>
      <c r="BU13" s="8">
        <v>1</v>
      </c>
      <c r="BV13" s="8">
        <v>1</v>
      </c>
      <c r="BW13" s="8">
        <v>1</v>
      </c>
      <c r="BX13" s="8">
        <v>1</v>
      </c>
      <c r="BY13" s="8" t="s">
        <v>409</v>
      </c>
      <c r="BZ13" s="8" t="s">
        <v>409</v>
      </c>
      <c r="CA13" s="8">
        <v>1</v>
      </c>
      <c r="CB13" s="8">
        <v>1</v>
      </c>
      <c r="CC13" s="8">
        <v>1</v>
      </c>
      <c r="CD13" s="8">
        <v>1</v>
      </c>
      <c r="CE13" s="8">
        <v>1</v>
      </c>
      <c r="CF13" s="8">
        <v>1</v>
      </c>
      <c r="CG13" s="8">
        <v>1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1</v>
      </c>
      <c r="CP13" s="8">
        <v>1</v>
      </c>
      <c r="CQ13" s="8">
        <v>1</v>
      </c>
      <c r="CR13" s="8">
        <v>1</v>
      </c>
      <c r="CS13" s="8">
        <v>1</v>
      </c>
      <c r="CT13" s="8">
        <v>1</v>
      </c>
      <c r="CU13" s="8">
        <v>1</v>
      </c>
      <c r="CV13" s="8">
        <v>1</v>
      </c>
      <c r="CW13" s="8">
        <v>1</v>
      </c>
      <c r="CX13" s="8">
        <v>1</v>
      </c>
      <c r="CY13" s="8">
        <v>1</v>
      </c>
      <c r="CZ13" s="8">
        <v>1</v>
      </c>
      <c r="DA13" s="8">
        <v>1</v>
      </c>
      <c r="DB13" s="8">
        <v>1</v>
      </c>
      <c r="DC13" s="8">
        <v>1</v>
      </c>
      <c r="DD13" s="8">
        <v>1</v>
      </c>
      <c r="DE13" s="8">
        <v>1</v>
      </c>
      <c r="DF13" s="8">
        <v>1</v>
      </c>
      <c r="DG13" s="8">
        <v>1</v>
      </c>
      <c r="DH13" s="8">
        <v>1</v>
      </c>
      <c r="DI13" s="8">
        <v>1</v>
      </c>
      <c r="DJ13" s="8">
        <v>1</v>
      </c>
      <c r="DK13" s="8">
        <v>1</v>
      </c>
      <c r="DL13" s="8" t="s">
        <v>415</v>
      </c>
      <c r="DM13" s="8" t="s">
        <v>415</v>
      </c>
      <c r="DN13" s="8">
        <v>1</v>
      </c>
      <c r="DO13" s="8">
        <v>1</v>
      </c>
      <c r="DP13" s="8">
        <v>1</v>
      </c>
      <c r="DQ13" s="8">
        <v>1</v>
      </c>
      <c r="DR13" s="8">
        <v>1</v>
      </c>
      <c r="DS13" s="8">
        <v>1</v>
      </c>
      <c r="DT13" s="8">
        <v>1</v>
      </c>
      <c r="DU13" s="8">
        <v>1</v>
      </c>
      <c r="DV13" s="8">
        <v>1</v>
      </c>
      <c r="DW13" s="8">
        <v>1</v>
      </c>
      <c r="DX13" s="8">
        <v>1</v>
      </c>
      <c r="DY13" s="8">
        <v>1</v>
      </c>
      <c r="DZ13" s="8">
        <v>1</v>
      </c>
      <c r="EA13" s="8" t="s">
        <v>415</v>
      </c>
      <c r="EB13" s="8">
        <v>1</v>
      </c>
      <c r="EC13" s="8">
        <v>1</v>
      </c>
      <c r="ED13" s="8">
        <v>1</v>
      </c>
      <c r="EE13" s="8">
        <v>1</v>
      </c>
      <c r="EF13" s="8">
        <v>1</v>
      </c>
      <c r="EG13" s="8">
        <v>1</v>
      </c>
      <c r="EH13" s="8">
        <v>1</v>
      </c>
      <c r="EI13" s="8">
        <v>1</v>
      </c>
      <c r="EJ13" s="8">
        <v>1</v>
      </c>
      <c r="EK13" s="8">
        <v>1</v>
      </c>
      <c r="EL13" s="8">
        <v>1</v>
      </c>
      <c r="EM13" s="8">
        <v>1</v>
      </c>
      <c r="EN13" s="8">
        <v>1</v>
      </c>
      <c r="EO13" s="8">
        <v>1</v>
      </c>
      <c r="EP13" s="8">
        <v>1</v>
      </c>
      <c r="EQ13" s="8">
        <v>1</v>
      </c>
      <c r="ER13" s="8">
        <v>1</v>
      </c>
      <c r="ES13" s="8">
        <v>1</v>
      </c>
      <c r="ET13" s="8">
        <v>1</v>
      </c>
      <c r="EU13" s="8">
        <v>1</v>
      </c>
      <c r="EV13" s="8">
        <v>1</v>
      </c>
      <c r="EW13" s="8">
        <v>1</v>
      </c>
      <c r="EX13" s="8">
        <v>1</v>
      </c>
      <c r="EY13" s="8">
        <v>1</v>
      </c>
      <c r="EZ13" s="8">
        <v>1</v>
      </c>
      <c r="FA13" s="8">
        <v>1</v>
      </c>
      <c r="FB13" s="8">
        <v>1</v>
      </c>
      <c r="FC13" s="8">
        <v>1</v>
      </c>
      <c r="FD13" s="8">
        <v>1</v>
      </c>
      <c r="FE13" s="8">
        <v>1</v>
      </c>
      <c r="FF13" s="8">
        <v>1</v>
      </c>
      <c r="FG13" s="8">
        <v>1</v>
      </c>
      <c r="FH13" s="8" t="s">
        <v>415</v>
      </c>
      <c r="FI13" s="8" t="s">
        <v>415</v>
      </c>
      <c r="FJ13" s="8" t="s">
        <v>413</v>
      </c>
      <c r="FK13" s="8" t="s">
        <v>413</v>
      </c>
      <c r="FL13" s="8" t="s">
        <v>413</v>
      </c>
      <c r="FM13" s="8">
        <v>1</v>
      </c>
      <c r="FN13" s="8" t="s">
        <v>409</v>
      </c>
      <c r="FO13" s="8">
        <v>1</v>
      </c>
      <c r="FP13" s="8">
        <v>1</v>
      </c>
      <c r="FQ13" s="8">
        <v>1</v>
      </c>
      <c r="FR13" s="8">
        <v>1</v>
      </c>
      <c r="FS13" s="8">
        <v>1</v>
      </c>
      <c r="FT13" s="8">
        <v>1</v>
      </c>
      <c r="FU13" s="8">
        <v>1</v>
      </c>
      <c r="FV13" s="8">
        <v>1</v>
      </c>
      <c r="FW13" s="8">
        <v>1</v>
      </c>
      <c r="FX13" s="8">
        <v>1</v>
      </c>
      <c r="FY13" s="8">
        <v>1</v>
      </c>
      <c r="FZ13" s="8">
        <v>1</v>
      </c>
      <c r="GA13" s="8" t="s">
        <v>409</v>
      </c>
      <c r="GB13" s="8">
        <v>1</v>
      </c>
      <c r="GC13" s="8">
        <v>1</v>
      </c>
      <c r="GD13" s="8">
        <v>1</v>
      </c>
      <c r="GE13" s="8">
        <v>1</v>
      </c>
      <c r="GF13" s="8">
        <v>1</v>
      </c>
      <c r="GG13" s="8">
        <v>1</v>
      </c>
      <c r="GH13" s="8">
        <v>1</v>
      </c>
      <c r="GI13" s="8">
        <v>1</v>
      </c>
      <c r="GJ13" s="8">
        <v>1</v>
      </c>
      <c r="GK13" s="8">
        <v>1</v>
      </c>
      <c r="GL13" s="8">
        <v>1</v>
      </c>
      <c r="GM13" s="8" t="s">
        <v>415</v>
      </c>
      <c r="GN13" s="8">
        <v>1</v>
      </c>
      <c r="GO13" s="8">
        <v>1</v>
      </c>
      <c r="GP13" s="8">
        <v>1</v>
      </c>
      <c r="GQ13" s="8">
        <v>1</v>
      </c>
      <c r="GR13" s="8">
        <v>1</v>
      </c>
      <c r="GS13" s="8">
        <v>1</v>
      </c>
      <c r="GT13" s="8">
        <v>1</v>
      </c>
      <c r="GU13" s="8">
        <v>1</v>
      </c>
      <c r="GV13" s="8" t="s">
        <v>413</v>
      </c>
      <c r="GW13" s="8" t="s">
        <v>413</v>
      </c>
      <c r="GX13" s="8" t="s">
        <v>415</v>
      </c>
      <c r="GY13" s="8" t="s">
        <v>413</v>
      </c>
      <c r="GZ13" s="8" t="s">
        <v>413</v>
      </c>
      <c r="HA13" s="8" t="s">
        <v>413</v>
      </c>
      <c r="HB13" s="8" t="s">
        <v>415</v>
      </c>
      <c r="HC13" s="8" t="s">
        <v>415</v>
      </c>
      <c r="HD13" s="8" t="s">
        <v>413</v>
      </c>
      <c r="HE13" s="8" t="s">
        <v>413</v>
      </c>
      <c r="HF13" s="8" t="s">
        <v>413</v>
      </c>
      <c r="HG13" s="8" t="s">
        <v>413</v>
      </c>
      <c r="HH13" s="8" t="s">
        <v>413</v>
      </c>
      <c r="HI13" s="8" t="s">
        <v>413</v>
      </c>
      <c r="HJ13" s="8" t="s">
        <v>413</v>
      </c>
      <c r="HK13" s="8">
        <v>1</v>
      </c>
      <c r="HL13" s="8">
        <v>1</v>
      </c>
      <c r="HM13" s="8">
        <v>1</v>
      </c>
      <c r="HN13" s="8">
        <v>1</v>
      </c>
      <c r="HO13" s="8">
        <v>1</v>
      </c>
      <c r="HP13" s="8">
        <v>1</v>
      </c>
      <c r="HQ13" s="8">
        <v>1</v>
      </c>
      <c r="HR13" s="8">
        <v>1</v>
      </c>
      <c r="HS13" s="8">
        <v>1</v>
      </c>
      <c r="HT13" s="8">
        <v>1</v>
      </c>
      <c r="HU13" s="8" t="s">
        <v>415</v>
      </c>
      <c r="HV13" s="8">
        <v>1</v>
      </c>
      <c r="HW13" s="8">
        <v>1</v>
      </c>
      <c r="HX13" s="8">
        <v>1</v>
      </c>
      <c r="HY13" s="8">
        <v>1</v>
      </c>
      <c r="HZ13" s="8">
        <v>1</v>
      </c>
      <c r="IA13" s="8">
        <v>1</v>
      </c>
      <c r="IB13" s="8">
        <v>1</v>
      </c>
      <c r="IC13" s="8">
        <v>1</v>
      </c>
      <c r="ID13" s="8">
        <v>1</v>
      </c>
      <c r="IE13" s="8">
        <v>1</v>
      </c>
      <c r="IF13" s="8">
        <v>1</v>
      </c>
      <c r="IG13" s="8">
        <v>1</v>
      </c>
      <c r="IH13" s="8">
        <v>1</v>
      </c>
      <c r="II13" s="8">
        <v>1</v>
      </c>
      <c r="IJ13" s="8">
        <v>1</v>
      </c>
      <c r="IK13" s="8">
        <v>1</v>
      </c>
      <c r="IL13" s="8">
        <v>1</v>
      </c>
      <c r="IM13" s="8">
        <v>1</v>
      </c>
      <c r="IN13" s="8">
        <v>1</v>
      </c>
      <c r="IO13" s="8">
        <v>1</v>
      </c>
      <c r="IP13" s="8">
        <v>1</v>
      </c>
      <c r="IQ13" s="8">
        <v>1</v>
      </c>
      <c r="IR13" s="8">
        <v>1</v>
      </c>
      <c r="IS13" s="8">
        <v>1</v>
      </c>
      <c r="IT13" s="8">
        <v>1</v>
      </c>
      <c r="IU13" s="8">
        <v>1</v>
      </c>
      <c r="IV13" s="8">
        <v>1</v>
      </c>
      <c r="IW13" s="8">
        <v>1</v>
      </c>
      <c r="IX13" s="8">
        <v>1</v>
      </c>
      <c r="IY13" s="8">
        <v>1</v>
      </c>
      <c r="IZ13" s="8">
        <v>1</v>
      </c>
      <c r="JA13" s="8">
        <v>1</v>
      </c>
      <c r="JB13" s="8">
        <v>1</v>
      </c>
      <c r="JC13" s="8">
        <v>1</v>
      </c>
      <c r="JD13" s="8">
        <v>1</v>
      </c>
      <c r="JE13" s="8">
        <v>1</v>
      </c>
      <c r="JF13" s="8" t="s">
        <v>415</v>
      </c>
      <c r="JG13" s="8">
        <v>1</v>
      </c>
      <c r="JH13" s="8">
        <v>1</v>
      </c>
      <c r="JI13" s="8">
        <v>1</v>
      </c>
      <c r="JJ13" s="8">
        <v>1</v>
      </c>
      <c r="JK13" s="8">
        <v>1</v>
      </c>
      <c r="JL13" s="8">
        <v>1</v>
      </c>
      <c r="JM13" s="8">
        <v>1</v>
      </c>
      <c r="JN13" s="8" t="s">
        <v>415</v>
      </c>
      <c r="JO13" s="8">
        <v>1</v>
      </c>
      <c r="JP13" s="8">
        <v>1</v>
      </c>
      <c r="JQ13" s="8">
        <v>1</v>
      </c>
      <c r="JR13" s="8">
        <v>1</v>
      </c>
      <c r="JS13" s="8">
        <v>1</v>
      </c>
      <c r="JT13" s="8">
        <v>1</v>
      </c>
      <c r="JU13" s="8">
        <v>1</v>
      </c>
      <c r="JV13" s="8">
        <v>1</v>
      </c>
      <c r="JW13" s="8">
        <v>1</v>
      </c>
      <c r="JX13" s="8">
        <v>1</v>
      </c>
      <c r="JY13" s="8">
        <v>1</v>
      </c>
      <c r="JZ13" s="8">
        <v>1</v>
      </c>
      <c r="KA13" s="8">
        <v>1</v>
      </c>
      <c r="KB13" s="8">
        <v>1</v>
      </c>
      <c r="KC13" s="8">
        <v>1</v>
      </c>
      <c r="KD13" s="8">
        <v>1</v>
      </c>
      <c r="KE13" s="8">
        <v>1</v>
      </c>
      <c r="KF13" s="8">
        <v>1</v>
      </c>
      <c r="KG13" s="8">
        <v>1</v>
      </c>
      <c r="KH13" s="8">
        <v>1</v>
      </c>
      <c r="KI13" s="8">
        <v>1</v>
      </c>
      <c r="KJ13" s="8">
        <v>1</v>
      </c>
      <c r="KK13" s="8">
        <v>1</v>
      </c>
      <c r="KL13" s="8">
        <v>1</v>
      </c>
      <c r="KM13" s="8">
        <v>1</v>
      </c>
      <c r="KN13" s="8">
        <v>1</v>
      </c>
      <c r="KO13" s="8" t="s">
        <v>413</v>
      </c>
      <c r="KP13" s="8" t="s">
        <v>413</v>
      </c>
      <c r="KQ13" s="8" t="s">
        <v>413</v>
      </c>
      <c r="KR13" s="8" t="s">
        <v>413</v>
      </c>
      <c r="KS13" s="8" t="s">
        <v>413</v>
      </c>
      <c r="KT13" s="8">
        <f t="shared" si="3"/>
        <v>6</v>
      </c>
      <c r="KU13" s="8">
        <f t="shared" si="0"/>
        <v>20</v>
      </c>
      <c r="KV13" s="8">
        <f t="shared" si="1"/>
        <v>220</v>
      </c>
      <c r="KW13" s="8">
        <f t="shared" si="2"/>
        <v>13</v>
      </c>
      <c r="KX13" s="8">
        <v>17</v>
      </c>
      <c r="KY13" s="8">
        <v>12</v>
      </c>
      <c r="KZ13" s="61">
        <f>IF(ISBLANK($P13)," ",IF(AND(NOT(ISBLANK($Q13)),MONTH($Q13)&gt;1),IF(MONTH($P13)&lt;=1,COUNTIF(Tableau2353[[#This Row],[01/01/2024]:[31/01/2024]],"B")), IF(IF(AND((ISBLANK($Q13))),MONTH($P13)&gt;1)," ",IF(MONTH($P13)&lt;=1,COUNTIF(Tableau2353[[#This Row],[01/01/2024]:[31/01/2024]],"B")))))</f>
        <v>0</v>
      </c>
      <c r="LA13" s="61">
        <f>IF(ISBLANK($P13)," ",IF(AND(NOT(ISBLANK($Q13)),MONTH($Q13)&gt;2),IF(MONTH($P13)&lt;=2,COUNTIF(Tableau2353[[#This Row],[01/02/2024]:[29/02/2024]],"B")), IF(IF(AND((ISBLANK($Q13))),MONTH($P13)&gt;2)," ",IF(MONTH($P13)&lt;=2,COUNTIF(Tableau2353[[#This Row],[01/02/2024]:[29/02/2024]],"B")))))</f>
        <v>0</v>
      </c>
      <c r="LB13" s="61">
        <f>IF(ISBLANK($P13)," ",IF(AND(NOT(ISBLANK($Q13)),MONTH($Q13)&gt;3),IF(MONTH($P13)&lt;=3,COUNTIF(Tableau2353[[#This Row],[01/03/2024]:[29/03/2024]],"B")), IF(IF(AND((ISBLANK($Q13))),MONTH($P13)&gt;3)," ",IF(MONTH($P13)&lt;=3,COUNTIF(Tableau2353[[#This Row],[01/03/2024]:[29/03/2024]],"B")))))</f>
        <v>0</v>
      </c>
      <c r="LC13" s="61">
        <f>IF(ISBLANK($P13)," ",IF(AND(NOT(ISBLANK($Q13)),MONTH($Q13)&gt;4),IF(MONTH($P13)&lt;=4,COUNTIF(Tableau2353[[#This Row],[01/04/2024]:[30/04/2024]],"B")), IF(IF(AND((ISBLANK($Q13))),MONTH($P13)&gt;4)," ",IF(MONTH($P13)&lt;=4,COUNTIF(Tableau2353[[#This Row],[01/04/2024]:[30/04/2024]],"B")))))</f>
        <v>0</v>
      </c>
      <c r="LD13" s="61">
        <f>IF(ISBLANK($P13)," ",IF(AND(NOT(ISBLANK($Q13)),MONTH($Q13)&gt;5),IF(MONTH($P13)&lt;=5,COUNTIF(Tableau2353[[#This Row],[01/05/2024]:[31/05/2024]],"B")), IF(IF(AND((ISBLANK($Q13))),MONTH($P13)&gt;5)," ",IF(MONTH($P13)&lt;=5,COUNTIF(Tableau2353[[#This Row],[01/05/2024]:[31/05/2024]],"B")))))</f>
        <v>0</v>
      </c>
      <c r="LE13" s="61">
        <f>IF(ISBLANK($P13)," ",IF(AND(NOT(ISBLANK($Q13)),MONTH($Q13)&gt;6),IF(MONTH($P13)&lt;=6,COUNTIF(Tableau2353[[#This Row],[3/6/20242]:[28/06/2024]],"B")), IF(IF(AND((ISBLANK($Q13))),MONTH($P13)&gt;6)," ",IF(MONTH($P13)&lt;=6,COUNTIF(Tableau2353[[#This Row],[3/6/20242]:[28/06/2024]],"B")))))</f>
        <v>0</v>
      </c>
      <c r="LF13" s="61">
        <f>IF(ISBLANK($P13)," ",IF(AND(NOT(ISBLANK($Q13)),MONTH($Q13)&gt;7),IF(MONTH($P13)&lt;=7,COUNTIF(Tableau2353[[#This Row],[01/07/2024]:[31/07/2024]],"B")), IF(IF(AND((ISBLANK($Q13))),MONTH($P13)&gt;7)," ",IF(MONTH($P13)&lt;=7,COUNTIF(Tableau2353[[#This Row],[01/07/2024]:[31/07/2024]],"B")))))</f>
        <v>0</v>
      </c>
      <c r="LG13" s="61">
        <f>IF(ISBLANK($P13)," ",IF(AND(NOT(ISBLANK($Q13)),MONTH($Q13)&gt;8),IF(MONTH($P13)&lt;=8,COUNTIF(Tableau2353[[#This Row],[1/8/2024]:[30/08/2024]],"B")), IF(IF(AND((ISBLANK($Q13))),MONTH($P13)&gt;8)," ",IF(MONTH($P13)&lt;=8,COUNTIF(Tableau2353[[#This Row],[1/8/2024]:[30/08/2024]],"B")))))</f>
        <v>0</v>
      </c>
      <c r="LH13" s="61">
        <f>IF(ISBLANK($P13)," ",IF(AND(NOT(ISBLANK($Q13)),MONTH($Q13)&gt;9),IF(MONTH($P13)&lt;=9,COUNTIF(Tableau2353[[#This Row],[02/09/2024]:[30/09/2024]],"B")), IF(IF(AND((ISBLANK($Q13))),MONTH($P13)&gt;9)," ",IF(MONTH($P13)&lt;=9,COUNTIF(Tableau2353[[#This Row],[02/09/2024]:[30/09/2024]],"B")))))</f>
        <v>0</v>
      </c>
      <c r="LI13" s="61">
        <f>IF(ISBLANK($P13)," ",IF(AND(NOT(ISBLANK($Q13)),MONTH($Q13)&gt;10),IF(MONTH($P13)&lt;=10,COUNTIF(Tableau2353[[#This Row],[01/10/2024]:[31/10/2024]],"B")), IF(IF(AND((ISBLANK($Q13))),MONTH($P13)&gt;10)," ",IF(MONTH($P13)&lt;=10,COUNTIF(Tableau2353[[#This Row],[01/10/2024]:[31/10/2024]],"B")))))</f>
        <v>0</v>
      </c>
      <c r="LJ13" s="61">
        <f>IF(ISBLANK($P13)," ",IF(AND(NOT(ISBLANK($Q13)),MONTH($Q13)&gt;11),IF(MONTH($P13)&lt;=11,COUNTIF(Tableau2353[[#This Row],[01/11/2024]:[29/11/2024]],"B")), IF(IF(AND((ISBLANK($Q13))),MONTH($P13)&gt;11)," ",IF(MONTH($P13)&lt;=11,COUNTIF(Tableau2353[[#This Row],[01/11/2024]:[29/11/2024]],"B")))))</f>
        <v>0</v>
      </c>
      <c r="LK13" s="61">
        <f>IF(ISBLANK($P13)," ",IF(AND(NOT(ISBLANK($Q13)),MONTH($Q13)&gt;12),IF(MONTH($P13)&lt;=12,COUNTIF(Tableau2353[[#This Row],[02/12/2024]:[31/12/2024]],"B")), IF(IF(AND((ISBLANK($Q13))),MONTH($P13)&gt;12)," ",IF(MONTH($P13)&lt;=12,COUNTIF(Tableau2353[[#This Row],[02/12/2024]:[31/12/2024]],"B")))))</f>
        <v>0</v>
      </c>
    </row>
    <row r="14" spans="1:323" ht="15" hidden="1" customHeight="1">
      <c r="A14" s="40">
        <v>1</v>
      </c>
      <c r="B14" s="25" t="s">
        <v>909</v>
      </c>
      <c r="C14" s="26" t="s">
        <v>910</v>
      </c>
      <c r="D14" s="32">
        <v>45082</v>
      </c>
      <c r="E14" s="26" t="s">
        <v>419</v>
      </c>
      <c r="F14" s="26" t="s">
        <v>465</v>
      </c>
      <c r="G14" s="26" t="s">
        <v>421</v>
      </c>
      <c r="H14" s="26" t="s">
        <v>439</v>
      </c>
      <c r="I14" s="26" t="s">
        <v>423</v>
      </c>
      <c r="J14" s="26" t="s">
        <v>440</v>
      </c>
      <c r="K14" s="26" t="s">
        <v>441</v>
      </c>
      <c r="L14" s="26" t="s">
        <v>481</v>
      </c>
      <c r="M14" s="26" t="s">
        <v>508</v>
      </c>
      <c r="N14" s="26" t="s">
        <v>443</v>
      </c>
      <c r="O14" s="26"/>
      <c r="P14" s="32">
        <v>45292</v>
      </c>
      <c r="Q14" s="29">
        <v>45350</v>
      </c>
      <c r="R14" s="27" t="s">
        <v>614</v>
      </c>
      <c r="S14" s="28">
        <f>IF(ISBLANK(P14)," ",IF(IF(AND(NOT(ISBLANK(Q14))),MONTH(Q14)&lt;1)," ",IF(MONTH(P14)&lt;2,SUM(Tableau2353[[#This Row],[01/01/2024]:[31/01/2024]])," ")))</f>
        <v>0</v>
      </c>
      <c r="T14" s="28">
        <f>IF(ISBLANK(P14)," ",IF(IF(AND(NOT(ISBLANK(Q14))),MONTH(Q14)&lt;2)," ",IF(MONTH(P14)&lt;3,SUM(Tableau2353[[#This Row],[01/02/2024]:[29/02/2024]])," ")))</f>
        <v>0</v>
      </c>
      <c r="U14" s="28" t="str">
        <f>IF(ISBLANK(P14)," ",IF(IF(AND(NOT(ISBLANK(Q14))),MONTH(Q14)&lt;3)," ",IF(MONTH(P14)&lt;4,SUM(Tableau2353[[#This Row],[01/03/2024]:[29/03/2024]])," ")))</f>
        <v xml:space="preserve"> </v>
      </c>
      <c r="V14" s="28" t="str">
        <f>IF(ISBLANK(P14)," ",IF(IF(AND(NOT(ISBLANK(Q14))),MONTH(Q14)&lt;4)," ",IF(MONTH(P14)&lt;5,SUM(Tableau2353[[#This Row],[01/04/2024]:[30/04/2024]])," ")))</f>
        <v xml:space="preserve"> </v>
      </c>
      <c r="W14" s="28" t="str">
        <f>IF(ISBLANK(P14)," ",IF(IF(AND(NOT(ISBLANK(Q14))),MONTH(Q14)&lt;5)," ",IF(MONTH(P14)&lt;6,SUM(Tableau2353[[#This Row],[01/05/2024]:[31/05/2024]])," ")))</f>
        <v xml:space="preserve"> </v>
      </c>
      <c r="X14" s="28" t="str">
        <f>IF(ISBLANK(P14)," ",IF(IF(AND(NOT(ISBLANK(Q14))),MONTH(Q14)&lt;6)," ",IF(MONTH(P14)&lt;7,SUM(Tableau2353[[#This Row],[3/6/20242]:[28/06/2024]])," ")))</f>
        <v xml:space="preserve"> </v>
      </c>
      <c r="Y14" s="28" t="str">
        <f>IF(ISBLANK(P14)," ",IF(IF(AND(NOT(ISBLANK(Q14))),MONTH(Q14)&lt;6)," ",IF(MONTH(P14)&lt;8,SUM(Tableau2353[[#This Row],[01/07/2024]:[31/07/2024]])," ")))</f>
        <v xml:space="preserve"> </v>
      </c>
      <c r="Z14" s="28" t="str">
        <f>IF(ISBLANK(P14)," ",IF(IF(AND(NOT(ISBLANK(Q14))),MONTH(Q14)&lt;8)," ",IF(MONTH(P14)&lt;9,SUM(Tableau2353[[#This Row],[1/8/2024]:[30/08/2024]])," ")))</f>
        <v xml:space="preserve"> </v>
      </c>
      <c r="AA14" s="28" t="str">
        <f>IF(ISBLANK(P14)," ",IF(IF(AND(NOT(ISBLANK(Q14))),MONTH(Q14)&lt;9)," ",IF(MONTH(P14)&lt;10,SUM(Tableau2353[[#This Row],[02/09/2024]:[30/09/2024]])," ")))</f>
        <v xml:space="preserve"> </v>
      </c>
      <c r="AB14" s="28" t="str">
        <f>IF(ISBLANK(P14)," ",IF(IF(AND(NOT(ISBLANK(Q14))),MONTH(Q14)&lt;10)," ",IF(MONTH(P14)&lt;11,SUM(Tableau2353[[#This Row],[01/10/2024]:[31/10/2024]])," ")))</f>
        <v xml:space="preserve"> </v>
      </c>
      <c r="AC14" s="28" t="str">
        <f>IF(ISBLANK(P14)," ",IF(IF(AND(NOT(ISBLANK(Q14))),MONTH(Q14)&lt;11)," ",IF(MONTH(P14)&lt;12,SUM(Tableau2353[[#This Row],[01/11/2024]:[29/11/2024]])," ")))</f>
        <v xml:space="preserve"> </v>
      </c>
      <c r="AD14" s="28" t="str">
        <f>IF(ISBLANK(P14)," ",IF(IF(AND(NOT(ISBLANK(Q14))),MONTH(Q14)&lt;12)," ",IF(MONTH(P14)&lt;13,SUM(Tableau2353[[#This Row],[02/12/2024]:[31/12/2024]])," ")))</f>
        <v xml:space="preserve"> </v>
      </c>
      <c r="AE14" s="7"/>
      <c r="AF14" s="64">
        <f>IF(OR(ISBLANK(P14),Tableau2353[[#This Row],[Janvier]]=" ")," ",SUM(Tableau2353[[#This Row],[01/01/2024]:[31/01/2024]])/(COUNTA(Tableau2353[[#This Row],[01/01/2024]:[31/01/2024]])+COUNTBLANK(Tableau2353[[#This Row],[01/01/2024]:[31/01/2024]])))</f>
        <v>0</v>
      </c>
      <c r="AG14" s="8">
        <f>IF(OR(ISBLANK(P14),Tableau2353[[#This Row],[Février]]=" ")," ",SUM(Tableau2353[[#This Row],[01/02/2024]:[29/02/2024]])/(COUNTA(Tableau2353[[#This Row],[01/02/2024]:[29/02/2024]])+COUNTBLANK(Tableau2353[[#This Row],[01/02/2024]:[29/02/2024]])))</f>
        <v>0</v>
      </c>
      <c r="AH14" s="8" t="str">
        <f>IF(OR(ISBLANK(P14),Tableau2353[[#This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14" s="8" t="str">
        <f>IF(OR(ISBLANK(P14),Tableau2353[[#This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14" s="8" t="str">
        <f>IF(OR(ISBLANK(P14),Tableau2353[[#This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14" s="8" t="str">
        <f>IF(OR(ISBLANK(P14),Tableau2353[[#This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14" s="8" t="str">
        <f>IF(OR(ISBLANK(P14),Tableau2353[[#This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14" s="8" t="str">
        <f>IF(OR(ISBLANK(P14),Tableau2353[[#This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14" s="8" t="str">
        <f>IF(OR(ISBLANK(P14),Tableau2353[[#This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14" s="8" t="str">
        <f>IF(OR(ISBLANK(P14),Tableau2353[[#This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14" s="8" t="str">
        <f>IF(OR(ISBLANK(P14),Tableau2353[[#This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14" s="8" t="str">
        <f>IF(OR(ISBLANK(P14),Tableau2353[[#This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14" s="8" t="s">
        <v>898</v>
      </c>
      <c r="AS14" s="8" t="s">
        <v>898</v>
      </c>
      <c r="AT14" s="8" t="s">
        <v>898</v>
      </c>
      <c r="AU14" s="8" t="s">
        <v>898</v>
      </c>
      <c r="AV14" s="8" t="s">
        <v>898</v>
      </c>
      <c r="AW14" s="8" t="s">
        <v>898</v>
      </c>
      <c r="AX14" s="8" t="s">
        <v>898</v>
      </c>
      <c r="AY14" s="8" t="s">
        <v>898</v>
      </c>
      <c r="AZ14" s="61" t="s">
        <v>415</v>
      </c>
      <c r="BA14" s="8" t="s">
        <v>898</v>
      </c>
      <c r="BB14" s="8" t="s">
        <v>898</v>
      </c>
      <c r="BC14" s="8" t="s">
        <v>898</v>
      </c>
      <c r="BD14" s="8" t="s">
        <v>898</v>
      </c>
      <c r="BE14" s="8" t="s">
        <v>898</v>
      </c>
      <c r="BF14" s="8" t="s">
        <v>898</v>
      </c>
      <c r="BG14" s="8" t="s">
        <v>898</v>
      </c>
      <c r="BH14" s="8" t="s">
        <v>898</v>
      </c>
      <c r="BI14" s="8" t="s">
        <v>898</v>
      </c>
      <c r="BJ14" s="8" t="s">
        <v>898</v>
      </c>
      <c r="BK14" s="8" t="s">
        <v>898</v>
      </c>
      <c r="BL14" s="8" t="s">
        <v>898</v>
      </c>
      <c r="BM14" s="8" t="s">
        <v>898</v>
      </c>
      <c r="BN14" s="8" t="s">
        <v>898</v>
      </c>
      <c r="BO14" s="8" t="s">
        <v>898</v>
      </c>
      <c r="BP14" s="8" t="s">
        <v>898</v>
      </c>
      <c r="BQ14" s="8" t="s">
        <v>898</v>
      </c>
      <c r="BR14" s="8" t="s">
        <v>898</v>
      </c>
      <c r="BS14" s="8" t="s">
        <v>898</v>
      </c>
      <c r="BT14" s="8" t="s">
        <v>898</v>
      </c>
      <c r="BU14" s="8" t="s">
        <v>898</v>
      </c>
      <c r="BV14" s="8" t="s">
        <v>898</v>
      </c>
      <c r="BW14" s="8" t="s">
        <v>898</v>
      </c>
      <c r="BX14" s="8" t="s">
        <v>898</v>
      </c>
      <c r="BY14" s="8" t="s">
        <v>898</v>
      </c>
      <c r="BZ14" s="8" t="s">
        <v>898</v>
      </c>
      <c r="CA14" s="8" t="s">
        <v>898</v>
      </c>
      <c r="CB14" s="8" t="s">
        <v>898</v>
      </c>
      <c r="CC14" s="8" t="s">
        <v>898</v>
      </c>
      <c r="CD14" s="8" t="s">
        <v>898</v>
      </c>
      <c r="CE14" s="8" t="s">
        <v>898</v>
      </c>
      <c r="CF14" s="8" t="s">
        <v>898</v>
      </c>
      <c r="CG14" s="8" t="s">
        <v>898</v>
      </c>
      <c r="CH14" s="8" t="s">
        <v>898</v>
      </c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 t="s">
        <v>415</v>
      </c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>
        <f t="shared" si="3"/>
        <v>0</v>
      </c>
      <c r="KU14" s="8">
        <f t="shared" si="0"/>
        <v>0</v>
      </c>
      <c r="KV14" s="8">
        <f t="shared" si="1"/>
        <v>0</v>
      </c>
      <c r="KW14" s="8">
        <f t="shared" si="2"/>
        <v>2</v>
      </c>
      <c r="KX14" s="8"/>
      <c r="KY14" s="8" t="e">
        <f>VLOOKUP(Tableau2353[[#This Row],[Matricule]],Feuil2!D:J,7,0)</f>
        <v>#N/A</v>
      </c>
      <c r="KZ14" s="61">
        <f>IF(ISBLANK($P14)," ",IF(AND(NOT(ISBLANK($Q14)),MONTH($Q14)&gt;1),IF(MONTH($P14)&lt;=1,COUNTIF(Tableau2353[[#This Row],[01/01/2024]:[31/01/2024]],"B")), IF(IF(AND((ISBLANK($Q14))),MONTH($P14)&gt;1)," ",IF(MONTH($P14)&lt;=1,COUNTIF(Tableau2353[[#This Row],[01/01/2024]:[31/01/2024]],"B")))))</f>
        <v>22</v>
      </c>
      <c r="LA14" s="61">
        <f>IF(ISBLANK($P14)," ",IF(AND(NOT(ISBLANK($Q14)),MONTH($Q14)&gt;2),IF(MONTH($P14)&lt;=2,COUNTIF(Tableau2353[[#This Row],[01/02/2024]:[29/02/2024]],"B")), IF(IF(AND((ISBLANK($Q14))),MONTH($P14)&gt;2)," ",IF(MONTH($P14)&lt;=2,COUNTIF(Tableau2353[[#This Row],[01/02/2024]:[29/02/2024]],"B")))))</f>
        <v>20</v>
      </c>
      <c r="LB14" s="61">
        <f>IF(ISBLANK($P14)," ",IF(AND(NOT(ISBLANK($Q14)),MONTH($Q14)&gt;3),IF(MONTH($P14)&lt;=3,COUNTIF(Tableau2353[[#This Row],[01/03/2024]:[29/03/2024]],"B")), IF(IF(AND((ISBLANK($Q14))),MONTH($P14)&gt;3)," ",IF(MONTH($P14)&lt;=3,COUNTIF(Tableau2353[[#This Row],[01/03/2024]:[29/03/2024]],"B")))))</f>
        <v>0</v>
      </c>
      <c r="LC14" s="61">
        <f>IF(ISBLANK($P14)," ",IF(AND(NOT(ISBLANK($Q14)),MONTH($Q14)&gt;4),IF(MONTH($P14)&lt;=4,COUNTIF(Tableau2353[[#This Row],[01/04/2024]:[30/04/2024]],"B")), IF(IF(AND((ISBLANK($Q14))),MONTH($P14)&gt;4)," ",IF(MONTH($P14)&lt;=4,COUNTIF(Tableau2353[[#This Row],[01/04/2024]:[30/04/2024]],"B")))))</f>
        <v>0</v>
      </c>
      <c r="LD14" s="61">
        <f>IF(ISBLANK($P14)," ",IF(AND(NOT(ISBLANK($Q14)),MONTH($Q14)&gt;5),IF(MONTH($P14)&lt;=5,COUNTIF(Tableau2353[[#This Row],[01/05/2024]:[31/05/2024]],"B")), IF(IF(AND((ISBLANK($Q14))),MONTH($P14)&gt;5)," ",IF(MONTH($P14)&lt;=5,COUNTIF(Tableau2353[[#This Row],[01/05/2024]:[31/05/2024]],"B")))))</f>
        <v>0</v>
      </c>
      <c r="LE14" s="61">
        <f>IF(ISBLANK($P14)," ",IF(AND(NOT(ISBLANK($Q14)),MONTH($Q14)&gt;6),IF(MONTH($P14)&lt;=6,COUNTIF(Tableau2353[[#This Row],[3/6/20242]:[28/06/2024]],"B")), IF(IF(AND((ISBLANK($Q14))),MONTH($P14)&gt;6)," ",IF(MONTH($P14)&lt;=6,COUNTIF(Tableau2353[[#This Row],[3/6/20242]:[28/06/2024]],"B")))))</f>
        <v>0</v>
      </c>
      <c r="LF14" s="61">
        <f>IF(ISBLANK($P14)," ",IF(AND(NOT(ISBLANK($Q14)),MONTH($Q14)&gt;7),IF(MONTH($P14)&lt;=7,COUNTIF(Tableau2353[[#This Row],[01/07/2024]:[31/07/2024]],"B")), IF(IF(AND((ISBLANK($Q14))),MONTH($P14)&gt;7)," ",IF(MONTH($P14)&lt;=7,COUNTIF(Tableau2353[[#This Row],[01/07/2024]:[31/07/2024]],"B")))))</f>
        <v>0</v>
      </c>
      <c r="LG14" s="61">
        <f>IF(ISBLANK($P14)," ",IF(AND(NOT(ISBLANK($Q14)),MONTH($Q14)&gt;8),IF(MONTH($P14)&lt;=8,COUNTIF(Tableau2353[[#This Row],[1/8/2024]:[30/08/2024]],"B")), IF(IF(AND((ISBLANK($Q14))),MONTH($P14)&gt;8)," ",IF(MONTH($P14)&lt;=8,COUNTIF(Tableau2353[[#This Row],[1/8/2024]:[30/08/2024]],"B")))))</f>
        <v>0</v>
      </c>
      <c r="LH14" s="61">
        <f>IF(ISBLANK($P14)," ",IF(AND(NOT(ISBLANK($Q14)),MONTH($Q14)&gt;9),IF(MONTH($P14)&lt;=9,COUNTIF(Tableau2353[[#This Row],[02/09/2024]:[30/09/2024]],"B")), IF(IF(AND((ISBLANK($Q14))),MONTH($P14)&gt;9)," ",IF(MONTH($P14)&lt;=9,COUNTIF(Tableau2353[[#This Row],[02/09/2024]:[30/09/2024]],"B")))))</f>
        <v>0</v>
      </c>
      <c r="LI14" s="61">
        <f>IF(ISBLANK($P14)," ",IF(AND(NOT(ISBLANK($Q14)),MONTH($Q14)&gt;10),IF(MONTH($P14)&lt;=10,COUNTIF(Tableau2353[[#This Row],[01/10/2024]:[31/10/2024]],"B")), IF(IF(AND((ISBLANK($Q14))),MONTH($P14)&gt;10)," ",IF(MONTH($P14)&lt;=10,COUNTIF(Tableau2353[[#This Row],[01/10/2024]:[31/10/2024]],"B")))))</f>
        <v>0</v>
      </c>
      <c r="LJ14" s="61">
        <f>IF(ISBLANK($P14)," ",IF(AND(NOT(ISBLANK($Q14)),MONTH($Q14)&gt;11),IF(MONTH($P14)&lt;=11,COUNTIF(Tableau2353[[#This Row],[01/11/2024]:[29/11/2024]],"B")), IF(IF(AND((ISBLANK($Q14))),MONTH($P14)&gt;11)," ",IF(MONTH($P14)&lt;=11,COUNTIF(Tableau2353[[#This Row],[01/11/2024]:[29/11/2024]],"B")))))</f>
        <v>0</v>
      </c>
      <c r="LK14" s="61">
        <f>IF(ISBLANK($P14)," ",IF(AND(NOT(ISBLANK($Q14)),MONTH($Q14)&gt;12),IF(MONTH($P14)&lt;=12,COUNTIF(Tableau2353[[#This Row],[02/12/2024]:[31/12/2024]],"B")), IF(IF(AND((ISBLANK($Q14))),MONTH($P14)&gt;12)," ",IF(MONTH($P14)&lt;=12,COUNTIF(Tableau2353[[#This Row],[02/12/2024]:[31/12/2024]],"B")))))</f>
        <v>0</v>
      </c>
    </row>
    <row r="15" spans="1:323" ht="15" hidden="1" customHeight="1">
      <c r="A15" s="40">
        <v>1</v>
      </c>
      <c r="B15" s="25" t="s">
        <v>914</v>
      </c>
      <c r="C15" s="26" t="s">
        <v>915</v>
      </c>
      <c r="D15" s="32">
        <v>45082</v>
      </c>
      <c r="E15" s="26" t="s">
        <v>419</v>
      </c>
      <c r="F15" s="26" t="s">
        <v>465</v>
      </c>
      <c r="G15" s="26" t="s">
        <v>421</v>
      </c>
      <c r="H15" s="26" t="s">
        <v>439</v>
      </c>
      <c r="I15" s="26" t="s">
        <v>423</v>
      </c>
      <c r="J15" s="26" t="s">
        <v>440</v>
      </c>
      <c r="K15" s="26" t="s">
        <v>441</v>
      </c>
      <c r="L15" s="26" t="s">
        <v>481</v>
      </c>
      <c r="M15" s="26" t="s">
        <v>508</v>
      </c>
      <c r="N15" s="26" t="s">
        <v>443</v>
      </c>
      <c r="O15" s="26"/>
      <c r="P15" s="32">
        <v>45292</v>
      </c>
      <c r="Q15" s="29">
        <v>45348</v>
      </c>
      <c r="R15" s="27" t="s">
        <v>614</v>
      </c>
      <c r="S15" s="28">
        <f>IF(ISBLANK(P15)," ",IF(IF(AND(NOT(ISBLANK(Q15))),MONTH(Q15)&lt;1)," ",IF(MONTH(P15)&lt;2,SUM(Tableau2353[[#This Row],[01/01/2024]:[31/01/2024]])," ")))</f>
        <v>0</v>
      </c>
      <c r="T15" s="28">
        <f>IF(ISBLANK(P15)," ",IF(IF(AND(NOT(ISBLANK(Q15))),MONTH(Q15)&lt;2)," ",IF(MONTH(P15)&lt;3,SUM(Tableau2353[[#This Row],[01/02/2024]:[29/02/2024]])," ")))</f>
        <v>0</v>
      </c>
      <c r="U15" s="28" t="str">
        <f>IF(ISBLANK(P15)," ",IF(IF(AND(NOT(ISBLANK(Q15))),MONTH(Q15)&lt;3)," ",IF(MONTH(P15)&lt;4,SUM(Tableau2353[[#This Row],[01/03/2024]:[29/03/2024]])," ")))</f>
        <v xml:space="preserve"> </v>
      </c>
      <c r="V15" s="28" t="str">
        <f>IF(ISBLANK(P15)," ",IF(IF(AND(NOT(ISBLANK(Q15))),MONTH(Q15)&lt;4)," ",IF(MONTH(P15)&lt;5,SUM(Tableau2353[[#This Row],[01/04/2024]:[30/04/2024]])," ")))</f>
        <v xml:space="preserve"> </v>
      </c>
      <c r="W15" s="28" t="str">
        <f>IF(ISBLANK(P15)," ",IF(IF(AND(NOT(ISBLANK(Q15))),MONTH(Q15)&lt;5)," ",IF(MONTH(P15)&lt;6,SUM(Tableau2353[[#This Row],[01/05/2024]:[31/05/2024]])," ")))</f>
        <v xml:space="preserve"> </v>
      </c>
      <c r="X15" s="28" t="str">
        <f>IF(ISBLANK(P15)," ",IF(IF(AND(NOT(ISBLANK(Q15))),MONTH(Q15)&lt;6)," ",IF(MONTH(P15)&lt;7,SUM(Tableau2353[[#This Row],[3/6/20242]:[28/06/2024]])," ")))</f>
        <v xml:space="preserve"> </v>
      </c>
      <c r="Y15" s="28" t="str">
        <f>IF(ISBLANK(P15)," ",IF(IF(AND(NOT(ISBLANK(Q15))),MONTH(Q15)&lt;6)," ",IF(MONTH(P15)&lt;8,SUM(Tableau2353[[#This Row],[01/07/2024]:[31/07/2024]])," ")))</f>
        <v xml:space="preserve"> </v>
      </c>
      <c r="Z15" s="28" t="str">
        <f>IF(ISBLANK(P15)," ",IF(IF(AND(NOT(ISBLANK(Q15))),MONTH(Q15)&lt;8)," ",IF(MONTH(P15)&lt;9,SUM(Tableau2353[[#This Row],[1/8/2024]:[30/08/2024]])," ")))</f>
        <v xml:space="preserve"> </v>
      </c>
      <c r="AA15" s="28" t="str">
        <f>IF(ISBLANK(P15)," ",IF(IF(AND(NOT(ISBLANK(Q15))),MONTH(Q15)&lt;9)," ",IF(MONTH(P15)&lt;10,SUM(Tableau2353[[#This Row],[02/09/2024]:[30/09/2024]])," ")))</f>
        <v xml:space="preserve"> </v>
      </c>
      <c r="AB15" s="28" t="str">
        <f>IF(ISBLANK(P15)," ",IF(IF(AND(NOT(ISBLANK(Q15))),MONTH(Q15)&lt;10)," ",IF(MONTH(P15)&lt;11,SUM(Tableau2353[[#This Row],[01/10/2024]:[31/10/2024]])," ")))</f>
        <v xml:space="preserve"> </v>
      </c>
      <c r="AC15" s="28" t="str">
        <f>IF(ISBLANK(P15)," ",IF(IF(AND(NOT(ISBLANK(Q15))),MONTH(Q15)&lt;11)," ",IF(MONTH(P15)&lt;12,SUM(Tableau2353[[#This Row],[01/11/2024]:[29/11/2024]])," ")))</f>
        <v xml:space="preserve"> </v>
      </c>
      <c r="AD15" s="28" t="str">
        <f>IF(ISBLANK(P15)," ",IF(IF(AND(NOT(ISBLANK(Q15))),MONTH(Q15)&lt;12)," ",IF(MONTH(P15)&lt;13,SUM(Tableau2353[[#This Row],[02/12/2024]:[31/12/2024]])," ")))</f>
        <v xml:space="preserve"> </v>
      </c>
      <c r="AE15" s="7"/>
      <c r="AF15" s="64">
        <f>IF(OR(ISBLANK(P15),Tableau2353[[#This Row],[Janvier]]=" ")," ",SUM(Tableau2353[[#This Row],[01/01/2024]:[31/01/2024]])/(COUNTA(Tableau2353[[#This Row],[01/01/2024]:[31/01/2024]])+COUNTBLANK(Tableau2353[[#This Row],[01/01/2024]:[31/01/2024]])))</f>
        <v>0</v>
      </c>
      <c r="AG15" s="8">
        <f>IF(OR(ISBLANK(P15),Tableau2353[[#This Row],[Février]]=" ")," ",SUM(Tableau2353[[#This Row],[01/02/2024]:[29/02/2024]])/(COUNTA(Tableau2353[[#This Row],[01/02/2024]:[29/02/2024]])+COUNTBLANK(Tableau2353[[#This Row],[01/02/2024]:[29/02/2024]])))</f>
        <v>0</v>
      </c>
      <c r="AH15" s="8" t="str">
        <f>IF(OR(ISBLANK(P15),Tableau2353[[#This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15" s="8" t="str">
        <f>IF(OR(ISBLANK(P15),Tableau2353[[#This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15" s="8" t="str">
        <f>IF(OR(ISBLANK(P15),Tableau2353[[#This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15" s="8" t="str">
        <f>IF(OR(ISBLANK(P15),Tableau2353[[#This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15" s="8" t="str">
        <f>IF(OR(ISBLANK(P15),Tableau2353[[#This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15" s="8" t="str">
        <f>IF(OR(ISBLANK(P15),Tableau2353[[#This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15" s="8" t="str">
        <f>IF(OR(ISBLANK(P15),Tableau2353[[#This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15" s="8" t="str">
        <f>IF(OR(ISBLANK(P15),Tableau2353[[#This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15" s="8" t="str">
        <f>IF(OR(ISBLANK(P15),Tableau2353[[#This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15" s="8" t="str">
        <f>IF(OR(ISBLANK(P15),Tableau2353[[#This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15" s="8" t="s">
        <v>898</v>
      </c>
      <c r="AS15" s="8" t="s">
        <v>898</v>
      </c>
      <c r="AT15" s="8" t="s">
        <v>898</v>
      </c>
      <c r="AU15" s="8" t="s">
        <v>898</v>
      </c>
      <c r="AV15" s="8" t="s">
        <v>898</v>
      </c>
      <c r="AW15" s="8" t="s">
        <v>898</v>
      </c>
      <c r="AX15" s="8" t="s">
        <v>898</v>
      </c>
      <c r="AY15" s="8" t="s">
        <v>898</v>
      </c>
      <c r="AZ15" s="61" t="s">
        <v>415</v>
      </c>
      <c r="BA15" s="8" t="s">
        <v>898</v>
      </c>
      <c r="BB15" s="8" t="s">
        <v>898</v>
      </c>
      <c r="BC15" s="8" t="s">
        <v>898</v>
      </c>
      <c r="BD15" s="8" t="s">
        <v>898</v>
      </c>
      <c r="BE15" s="8" t="s">
        <v>898</v>
      </c>
      <c r="BF15" s="8" t="s">
        <v>898</v>
      </c>
      <c r="BG15" s="8" t="s">
        <v>898</v>
      </c>
      <c r="BH15" s="8" t="s">
        <v>898</v>
      </c>
      <c r="BI15" s="8" t="s">
        <v>898</v>
      </c>
      <c r="BJ15" s="8" t="s">
        <v>898</v>
      </c>
      <c r="BK15" s="8" t="s">
        <v>898</v>
      </c>
      <c r="BL15" s="8" t="s">
        <v>898</v>
      </c>
      <c r="BM15" s="8" t="s">
        <v>898</v>
      </c>
      <c r="BN15" s="8" t="s">
        <v>898</v>
      </c>
      <c r="BO15" s="8" t="s">
        <v>898</v>
      </c>
      <c r="BP15" s="8" t="s">
        <v>898</v>
      </c>
      <c r="BQ15" s="8" t="s">
        <v>898</v>
      </c>
      <c r="BR15" s="8" t="s">
        <v>898</v>
      </c>
      <c r="BS15" s="8" t="s">
        <v>898</v>
      </c>
      <c r="BT15" s="8" t="s">
        <v>898</v>
      </c>
      <c r="BU15" s="8" t="s">
        <v>898</v>
      </c>
      <c r="BV15" s="8" t="s">
        <v>898</v>
      </c>
      <c r="BW15" s="8" t="s">
        <v>898</v>
      </c>
      <c r="BX15" s="8" t="s">
        <v>898</v>
      </c>
      <c r="BY15" s="8" t="s">
        <v>898</v>
      </c>
      <c r="BZ15" s="8" t="s">
        <v>898</v>
      </c>
      <c r="CA15" s="8" t="s">
        <v>898</v>
      </c>
      <c r="CB15" s="8" t="s">
        <v>898</v>
      </c>
      <c r="CC15" s="8" t="s">
        <v>898</v>
      </c>
      <c r="CD15" s="8" t="s">
        <v>898</v>
      </c>
      <c r="CE15" s="8" t="s">
        <v>898</v>
      </c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 t="s">
        <v>415</v>
      </c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>
        <f t="shared" si="3"/>
        <v>0</v>
      </c>
      <c r="KU15" s="8">
        <f t="shared" si="0"/>
        <v>0</v>
      </c>
      <c r="KV15" s="8">
        <f t="shared" si="1"/>
        <v>0</v>
      </c>
      <c r="KW15" s="8">
        <f t="shared" si="2"/>
        <v>2</v>
      </c>
      <c r="KX15" s="8"/>
      <c r="KY15" s="8" t="e">
        <f>VLOOKUP(Tableau2353[[#This Row],[Matricule]],Feuil2!D:J,7,0)</f>
        <v>#N/A</v>
      </c>
      <c r="KZ15" s="61">
        <f>IF(ISBLANK($P15)," ",IF(AND(NOT(ISBLANK($Q15)),MONTH($Q15)&gt;1),IF(MONTH($P15)&lt;=1,COUNTIF(Tableau2353[[#This Row],[01/01/2024]:[31/01/2024]],"B")), IF(IF(AND((ISBLANK($Q15))),MONTH($P15)&gt;1)," ",IF(MONTH($P15)&lt;=1,COUNTIF(Tableau2353[[#This Row],[01/01/2024]:[31/01/2024]],"B")))))</f>
        <v>22</v>
      </c>
      <c r="LA15" s="61">
        <f>IF(ISBLANK($P15)," ",IF(AND(NOT(ISBLANK($Q15)),MONTH($Q15)&gt;2),IF(MONTH($P15)&lt;=2,COUNTIF(Tableau2353[[#This Row],[01/02/2024]:[29/02/2024]],"B")), IF(IF(AND((ISBLANK($Q15))),MONTH($P15)&gt;2)," ",IF(MONTH($P15)&lt;=2,COUNTIF(Tableau2353[[#This Row],[01/02/2024]:[29/02/2024]],"B")))))</f>
        <v>17</v>
      </c>
      <c r="LB15" s="61">
        <f>IF(ISBLANK($P15)," ",IF(AND(NOT(ISBLANK($Q15)),MONTH($Q15)&gt;3),IF(MONTH($P15)&lt;=3,COUNTIF(Tableau2353[[#This Row],[01/03/2024]:[29/03/2024]],"B")), IF(IF(AND((ISBLANK($Q15))),MONTH($P15)&gt;3)," ",IF(MONTH($P15)&lt;=3,COUNTIF(Tableau2353[[#This Row],[01/03/2024]:[29/03/2024]],"B")))))</f>
        <v>0</v>
      </c>
      <c r="LC15" s="61">
        <f>IF(ISBLANK($P15)," ",IF(AND(NOT(ISBLANK($Q15)),MONTH($Q15)&gt;4),IF(MONTH($P15)&lt;=4,COUNTIF(Tableau2353[[#This Row],[01/04/2024]:[30/04/2024]],"B")), IF(IF(AND((ISBLANK($Q15))),MONTH($P15)&gt;4)," ",IF(MONTH($P15)&lt;=4,COUNTIF(Tableau2353[[#This Row],[01/04/2024]:[30/04/2024]],"B")))))</f>
        <v>0</v>
      </c>
      <c r="LD15" s="61">
        <f>IF(ISBLANK($P15)," ",IF(AND(NOT(ISBLANK($Q15)),MONTH($Q15)&gt;5),IF(MONTH($P15)&lt;=5,COUNTIF(Tableau2353[[#This Row],[01/05/2024]:[31/05/2024]],"B")), IF(IF(AND((ISBLANK($Q15))),MONTH($P15)&gt;5)," ",IF(MONTH($P15)&lt;=5,COUNTIF(Tableau2353[[#This Row],[01/05/2024]:[31/05/2024]],"B")))))</f>
        <v>0</v>
      </c>
      <c r="LE15" s="61">
        <f>IF(ISBLANK($P15)," ",IF(AND(NOT(ISBLANK($Q15)),MONTH($Q15)&gt;6),IF(MONTH($P15)&lt;=6,COUNTIF(Tableau2353[[#This Row],[3/6/20242]:[28/06/2024]],"B")), IF(IF(AND((ISBLANK($Q15))),MONTH($P15)&gt;6)," ",IF(MONTH($P15)&lt;=6,COUNTIF(Tableau2353[[#This Row],[3/6/20242]:[28/06/2024]],"B")))))</f>
        <v>0</v>
      </c>
      <c r="LF15" s="61">
        <f>IF(ISBLANK($P15)," ",IF(AND(NOT(ISBLANK($Q15)),MONTH($Q15)&gt;7),IF(MONTH($P15)&lt;=7,COUNTIF(Tableau2353[[#This Row],[01/07/2024]:[31/07/2024]],"B")), IF(IF(AND((ISBLANK($Q15))),MONTH($P15)&gt;7)," ",IF(MONTH($P15)&lt;=7,COUNTIF(Tableau2353[[#This Row],[01/07/2024]:[31/07/2024]],"B")))))</f>
        <v>0</v>
      </c>
      <c r="LG15" s="61">
        <f>IF(ISBLANK($P15)," ",IF(AND(NOT(ISBLANK($Q15)),MONTH($Q15)&gt;8),IF(MONTH($P15)&lt;=8,COUNTIF(Tableau2353[[#This Row],[1/8/2024]:[30/08/2024]],"B")), IF(IF(AND((ISBLANK($Q15))),MONTH($P15)&gt;8)," ",IF(MONTH($P15)&lt;=8,COUNTIF(Tableau2353[[#This Row],[1/8/2024]:[30/08/2024]],"B")))))</f>
        <v>0</v>
      </c>
      <c r="LH15" s="61">
        <f>IF(ISBLANK($P15)," ",IF(AND(NOT(ISBLANK($Q15)),MONTH($Q15)&gt;9),IF(MONTH($P15)&lt;=9,COUNTIF(Tableau2353[[#This Row],[02/09/2024]:[30/09/2024]],"B")), IF(IF(AND((ISBLANK($Q15))),MONTH($P15)&gt;9)," ",IF(MONTH($P15)&lt;=9,COUNTIF(Tableau2353[[#This Row],[02/09/2024]:[30/09/2024]],"B")))))</f>
        <v>0</v>
      </c>
      <c r="LI15" s="61">
        <f>IF(ISBLANK($P15)," ",IF(AND(NOT(ISBLANK($Q15)),MONTH($Q15)&gt;10),IF(MONTH($P15)&lt;=10,COUNTIF(Tableau2353[[#This Row],[01/10/2024]:[31/10/2024]],"B")), IF(IF(AND((ISBLANK($Q15))),MONTH($P15)&gt;10)," ",IF(MONTH($P15)&lt;=10,COUNTIF(Tableau2353[[#This Row],[01/10/2024]:[31/10/2024]],"B")))))</f>
        <v>0</v>
      </c>
      <c r="LJ15" s="61">
        <f>IF(ISBLANK($P15)," ",IF(AND(NOT(ISBLANK($Q15)),MONTH($Q15)&gt;11),IF(MONTH($P15)&lt;=11,COUNTIF(Tableau2353[[#This Row],[01/11/2024]:[29/11/2024]],"B")), IF(IF(AND((ISBLANK($Q15))),MONTH($P15)&gt;11)," ",IF(MONTH($P15)&lt;=11,COUNTIF(Tableau2353[[#This Row],[01/11/2024]:[29/11/2024]],"B")))))</f>
        <v>0</v>
      </c>
      <c r="LK15" s="61">
        <f>IF(ISBLANK($P15)," ",IF(AND(NOT(ISBLANK($Q15)),MONTH($Q15)&gt;12),IF(MONTH($P15)&lt;=12,COUNTIF(Tableau2353[[#This Row],[02/12/2024]:[31/12/2024]],"B")), IF(IF(AND((ISBLANK($Q15))),MONTH($P15)&gt;12)," ",IF(MONTH($P15)&lt;=12,COUNTIF(Tableau2353[[#This Row],[02/12/2024]:[31/12/2024]],"B")))))</f>
        <v>0</v>
      </c>
    </row>
    <row r="16" spans="1:323" ht="15" hidden="1" customHeight="1">
      <c r="A16" s="40">
        <v>1</v>
      </c>
      <c r="B16" s="92" t="s">
        <v>479</v>
      </c>
      <c r="C16" s="26" t="s">
        <v>480</v>
      </c>
      <c r="D16" s="32">
        <v>45082</v>
      </c>
      <c r="E16" s="26" t="s">
        <v>419</v>
      </c>
      <c r="F16" s="26" t="s">
        <v>465</v>
      </c>
      <c r="G16" s="26" t="s">
        <v>438</v>
      </c>
      <c r="H16" s="26" t="s">
        <v>439</v>
      </c>
      <c r="I16" s="26" t="s">
        <v>423</v>
      </c>
      <c r="J16" s="26" t="s">
        <v>440</v>
      </c>
      <c r="K16" s="26" t="s">
        <v>441</v>
      </c>
      <c r="L16" s="26" t="s">
        <v>481</v>
      </c>
      <c r="M16" s="26" t="s">
        <v>442</v>
      </c>
      <c r="N16" s="26" t="s">
        <v>443</v>
      </c>
      <c r="O16" s="26" t="s">
        <v>444</v>
      </c>
      <c r="P16" s="32">
        <v>45292</v>
      </c>
      <c r="Q16" s="26"/>
      <c r="R16" s="27" t="s">
        <v>445</v>
      </c>
      <c r="S16" s="28">
        <f>IF(ISBLANK(P16)," ",IF(IF(AND(NOT(ISBLANK(Q16))),MONTH(Q16)&lt;1)," ",IF(MONTH(P16)&lt;2,SUM(Tableau2353[[#This Row],[01/01/2024]:[31/01/2024]])," ")))</f>
        <v>22</v>
      </c>
      <c r="T16" s="28">
        <f>IF(ISBLANK(P16)," ",IF(IF(AND(NOT(ISBLANK(Q16))),MONTH(Q16)&lt;2)," ",IF(MONTH(P16)&lt;3,SUM(Tableau2353[[#This Row],[01/02/2024]:[29/02/2024]])," ")))</f>
        <v>21</v>
      </c>
      <c r="U16" s="28">
        <f>IF(ISBLANK(P16)," ",IF(IF(AND(NOT(ISBLANK(Q16))),MONTH(Q16)&lt;3)," ",IF(MONTH(P16)&lt;4,SUM(Tableau2353[[#This Row],[01/03/2024]:[29/03/2024]])," ")))</f>
        <v>21</v>
      </c>
      <c r="V16" s="74">
        <f>IF(ISBLANK(P16)," ",IF(IF(AND(NOT(ISBLANK(Q16))),MONTH(Q16)&lt;4)," ",IF(MONTH(P16)&lt;5,SUM(Tableau2353[[#This Row],[01/04/2024]:[30/04/2024]])," ")))</f>
        <v>20</v>
      </c>
      <c r="W16" s="28">
        <f>IF(ISBLANK(P16)," ",IF(IF(AND(NOT(ISBLANK(Q16))),MONTH(Q16)&lt;5)," ",IF(MONTH(P16)&lt;6,SUM(Tableau2353[[#This Row],[01/05/2024]:[31/05/2024]])," ")))</f>
        <v>19.5</v>
      </c>
      <c r="X16" s="28">
        <f>IF(ISBLANK(P16)," ",IF(IF(AND(NOT(ISBLANK(Q16))),MONTH(Q16)&lt;6)," ",IF(MONTH(P16)&lt;7,SUM(Tableau2353[[#This Row],[3/6/20242]:[28/06/2024]])," ")))</f>
        <v>16</v>
      </c>
      <c r="Y16" s="28">
        <f>IF(ISBLANK(P16)," ",IF(IF(AND(NOT(ISBLANK(Q16))),MONTH(Q16)&lt;6)," ",IF(MONTH(P16)&lt;8,SUM(Tableau2353[[#This Row],[01/07/2024]:[31/07/2024]])," ")))</f>
        <v>20</v>
      </c>
      <c r="Z16" s="28">
        <f>IF(ISBLANK(P16)," ",IF(IF(AND(NOT(ISBLANK(Q16))),MONTH(Q16)&lt;8)," ",IF(MONTH(P16)&lt;9,SUM(Tableau2353[[#This Row],[1/8/2024]:[30/08/2024]])," ")))</f>
        <v>12</v>
      </c>
      <c r="AA16" s="28">
        <f>IF(ISBLANK(P16)," ",IF(IF(AND(NOT(ISBLANK(Q16))),MONTH(Q16)&lt;9)," ",IF(MONTH(P16)&lt;10,SUM(Tableau2353[[#This Row],[02/09/2024]:[30/09/2024]])," ")))</f>
        <v>20</v>
      </c>
      <c r="AB16" s="28">
        <f>IF(ISBLANK(P16)," ",IF(IF(AND(NOT(ISBLANK(Q16))),MONTH(Q16)&lt;10)," ",IF(MONTH(P16)&lt;11,SUM(Tableau2353[[#This Row],[01/10/2024]:[31/10/2024]])," ")))</f>
        <v>22</v>
      </c>
      <c r="AC16" s="28">
        <f>IF(ISBLANK(P16)," ",IF(IF(AND(NOT(ISBLANK(Q16))),MONTH(Q16)&lt;11)," ",IF(MONTH(P16)&lt;12,SUM(Tableau2353[[#This Row],[01/11/2024]:[29/11/2024]])," ")))</f>
        <v>18</v>
      </c>
      <c r="AD16" s="28">
        <f>IF(ISBLANK(P16)," ",IF(IF(AND(NOT(ISBLANK(Q16))),MONTH(Q16)&lt;12)," ",IF(MONTH(P16)&lt;13,SUM(Tableau2353[[#This Row],[02/12/2024]:[31/12/2024]])," ")))</f>
        <v>22</v>
      </c>
      <c r="AE16" s="7"/>
      <c r="AF16" s="64">
        <f>IF(OR(ISBLANK(P16),Tableau2353[[#This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16" s="8">
        <f>IF(OR(ISBLANK(P16),Tableau2353[[#This Row],[Février]]=" ")," ",SUM(Tableau2353[[#This Row],[01/02/2024]:[29/02/2024]])/(COUNTA(Tableau2353[[#This Row],[01/02/2024]:[29/02/2024]])+COUNTBLANK(Tableau2353[[#This Row],[01/02/2024]:[29/02/2024]])))</f>
        <v>1</v>
      </c>
      <c r="AH16" s="8">
        <f>IF(OR(ISBLANK(P16),Tableau2353[[#This Row],[Mars]]=" ")," ",SUM(Tableau2353[[#This Row],[01/03/2024]:[29/03/2024]])/(COUNTA(Tableau2353[[#This Row],[01/03/2024]:[29/03/2024]])+COUNTBLANK(Tableau2353[[#This Row],[01/03/2024]:[29/03/2024]])))</f>
        <v>1</v>
      </c>
      <c r="AI16" s="8">
        <f>IF(OR(ISBLANK(P16),Tableau2353[[#This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16" s="8">
        <f>IF(OR(ISBLANK(P16),Tableau2353[[#This Row],[Mai]]=" ")," ",SUM(Tableau2353[[#This Row],[01/05/2024]:[31/05/2024]])/(COUNTA(Tableau2353[[#This Row],[01/05/2024]:[31/05/2024]])+COUNTBLANK(Tableau2353[[#This Row],[01/05/2024]:[31/01/2024]])))</f>
        <v>0.84782608695652173</v>
      </c>
      <c r="AK16" s="8">
        <f>IF(OR(ISBLANK(P16),Tableau2353[[#This Row],[Juin]]=" ")," ",SUM(Tableau2353[[#This Row],[3/6/20242]:[28/06/2024]])/(COUNTA(Tableau2353[[#This Row],[3/6/20242]:[28/06/2024]])+COUNTBLANK(Tableau2353[[#This Row],[3/6/20242]:[28/06/2024]])))</f>
        <v>0.8</v>
      </c>
      <c r="AL16" s="8">
        <f>IF(OR(ISBLANK(P16),Tableau2353[[#This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16" s="8">
        <f>IF(OR(ISBLANK(P16),Tableau2353[[#This Row],[Août]]=" ")," ",SUM(Tableau2353[[#This Row],[1/8/2024]:[30/08/2024]])/(COUNTA(Tableau2353[[#This Row],[1/8/2024]:[30/08/2024]])+COUNTBLANK(Tableau2353[[#This Row],[1/8/2024]:[30/08/2024]])))</f>
        <v>0.54545454545454541</v>
      </c>
      <c r="AN16" s="8">
        <f>IF(OR(ISBLANK(P16),Tableau2353[[#This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16" s="8">
        <f>IF(OR(ISBLANK(P16),Tableau2353[[#This Row],[Octobre]]=" ")," ",SUM(Tableau2353[[#This Row],[01/10/2024]:[31/10/2024]])/(COUNTA(Tableau2353[[#This Row],[01/10/2024]:[31/10/2024]])+COUNTBLANK(Tableau2353[[#This Row],[01/10/2024]:[31/10/2024]])))</f>
        <v>0.95652173913043481</v>
      </c>
      <c r="AP16" s="8">
        <f>IF(OR(ISBLANK(P16),Tableau2353[[#This Row],[Novembre]]=" ")," ",SUM(Tableau2353[[#This Row],[01/11/2024]:[29/11/2024]])/(COUNTA(Tableau2353[[#This Row],[01/11/2024]:[29/11/2024]])+COUNTBLANK(Tableau2353[[#This Row],[01/11/2024]:[29/11/2024]])))</f>
        <v>0.8571428571428571</v>
      </c>
      <c r="AQ16" s="8">
        <f>IF(OR(ISBLANK(P16),Tableau2353[[#This Row],[Décembre]]=" ")," ",SUM(Tableau2353[[#This Row],[02/12/2024]:[31/12/2024]])/(COUNTA(Tableau2353[[#This Row],[02/12/2024]:[31/12/2024]])+COUNTBLANK(Tableau2353[[#This Row],[02/12/2024]:[31/12/2024]])))</f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61" t="s">
        <v>415</v>
      </c>
      <c r="BA16" s="8">
        <v>1</v>
      </c>
      <c r="BB16" s="8">
        <v>1</v>
      </c>
      <c r="BC16" s="8">
        <v>1</v>
      </c>
      <c r="BD16" s="8">
        <v>1</v>
      </c>
      <c r="BE16" s="8">
        <v>1</v>
      </c>
      <c r="BF16" s="8">
        <v>1</v>
      </c>
      <c r="BG16" s="8">
        <v>1</v>
      </c>
      <c r="BH16" s="8">
        <v>1</v>
      </c>
      <c r="BI16" s="8">
        <v>1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8">
        <v>1</v>
      </c>
      <c r="BP16" s="8">
        <v>1</v>
      </c>
      <c r="BQ16" s="8">
        <v>1</v>
      </c>
      <c r="BR16" s="8">
        <v>1</v>
      </c>
      <c r="BS16" s="8">
        <v>1</v>
      </c>
      <c r="BT16" s="8">
        <v>1</v>
      </c>
      <c r="BU16" s="8">
        <v>1</v>
      </c>
      <c r="BV16" s="8">
        <v>1</v>
      </c>
      <c r="BW16" s="8">
        <v>1</v>
      </c>
      <c r="BX16" s="8">
        <v>1</v>
      </c>
      <c r="BY16" s="8">
        <v>1</v>
      </c>
      <c r="BZ16" s="8">
        <v>1</v>
      </c>
      <c r="CA16" s="8">
        <v>1</v>
      </c>
      <c r="CB16" s="8">
        <v>1</v>
      </c>
      <c r="CC16" s="8">
        <v>1</v>
      </c>
      <c r="CD16" s="8">
        <v>1</v>
      </c>
      <c r="CE16" s="8">
        <v>1</v>
      </c>
      <c r="CF16" s="8">
        <v>1</v>
      </c>
      <c r="CG16" s="8">
        <v>1</v>
      </c>
      <c r="CH16" s="8">
        <v>1</v>
      </c>
      <c r="CI16" s="8">
        <v>1</v>
      </c>
      <c r="CJ16" s="8">
        <v>1</v>
      </c>
      <c r="CK16" s="8">
        <v>1</v>
      </c>
      <c r="CL16" s="8">
        <v>1</v>
      </c>
      <c r="CM16" s="8">
        <v>1</v>
      </c>
      <c r="CN16" s="8">
        <v>1</v>
      </c>
      <c r="CO16" s="8">
        <v>1</v>
      </c>
      <c r="CP16" s="8">
        <v>1</v>
      </c>
      <c r="CQ16" s="8">
        <v>1</v>
      </c>
      <c r="CR16" s="8">
        <v>1</v>
      </c>
      <c r="CS16" s="8">
        <v>1</v>
      </c>
      <c r="CT16" s="8">
        <v>1</v>
      </c>
      <c r="CU16" s="8">
        <v>1</v>
      </c>
      <c r="CV16" s="8">
        <v>1</v>
      </c>
      <c r="CW16" s="8">
        <v>1</v>
      </c>
      <c r="CX16" s="8">
        <v>1</v>
      </c>
      <c r="CY16" s="8">
        <v>1</v>
      </c>
      <c r="CZ16" s="8">
        <v>1</v>
      </c>
      <c r="DA16" s="8">
        <v>1</v>
      </c>
      <c r="DB16" s="8">
        <v>1</v>
      </c>
      <c r="DC16" s="8">
        <v>1</v>
      </c>
      <c r="DD16" s="8">
        <v>1</v>
      </c>
      <c r="DE16" s="8">
        <v>1</v>
      </c>
      <c r="DF16" s="8">
        <v>1</v>
      </c>
      <c r="DG16" s="8">
        <v>1</v>
      </c>
      <c r="DH16" s="8">
        <v>1</v>
      </c>
      <c r="DI16" s="8">
        <v>1</v>
      </c>
      <c r="DJ16" s="8">
        <v>1</v>
      </c>
      <c r="DK16" s="8">
        <v>1</v>
      </c>
      <c r="DL16" s="8" t="s">
        <v>415</v>
      </c>
      <c r="DM16" s="8" t="s">
        <v>415</v>
      </c>
      <c r="DN16" s="8">
        <v>1</v>
      </c>
      <c r="DO16" s="8">
        <v>1</v>
      </c>
      <c r="DP16" s="8">
        <v>1</v>
      </c>
      <c r="DQ16" s="8">
        <v>1</v>
      </c>
      <c r="DR16" s="8">
        <v>1</v>
      </c>
      <c r="DS16" s="8">
        <v>1</v>
      </c>
      <c r="DT16" s="8">
        <v>1</v>
      </c>
      <c r="DU16" s="8">
        <v>1</v>
      </c>
      <c r="DV16" s="8">
        <v>1</v>
      </c>
      <c r="DW16" s="8">
        <v>1</v>
      </c>
      <c r="DX16" s="8">
        <v>1</v>
      </c>
      <c r="DY16" s="8">
        <v>1</v>
      </c>
      <c r="DZ16" s="8">
        <v>1</v>
      </c>
      <c r="EA16" s="8" t="s">
        <v>415</v>
      </c>
      <c r="EB16" s="8">
        <v>1</v>
      </c>
      <c r="EC16" s="8" t="s">
        <v>413</v>
      </c>
      <c r="ED16" s="8">
        <v>1</v>
      </c>
      <c r="EE16" s="8">
        <v>1</v>
      </c>
      <c r="EF16" s="8">
        <v>1</v>
      </c>
      <c r="EG16" s="8">
        <v>1</v>
      </c>
      <c r="EH16" s="8">
        <v>1</v>
      </c>
      <c r="EI16" s="8">
        <v>1</v>
      </c>
      <c r="EJ16" s="8" t="s">
        <v>413</v>
      </c>
      <c r="EK16" s="8">
        <v>1</v>
      </c>
      <c r="EL16" s="8">
        <v>1</v>
      </c>
      <c r="EM16" s="8">
        <v>1</v>
      </c>
      <c r="EN16" s="8">
        <v>1</v>
      </c>
      <c r="EO16" s="8">
        <v>1</v>
      </c>
      <c r="EP16" s="8">
        <v>1</v>
      </c>
      <c r="EQ16" s="8">
        <v>1</v>
      </c>
      <c r="ER16" s="8">
        <v>1</v>
      </c>
      <c r="ES16" s="8">
        <v>1</v>
      </c>
      <c r="ET16" s="8">
        <v>0.5</v>
      </c>
      <c r="EU16" s="8">
        <v>1</v>
      </c>
      <c r="EV16" s="8">
        <v>1</v>
      </c>
      <c r="EW16" s="8">
        <v>1</v>
      </c>
      <c r="EX16" s="8">
        <v>1</v>
      </c>
      <c r="EY16" s="8">
        <v>1</v>
      </c>
      <c r="EZ16" s="8">
        <v>1</v>
      </c>
      <c r="FA16" s="8">
        <v>1</v>
      </c>
      <c r="FB16" s="8">
        <v>1</v>
      </c>
      <c r="FC16" s="8">
        <v>1</v>
      </c>
      <c r="FD16" s="8">
        <v>1</v>
      </c>
      <c r="FE16" s="8">
        <v>1</v>
      </c>
      <c r="FF16" s="8">
        <v>1</v>
      </c>
      <c r="FG16" s="8">
        <v>1</v>
      </c>
      <c r="FH16" s="8" t="s">
        <v>415</v>
      </c>
      <c r="FI16" s="8" t="s">
        <v>415</v>
      </c>
      <c r="FJ16" s="8">
        <v>1</v>
      </c>
      <c r="FK16" s="8">
        <v>1</v>
      </c>
      <c r="FL16" s="8">
        <v>1</v>
      </c>
      <c r="FM16" s="8">
        <v>1</v>
      </c>
      <c r="FN16" s="8">
        <v>1</v>
      </c>
      <c r="FO16" s="8">
        <v>1</v>
      </c>
      <c r="FP16" s="8" t="s">
        <v>413</v>
      </c>
      <c r="FQ16" s="8" t="s">
        <v>413</v>
      </c>
      <c r="FR16" s="8">
        <v>1</v>
      </c>
      <c r="FS16" s="8">
        <v>1</v>
      </c>
      <c r="FT16" s="8">
        <v>1</v>
      </c>
      <c r="FU16" s="8">
        <v>1</v>
      </c>
      <c r="FV16" s="8">
        <v>1</v>
      </c>
      <c r="FW16" s="8">
        <v>1</v>
      </c>
      <c r="FX16" s="8">
        <v>1</v>
      </c>
      <c r="FY16" s="8">
        <v>1</v>
      </c>
      <c r="FZ16" s="8">
        <v>1</v>
      </c>
      <c r="GA16" s="8">
        <v>1</v>
      </c>
      <c r="GB16" s="8">
        <v>1</v>
      </c>
      <c r="GC16" s="8">
        <v>1</v>
      </c>
      <c r="GD16" s="8">
        <v>1</v>
      </c>
      <c r="GE16" s="8">
        <v>1</v>
      </c>
      <c r="GF16" s="8">
        <v>1</v>
      </c>
      <c r="GG16" s="8">
        <v>1</v>
      </c>
      <c r="GH16" s="8">
        <v>1</v>
      </c>
      <c r="GI16" s="8">
        <v>1</v>
      </c>
      <c r="GJ16" s="8">
        <v>1</v>
      </c>
      <c r="GK16" s="8">
        <v>1</v>
      </c>
      <c r="GL16" s="8" t="s">
        <v>413</v>
      </c>
      <c r="GM16" s="8" t="s">
        <v>415</v>
      </c>
      <c r="GN16" s="8" t="s">
        <v>413</v>
      </c>
      <c r="GO16" s="8" t="s">
        <v>413</v>
      </c>
      <c r="GP16" s="8" t="s">
        <v>413</v>
      </c>
      <c r="GQ16" s="8" t="s">
        <v>413</v>
      </c>
      <c r="GR16" s="8" t="s">
        <v>413</v>
      </c>
      <c r="GS16" s="8" t="s">
        <v>413</v>
      </c>
      <c r="GT16" s="8" t="s">
        <v>413</v>
      </c>
      <c r="GU16" s="8" t="s">
        <v>413</v>
      </c>
      <c r="GV16" s="8">
        <v>1</v>
      </c>
      <c r="GW16" s="8">
        <v>1</v>
      </c>
      <c r="GX16" s="8" t="s">
        <v>415</v>
      </c>
      <c r="GY16" s="8">
        <v>1</v>
      </c>
      <c r="GZ16" s="8">
        <v>1</v>
      </c>
      <c r="HA16" s="8">
        <v>1</v>
      </c>
      <c r="HB16" s="8" t="s">
        <v>415</v>
      </c>
      <c r="HC16" s="8" t="s">
        <v>415</v>
      </c>
      <c r="HD16" s="8">
        <v>1</v>
      </c>
      <c r="HE16" s="8">
        <v>1</v>
      </c>
      <c r="HF16" s="8">
        <v>1</v>
      </c>
      <c r="HG16" s="8">
        <v>1</v>
      </c>
      <c r="HH16" s="8">
        <v>1</v>
      </c>
      <c r="HI16" s="8">
        <v>1</v>
      </c>
      <c r="HJ16" s="8">
        <v>1</v>
      </c>
      <c r="HK16" s="8">
        <v>1</v>
      </c>
      <c r="HL16" s="8">
        <v>1</v>
      </c>
      <c r="HM16" s="8">
        <v>1</v>
      </c>
      <c r="HN16" s="8">
        <v>1</v>
      </c>
      <c r="HO16" s="8">
        <v>1</v>
      </c>
      <c r="HP16" s="8">
        <v>1</v>
      </c>
      <c r="HQ16" s="8">
        <v>1</v>
      </c>
      <c r="HR16" s="8">
        <v>1</v>
      </c>
      <c r="HS16" s="8">
        <v>1</v>
      </c>
      <c r="HT16" s="8">
        <v>1</v>
      </c>
      <c r="HU16" s="8" t="s">
        <v>415</v>
      </c>
      <c r="HV16" s="8">
        <v>1</v>
      </c>
      <c r="HW16" s="8">
        <v>1</v>
      </c>
      <c r="HX16" s="8">
        <v>1</v>
      </c>
      <c r="HY16" s="8">
        <v>1</v>
      </c>
      <c r="HZ16" s="8">
        <v>1</v>
      </c>
      <c r="IA16" s="8">
        <v>1</v>
      </c>
      <c r="IB16" s="8">
        <v>1</v>
      </c>
      <c r="IC16" s="8">
        <v>1</v>
      </c>
      <c r="ID16" s="8">
        <v>1</v>
      </c>
      <c r="IE16" s="8">
        <v>1</v>
      </c>
      <c r="IF16" s="8">
        <v>1</v>
      </c>
      <c r="IG16" s="8">
        <v>1</v>
      </c>
      <c r="IH16" s="8">
        <v>1</v>
      </c>
      <c r="II16" s="8">
        <v>1</v>
      </c>
      <c r="IJ16" s="8">
        <v>1</v>
      </c>
      <c r="IK16" s="8">
        <v>1</v>
      </c>
      <c r="IL16" s="8">
        <v>1</v>
      </c>
      <c r="IM16" s="8">
        <v>1</v>
      </c>
      <c r="IN16" s="8">
        <v>1</v>
      </c>
      <c r="IO16" s="8">
        <v>1</v>
      </c>
      <c r="IP16" s="8">
        <v>1</v>
      </c>
      <c r="IQ16" s="8">
        <v>1</v>
      </c>
      <c r="IR16" s="8">
        <v>1</v>
      </c>
      <c r="IS16" s="8">
        <v>1</v>
      </c>
      <c r="IT16" s="8">
        <v>1</v>
      </c>
      <c r="IU16" s="8">
        <v>1</v>
      </c>
      <c r="IV16" s="8">
        <v>1</v>
      </c>
      <c r="IW16" s="8">
        <v>1</v>
      </c>
      <c r="IX16" s="8">
        <v>1</v>
      </c>
      <c r="IY16" s="8">
        <v>1</v>
      </c>
      <c r="IZ16" s="8">
        <v>1</v>
      </c>
      <c r="JA16" s="8">
        <v>1</v>
      </c>
      <c r="JB16" s="8" t="s">
        <v>902</v>
      </c>
      <c r="JC16" s="8" t="s">
        <v>902</v>
      </c>
      <c r="JD16" s="8">
        <v>1</v>
      </c>
      <c r="JE16" s="8">
        <v>1</v>
      </c>
      <c r="JF16" s="8" t="s">
        <v>415</v>
      </c>
      <c r="JG16" s="8">
        <v>1</v>
      </c>
      <c r="JH16" s="8">
        <v>1</v>
      </c>
      <c r="JI16" s="8">
        <v>1</v>
      </c>
      <c r="JJ16" s="8">
        <v>1</v>
      </c>
      <c r="JK16" s="8">
        <v>1</v>
      </c>
      <c r="JL16" s="8">
        <v>1</v>
      </c>
      <c r="JM16" s="8">
        <v>1</v>
      </c>
      <c r="JN16" s="8" t="s">
        <v>415</v>
      </c>
      <c r="JO16" s="8">
        <v>1</v>
      </c>
      <c r="JP16" s="8">
        <v>1</v>
      </c>
      <c r="JQ16" s="8">
        <v>1</v>
      </c>
      <c r="JR16" s="8">
        <v>1</v>
      </c>
      <c r="JS16" s="8">
        <v>1</v>
      </c>
      <c r="JT16" s="8">
        <v>1</v>
      </c>
      <c r="JU16" s="8">
        <v>1</v>
      </c>
      <c r="JV16" s="8">
        <v>1</v>
      </c>
      <c r="JW16" s="8">
        <v>1</v>
      </c>
      <c r="JX16" s="8">
        <v>1</v>
      </c>
      <c r="JY16" s="8">
        <v>1</v>
      </c>
      <c r="JZ16" s="8">
        <v>1</v>
      </c>
      <c r="KA16" s="8">
        <v>1</v>
      </c>
      <c r="KB16" s="8">
        <v>1</v>
      </c>
      <c r="KC16" s="8">
        <v>1</v>
      </c>
      <c r="KD16" s="8">
        <v>1</v>
      </c>
      <c r="KE16" s="8">
        <v>1</v>
      </c>
      <c r="KF16" s="8">
        <v>1</v>
      </c>
      <c r="KG16" s="8">
        <v>1</v>
      </c>
      <c r="KH16" s="8">
        <v>1</v>
      </c>
      <c r="KI16" s="8">
        <v>1</v>
      </c>
      <c r="KJ16" s="8">
        <v>1</v>
      </c>
      <c r="KK16" s="8">
        <v>1</v>
      </c>
      <c r="KL16" s="8">
        <v>1</v>
      </c>
      <c r="KM16" s="8">
        <v>1</v>
      </c>
      <c r="KN16" s="8">
        <v>1</v>
      </c>
      <c r="KO16" s="8">
        <v>1</v>
      </c>
      <c r="KP16" s="8">
        <v>1</v>
      </c>
      <c r="KQ16" s="8">
        <v>1</v>
      </c>
      <c r="KR16" s="8">
        <v>1</v>
      </c>
      <c r="KS16" s="8">
        <v>1</v>
      </c>
      <c r="KT16" s="8">
        <f t="shared" si="3"/>
        <v>0</v>
      </c>
      <c r="KU16" s="8">
        <f t="shared" si="0"/>
        <v>13</v>
      </c>
      <c r="KV16" s="8">
        <f t="shared" si="1"/>
        <v>233</v>
      </c>
      <c r="KW16" s="8">
        <f t="shared" si="2"/>
        <v>13</v>
      </c>
      <c r="KX16" s="8"/>
      <c r="KY16" s="8">
        <f>VLOOKUP(Tableau2353[[#This Row],[Matricule]],Feuil2!D:J,7,0)</f>
        <v>3.5</v>
      </c>
      <c r="KZ16" s="61">
        <f>IF(ISBLANK($P16)," ",IF(AND(NOT(ISBLANK($Q16)),MONTH($Q16)&gt;1),IF(MONTH($P16)&lt;=1,COUNTIF(Tableau2353[[#This Row],[01/01/2024]:[31/01/2024]],"B")), IF(IF(AND((ISBLANK($Q16))),MONTH($P16)&gt;1)," ",IF(MONTH($P16)&lt;=1,COUNTIF(Tableau2353[[#This Row],[01/01/2024]:[31/01/2024]],"B")))))</f>
        <v>0</v>
      </c>
      <c r="LA16" s="61">
        <f>IF(ISBLANK($P16)," ",IF(AND(NOT(ISBLANK($Q16)),MONTH($Q16)&gt;2),IF(MONTH($P16)&lt;=2,COUNTIF(Tableau2353[[#This Row],[01/02/2024]:[29/02/2024]],"B")), IF(IF(AND((ISBLANK($Q16))),MONTH($P16)&gt;2)," ",IF(MONTH($P16)&lt;=2,COUNTIF(Tableau2353[[#This Row],[01/02/2024]:[29/02/2024]],"B")))))</f>
        <v>0</v>
      </c>
      <c r="LB16" s="61">
        <f>IF(ISBLANK($P16)," ",IF(AND(NOT(ISBLANK($Q16)),MONTH($Q16)&gt;3),IF(MONTH($P16)&lt;=3,COUNTIF(Tableau2353[[#This Row],[01/03/2024]:[29/03/2024]],"B")), IF(IF(AND((ISBLANK($Q16))),MONTH($P16)&gt;3)," ",IF(MONTH($P16)&lt;=3,COUNTIF(Tableau2353[[#This Row],[01/03/2024]:[29/03/2024]],"B")))))</f>
        <v>0</v>
      </c>
      <c r="LC16" s="61">
        <f>IF(ISBLANK($P16)," ",IF(AND(NOT(ISBLANK($Q16)),MONTH($Q16)&gt;4),IF(MONTH($P16)&lt;=4,COUNTIF(Tableau2353[[#This Row],[01/04/2024]:[30/04/2024]],"B")), IF(IF(AND((ISBLANK($Q16))),MONTH($P16)&gt;4)," ",IF(MONTH($P16)&lt;=4,COUNTIF(Tableau2353[[#This Row],[01/04/2024]:[30/04/2024]],"B")))))</f>
        <v>0</v>
      </c>
      <c r="LD16" s="61">
        <f>IF(ISBLANK($P16)," ",IF(AND(NOT(ISBLANK($Q16)),MONTH($Q16)&gt;5),IF(MONTH($P16)&lt;=5,COUNTIF(Tableau2353[[#This Row],[01/05/2024]:[31/05/2024]],"B")), IF(IF(AND((ISBLANK($Q16))),MONTH($P16)&gt;5)," ",IF(MONTH($P16)&lt;=5,COUNTIF(Tableau2353[[#This Row],[01/05/2024]:[31/05/2024]],"B")))))</f>
        <v>0</v>
      </c>
      <c r="LE16" s="61">
        <f>IF(ISBLANK($P16)," ",IF(AND(NOT(ISBLANK($Q16)),MONTH($Q16)&gt;6),IF(MONTH($P16)&lt;=6,COUNTIF(Tableau2353[[#This Row],[3/6/20242]:[28/06/2024]],"B")), IF(IF(AND((ISBLANK($Q16))),MONTH($P16)&gt;6)," ",IF(MONTH($P16)&lt;=6,COUNTIF(Tableau2353[[#This Row],[3/6/20242]:[28/06/2024]],"B")))))</f>
        <v>0</v>
      </c>
      <c r="LF16" s="61">
        <f>IF(ISBLANK($P16)," ",IF(AND(NOT(ISBLANK($Q16)),MONTH($Q16)&gt;7),IF(MONTH($P16)&lt;=7,COUNTIF(Tableau2353[[#This Row],[01/07/2024]:[31/07/2024]],"B")), IF(IF(AND((ISBLANK($Q16))),MONTH($P16)&gt;7)," ",IF(MONTH($P16)&lt;=7,COUNTIF(Tableau2353[[#This Row],[01/07/2024]:[31/07/2024]],"B")))))</f>
        <v>0</v>
      </c>
      <c r="LG16" s="61">
        <f>IF(ISBLANK($P16)," ",IF(AND(NOT(ISBLANK($Q16)),MONTH($Q16)&gt;8),IF(MONTH($P16)&lt;=8,COUNTIF(Tableau2353[[#This Row],[1/8/2024]:[30/08/2024]],"B")), IF(IF(AND((ISBLANK($Q16))),MONTH($P16)&gt;8)," ",IF(MONTH($P16)&lt;=8,COUNTIF(Tableau2353[[#This Row],[1/8/2024]:[30/08/2024]],"B")))))</f>
        <v>0</v>
      </c>
      <c r="LH16" s="61">
        <f>IF(ISBLANK($P16)," ",IF(AND(NOT(ISBLANK($Q16)),MONTH($Q16)&gt;9),IF(MONTH($P16)&lt;=9,COUNTIF(Tableau2353[[#This Row],[02/09/2024]:[30/09/2024]],"B")), IF(IF(AND((ISBLANK($Q16))),MONTH($P16)&gt;9)," ",IF(MONTH($P16)&lt;=9,COUNTIF(Tableau2353[[#This Row],[02/09/2024]:[30/09/2024]],"B")))))</f>
        <v>0</v>
      </c>
      <c r="LI16" s="61">
        <f>IF(ISBLANK($P16)," ",IF(AND(NOT(ISBLANK($Q16)),MONTH($Q16)&gt;10),IF(MONTH($P16)&lt;=10,COUNTIF(Tableau2353[[#This Row],[01/10/2024]:[31/10/2024]],"B")), IF(IF(AND((ISBLANK($Q16))),MONTH($P16)&gt;10)," ",IF(MONTH($P16)&lt;=10,COUNTIF(Tableau2353[[#This Row],[01/10/2024]:[31/10/2024]],"B")))))</f>
        <v>0</v>
      </c>
      <c r="LJ16" s="61">
        <f>IF(ISBLANK($P16)," ",IF(AND(NOT(ISBLANK($Q16)),MONTH($Q16)&gt;11),IF(MONTH($P16)&lt;=11,COUNTIF(Tableau2353[[#This Row],[01/11/2024]:[29/11/2024]],"B")), IF(IF(AND((ISBLANK($Q16))),MONTH($P16)&gt;11)," ",IF(MONTH($P16)&lt;=11,COUNTIF(Tableau2353[[#This Row],[01/11/2024]:[29/11/2024]],"B")))))</f>
        <v>0</v>
      </c>
      <c r="LK16" s="61">
        <f>IF(ISBLANK($P16)," ",IF(AND(NOT(ISBLANK($Q16)),MONTH($Q16)&gt;12),IF(MONTH($P16)&lt;=12,COUNTIF(Tableau2353[[#This Row],[02/12/2024]:[31/12/2024]],"B")), IF(IF(AND((ISBLANK($Q16))),MONTH($P16)&gt;12)," ",IF(MONTH($P16)&lt;=12,COUNTIF(Tableau2353[[#This Row],[02/12/2024]:[31/12/2024]],"B")))))</f>
        <v>0</v>
      </c>
    </row>
    <row r="17" spans="1:323" ht="15" hidden="1" customHeight="1">
      <c r="A17" s="40">
        <v>1</v>
      </c>
      <c r="B17" s="92" t="s">
        <v>482</v>
      </c>
      <c r="C17" s="26" t="s">
        <v>483</v>
      </c>
      <c r="D17" s="32">
        <v>45082</v>
      </c>
      <c r="E17" s="26" t="s">
        <v>419</v>
      </c>
      <c r="F17" s="26" t="s">
        <v>437</v>
      </c>
      <c r="G17" s="26" t="s">
        <v>438</v>
      </c>
      <c r="H17" s="26" t="s">
        <v>439</v>
      </c>
      <c r="I17" s="26" t="s">
        <v>423</v>
      </c>
      <c r="J17" s="26" t="s">
        <v>440</v>
      </c>
      <c r="K17" s="26" t="s">
        <v>441</v>
      </c>
      <c r="L17" s="26" t="s">
        <v>916</v>
      </c>
      <c r="M17" s="26" t="s">
        <v>485</v>
      </c>
      <c r="N17" s="26" t="s">
        <v>443</v>
      </c>
      <c r="O17" s="26" t="s">
        <v>486</v>
      </c>
      <c r="P17" s="32">
        <v>45292</v>
      </c>
      <c r="Q17" s="26"/>
      <c r="R17" s="27" t="s">
        <v>445</v>
      </c>
      <c r="S17" s="28">
        <f>IF(ISBLANK(P17)," ",IF(IF(AND(NOT(ISBLANK(Q17))),MONTH(Q17)&lt;1)," ",IF(MONTH(P17)&lt;2,SUM(Tableau2353[[#This Row],[01/01/2024]:[31/01/2024]])," ")))</f>
        <v>22</v>
      </c>
      <c r="T17" s="28">
        <f>IF(ISBLANK(P17)," ",IF(IF(AND(NOT(ISBLANK(Q17))),MONTH(Q17)&lt;2)," ",IF(MONTH(P17)&lt;3,SUM(Tableau2353[[#This Row],[01/02/2024]:[29/02/2024]])," ")))</f>
        <v>21</v>
      </c>
      <c r="U17" s="28">
        <f>IF(ISBLANK(P17)," ",IF(IF(AND(NOT(ISBLANK(Q17))),MONTH(Q17)&lt;3)," ",IF(MONTH(P17)&lt;4,SUM(Tableau2353[[#This Row],[01/03/2024]:[29/03/2024]])," ")))</f>
        <v>21</v>
      </c>
      <c r="V17" s="74">
        <f>IF(ISBLANK(P17)," ",IF(IF(AND(NOT(ISBLANK(Q17))),MONTH(Q17)&lt;4)," ",IF(MONTH(P17)&lt;5,SUM(Tableau2353[[#This Row],[01/04/2024]:[30/04/2024]])," ")))</f>
        <v>18</v>
      </c>
      <c r="W17" s="28">
        <f>IF(ISBLANK(P17)," ",IF(IF(AND(NOT(ISBLANK(Q17))),MONTH(Q17)&lt;5)," ",IF(MONTH(P17)&lt;6,SUM(Tableau2353[[#This Row],[01/05/2024]:[31/05/2024]])," ")))</f>
        <v>20</v>
      </c>
      <c r="X17" s="28">
        <f>IF(ISBLANK(P17)," ",IF(IF(AND(NOT(ISBLANK(Q17))),MONTH(Q17)&lt;6)," ",IF(MONTH(P17)&lt;7,SUM(Tableau2353[[#This Row],[3/6/20242]:[28/06/2024]])," ")))</f>
        <v>16</v>
      </c>
      <c r="Y17" s="28">
        <f>IF(ISBLANK(P17)," ",IF(IF(AND(NOT(ISBLANK(Q17))),MONTH(Q17)&lt;6)," ",IF(MONTH(P17)&lt;8,SUM(Tableau2353[[#This Row],[01/07/2024]:[31/07/2024]])," ")))</f>
        <v>20</v>
      </c>
      <c r="Z17" s="28">
        <f>IF(ISBLANK(P17)," ",IF(IF(AND(NOT(ISBLANK(Q17))),MONTH(Q17)&lt;8)," ",IF(MONTH(P17)&lt;9,SUM(Tableau2353[[#This Row],[1/8/2024]:[30/08/2024]])," ")))</f>
        <v>19</v>
      </c>
      <c r="AA17" s="28">
        <f>IF(ISBLANK(P17)," ",IF(IF(AND(NOT(ISBLANK(Q17))),MONTH(Q17)&lt;9)," ",IF(MONTH(P17)&lt;10,SUM(Tableau2353[[#This Row],[02/09/2024]:[30/09/2024]])," ")))</f>
        <v>17</v>
      </c>
      <c r="AB17" s="28">
        <f>IF(ISBLANK(P17)," ",IF(IF(AND(NOT(ISBLANK(Q17))),MONTH(Q17)&lt;10)," ",IF(MONTH(P17)&lt;11,SUM(Tableau2353[[#This Row],[01/10/2024]:[31/10/2024]])," ")))</f>
        <v>23</v>
      </c>
      <c r="AC17" s="28">
        <f>IF(ISBLANK(P17)," ",IF(IF(AND(NOT(ISBLANK(Q17))),MONTH(Q17)&lt;11)," ",IF(MONTH(P17)&lt;12,SUM(Tableau2353[[#This Row],[01/11/2024]:[29/11/2024]])," ")))</f>
        <v>14</v>
      </c>
      <c r="AD17" s="28">
        <f>IF(ISBLANK(P17)," ",IF(IF(AND(NOT(ISBLANK(Q17))),MONTH(Q17)&lt;12)," ",IF(MONTH(P17)&lt;13,SUM(Tableau2353[[#This Row],[02/12/2024]:[31/12/2024]])," ")))</f>
        <v>20</v>
      </c>
      <c r="AE17" s="7"/>
      <c r="AF17" s="69">
        <f>IF(OR(ISBLANK(P17),Tableau2353[[#This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17" s="8">
        <f>IF(OR(ISBLANK(P17),Tableau2353[[#This Row],[Février]]=" ")," ",SUM(Tableau2353[[#This Row],[01/02/2024]:[29/02/2024]])/(COUNTA(Tableau2353[[#This Row],[01/02/2024]:[29/02/2024]])+COUNTBLANK(Tableau2353[[#This Row],[01/02/2024]:[29/02/2024]])))</f>
        <v>1</v>
      </c>
      <c r="AH17" s="8">
        <f>IF(OR(ISBLANK(P17),Tableau2353[[#This Row],[Mars]]=" ")," ",SUM(Tableau2353[[#This Row],[01/03/2024]:[29/03/2024]])/(COUNTA(Tableau2353[[#This Row],[01/03/2024]:[29/03/2024]])+COUNTBLANK(Tableau2353[[#This Row],[01/03/2024]:[29/03/2024]])))</f>
        <v>1</v>
      </c>
      <c r="AI17" s="8">
        <f>IF(OR(ISBLANK(P17),Tableau2353[[#This Row],[Avril]]=" ")," ",SUM(Tableau2353[[#This Row],[01/04/2024]:[30/04/2024]])/(COUNTA(Tableau2353[[#This Row],[01/04/2024]:[30/04/2024]])+COUNTBLANK(Tableau2353[[#This Row],[01/04/2024]:[30/04/2024]])))</f>
        <v>0.81818181818181823</v>
      </c>
      <c r="AJ17" s="8">
        <f>IF(OR(ISBLANK(P17),Tableau2353[[#This Row],[Mai]]=" ")," ",SUM(Tableau2353[[#This Row],[01/05/2024]:[31/05/2024]])/(COUNTA(Tableau2353[[#This Row],[01/05/2024]:[31/05/2024]])+COUNTBLANK(Tableau2353[[#This Row],[01/05/2024]:[31/01/2024]])))</f>
        <v>0.86956521739130432</v>
      </c>
      <c r="AK17" s="8">
        <f>IF(OR(ISBLANK(P17),Tableau2353[[#This Row],[Juin]]=" ")," ",SUM(Tableau2353[[#This Row],[3/6/20242]:[28/06/2024]])/(COUNTA(Tableau2353[[#This Row],[3/6/20242]:[28/06/2024]])+COUNTBLANK(Tableau2353[[#This Row],[3/6/20242]:[28/06/2024]])))</f>
        <v>0.8</v>
      </c>
      <c r="AL17" s="8">
        <f>IF(OR(ISBLANK(P17),Tableau2353[[#This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17" s="8">
        <f>IF(OR(ISBLANK(P17),Tableau2353[[#This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17" s="8">
        <f>IF(OR(ISBLANK(P17),Tableau2353[[#This Row],[Septembre]]=" ")," ",SUM(Tableau2353[[#This Row],[02/09/2024]:[30/09/2024]])/(COUNTA(Tableau2353[[#This Row],[02/09/2024]:[30/09/2024]])+COUNTBLANK(Tableau2353[[#This Row],[02/09/2024]:[30/09/2024]])))</f>
        <v>0.80952380952380953</v>
      </c>
      <c r="AO17" s="8">
        <f>IF(OR(ISBLANK(P17),Tableau2353[[#This Row],[Octobre]]=" ")," ",SUM(Tableau2353[[#This Row],[01/10/2024]:[31/10/2024]])/(COUNTA(Tableau2353[[#This Row],[01/10/2024]:[31/10/2024]])+COUNTBLANK(Tableau2353[[#This Row],[01/10/2024]:[31/10/2024]])))</f>
        <v>1</v>
      </c>
      <c r="AP17" s="8">
        <f>IF(OR(ISBLANK(P17),Tableau2353[[#This Row],[Novembre]]=" ")," ",SUM(Tableau2353[[#This Row],[01/11/2024]:[29/11/2024]])/(COUNTA(Tableau2353[[#This Row],[01/11/2024]:[29/11/2024]])+COUNTBLANK(Tableau2353[[#This Row],[01/11/2024]:[29/11/2024]])))</f>
        <v>0.66666666666666663</v>
      </c>
      <c r="AQ17" s="8">
        <f>IF(OR(ISBLANK(P17),Tableau2353[[#This Row],[Décembre]]=" ")," ",SUM(Tableau2353[[#This Row],[02/12/2024]:[31/12/2024]])/(COUNTA(Tableau2353[[#This Row],[02/12/2024]:[31/12/2024]])+COUNTBLANK(Tableau2353[[#This Row],[02/12/2024]:[31/12/2024]])))</f>
        <v>0.90909090909090906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  <c r="AY17" s="8">
        <v>1</v>
      </c>
      <c r="AZ17" s="61" t="s">
        <v>415</v>
      </c>
      <c r="BA17" s="8">
        <v>1</v>
      </c>
      <c r="BB17" s="8">
        <v>1</v>
      </c>
      <c r="BC17" s="8">
        <v>1</v>
      </c>
      <c r="BD17" s="8">
        <v>1</v>
      </c>
      <c r="BE17" s="8">
        <v>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8">
        <v>1</v>
      </c>
      <c r="BP17" s="8">
        <v>1</v>
      </c>
      <c r="BQ17" s="8">
        <v>1</v>
      </c>
      <c r="BR17" s="8">
        <v>1</v>
      </c>
      <c r="BS17" s="8">
        <v>1</v>
      </c>
      <c r="BT17" s="8">
        <v>1</v>
      </c>
      <c r="BU17" s="8">
        <v>1</v>
      </c>
      <c r="BV17" s="8">
        <v>1</v>
      </c>
      <c r="BW17" s="8">
        <v>1</v>
      </c>
      <c r="BX17" s="8">
        <v>1</v>
      </c>
      <c r="BY17" s="8">
        <v>1</v>
      </c>
      <c r="BZ17" s="8">
        <v>1</v>
      </c>
      <c r="CA17" s="8">
        <v>1</v>
      </c>
      <c r="CB17" s="8">
        <v>1</v>
      </c>
      <c r="CC17" s="8">
        <v>1</v>
      </c>
      <c r="CD17" s="8">
        <v>1</v>
      </c>
      <c r="CE17" s="8">
        <v>1</v>
      </c>
      <c r="CF17" s="8">
        <v>1</v>
      </c>
      <c r="CG17" s="8">
        <v>1</v>
      </c>
      <c r="CH17" s="8">
        <v>1</v>
      </c>
      <c r="CI17" s="8">
        <v>1</v>
      </c>
      <c r="CJ17" s="8">
        <v>1</v>
      </c>
      <c r="CK17" s="8">
        <v>1</v>
      </c>
      <c r="CL17" s="8">
        <v>1</v>
      </c>
      <c r="CM17" s="8">
        <v>1</v>
      </c>
      <c r="CN17" s="8">
        <v>1</v>
      </c>
      <c r="CO17" s="8">
        <v>1</v>
      </c>
      <c r="CP17" s="8">
        <v>1</v>
      </c>
      <c r="CQ17" s="8">
        <v>1</v>
      </c>
      <c r="CR17" s="8">
        <v>1</v>
      </c>
      <c r="CS17" s="8">
        <v>1</v>
      </c>
      <c r="CT17" s="8">
        <v>1</v>
      </c>
      <c r="CU17" s="8">
        <v>1</v>
      </c>
      <c r="CV17" s="8">
        <v>1</v>
      </c>
      <c r="CW17" s="8">
        <v>1</v>
      </c>
      <c r="CX17" s="8">
        <v>1</v>
      </c>
      <c r="CY17" s="8">
        <v>1</v>
      </c>
      <c r="CZ17" s="8">
        <v>1</v>
      </c>
      <c r="DA17" s="8">
        <v>1</v>
      </c>
      <c r="DB17" s="8">
        <v>1</v>
      </c>
      <c r="DC17" s="8">
        <v>1</v>
      </c>
      <c r="DD17" s="8">
        <v>1</v>
      </c>
      <c r="DE17" s="8">
        <v>1</v>
      </c>
      <c r="DF17" s="8">
        <v>1</v>
      </c>
      <c r="DG17" s="8">
        <v>1</v>
      </c>
      <c r="DH17" s="8">
        <v>1</v>
      </c>
      <c r="DI17" s="8">
        <v>1</v>
      </c>
      <c r="DJ17" s="8" t="s">
        <v>413</v>
      </c>
      <c r="DK17" s="8" t="s">
        <v>413</v>
      </c>
      <c r="DL17" s="8" t="s">
        <v>415</v>
      </c>
      <c r="DM17" s="8" t="s">
        <v>415</v>
      </c>
      <c r="DN17" s="8">
        <v>1</v>
      </c>
      <c r="DO17" s="8">
        <v>1</v>
      </c>
      <c r="DP17" s="8">
        <v>1</v>
      </c>
      <c r="DQ17" s="8">
        <v>1</v>
      </c>
      <c r="DR17" s="8">
        <v>1</v>
      </c>
      <c r="DS17" s="8">
        <v>1</v>
      </c>
      <c r="DT17" s="8">
        <v>1</v>
      </c>
      <c r="DU17" s="8">
        <v>1</v>
      </c>
      <c r="DV17" s="8">
        <v>1</v>
      </c>
      <c r="DW17" s="8">
        <v>1</v>
      </c>
      <c r="DX17" s="8">
        <v>1</v>
      </c>
      <c r="DY17" s="8">
        <v>1</v>
      </c>
      <c r="DZ17" s="8">
        <v>1</v>
      </c>
      <c r="EA17" s="8" t="s">
        <v>415</v>
      </c>
      <c r="EB17" s="8">
        <v>1</v>
      </c>
      <c r="EC17" s="8">
        <v>1</v>
      </c>
      <c r="ED17" s="8" t="s">
        <v>966</v>
      </c>
      <c r="EE17" s="8">
        <v>1</v>
      </c>
      <c r="EF17" s="8">
        <v>1</v>
      </c>
      <c r="EG17" s="8">
        <v>1</v>
      </c>
      <c r="EH17" s="8">
        <v>1</v>
      </c>
      <c r="EI17" s="8">
        <v>1</v>
      </c>
      <c r="EJ17" s="8">
        <v>1</v>
      </c>
      <c r="EK17" s="8">
        <v>1</v>
      </c>
      <c r="EL17" s="8">
        <v>1</v>
      </c>
      <c r="EM17" s="8">
        <v>1</v>
      </c>
      <c r="EN17" s="8" t="s">
        <v>966</v>
      </c>
      <c r="EO17" s="8">
        <v>1</v>
      </c>
      <c r="EP17" s="8">
        <v>1</v>
      </c>
      <c r="EQ17" s="8">
        <v>1</v>
      </c>
      <c r="ER17" s="8">
        <v>1</v>
      </c>
      <c r="ES17" s="8">
        <v>1</v>
      </c>
      <c r="ET17" s="8">
        <v>1</v>
      </c>
      <c r="EU17" s="8">
        <v>1</v>
      </c>
      <c r="EV17" s="8">
        <v>1</v>
      </c>
      <c r="EW17" s="8">
        <v>1</v>
      </c>
      <c r="EX17" s="8">
        <v>1</v>
      </c>
      <c r="EY17" s="8">
        <v>1</v>
      </c>
      <c r="EZ17" s="8">
        <v>1</v>
      </c>
      <c r="FA17" s="8">
        <v>1</v>
      </c>
      <c r="FB17" s="8">
        <v>1</v>
      </c>
      <c r="FC17" s="8">
        <v>1</v>
      </c>
      <c r="FD17" s="8">
        <v>1</v>
      </c>
      <c r="FE17" s="8">
        <v>1</v>
      </c>
      <c r="FF17" s="8">
        <v>1</v>
      </c>
      <c r="FG17" s="8">
        <v>1</v>
      </c>
      <c r="FH17" s="8" t="s">
        <v>415</v>
      </c>
      <c r="FI17" s="8" t="s">
        <v>415</v>
      </c>
      <c r="FJ17" s="8" t="s">
        <v>413</v>
      </c>
      <c r="FK17" s="8">
        <v>1</v>
      </c>
      <c r="FL17" s="8">
        <v>1</v>
      </c>
      <c r="FM17" s="8">
        <v>1</v>
      </c>
      <c r="FN17" s="8">
        <v>1</v>
      </c>
      <c r="FO17" s="8">
        <v>1</v>
      </c>
      <c r="FP17" s="8">
        <v>1</v>
      </c>
      <c r="FQ17" s="8" t="s">
        <v>413</v>
      </c>
      <c r="FR17" s="8">
        <v>1</v>
      </c>
      <c r="FS17" s="8">
        <v>1</v>
      </c>
      <c r="FT17" s="8">
        <v>1</v>
      </c>
      <c r="FU17" s="8">
        <v>1</v>
      </c>
      <c r="FV17" s="8">
        <v>1</v>
      </c>
      <c r="FW17" s="8">
        <v>1</v>
      </c>
      <c r="FX17" s="8">
        <v>1</v>
      </c>
      <c r="FY17" s="8">
        <v>1</v>
      </c>
      <c r="FZ17" s="8">
        <v>1</v>
      </c>
      <c r="GA17" s="8">
        <v>1</v>
      </c>
      <c r="GB17" s="8">
        <v>1</v>
      </c>
      <c r="GC17" s="8">
        <v>1</v>
      </c>
      <c r="GD17" s="8">
        <v>1</v>
      </c>
      <c r="GE17" s="8">
        <v>1</v>
      </c>
      <c r="GF17" s="8">
        <v>1</v>
      </c>
      <c r="GG17" s="8" t="s">
        <v>413</v>
      </c>
      <c r="GH17" s="8" t="s">
        <v>413</v>
      </c>
      <c r="GI17" s="8">
        <v>1</v>
      </c>
      <c r="GJ17" s="8">
        <v>1</v>
      </c>
      <c r="GK17" s="8">
        <v>1</v>
      </c>
      <c r="GL17" s="8">
        <v>1</v>
      </c>
      <c r="GM17" s="8" t="s">
        <v>415</v>
      </c>
      <c r="GN17" s="8">
        <v>1</v>
      </c>
      <c r="GO17" s="8">
        <v>1</v>
      </c>
      <c r="GP17" s="8">
        <v>1</v>
      </c>
      <c r="GQ17" s="8">
        <v>1</v>
      </c>
      <c r="GR17" s="8">
        <v>1</v>
      </c>
      <c r="GS17" s="8">
        <v>1</v>
      </c>
      <c r="GT17" s="8">
        <v>1</v>
      </c>
      <c r="GU17" s="8">
        <v>1</v>
      </c>
      <c r="GV17" s="8">
        <v>1</v>
      </c>
      <c r="GW17" s="8">
        <v>1</v>
      </c>
      <c r="GX17" s="8" t="s">
        <v>415</v>
      </c>
      <c r="GY17" s="8">
        <v>1</v>
      </c>
      <c r="GZ17" s="8">
        <v>1</v>
      </c>
      <c r="HA17" s="8">
        <v>1</v>
      </c>
      <c r="HB17" s="8" t="s">
        <v>415</v>
      </c>
      <c r="HC17" s="8" t="s">
        <v>415</v>
      </c>
      <c r="HD17" s="8">
        <v>1</v>
      </c>
      <c r="HE17" s="8">
        <v>1</v>
      </c>
      <c r="HF17" s="8">
        <v>1</v>
      </c>
      <c r="HG17" s="8">
        <v>1</v>
      </c>
      <c r="HH17" s="8">
        <v>1</v>
      </c>
      <c r="HI17" s="8">
        <v>1</v>
      </c>
      <c r="HJ17" s="8">
        <v>1</v>
      </c>
      <c r="HK17" s="8">
        <v>1</v>
      </c>
      <c r="HL17" s="8">
        <v>1</v>
      </c>
      <c r="HM17" s="8">
        <v>1</v>
      </c>
      <c r="HN17" s="8">
        <v>1</v>
      </c>
      <c r="HO17" s="8" t="s">
        <v>413</v>
      </c>
      <c r="HP17" s="8" t="s">
        <v>413</v>
      </c>
      <c r="HQ17" s="8">
        <v>1</v>
      </c>
      <c r="HR17" s="8">
        <v>1</v>
      </c>
      <c r="HS17" s="8">
        <v>1</v>
      </c>
      <c r="HT17" s="8">
        <v>1</v>
      </c>
      <c r="HU17" s="8" t="s">
        <v>415</v>
      </c>
      <c r="HV17" s="8">
        <v>1</v>
      </c>
      <c r="HW17" s="8">
        <v>1</v>
      </c>
      <c r="HX17" s="8">
        <v>1</v>
      </c>
      <c r="HY17" s="8" t="s">
        <v>413</v>
      </c>
      <c r="HZ17" s="8">
        <v>1</v>
      </c>
      <c r="IA17" s="8">
        <v>1</v>
      </c>
      <c r="IB17" s="8">
        <v>1</v>
      </c>
      <c r="IC17" s="8">
        <v>1</v>
      </c>
      <c r="ID17" s="8">
        <v>1</v>
      </c>
      <c r="IE17" s="8">
        <v>1</v>
      </c>
      <c r="IF17" s="8">
        <v>1</v>
      </c>
      <c r="IG17" s="8">
        <v>1</v>
      </c>
      <c r="IH17" s="8">
        <v>1</v>
      </c>
      <c r="II17" s="8">
        <v>1</v>
      </c>
      <c r="IJ17" s="8">
        <v>1</v>
      </c>
      <c r="IK17" s="8">
        <v>1</v>
      </c>
      <c r="IL17" s="8">
        <v>1</v>
      </c>
      <c r="IM17" s="8">
        <v>1</v>
      </c>
      <c r="IN17" s="8">
        <v>1</v>
      </c>
      <c r="IO17" s="8">
        <v>1</v>
      </c>
      <c r="IP17" s="8">
        <v>1</v>
      </c>
      <c r="IQ17" s="8">
        <v>1</v>
      </c>
      <c r="IR17" s="8">
        <v>1</v>
      </c>
      <c r="IS17" s="8">
        <v>1</v>
      </c>
      <c r="IT17" s="8">
        <v>1</v>
      </c>
      <c r="IU17" s="8">
        <v>1</v>
      </c>
      <c r="IV17" s="8">
        <v>1</v>
      </c>
      <c r="IW17" s="8">
        <v>1</v>
      </c>
      <c r="IX17" s="8">
        <v>1</v>
      </c>
      <c r="IY17" s="8">
        <v>1</v>
      </c>
      <c r="IZ17" s="8">
        <v>1</v>
      </c>
      <c r="JA17" s="8">
        <v>1</v>
      </c>
      <c r="JB17" s="8">
        <v>1</v>
      </c>
      <c r="JC17" s="8">
        <v>1</v>
      </c>
      <c r="JD17" s="8">
        <v>1</v>
      </c>
      <c r="JE17" s="8">
        <v>1</v>
      </c>
      <c r="JF17" s="8" t="s">
        <v>415</v>
      </c>
      <c r="JG17" s="8">
        <v>1</v>
      </c>
      <c r="JH17" s="8">
        <v>1</v>
      </c>
      <c r="JI17" s="8" t="s">
        <v>413</v>
      </c>
      <c r="JJ17" s="8" t="s">
        <v>413</v>
      </c>
      <c r="JK17" s="8" t="s">
        <v>413</v>
      </c>
      <c r="JL17" s="8" t="s">
        <v>413</v>
      </c>
      <c r="JM17" s="8" t="s">
        <v>413</v>
      </c>
      <c r="JN17" s="8" t="s">
        <v>415</v>
      </c>
      <c r="JO17" s="8">
        <v>1</v>
      </c>
      <c r="JP17" s="8">
        <v>1</v>
      </c>
      <c r="JQ17" s="8">
        <v>1</v>
      </c>
      <c r="JR17" s="8">
        <v>1</v>
      </c>
      <c r="JS17" s="8">
        <v>1</v>
      </c>
      <c r="JT17" s="8">
        <v>1</v>
      </c>
      <c r="JU17" s="8">
        <v>1</v>
      </c>
      <c r="JV17" s="8">
        <v>1</v>
      </c>
      <c r="JW17" s="8">
        <v>1</v>
      </c>
      <c r="JX17" s="8">
        <v>1</v>
      </c>
      <c r="JY17" s="8">
        <v>1</v>
      </c>
      <c r="JZ17" s="8">
        <v>1</v>
      </c>
      <c r="KA17" s="8">
        <v>1</v>
      </c>
      <c r="KB17" s="8">
        <v>1</v>
      </c>
      <c r="KC17" s="8">
        <v>1</v>
      </c>
      <c r="KD17" s="8">
        <v>1</v>
      </c>
      <c r="KE17" s="8">
        <v>1</v>
      </c>
      <c r="KF17" s="8">
        <v>1</v>
      </c>
      <c r="KG17" s="8">
        <v>1</v>
      </c>
      <c r="KH17" s="8">
        <v>1</v>
      </c>
      <c r="KI17" s="8">
        <v>1</v>
      </c>
      <c r="KJ17" s="8">
        <v>1</v>
      </c>
      <c r="KK17" s="8">
        <v>1</v>
      </c>
      <c r="KL17" s="8">
        <v>1</v>
      </c>
      <c r="KM17" s="8">
        <v>1</v>
      </c>
      <c r="KN17" s="8">
        <v>1</v>
      </c>
      <c r="KO17" s="8">
        <v>1</v>
      </c>
      <c r="KP17" s="8">
        <v>1</v>
      </c>
      <c r="KQ17" s="8">
        <v>1</v>
      </c>
      <c r="KR17" s="8" t="s">
        <v>413</v>
      </c>
      <c r="KS17" s="8" t="s">
        <v>413</v>
      </c>
      <c r="KT17" s="8">
        <f t="shared" si="3"/>
        <v>0</v>
      </c>
      <c r="KU17" s="8">
        <f t="shared" si="0"/>
        <v>16</v>
      </c>
      <c r="KV17" s="8">
        <f t="shared" si="1"/>
        <v>231</v>
      </c>
      <c r="KW17" s="8">
        <f t="shared" si="2"/>
        <v>13</v>
      </c>
      <c r="KX17" s="8"/>
      <c r="KY17" s="8">
        <f>VLOOKUP(Tableau2353[[#This Row],[Matricule]],Feuil2!D:J,7,0)</f>
        <v>6.5</v>
      </c>
      <c r="KZ17" s="61">
        <f>IF(ISBLANK($P17)," ",IF(AND(NOT(ISBLANK($Q17)),MONTH($Q17)&gt;1),IF(MONTH($P17)&lt;=1,COUNTIF(Tableau2353[[#This Row],[01/01/2024]:[31/01/2024]],"B")), IF(IF(AND((ISBLANK($Q17))),MONTH($P17)&gt;1)," ",IF(MONTH($P17)&lt;=1,COUNTIF(Tableau2353[[#This Row],[01/01/2024]:[31/01/2024]],"B")))))</f>
        <v>0</v>
      </c>
      <c r="LA17" s="61">
        <f>IF(ISBLANK($P17)," ",IF(AND(NOT(ISBLANK($Q17)),MONTH($Q17)&gt;2),IF(MONTH($P17)&lt;=2,COUNTIF(Tableau2353[[#This Row],[01/02/2024]:[29/02/2024]],"B")), IF(IF(AND((ISBLANK($Q17))),MONTH($P17)&gt;2)," ",IF(MONTH($P17)&lt;=2,COUNTIF(Tableau2353[[#This Row],[01/02/2024]:[29/02/2024]],"B")))))</f>
        <v>0</v>
      </c>
      <c r="LB17" s="61">
        <f>IF(ISBLANK($P17)," ",IF(AND(NOT(ISBLANK($Q17)),MONTH($Q17)&gt;3),IF(MONTH($P17)&lt;=3,COUNTIF(Tableau2353[[#This Row],[01/03/2024]:[29/03/2024]],"B")), IF(IF(AND((ISBLANK($Q17))),MONTH($P17)&gt;3)," ",IF(MONTH($P17)&lt;=3,COUNTIF(Tableau2353[[#This Row],[01/03/2024]:[29/03/2024]],"B")))))</f>
        <v>0</v>
      </c>
      <c r="LC17" s="61">
        <f>IF(ISBLANK($P17)," ",IF(AND(NOT(ISBLANK($Q17)),MONTH($Q17)&gt;4),IF(MONTH($P17)&lt;=4,COUNTIF(Tableau2353[[#This Row],[01/04/2024]:[30/04/2024]],"B")), IF(IF(AND((ISBLANK($Q17))),MONTH($P17)&gt;4)," ",IF(MONTH($P17)&lt;=4,COUNTIF(Tableau2353[[#This Row],[01/04/2024]:[30/04/2024]],"B")))))</f>
        <v>0</v>
      </c>
      <c r="LD17" s="61">
        <f>IF(ISBLANK($P17)," ",IF(AND(NOT(ISBLANK($Q17)),MONTH($Q17)&gt;5),IF(MONTH($P17)&lt;=5,COUNTIF(Tableau2353[[#This Row],[01/05/2024]:[31/05/2024]],"B")), IF(IF(AND((ISBLANK($Q17))),MONTH($P17)&gt;5)," ",IF(MONTH($P17)&lt;=5,COUNTIF(Tableau2353[[#This Row],[01/05/2024]:[31/05/2024]],"B")))))</f>
        <v>0</v>
      </c>
      <c r="LE17" s="61">
        <f>IF(ISBLANK($P17)," ",IF(AND(NOT(ISBLANK($Q17)),MONTH($Q17)&gt;6),IF(MONTH($P17)&lt;=6,COUNTIF(Tableau2353[[#This Row],[3/6/20242]:[28/06/2024]],"B")), IF(IF(AND((ISBLANK($Q17))),MONTH($P17)&gt;6)," ",IF(MONTH($P17)&lt;=6,COUNTIF(Tableau2353[[#This Row],[3/6/20242]:[28/06/2024]],"B")))))</f>
        <v>0</v>
      </c>
      <c r="LF17" s="61">
        <f>IF(ISBLANK($P17)," ",IF(AND(NOT(ISBLANK($Q17)),MONTH($Q17)&gt;7),IF(MONTH($P17)&lt;=7,COUNTIF(Tableau2353[[#This Row],[01/07/2024]:[31/07/2024]],"B")), IF(IF(AND((ISBLANK($Q17))),MONTH($P17)&gt;7)," ",IF(MONTH($P17)&lt;=7,COUNTIF(Tableau2353[[#This Row],[01/07/2024]:[31/07/2024]],"B")))))</f>
        <v>0</v>
      </c>
      <c r="LG17" s="61">
        <f>IF(ISBLANK($P17)," ",IF(AND(NOT(ISBLANK($Q17)),MONTH($Q17)&gt;8),IF(MONTH($P17)&lt;=8,COUNTIF(Tableau2353[[#This Row],[1/8/2024]:[30/08/2024]],"B")), IF(IF(AND((ISBLANK($Q17))),MONTH($P17)&gt;8)," ",IF(MONTH($P17)&lt;=8,COUNTIF(Tableau2353[[#This Row],[1/8/2024]:[30/08/2024]],"B")))))</f>
        <v>0</v>
      </c>
      <c r="LH17" s="61">
        <f>IF(ISBLANK($P17)," ",IF(AND(NOT(ISBLANK($Q17)),MONTH($Q17)&gt;9),IF(MONTH($P17)&lt;=9,COUNTIF(Tableau2353[[#This Row],[02/09/2024]:[30/09/2024]],"B")), IF(IF(AND((ISBLANK($Q17))),MONTH($P17)&gt;9)," ",IF(MONTH($P17)&lt;=9,COUNTIF(Tableau2353[[#This Row],[02/09/2024]:[30/09/2024]],"B")))))</f>
        <v>0</v>
      </c>
      <c r="LI17" s="61">
        <f>IF(ISBLANK($P17)," ",IF(AND(NOT(ISBLANK($Q17)),MONTH($Q17)&gt;10),IF(MONTH($P17)&lt;=10,COUNTIF(Tableau2353[[#This Row],[01/10/2024]:[31/10/2024]],"B")), IF(IF(AND((ISBLANK($Q17))),MONTH($P17)&gt;10)," ",IF(MONTH($P17)&lt;=10,COUNTIF(Tableau2353[[#This Row],[01/10/2024]:[31/10/2024]],"B")))))</f>
        <v>0</v>
      </c>
      <c r="LJ17" s="61">
        <f>IF(ISBLANK($P17)," ",IF(AND(NOT(ISBLANK($Q17)),MONTH($Q17)&gt;11),IF(MONTH($P17)&lt;=11,COUNTIF(Tableau2353[[#This Row],[01/11/2024]:[29/11/2024]],"B")), IF(IF(AND((ISBLANK($Q17))),MONTH($P17)&gt;11)," ",IF(MONTH($P17)&lt;=11,COUNTIF(Tableau2353[[#This Row],[01/11/2024]:[29/11/2024]],"B")))))</f>
        <v>0</v>
      </c>
      <c r="LK17" s="61">
        <f>IF(ISBLANK($P17)," ",IF(AND(NOT(ISBLANK($Q17)),MONTH($Q17)&gt;12),IF(MONTH($P17)&lt;=12,COUNTIF(Tableau2353[[#This Row],[02/12/2024]:[31/12/2024]],"B")), IF(IF(AND((ISBLANK($Q17))),MONTH($P17)&gt;12)," ",IF(MONTH($P17)&lt;=12,COUNTIF(Tableau2353[[#This Row],[02/12/2024]:[31/12/2024]],"B")))))</f>
        <v>0</v>
      </c>
    </row>
    <row r="18" spans="1:323" ht="15" hidden="1" customHeight="1">
      <c r="A18" s="40" t="s">
        <v>1425</v>
      </c>
      <c r="B18" s="25" t="s">
        <v>917</v>
      </c>
      <c r="C18" s="26" t="s">
        <v>918</v>
      </c>
      <c r="D18" s="32">
        <v>45082</v>
      </c>
      <c r="E18" s="26" t="s">
        <v>419</v>
      </c>
      <c r="F18" s="26" t="s">
        <v>465</v>
      </c>
      <c r="G18" s="26" t="s">
        <v>438</v>
      </c>
      <c r="H18" s="26" t="s">
        <v>439</v>
      </c>
      <c r="I18" s="26" t="s">
        <v>423</v>
      </c>
      <c r="J18" s="26" t="s">
        <v>440</v>
      </c>
      <c r="K18" s="26" t="s">
        <v>441</v>
      </c>
      <c r="L18" s="26" t="s">
        <v>481</v>
      </c>
      <c r="M18" s="26"/>
      <c r="N18" s="26" t="s">
        <v>443</v>
      </c>
      <c r="O18" s="26" t="s">
        <v>897</v>
      </c>
      <c r="P18" s="32">
        <v>45292</v>
      </c>
      <c r="Q18" s="29">
        <v>45471</v>
      </c>
      <c r="R18" s="27" t="s">
        <v>614</v>
      </c>
      <c r="S18" s="28">
        <f>IF(ISBLANK(P18)," ",IF(IF(AND(NOT(ISBLANK(Q18))),MONTH(Q18)&lt;1)," ",IF(MONTH(P18)&lt;2,SUM(Tableau2353[[#This Row],[01/01/2024]:[31/01/2024]])," ")))</f>
        <v>22</v>
      </c>
      <c r="T18" s="28">
        <f>IF(ISBLANK(P18)," ",IF(IF(AND(NOT(ISBLANK(Q18))),MONTH(Q18)&lt;2)," ",IF(MONTH(P18)&lt;3,SUM(Tableau2353[[#This Row],[01/02/2024]:[29/02/2024]])," ")))</f>
        <v>21</v>
      </c>
      <c r="U18" s="28">
        <f>IF(ISBLANK(P18)," ",IF(IF(AND(NOT(ISBLANK(Q18))),MONTH(Q18)&lt;3)," ",IF(MONTH(P18)&lt;4,SUM(Tableau2353[[#This Row],[01/03/2024]:[29/03/2024]])," ")))</f>
        <v>21</v>
      </c>
      <c r="V18" s="74">
        <f>IF(ISBLANK(P18)," ",IF(IF(AND(NOT(ISBLANK(Q18))),MONTH(Q18)&lt;4)," ",IF(MONTH(P18)&lt;5,SUM(Tableau2353[[#This Row],[01/04/2024]:[30/04/2024]])," ")))</f>
        <v>20</v>
      </c>
      <c r="W18" s="28">
        <f>IF(ISBLANK(P18)," ",IF(IF(AND(NOT(ISBLANK(Q18))),MONTH(Q18)&lt;5)," ",IF(MONTH(P18)&lt;6,SUM(Tableau2353[[#This Row],[01/05/2024]:[31/05/2024]])," ")))</f>
        <v>22</v>
      </c>
      <c r="X18" s="28">
        <f>IF(ISBLANK(P18)," ",IF(IF(AND(NOT(ISBLANK(Q18))),MONTH(Q18)&lt;6)," ",IF(MONTH(P18)&lt;7,SUM(Tableau2353[[#This Row],[3/6/20242]:[28/06/2024]])," ")))</f>
        <v>18</v>
      </c>
      <c r="Y18" s="28">
        <f>IF(ISBLANK(P18)," ",IF(IF(AND(NOT(ISBLANK(Q18))),MONTH(Q18)&lt;6)," ",IF(MONTH(P18)&lt;8,SUM(Tableau2353[[#This Row],[01/07/2024]:[31/07/2024]])," ")))</f>
        <v>0</v>
      </c>
      <c r="Z18" s="28" t="str">
        <f>IF(ISBLANK(P18)," ",IF(IF(AND(NOT(ISBLANK(Q18))),MONTH(Q18)&lt;8)," ",IF(MONTH(P18)&lt;9,SUM(Tableau2353[[#This Row],[1/8/2024]:[30/08/2024]])," ")))</f>
        <v xml:space="preserve"> </v>
      </c>
      <c r="AA18" s="28" t="str">
        <f>IF(ISBLANK(P18)," ",IF(IF(AND(NOT(ISBLANK(Q18))),MONTH(Q18)&lt;9)," ",IF(MONTH(P18)&lt;10,SUM(Tableau2353[[#This Row],[02/09/2024]:[30/09/2024]])," ")))</f>
        <v xml:space="preserve"> </v>
      </c>
      <c r="AB18" s="28" t="str">
        <f>IF(ISBLANK(P18)," ",IF(IF(AND(NOT(ISBLANK(Q18))),MONTH(Q18)&lt;10)," ",IF(MONTH(P18)&lt;11,SUM(Tableau2353[[#This Row],[01/10/2024]:[31/10/2024]])," ")))</f>
        <v xml:space="preserve"> </v>
      </c>
      <c r="AC18" s="28" t="str">
        <f>IF(ISBLANK(P18)," ",IF(IF(AND(NOT(ISBLANK(Q18))),MONTH(Q18)&lt;11)," ",IF(MONTH(P18)&lt;12,SUM(Tableau2353[[#This Row],[01/11/2024]:[29/11/2024]])," ")))</f>
        <v xml:space="preserve"> </v>
      </c>
      <c r="AD18" s="28" t="str">
        <f>IF(ISBLANK(P18)," ",IF(IF(AND(NOT(ISBLANK(Q18))),MONTH(Q18)&lt;12)," ",IF(MONTH(P18)&lt;13,SUM(Tableau2353[[#This Row],[02/12/2024]:[31/12/2024]])," ")))</f>
        <v xml:space="preserve"> </v>
      </c>
      <c r="AE18" s="7"/>
      <c r="AF18" s="64">
        <f>IF(OR(ISBLANK(P18),Tableau2353[[#This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18" s="8">
        <f>IF(OR(ISBLANK(P18),Tableau2353[[#This Row],[Février]]=" ")," ",SUM(Tableau2353[[#This Row],[01/02/2024]:[29/02/2024]])/(COUNTA(Tableau2353[[#This Row],[01/02/2024]:[29/02/2024]])+COUNTBLANK(Tableau2353[[#This Row],[01/02/2024]:[29/02/2024]])))</f>
        <v>1</v>
      </c>
      <c r="AH18" s="8">
        <f>IF(OR(ISBLANK(P18),Tableau2353[[#This Row],[Mars]]=" ")," ",SUM(Tableau2353[[#This Row],[01/03/2024]:[29/03/2024]])/(COUNTA(Tableau2353[[#This Row],[01/03/2024]:[29/03/2024]])+COUNTBLANK(Tableau2353[[#This Row],[01/03/2024]:[29/03/2024]])))</f>
        <v>1</v>
      </c>
      <c r="AI18" s="8">
        <f>IF(OR(ISBLANK(P18),Tableau2353[[#This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18" s="8">
        <f>IF(OR(ISBLANK(P18),Tableau2353[[#This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18" s="8">
        <f>IF(OR(ISBLANK(P18),Tableau2353[[#This Row],[Juin]]=" ")," ",SUM(Tableau2353[[#This Row],[3/6/20242]:[28/06/2024]])/(COUNTA(Tableau2353[[#This Row],[3/6/20242]:[28/06/2024]])+COUNTBLANK(Tableau2353[[#This Row],[3/6/20242]:[28/06/2024]])))</f>
        <v>0.9</v>
      </c>
      <c r="AL18" s="8">
        <f>IF(OR(ISBLANK(P18),Tableau2353[[#This Row],[Juillet]]=" ")," ",SUM(Tableau2353[[#This Row],[01/07/2024]:[31/07/2024]])/(COUNTA(Tableau2353[[#This Row],[01/07/2024]:[31/07/2024]])+COUNTBLANK(Tableau2353[[#This Row],[01/07/2024]:[31/07/2024]])))</f>
        <v>0</v>
      </c>
      <c r="AM18" s="8" t="str">
        <f>IF(OR(ISBLANK(P18),Tableau2353[[#This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18" s="8" t="str">
        <f>IF(OR(ISBLANK(P18),Tableau2353[[#This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18" s="8" t="str">
        <f>IF(OR(ISBLANK(P18),Tableau2353[[#This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18" s="8" t="str">
        <f>IF(OR(ISBLANK(P18),Tableau2353[[#This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18" s="8" t="str">
        <f>IF(OR(ISBLANK(P18),Tableau2353[[#This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  <c r="AY18" s="8">
        <v>1</v>
      </c>
      <c r="AZ18" s="61" t="s">
        <v>415</v>
      </c>
      <c r="BA18" s="8">
        <v>1</v>
      </c>
      <c r="BB18" s="8">
        <v>1</v>
      </c>
      <c r="BC18" s="8">
        <v>1</v>
      </c>
      <c r="BD18" s="8">
        <v>1</v>
      </c>
      <c r="BE18" s="8">
        <v>1</v>
      </c>
      <c r="BF18" s="8">
        <v>1</v>
      </c>
      <c r="BG18" s="8">
        <v>1</v>
      </c>
      <c r="BH18" s="8">
        <v>1</v>
      </c>
      <c r="BI18" s="8">
        <v>1</v>
      </c>
      <c r="BJ18" s="8">
        <v>1</v>
      </c>
      <c r="BK18" s="8">
        <v>1</v>
      </c>
      <c r="BL18" s="8">
        <v>1</v>
      </c>
      <c r="BM18" s="8">
        <v>1</v>
      </c>
      <c r="BN18" s="8">
        <v>1</v>
      </c>
      <c r="BO18" s="8">
        <v>1</v>
      </c>
      <c r="BP18" s="8">
        <v>1</v>
      </c>
      <c r="BQ18" s="8">
        <v>1</v>
      </c>
      <c r="BR18" s="8">
        <v>1</v>
      </c>
      <c r="BS18" s="8">
        <v>1</v>
      </c>
      <c r="BT18" s="8">
        <v>1</v>
      </c>
      <c r="BU18" s="8">
        <v>1</v>
      </c>
      <c r="BV18" s="8">
        <v>1</v>
      </c>
      <c r="BW18" s="8">
        <v>1</v>
      </c>
      <c r="BX18" s="8">
        <v>1</v>
      </c>
      <c r="BY18" s="8">
        <v>1</v>
      </c>
      <c r="BZ18" s="8">
        <v>1</v>
      </c>
      <c r="CA18" s="8">
        <v>1</v>
      </c>
      <c r="CB18" s="8">
        <v>1</v>
      </c>
      <c r="CC18" s="8">
        <v>1</v>
      </c>
      <c r="CD18" s="8">
        <v>1</v>
      </c>
      <c r="CE18" s="8">
        <v>1</v>
      </c>
      <c r="CF18" s="8">
        <v>1</v>
      </c>
      <c r="CG18" s="8">
        <v>1</v>
      </c>
      <c r="CH18" s="8">
        <v>1</v>
      </c>
      <c r="CI18" s="8">
        <v>1</v>
      </c>
      <c r="CJ18" s="8">
        <v>1</v>
      </c>
      <c r="CK18" s="8">
        <v>1</v>
      </c>
      <c r="CL18" s="8">
        <v>1</v>
      </c>
      <c r="CM18" s="8">
        <v>1</v>
      </c>
      <c r="CN18" s="8">
        <v>1</v>
      </c>
      <c r="CO18" s="8">
        <v>1</v>
      </c>
      <c r="CP18" s="8">
        <v>1</v>
      </c>
      <c r="CQ18" s="8">
        <v>1</v>
      </c>
      <c r="CR18" s="8">
        <v>1</v>
      </c>
      <c r="CS18" s="8">
        <v>1</v>
      </c>
      <c r="CT18" s="8">
        <v>1</v>
      </c>
      <c r="CU18" s="8">
        <v>1</v>
      </c>
      <c r="CV18" s="8">
        <v>1</v>
      </c>
      <c r="CW18" s="8">
        <v>1</v>
      </c>
      <c r="CX18" s="8">
        <v>1</v>
      </c>
      <c r="CY18" s="8">
        <v>1</v>
      </c>
      <c r="CZ18" s="8">
        <v>1</v>
      </c>
      <c r="DA18" s="8">
        <v>1</v>
      </c>
      <c r="DB18" s="8">
        <v>1</v>
      </c>
      <c r="DC18" s="8">
        <v>1</v>
      </c>
      <c r="DD18" s="8">
        <v>1</v>
      </c>
      <c r="DE18" s="8">
        <v>1</v>
      </c>
      <c r="DF18" s="8">
        <v>1</v>
      </c>
      <c r="DG18" s="8">
        <v>1</v>
      </c>
      <c r="DH18" s="8">
        <v>1</v>
      </c>
      <c r="DI18" s="8">
        <v>1</v>
      </c>
      <c r="DJ18" s="8">
        <v>1</v>
      </c>
      <c r="DK18" s="8">
        <v>1</v>
      </c>
      <c r="DL18" s="8" t="s">
        <v>415</v>
      </c>
      <c r="DM18" s="8" t="s">
        <v>415</v>
      </c>
      <c r="DN18" s="8">
        <v>1</v>
      </c>
      <c r="DO18" s="8">
        <v>1</v>
      </c>
      <c r="DP18" s="8">
        <v>1</v>
      </c>
      <c r="DQ18" s="8">
        <v>1</v>
      </c>
      <c r="DR18" s="8">
        <v>1</v>
      </c>
      <c r="DS18" s="8">
        <v>1</v>
      </c>
      <c r="DT18" s="8">
        <v>1</v>
      </c>
      <c r="DU18" s="8">
        <v>1</v>
      </c>
      <c r="DV18" s="8">
        <v>1</v>
      </c>
      <c r="DW18" s="8">
        <v>1</v>
      </c>
      <c r="DX18" s="8">
        <v>1</v>
      </c>
      <c r="DY18" s="8">
        <v>1</v>
      </c>
      <c r="DZ18" s="8">
        <v>1</v>
      </c>
      <c r="EA18" s="8" t="s">
        <v>415</v>
      </c>
      <c r="EB18" s="8">
        <v>1</v>
      </c>
      <c r="EC18" s="8">
        <v>1</v>
      </c>
      <c r="ED18" s="8">
        <v>1</v>
      </c>
      <c r="EE18" s="8">
        <v>1</v>
      </c>
      <c r="EF18" s="8">
        <v>1</v>
      </c>
      <c r="EG18" s="8">
        <v>1</v>
      </c>
      <c r="EH18" s="8">
        <v>1</v>
      </c>
      <c r="EI18" s="8">
        <v>1</v>
      </c>
      <c r="EJ18" s="8">
        <v>1</v>
      </c>
      <c r="EK18" s="8">
        <v>1</v>
      </c>
      <c r="EL18" s="8">
        <v>1</v>
      </c>
      <c r="EM18" s="8">
        <v>1</v>
      </c>
      <c r="EN18" s="8">
        <v>1</v>
      </c>
      <c r="EO18" s="8">
        <v>1</v>
      </c>
      <c r="EP18" s="8">
        <v>1</v>
      </c>
      <c r="EQ18" s="8">
        <v>1</v>
      </c>
      <c r="ER18" s="8">
        <v>1</v>
      </c>
      <c r="ES18" s="8">
        <v>1</v>
      </c>
      <c r="ET18" s="8">
        <v>1</v>
      </c>
      <c r="EU18" s="8">
        <v>1</v>
      </c>
      <c r="EV18" s="8">
        <v>1</v>
      </c>
      <c r="EW18" s="8">
        <v>1</v>
      </c>
      <c r="EX18" s="8">
        <v>1</v>
      </c>
      <c r="EY18" s="8">
        <v>1</v>
      </c>
      <c r="EZ18" s="8">
        <v>1</v>
      </c>
      <c r="FA18" s="8">
        <v>1</v>
      </c>
      <c r="FB18" s="8">
        <v>1</v>
      </c>
      <c r="FC18" s="8">
        <v>1</v>
      </c>
      <c r="FD18" s="8">
        <v>1</v>
      </c>
      <c r="FE18" s="8">
        <v>1</v>
      </c>
      <c r="FF18" s="8">
        <v>1</v>
      </c>
      <c r="FG18" s="8">
        <v>1</v>
      </c>
      <c r="FH18" s="8" t="s">
        <v>415</v>
      </c>
      <c r="FI18" s="8" t="s">
        <v>415</v>
      </c>
      <c r="FJ18" s="8">
        <v>1</v>
      </c>
      <c r="FK18" s="8">
        <v>1</v>
      </c>
      <c r="FL18" s="8">
        <v>1</v>
      </c>
      <c r="FM18" s="8">
        <v>1</v>
      </c>
      <c r="FN18" s="8">
        <v>1</v>
      </c>
      <c r="FO18" s="8">
        <v>1</v>
      </c>
      <c r="FP18" s="8">
        <v>1</v>
      </c>
      <c r="FQ18" s="8">
        <v>1</v>
      </c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 t="s">
        <v>415</v>
      </c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>
        <f t="shared" si="3"/>
        <v>0</v>
      </c>
      <c r="KU18" s="8">
        <f t="shared" si="0"/>
        <v>0</v>
      </c>
      <c r="KV18" s="8">
        <f t="shared" si="1"/>
        <v>124</v>
      </c>
      <c r="KW18" s="8">
        <f t="shared" si="2"/>
        <v>7</v>
      </c>
      <c r="KX18" s="8"/>
      <c r="KY18" s="8" t="e">
        <f>VLOOKUP(Tableau2353[[#This Row],[Matricule]],Feuil2!D:J,7,0)</f>
        <v>#N/A</v>
      </c>
      <c r="KZ18" s="61">
        <f>IF(ISBLANK($P18)," ",IF(AND(NOT(ISBLANK($Q18)),MONTH($Q18)&gt;1),IF(MONTH($P18)&lt;=1,COUNTIF(Tableau2353[[#This Row],[01/01/2024]:[31/01/2024]],"B")), IF(IF(AND((ISBLANK($Q18))),MONTH($P18)&gt;1)," ",IF(MONTH($P18)&lt;=1,COUNTIF(Tableau2353[[#This Row],[01/01/2024]:[31/01/2024]],"B")))))</f>
        <v>0</v>
      </c>
      <c r="LA18" s="61">
        <f>IF(ISBLANK($P18)," ",IF(AND(NOT(ISBLANK($Q18)),MONTH($Q18)&gt;2),IF(MONTH($P18)&lt;=2,COUNTIF(Tableau2353[[#This Row],[01/02/2024]:[29/02/2024]],"B")), IF(IF(AND((ISBLANK($Q18))),MONTH($P18)&gt;2)," ",IF(MONTH($P18)&lt;=2,COUNTIF(Tableau2353[[#This Row],[01/02/2024]:[29/02/2024]],"B")))))</f>
        <v>0</v>
      </c>
      <c r="LB18" s="61">
        <f>IF(ISBLANK($P18)," ",IF(AND(NOT(ISBLANK($Q18)),MONTH($Q18)&gt;3),IF(MONTH($P18)&lt;=3,COUNTIF(Tableau2353[[#This Row],[01/03/2024]:[29/03/2024]],"B")), IF(IF(AND((ISBLANK($Q18))),MONTH($P18)&gt;3)," ",IF(MONTH($P18)&lt;=3,COUNTIF(Tableau2353[[#This Row],[01/03/2024]:[29/03/2024]],"B")))))</f>
        <v>0</v>
      </c>
      <c r="LC18" s="61">
        <f>IF(ISBLANK($P18)," ",IF(AND(NOT(ISBLANK($Q18)),MONTH($Q18)&gt;4),IF(MONTH($P18)&lt;=4,COUNTIF(Tableau2353[[#This Row],[01/04/2024]:[30/04/2024]],"B")), IF(IF(AND((ISBLANK($Q18))),MONTH($P18)&gt;4)," ",IF(MONTH($P18)&lt;=4,COUNTIF(Tableau2353[[#This Row],[01/04/2024]:[30/04/2024]],"B")))))</f>
        <v>0</v>
      </c>
      <c r="LD18" s="61">
        <f>IF(ISBLANK($P18)," ",IF(AND(NOT(ISBLANK($Q18)),MONTH($Q18)&gt;5),IF(MONTH($P18)&lt;=5,COUNTIF(Tableau2353[[#This Row],[01/05/2024]:[31/05/2024]],"B")), IF(IF(AND((ISBLANK($Q18))),MONTH($P18)&gt;5)," ",IF(MONTH($P18)&lt;=5,COUNTIF(Tableau2353[[#This Row],[01/05/2024]:[31/05/2024]],"B")))))</f>
        <v>0</v>
      </c>
      <c r="LE18" s="61">
        <f>IF(ISBLANK($P18)," ",IF(AND(NOT(ISBLANK($Q18)),MONTH($Q18)&gt;6),IF(MONTH($P18)&lt;=6,COUNTIF(Tableau2353[[#This Row],[3/6/20242]:[28/06/2024]],"B")), IF(IF(AND((ISBLANK($Q18))),MONTH($P18)&gt;6)," ",IF(MONTH($P18)&lt;=6,COUNTIF(Tableau2353[[#This Row],[3/6/20242]:[28/06/2024]],"B")))))</f>
        <v>0</v>
      </c>
      <c r="LF18" s="61">
        <f>IF(ISBLANK($P18)," ",IF(AND(NOT(ISBLANK($Q18)),MONTH($Q18)&gt;7),IF(MONTH($P18)&lt;=7,COUNTIF(Tableau2353[[#This Row],[01/07/2024]:[31/07/2024]],"B")), IF(IF(AND((ISBLANK($Q18))),MONTH($P18)&gt;7)," ",IF(MONTH($P18)&lt;=7,COUNTIF(Tableau2353[[#This Row],[01/07/2024]:[31/07/2024]],"B")))))</f>
        <v>0</v>
      </c>
      <c r="LG18" s="61">
        <f>IF(ISBLANK($P18)," ",IF(AND(NOT(ISBLANK($Q18)),MONTH($Q18)&gt;8),IF(MONTH($P18)&lt;=8,COUNTIF(Tableau2353[[#This Row],[1/8/2024]:[30/08/2024]],"B")), IF(IF(AND((ISBLANK($Q18))),MONTH($P18)&gt;8)," ",IF(MONTH($P18)&lt;=8,COUNTIF(Tableau2353[[#This Row],[1/8/2024]:[30/08/2024]],"B")))))</f>
        <v>0</v>
      </c>
      <c r="LH18" s="61">
        <f>IF(ISBLANK($P18)," ",IF(AND(NOT(ISBLANK($Q18)),MONTH($Q18)&gt;9),IF(MONTH($P18)&lt;=9,COUNTIF(Tableau2353[[#This Row],[02/09/2024]:[30/09/2024]],"B")), IF(IF(AND((ISBLANK($Q18))),MONTH($P18)&gt;9)," ",IF(MONTH($P18)&lt;=9,COUNTIF(Tableau2353[[#This Row],[02/09/2024]:[30/09/2024]],"B")))))</f>
        <v>0</v>
      </c>
      <c r="LI18" s="61">
        <f>IF(ISBLANK($P18)," ",IF(AND(NOT(ISBLANK($Q18)),MONTH($Q18)&gt;10),IF(MONTH($P18)&lt;=10,COUNTIF(Tableau2353[[#This Row],[01/10/2024]:[31/10/2024]],"B")), IF(IF(AND((ISBLANK($Q18))),MONTH($P18)&gt;10)," ",IF(MONTH($P18)&lt;=10,COUNTIF(Tableau2353[[#This Row],[01/10/2024]:[31/10/2024]],"B")))))</f>
        <v>0</v>
      </c>
      <c r="LJ18" s="61">
        <f>IF(ISBLANK($P18)," ",IF(AND(NOT(ISBLANK($Q18)),MONTH($Q18)&gt;11),IF(MONTH($P18)&lt;=11,COUNTIF(Tableau2353[[#This Row],[01/11/2024]:[29/11/2024]],"B")), IF(IF(AND((ISBLANK($Q18))),MONTH($P18)&gt;11)," ",IF(MONTH($P18)&lt;=11,COUNTIF(Tableau2353[[#This Row],[01/11/2024]:[29/11/2024]],"B")))))</f>
        <v>0</v>
      </c>
      <c r="LK18" s="61">
        <f>IF(ISBLANK($P18)," ",IF(AND(NOT(ISBLANK($Q18)),MONTH($Q18)&gt;12),IF(MONTH($P18)&lt;=12,COUNTIF(Tableau2353[[#This Row],[02/12/2024]:[31/12/2024]],"B")), IF(IF(AND((ISBLANK($Q18))),MONTH($P18)&gt;12)," ",IF(MONTH($P18)&lt;=12,COUNTIF(Tableau2353[[#This Row],[02/12/2024]:[31/12/2024]],"B")))))</f>
        <v>0</v>
      </c>
    </row>
    <row r="19" spans="1:323" ht="15" hidden="1" customHeight="1">
      <c r="A19" s="40">
        <v>1</v>
      </c>
      <c r="B19" s="25" t="s">
        <v>919</v>
      </c>
      <c r="C19" s="26" t="s">
        <v>920</v>
      </c>
      <c r="D19" s="32">
        <v>44928</v>
      </c>
      <c r="E19" s="26" t="s">
        <v>419</v>
      </c>
      <c r="F19" s="26" t="s">
        <v>420</v>
      </c>
      <c r="G19" s="26" t="s">
        <v>421</v>
      </c>
      <c r="H19" s="26" t="s">
        <v>422</v>
      </c>
      <c r="I19" s="26" t="s">
        <v>423</v>
      </c>
      <c r="J19" s="26" t="s">
        <v>424</v>
      </c>
      <c r="K19" s="26" t="s">
        <v>425</v>
      </c>
      <c r="L19" s="26" t="s">
        <v>504</v>
      </c>
      <c r="M19" s="26" t="s">
        <v>433</v>
      </c>
      <c r="N19" s="26" t="s">
        <v>427</v>
      </c>
      <c r="O19" s="26" t="s">
        <v>434</v>
      </c>
      <c r="P19" s="32">
        <v>45292</v>
      </c>
      <c r="Q19" s="29">
        <v>45596</v>
      </c>
      <c r="R19" s="27" t="s">
        <v>614</v>
      </c>
      <c r="S19" s="28">
        <f>IF(ISBLANK(P19)," ",IF(IF(AND(NOT(ISBLANK(Q19))),MONTH(Q19)&lt;1)," ",IF(MONTH(P19)&lt;2,SUM(Tableau2353[[#This Row],[01/01/2024]:[31/01/2024]])," ")))</f>
        <v>18</v>
      </c>
      <c r="T19" s="28">
        <f>IF(ISBLANK(P19)," ",IF(IF(AND(NOT(ISBLANK(Q19))),MONTH(Q19)&lt;2)," ",IF(MONTH(P19)&lt;3,SUM(Tableau2353[[#This Row],[01/02/2024]:[29/02/2024]])," ")))</f>
        <v>21</v>
      </c>
      <c r="U19" s="28">
        <f>IF(ISBLANK(P19)," ",IF(IF(AND(NOT(ISBLANK(Q19))),MONTH(Q19)&lt;3)," ",IF(MONTH(P19)&lt;4,SUM(Tableau2353[[#This Row],[01/03/2024]:[29/03/2024]])," ")))</f>
        <v>21</v>
      </c>
      <c r="V19" s="28">
        <f>IF(ISBLANK(P19)," ",IF(IF(AND(NOT(ISBLANK(Q19))),MONTH(Q19)&lt;4)," ",IF(MONTH(P19)&lt;5,SUM(Tableau2353[[#This Row],[01/04/2024]:[30/04/2024]])," ")))</f>
        <v>20</v>
      </c>
      <c r="W19" s="28">
        <f>IF(ISBLANK(P19)," ",IF(IF(AND(NOT(ISBLANK(Q19))),MONTH(Q19)&lt;5)," ",IF(MONTH(P19)&lt;6,SUM(Tableau2353[[#This Row],[01/05/2024]:[31/05/2024]])," ")))</f>
        <v>22</v>
      </c>
      <c r="X19" s="28">
        <f>IF(ISBLANK(P19)," ",IF(IF(AND(NOT(ISBLANK(Q19))),MONTH(Q19)&lt;6)," ",IF(MONTH(P19)&lt;7,SUM(Tableau2353[[#This Row],[3/6/20242]:[28/06/2024]])," ")))</f>
        <v>18</v>
      </c>
      <c r="Y19" s="28">
        <f>IF(ISBLANK(P19)," ",IF(IF(AND(NOT(ISBLANK(Q19))),MONTH(Q19)&lt;6)," ",IF(MONTH(P19)&lt;8,SUM(Tableau2353[[#This Row],[01/07/2024]:[31/07/2024]])," ")))</f>
        <v>20</v>
      </c>
      <c r="Z19" s="28">
        <f>IF(ISBLANK(P19)," ",IF(IF(AND(NOT(ISBLANK(Q19))),MONTH(Q19)&lt;8)," ",IF(MONTH(P19)&lt;9,SUM(Tableau2353[[#This Row],[1/8/2024]:[30/08/2024]])," ")))</f>
        <v>0</v>
      </c>
      <c r="AA19" s="28">
        <f>IF(ISBLANK(P19)," ",IF(IF(AND(NOT(ISBLANK(Q19))),MONTH(Q19)&lt;9)," ",IF(MONTH(P19)&lt;10,SUM(Tableau2353[[#This Row],[02/09/2024]:[30/09/2024]])," ")))</f>
        <v>14</v>
      </c>
      <c r="AB19" s="28">
        <f>IF(ISBLANK(P19)," ",IF(IF(AND(NOT(ISBLANK(Q19))),MONTH(Q19)&lt;10)," ",IF(MONTH(P19)&lt;11,SUM(Tableau2353[[#This Row],[01/10/2024]:[31/10/2024]])," ")))</f>
        <v>3</v>
      </c>
      <c r="AC19" s="28" t="str">
        <f>IF(ISBLANK(P19)," ",IF(IF(AND(NOT(ISBLANK(Q19))),MONTH(Q19)&lt;11)," ",IF(MONTH(P19)&lt;12,SUM(Tableau2353[[#This Row],[01/11/2024]:[29/11/2024]])," ")))</f>
        <v xml:space="preserve"> </v>
      </c>
      <c r="AD19" s="28" t="str">
        <f>IF(ISBLANK(P19)," ",IF(IF(AND(NOT(ISBLANK(Q19))),MONTH(Q19)&lt;12)," ",IF(MONTH(P19)&lt;13,SUM(Tableau2353[[#This Row],[02/12/2024]:[31/12/2024]])," ")))</f>
        <v xml:space="preserve"> </v>
      </c>
      <c r="AE19" s="7"/>
      <c r="AF19" s="64">
        <f>IF(OR(ISBLANK(P19),Tableau2353[[#This Row],[Janvier]]=" ")," ",SUM(Tableau2353[[#This Row],[01/01/2024]:[31/01/2024]])/(COUNTA(Tableau2353[[#This Row],[01/01/2024]:[31/01/2024]])+COUNTBLANK(Tableau2353[[#This Row],[01/01/2024]:[31/01/2024]])))</f>
        <v>0.78260869565217395</v>
      </c>
      <c r="AG19" s="8">
        <f>IF(OR(ISBLANK(P19),Tableau2353[[#This Row],[Février]]=" ")," ",SUM(Tableau2353[[#This Row],[01/02/2024]:[29/02/2024]])/(COUNTA(Tableau2353[[#This Row],[01/02/2024]:[29/02/2024]])+COUNTBLANK(Tableau2353[[#This Row],[01/02/2024]:[29/02/2024]])))</f>
        <v>1</v>
      </c>
      <c r="AH19" s="8">
        <f>IF(OR(ISBLANK(P19),Tableau2353[[#This Row],[Mars]]=" ")," ",SUM(Tableau2353[[#This Row],[01/03/2024]:[29/03/2024]])/(COUNTA(Tableau2353[[#This Row],[01/03/2024]:[29/03/2024]])+COUNTBLANK(Tableau2353[[#This Row],[01/03/2024]:[29/03/2024]])))</f>
        <v>1</v>
      </c>
      <c r="AI19" s="8">
        <f>IF(OR(ISBLANK(P19),Tableau2353[[#This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19" s="8">
        <f>IF(OR(ISBLANK(P19),Tableau2353[[#This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19" s="8">
        <f>IF(OR(ISBLANK(P19),Tableau2353[[#This Row],[Juin]]=" ")," ",SUM(Tableau2353[[#This Row],[3/6/20242]:[28/06/2024]])/(COUNTA(Tableau2353[[#This Row],[3/6/20242]:[28/06/2024]])+COUNTBLANK(Tableau2353[[#This Row],[3/6/20242]:[28/06/2024]])))</f>
        <v>0.9</v>
      </c>
      <c r="AL19" s="8">
        <f>IF(OR(ISBLANK(P19),Tableau2353[[#This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19" s="8">
        <f>IF(OR(ISBLANK(P19),Tableau2353[[#This Row],[Août]]=" ")," ",SUM(Tableau2353[[#This Row],[1/8/2024]:[30/08/2024]])/(COUNTA(Tableau2353[[#This Row],[1/8/2024]:[30/08/2024]])+COUNTBLANK(Tableau2353[[#This Row],[1/8/2024]:[30/08/2024]])))</f>
        <v>0</v>
      </c>
      <c r="AN19" s="8">
        <f>IF(OR(ISBLANK(P19),Tableau2353[[#This Row],[Septembre]]=" ")," ",SUM(Tableau2353[[#This Row],[02/09/2024]:[30/09/2024]])/(COUNTA(Tableau2353[[#This Row],[02/09/2024]:[30/09/2024]])+COUNTBLANK(Tableau2353[[#This Row],[02/09/2024]:[30/09/2024]])))</f>
        <v>0.66666666666666663</v>
      </c>
      <c r="AO19" s="8">
        <f>IF(OR(ISBLANK(P19),Tableau2353[[#This Row],[Octobre]]=" ")," ",SUM(Tableau2353[[#This Row],[01/10/2024]:[31/10/2024]])/(COUNTA(Tableau2353[[#This Row],[01/10/2024]:[31/10/2024]])+COUNTBLANK(Tableau2353[[#This Row],[01/10/2024]:[31/10/2024]])))</f>
        <v>0.13043478260869565</v>
      </c>
      <c r="AP19" s="8" t="str">
        <f>IF(OR(ISBLANK(P19),Tableau2353[[#This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19" s="8" t="str">
        <f>IF(OR(ISBLANK(P19),Tableau2353[[#This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19" s="8" t="s">
        <v>413</v>
      </c>
      <c r="AS19" s="8" t="s">
        <v>413</v>
      </c>
      <c r="AT19" s="8" t="s">
        <v>413</v>
      </c>
      <c r="AU19" s="8" t="s">
        <v>413</v>
      </c>
      <c r="AV19" s="8">
        <v>1</v>
      </c>
      <c r="AW19" s="8">
        <v>1</v>
      </c>
      <c r="AX19" s="8">
        <v>1</v>
      </c>
      <c r="AY19" s="8">
        <v>1</v>
      </c>
      <c r="AZ19" s="61" t="s">
        <v>415</v>
      </c>
      <c r="BA19" s="8">
        <v>1</v>
      </c>
      <c r="BB19" s="8">
        <v>1</v>
      </c>
      <c r="BC19" s="8">
        <v>1</v>
      </c>
      <c r="BD19" s="8">
        <v>1</v>
      </c>
      <c r="BE19" s="8">
        <v>1</v>
      </c>
      <c r="BF19" s="8">
        <v>1</v>
      </c>
      <c r="BG19" s="8">
        <v>1</v>
      </c>
      <c r="BH19" s="8">
        <v>1</v>
      </c>
      <c r="BI19" s="8">
        <v>1</v>
      </c>
      <c r="BJ19" s="8">
        <v>1</v>
      </c>
      <c r="BK19" s="8">
        <v>1</v>
      </c>
      <c r="BL19" s="8">
        <v>1</v>
      </c>
      <c r="BM19" s="8">
        <v>1</v>
      </c>
      <c r="BN19" s="8">
        <v>1</v>
      </c>
      <c r="BO19" s="8">
        <v>1</v>
      </c>
      <c r="BP19" s="8">
        <v>1</v>
      </c>
      <c r="BQ19" s="8">
        <v>1</v>
      </c>
      <c r="BR19" s="8">
        <v>1</v>
      </c>
      <c r="BS19" s="8">
        <v>1</v>
      </c>
      <c r="BT19" s="8">
        <v>1</v>
      </c>
      <c r="BU19" s="8">
        <v>1</v>
      </c>
      <c r="BV19" s="8">
        <v>1</v>
      </c>
      <c r="BW19" s="8">
        <v>1</v>
      </c>
      <c r="BX19" s="8">
        <v>1</v>
      </c>
      <c r="BY19" s="8">
        <v>1</v>
      </c>
      <c r="BZ19" s="8">
        <v>1</v>
      </c>
      <c r="CA19" s="8">
        <v>1</v>
      </c>
      <c r="CB19" s="8">
        <v>1</v>
      </c>
      <c r="CC19" s="8">
        <v>1</v>
      </c>
      <c r="CD19" s="8">
        <v>1</v>
      </c>
      <c r="CE19" s="8">
        <v>1</v>
      </c>
      <c r="CF19" s="8">
        <v>1</v>
      </c>
      <c r="CG19" s="8">
        <v>1</v>
      </c>
      <c r="CH19" s="8">
        <v>1</v>
      </c>
      <c r="CI19" s="8">
        <v>1</v>
      </c>
      <c r="CJ19" s="8">
        <v>1</v>
      </c>
      <c r="CK19" s="8">
        <v>1</v>
      </c>
      <c r="CL19" s="8">
        <v>1</v>
      </c>
      <c r="CM19" s="8">
        <v>1</v>
      </c>
      <c r="CN19" s="8">
        <v>1</v>
      </c>
      <c r="CO19" s="8">
        <v>1</v>
      </c>
      <c r="CP19" s="8">
        <v>1</v>
      </c>
      <c r="CQ19" s="8">
        <v>1</v>
      </c>
      <c r="CR19" s="8">
        <v>1</v>
      </c>
      <c r="CS19" s="8">
        <v>1</v>
      </c>
      <c r="CT19" s="8">
        <v>1</v>
      </c>
      <c r="CU19" s="8">
        <v>1</v>
      </c>
      <c r="CV19" s="8">
        <v>1</v>
      </c>
      <c r="CW19" s="8">
        <v>1</v>
      </c>
      <c r="CX19" s="8">
        <v>1</v>
      </c>
      <c r="CY19" s="8">
        <v>1</v>
      </c>
      <c r="CZ19" s="8">
        <v>1</v>
      </c>
      <c r="DA19" s="8">
        <v>1</v>
      </c>
      <c r="DB19" s="8">
        <v>1</v>
      </c>
      <c r="DC19" s="8">
        <v>1</v>
      </c>
      <c r="DD19" s="8">
        <v>1</v>
      </c>
      <c r="DE19" s="8">
        <v>1</v>
      </c>
      <c r="DF19" s="8">
        <v>1</v>
      </c>
      <c r="DG19" s="8">
        <v>1</v>
      </c>
      <c r="DH19" s="8">
        <v>1</v>
      </c>
      <c r="DI19" s="8">
        <v>1</v>
      </c>
      <c r="DJ19" s="8">
        <v>1</v>
      </c>
      <c r="DK19" s="8">
        <v>1</v>
      </c>
      <c r="DL19" s="8" t="s">
        <v>415</v>
      </c>
      <c r="DM19" s="8" t="s">
        <v>415</v>
      </c>
      <c r="DN19" s="8">
        <v>1</v>
      </c>
      <c r="DO19" s="8">
        <v>1</v>
      </c>
      <c r="DP19" s="8">
        <v>1</v>
      </c>
      <c r="DQ19" s="8">
        <v>1</v>
      </c>
      <c r="DR19" s="8">
        <v>1</v>
      </c>
      <c r="DS19" s="8">
        <v>1</v>
      </c>
      <c r="DT19" s="8">
        <v>1</v>
      </c>
      <c r="DU19" s="8">
        <v>1</v>
      </c>
      <c r="DV19" s="8">
        <v>1</v>
      </c>
      <c r="DW19" s="8">
        <v>1</v>
      </c>
      <c r="DX19" s="8">
        <v>1</v>
      </c>
      <c r="DY19" s="8">
        <v>1</v>
      </c>
      <c r="DZ19" s="8">
        <v>1</v>
      </c>
      <c r="EA19" s="8" t="s">
        <v>415</v>
      </c>
      <c r="EB19" s="8">
        <v>1</v>
      </c>
      <c r="EC19" s="8">
        <v>1</v>
      </c>
      <c r="ED19" s="8">
        <v>1</v>
      </c>
      <c r="EE19" s="8">
        <v>1</v>
      </c>
      <c r="EF19" s="8">
        <v>1</v>
      </c>
      <c r="EG19" s="8">
        <v>1</v>
      </c>
      <c r="EH19" s="8">
        <v>1</v>
      </c>
      <c r="EI19" s="8">
        <v>1</v>
      </c>
      <c r="EJ19" s="8">
        <v>1</v>
      </c>
      <c r="EK19" s="8">
        <v>1</v>
      </c>
      <c r="EL19" s="8">
        <v>1</v>
      </c>
      <c r="EM19" s="8">
        <v>1</v>
      </c>
      <c r="EN19" s="8">
        <v>1</v>
      </c>
      <c r="EO19" s="8">
        <v>1</v>
      </c>
      <c r="EP19" s="8">
        <v>1</v>
      </c>
      <c r="EQ19" s="8">
        <v>1</v>
      </c>
      <c r="ER19" s="8">
        <v>1</v>
      </c>
      <c r="ES19" s="8">
        <v>1</v>
      </c>
      <c r="ET19" s="8">
        <v>1</v>
      </c>
      <c r="EU19" s="8">
        <v>1</v>
      </c>
      <c r="EV19" s="8">
        <v>1</v>
      </c>
      <c r="EW19" s="8">
        <v>1</v>
      </c>
      <c r="EX19" s="8">
        <v>1</v>
      </c>
      <c r="EY19" s="8">
        <v>1</v>
      </c>
      <c r="EZ19" s="8">
        <v>1</v>
      </c>
      <c r="FA19" s="8">
        <v>1</v>
      </c>
      <c r="FB19" s="8">
        <v>1</v>
      </c>
      <c r="FC19" s="8">
        <v>1</v>
      </c>
      <c r="FD19" s="8">
        <v>1</v>
      </c>
      <c r="FE19" s="8">
        <v>1</v>
      </c>
      <c r="FF19" s="8">
        <v>1</v>
      </c>
      <c r="FG19" s="8">
        <v>1</v>
      </c>
      <c r="FH19" s="8" t="s">
        <v>415</v>
      </c>
      <c r="FI19" s="8" t="s">
        <v>415</v>
      </c>
      <c r="FJ19" s="8">
        <v>1</v>
      </c>
      <c r="FK19" s="8">
        <v>1</v>
      </c>
      <c r="FL19" s="8">
        <v>1</v>
      </c>
      <c r="FM19" s="8">
        <v>1</v>
      </c>
      <c r="FN19" s="8">
        <v>1</v>
      </c>
      <c r="FO19" s="8">
        <v>1</v>
      </c>
      <c r="FP19" s="8">
        <v>1</v>
      </c>
      <c r="FQ19" s="8">
        <v>1</v>
      </c>
      <c r="FR19" s="8">
        <v>1</v>
      </c>
      <c r="FS19" s="8">
        <v>1</v>
      </c>
      <c r="FT19" s="8">
        <v>1</v>
      </c>
      <c r="FU19" s="8">
        <v>1</v>
      </c>
      <c r="FV19" s="8">
        <v>1</v>
      </c>
      <c r="FW19" s="8">
        <v>1</v>
      </c>
      <c r="FX19" s="8">
        <v>1</v>
      </c>
      <c r="FY19" s="8">
        <v>1</v>
      </c>
      <c r="FZ19" s="8">
        <v>1</v>
      </c>
      <c r="GA19" s="8">
        <v>1</v>
      </c>
      <c r="GB19" s="8">
        <v>1</v>
      </c>
      <c r="GC19" s="8">
        <v>1</v>
      </c>
      <c r="GD19" s="8">
        <v>1</v>
      </c>
      <c r="GE19" s="8">
        <v>1</v>
      </c>
      <c r="GF19" s="8">
        <v>1</v>
      </c>
      <c r="GG19" s="8">
        <v>1</v>
      </c>
      <c r="GH19" s="8">
        <v>1</v>
      </c>
      <c r="GI19" s="8">
        <v>1</v>
      </c>
      <c r="GJ19" s="8">
        <v>1</v>
      </c>
      <c r="GK19" s="8">
        <v>1</v>
      </c>
      <c r="GL19" s="8" t="s">
        <v>413</v>
      </c>
      <c r="GM19" s="8" t="s">
        <v>415</v>
      </c>
      <c r="GN19" s="8" t="s">
        <v>413</v>
      </c>
      <c r="GO19" s="8" t="s">
        <v>413</v>
      </c>
      <c r="GP19" s="8" t="s">
        <v>413</v>
      </c>
      <c r="GQ19" s="8" t="s">
        <v>413</v>
      </c>
      <c r="GR19" s="8" t="s">
        <v>413</v>
      </c>
      <c r="GS19" s="8" t="s">
        <v>413</v>
      </c>
      <c r="GT19" s="8" t="s">
        <v>413</v>
      </c>
      <c r="GU19" s="8" t="s">
        <v>413</v>
      </c>
      <c r="GV19" s="8" t="s">
        <v>902</v>
      </c>
      <c r="GW19" s="8" t="s">
        <v>902</v>
      </c>
      <c r="GX19" s="8" t="s">
        <v>415</v>
      </c>
      <c r="GY19" s="8" t="s">
        <v>902</v>
      </c>
      <c r="GZ19" s="8" t="s">
        <v>902</v>
      </c>
      <c r="HA19" s="8" t="s">
        <v>902</v>
      </c>
      <c r="HB19" s="8" t="s">
        <v>415</v>
      </c>
      <c r="HC19" s="8" t="s">
        <v>415</v>
      </c>
      <c r="HD19" s="8" t="s">
        <v>902</v>
      </c>
      <c r="HE19" s="8" t="s">
        <v>902</v>
      </c>
      <c r="HF19" s="8" t="s">
        <v>902</v>
      </c>
      <c r="HG19" s="8" t="s">
        <v>902</v>
      </c>
      <c r="HH19" s="8" t="s">
        <v>902</v>
      </c>
      <c r="HI19" s="8" t="s">
        <v>902</v>
      </c>
      <c r="HJ19" s="8" t="s">
        <v>902</v>
      </c>
      <c r="HK19" s="8" t="s">
        <v>902</v>
      </c>
      <c r="HL19" s="8">
        <v>1</v>
      </c>
      <c r="HM19" s="8">
        <v>1</v>
      </c>
      <c r="HN19" s="8" t="s">
        <v>413</v>
      </c>
      <c r="HO19" s="8" t="s">
        <v>413</v>
      </c>
      <c r="HP19" s="8" t="s">
        <v>413</v>
      </c>
      <c r="HQ19" s="8" t="s">
        <v>413</v>
      </c>
      <c r="HR19" s="8">
        <v>1</v>
      </c>
      <c r="HS19" s="8">
        <v>1</v>
      </c>
      <c r="HT19" s="8">
        <v>1</v>
      </c>
      <c r="HU19" s="8" t="s">
        <v>415</v>
      </c>
      <c r="HV19" s="8">
        <v>1</v>
      </c>
      <c r="HW19" s="8" t="s">
        <v>413</v>
      </c>
      <c r="HX19" s="8">
        <v>1</v>
      </c>
      <c r="HY19" s="8">
        <v>1</v>
      </c>
      <c r="HZ19" s="8">
        <v>1</v>
      </c>
      <c r="IA19" s="8">
        <v>1</v>
      </c>
      <c r="IB19" s="8">
        <v>1</v>
      </c>
      <c r="IC19" s="8">
        <v>1</v>
      </c>
      <c r="ID19" s="8">
        <v>1</v>
      </c>
      <c r="IE19" s="8">
        <v>1</v>
      </c>
      <c r="IF19" s="8">
        <v>1</v>
      </c>
      <c r="IG19" s="8">
        <v>1</v>
      </c>
      <c r="IH19" s="8">
        <v>1</v>
      </c>
      <c r="II19" s="8" t="s">
        <v>413</v>
      </c>
      <c r="IJ19" s="8" t="s">
        <v>413</v>
      </c>
      <c r="IK19" s="8" t="s">
        <v>413</v>
      </c>
      <c r="IL19" s="8" t="s">
        <v>413</v>
      </c>
      <c r="IM19" s="8" t="s">
        <v>413</v>
      </c>
      <c r="IN19" s="8" t="s">
        <v>413</v>
      </c>
      <c r="IO19" s="8" t="s">
        <v>898</v>
      </c>
      <c r="IP19" s="8" t="s">
        <v>898</v>
      </c>
      <c r="IQ19" s="8" t="s">
        <v>898</v>
      </c>
      <c r="IR19" s="8" t="s">
        <v>898</v>
      </c>
      <c r="IS19" s="8" t="s">
        <v>898</v>
      </c>
      <c r="IT19" s="8" t="s">
        <v>898</v>
      </c>
      <c r="IU19" s="8" t="s">
        <v>898</v>
      </c>
      <c r="IV19" s="8" t="s">
        <v>898</v>
      </c>
      <c r="IW19" s="8" t="s">
        <v>898</v>
      </c>
      <c r="IX19" s="8" t="s">
        <v>898</v>
      </c>
      <c r="IY19" s="8" t="s">
        <v>898</v>
      </c>
      <c r="IZ19" s="8" t="s">
        <v>898</v>
      </c>
      <c r="JA19" s="8" t="s">
        <v>898</v>
      </c>
      <c r="JB19" s="8" t="s">
        <v>898</v>
      </c>
      <c r="JC19" s="8"/>
      <c r="JD19" s="8"/>
      <c r="JE19" s="8"/>
      <c r="JF19" s="8" t="s">
        <v>415</v>
      </c>
      <c r="JG19" s="8"/>
      <c r="JH19" s="8"/>
      <c r="JI19" s="8"/>
      <c r="JJ19" s="8"/>
      <c r="JK19" s="8"/>
      <c r="JL19" s="8"/>
      <c r="JM19" s="8"/>
      <c r="JN19" s="8" t="s">
        <v>415</v>
      </c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>
        <f t="shared" si="3"/>
        <v>0</v>
      </c>
      <c r="KU19" s="8">
        <f t="shared" si="0"/>
        <v>24</v>
      </c>
      <c r="KV19" s="8">
        <f t="shared" si="1"/>
        <v>157</v>
      </c>
      <c r="KW19" s="8">
        <f t="shared" si="2"/>
        <v>13</v>
      </c>
      <c r="KX19" s="8"/>
      <c r="KY19" s="8">
        <f>VLOOKUP(Tableau2353[[#This Row],[Matricule]],Feuil2!D:J,7,0)</f>
        <v>0</v>
      </c>
      <c r="KZ19" s="61">
        <f>IF(ISBLANK($P19)," ",IF(AND(NOT(ISBLANK($Q19)),MONTH($Q19)&gt;1),IF(MONTH($P19)&lt;=1,COUNTIF(Tableau2353[[#This Row],[01/01/2024]:[31/01/2024]],"B")), IF(IF(AND((ISBLANK($Q19))),MONTH($P19)&gt;1)," ",IF(MONTH($P19)&lt;=1,COUNTIF(Tableau2353[[#This Row],[01/01/2024]:[31/01/2024]],"B")))))</f>
        <v>0</v>
      </c>
      <c r="LA19" s="61">
        <f>IF(ISBLANK($P19)," ",IF(AND(NOT(ISBLANK($Q19)),MONTH($Q19)&gt;2),IF(MONTH($P19)&lt;=2,COUNTIF(Tableau2353[[#This Row],[01/02/2024]:[29/02/2024]],"B")), IF(IF(AND((ISBLANK($Q19))),MONTH($P19)&gt;2)," ",IF(MONTH($P19)&lt;=2,COUNTIF(Tableau2353[[#This Row],[01/02/2024]:[29/02/2024]],"B")))))</f>
        <v>0</v>
      </c>
      <c r="LB19" s="61">
        <f>IF(ISBLANK($P19)," ",IF(AND(NOT(ISBLANK($Q19)),MONTH($Q19)&gt;3),IF(MONTH($P19)&lt;=3,COUNTIF(Tableau2353[[#This Row],[01/03/2024]:[29/03/2024]],"B")), IF(IF(AND((ISBLANK($Q19))),MONTH($P19)&gt;3)," ",IF(MONTH($P19)&lt;=3,COUNTIF(Tableau2353[[#This Row],[01/03/2024]:[29/03/2024]],"B")))))</f>
        <v>0</v>
      </c>
      <c r="LC19" s="61">
        <f>IF(ISBLANK($P19)," ",IF(AND(NOT(ISBLANK($Q19)),MONTH($Q19)&gt;4),IF(MONTH($P19)&lt;=4,COUNTIF(Tableau2353[[#This Row],[01/04/2024]:[30/04/2024]],"B")), IF(IF(AND((ISBLANK($Q19))),MONTH($P19)&gt;4)," ",IF(MONTH($P19)&lt;=4,COUNTIF(Tableau2353[[#This Row],[01/04/2024]:[30/04/2024]],"B")))))</f>
        <v>0</v>
      </c>
      <c r="LD19" s="61">
        <f>IF(ISBLANK($P19)," ",IF(AND(NOT(ISBLANK($Q19)),MONTH($Q19)&gt;5),IF(MONTH($P19)&lt;=5,COUNTIF(Tableau2353[[#This Row],[01/05/2024]:[31/05/2024]],"B")), IF(IF(AND((ISBLANK($Q19))),MONTH($P19)&gt;5)," ",IF(MONTH($P19)&lt;=5,COUNTIF(Tableau2353[[#This Row],[01/05/2024]:[31/05/2024]],"B")))))</f>
        <v>0</v>
      </c>
      <c r="LE19" s="61">
        <f>IF(ISBLANK($P19)," ",IF(AND(NOT(ISBLANK($Q19)),MONTH($Q19)&gt;6),IF(MONTH($P19)&lt;=6,COUNTIF(Tableau2353[[#This Row],[3/6/20242]:[28/06/2024]],"B")), IF(IF(AND((ISBLANK($Q19))),MONTH($P19)&gt;6)," ",IF(MONTH($P19)&lt;=6,COUNTIF(Tableau2353[[#This Row],[3/6/20242]:[28/06/2024]],"B")))))</f>
        <v>0</v>
      </c>
      <c r="LF19" s="61">
        <f>IF(ISBLANK($P19)," ",IF(AND(NOT(ISBLANK($Q19)),MONTH($Q19)&gt;7),IF(MONTH($P19)&lt;=7,COUNTIF(Tableau2353[[#This Row],[01/07/2024]:[31/07/2024]],"B")), IF(IF(AND((ISBLANK($Q19))),MONTH($P19)&gt;7)," ",IF(MONTH($P19)&lt;=7,COUNTIF(Tableau2353[[#This Row],[01/07/2024]:[31/07/2024]],"B")))))</f>
        <v>0</v>
      </c>
      <c r="LG19" s="61">
        <f>IF(ISBLANK($P19)," ",IF(AND(NOT(ISBLANK($Q19)),MONTH($Q19)&gt;8),IF(MONTH($P19)&lt;=8,COUNTIF(Tableau2353[[#This Row],[1/8/2024]:[30/08/2024]],"B")), IF(IF(AND((ISBLANK($Q19))),MONTH($P19)&gt;8)," ",IF(MONTH($P19)&lt;=8,COUNTIF(Tableau2353[[#This Row],[1/8/2024]:[30/08/2024]],"B")))))</f>
        <v>0</v>
      </c>
      <c r="LH19" s="61">
        <f>IF(ISBLANK($P19)," ",IF(AND(NOT(ISBLANK($Q19)),MONTH($Q19)&gt;9),IF(MONTH($P19)&lt;=9,COUNTIF(Tableau2353[[#This Row],[02/09/2024]:[30/09/2024]],"B")), IF(IF(AND((ISBLANK($Q19))),MONTH($P19)&gt;9)," ",IF(MONTH($P19)&lt;=9,COUNTIF(Tableau2353[[#This Row],[02/09/2024]:[30/09/2024]],"B")))))</f>
        <v>0</v>
      </c>
      <c r="LI19" s="61">
        <f>IF(ISBLANK($P19)," ",IF(AND(NOT(ISBLANK($Q19)),MONTH($Q19)&gt;10),IF(MONTH($P19)&lt;=10,COUNTIF(Tableau2353[[#This Row],[01/10/2024]:[31/10/2024]],"B")), IF(IF(AND((ISBLANK($Q19))),MONTH($P19)&gt;10)," ",IF(MONTH($P19)&lt;=10,COUNTIF(Tableau2353[[#This Row],[01/10/2024]:[31/10/2024]],"B")))))</f>
        <v>14</v>
      </c>
      <c r="LJ19" s="61">
        <f>IF(ISBLANK($P19)," ",IF(AND(NOT(ISBLANK($Q19)),MONTH($Q19)&gt;11),IF(MONTH($P19)&lt;=11,COUNTIF(Tableau2353[[#This Row],[01/11/2024]:[29/11/2024]],"B")), IF(IF(AND((ISBLANK($Q19))),MONTH($P19)&gt;11)," ",IF(MONTH($P19)&lt;=11,COUNTIF(Tableau2353[[#This Row],[01/11/2024]:[29/11/2024]],"B")))))</f>
        <v>0</v>
      </c>
      <c r="LK19" s="61">
        <f>IF(ISBLANK($P19)," ",IF(AND(NOT(ISBLANK($Q19)),MONTH($Q19)&gt;12),IF(MONTH($P19)&lt;=12,COUNTIF(Tableau2353[[#This Row],[02/12/2024]:[31/12/2024]],"B")), IF(IF(AND((ISBLANK($Q19))),MONTH($P19)&gt;12)," ",IF(MONTH($P19)&lt;=12,COUNTIF(Tableau2353[[#This Row],[02/12/2024]:[31/12/2024]],"B")))))</f>
        <v>0</v>
      </c>
    </row>
    <row r="20" spans="1:323" ht="15" hidden="1" customHeight="1">
      <c r="A20" s="40">
        <v>1</v>
      </c>
      <c r="B20" s="92" t="s">
        <v>487</v>
      </c>
      <c r="C20" s="26" t="s">
        <v>488</v>
      </c>
      <c r="D20" s="32">
        <v>44291</v>
      </c>
      <c r="E20" s="26" t="s">
        <v>419</v>
      </c>
      <c r="F20" s="26" t="s">
        <v>431</v>
      </c>
      <c r="G20" s="26" t="s">
        <v>471</v>
      </c>
      <c r="H20" s="26" t="s">
        <v>422</v>
      </c>
      <c r="I20" s="26" t="s">
        <v>423</v>
      </c>
      <c r="J20" s="26" t="s">
        <v>424</v>
      </c>
      <c r="K20" s="26" t="s">
        <v>425</v>
      </c>
      <c r="L20" s="26" t="s">
        <v>908</v>
      </c>
      <c r="M20" s="26" t="s">
        <v>477</v>
      </c>
      <c r="N20" s="26" t="s">
        <v>478</v>
      </c>
      <c r="O20" s="26" t="s">
        <v>434</v>
      </c>
      <c r="P20" s="32">
        <v>45292</v>
      </c>
      <c r="Q20" s="26"/>
      <c r="R20" s="27" t="s">
        <v>445</v>
      </c>
      <c r="S20" s="28">
        <f>IF(ISBLANK(P20)," ",IF(IF(AND(NOT(ISBLANK(Q20))),MONTH(Q20)&lt;1)," ",IF(MONTH(P20)&lt;2,SUM(Tableau2353[[#This Row],[01/01/2024]:[31/01/2024]])," ")))</f>
        <v>21</v>
      </c>
      <c r="T20" s="28">
        <f>IF(ISBLANK(P20)," ",IF(IF(AND(NOT(ISBLANK(Q20))),MONTH(Q20)&lt;2)," ",IF(MONTH(P20)&lt;3,SUM(Tableau2353[[#This Row],[01/02/2024]:[29/02/2024]])," ")))</f>
        <v>21</v>
      </c>
      <c r="U20" s="28">
        <f>IF(ISBLANK(P20)," ",IF(IF(AND(NOT(ISBLANK(Q20))),MONTH(Q20)&lt;3)," ",IF(MONTH(P20)&lt;4,SUM(Tableau2353[[#This Row],[01/03/2024]:[29/03/2024]])," ")))</f>
        <v>21</v>
      </c>
      <c r="V20" s="28">
        <f>IF(ISBLANK(P20)," ",IF(IF(AND(NOT(ISBLANK(Q20))),MONTH(Q20)&lt;4)," ",IF(MONTH(P20)&lt;5,SUM(Tableau2353[[#This Row],[01/04/2024]:[30/04/2024]])," ")))</f>
        <v>20</v>
      </c>
      <c r="W20" s="28">
        <f>IF(ISBLANK(P20)," ",IF(IF(AND(NOT(ISBLANK(Q20))),MONTH(Q20)&lt;5)," ",IF(MONTH(P20)&lt;6,SUM(Tableau2353[[#This Row],[01/05/2024]:[31/05/2024]])," ")))</f>
        <v>22</v>
      </c>
      <c r="X20" s="28">
        <f>IF(ISBLANK(P20)," ",IF(IF(AND(NOT(ISBLANK(Q20))),MONTH(Q20)&lt;6)," ",IF(MONTH(P20)&lt;7,SUM(Tableau2353[[#This Row],[3/6/20242]:[28/06/2024]])," ")))</f>
        <v>17</v>
      </c>
      <c r="Y20" s="28">
        <f>IF(ISBLANK(P20)," ",IF(IF(AND(NOT(ISBLANK(Q20))),MONTH(Q20)&lt;6)," ",IF(MONTH(P20)&lt;8,SUM(Tableau2353[[#This Row],[01/07/2024]:[31/07/2024]])," ")))</f>
        <v>20</v>
      </c>
      <c r="Z20" s="28">
        <f>IF(ISBLANK(P20)," ",IF(IF(AND(NOT(ISBLANK(Q20))),MONTH(Q20)&lt;8)," ",IF(MONTH(P20)&lt;9,SUM(Tableau2353[[#This Row],[1/8/2024]:[30/08/2024]])," ")))</f>
        <v>9</v>
      </c>
      <c r="AA20" s="28">
        <f>IF(ISBLANK(P20)," ",IF(IF(AND(NOT(ISBLANK(Q20))),MONTH(Q20)&lt;9)," ",IF(MONTH(P20)&lt;10,SUM(Tableau2353[[#This Row],[02/09/2024]:[30/09/2024]])," ")))</f>
        <v>20</v>
      </c>
      <c r="AB20" s="28">
        <f>IF(ISBLANK(P20)," ",IF(IF(AND(NOT(ISBLANK(Q20))),MONTH(Q20)&lt;10)," ",IF(MONTH(P20)&lt;11,SUM(Tableau2353[[#This Row],[01/10/2024]:[31/10/2024]])," ")))</f>
        <v>21</v>
      </c>
      <c r="AC20" s="28">
        <f>IF(ISBLANK(P20)," ",IF(IF(AND(NOT(ISBLANK(Q20))),MONTH(Q20)&lt;11)," ",IF(MONTH(P20)&lt;12,SUM(Tableau2353[[#This Row],[01/11/2024]:[29/11/2024]])," ")))</f>
        <v>19</v>
      </c>
      <c r="AD20" s="28">
        <f>IF(ISBLANK(P20)," ",IF(IF(AND(NOT(ISBLANK(Q20))),MONTH(Q20)&lt;12)," ",IF(MONTH(P20)&lt;13,SUM(Tableau2353[[#This Row],[02/12/2024]:[31/12/2024]])," ")))</f>
        <v>16</v>
      </c>
      <c r="AE20" s="7"/>
      <c r="AF20" s="64">
        <f>IF(OR(ISBLANK(P20),Tableau2353[[#This Row],[Janvier]]=" ")," ",SUM(Tableau2353[[#This Row],[01/01/2024]:[31/01/2024]])/(COUNTA(Tableau2353[[#This Row],[01/01/2024]:[31/01/2024]])+COUNTBLANK(Tableau2353[[#This Row],[01/01/2024]:[31/01/2024]])))</f>
        <v>0.91304347826086951</v>
      </c>
      <c r="AG20" s="8">
        <f>IF(OR(ISBLANK(P20),Tableau2353[[#This Row],[Février]]=" ")," ",SUM(Tableau2353[[#This Row],[01/02/2024]:[29/02/2024]])/(COUNTA(Tableau2353[[#This Row],[01/02/2024]:[29/02/2024]])+COUNTBLANK(Tableau2353[[#This Row],[01/02/2024]:[29/02/2024]])))</f>
        <v>1</v>
      </c>
      <c r="AH20" s="8">
        <f>IF(OR(ISBLANK(P20),Tableau2353[[#This Row],[Mars]]=" ")," ",SUM(Tableau2353[[#This Row],[01/03/2024]:[29/03/2024]])/(COUNTA(Tableau2353[[#This Row],[01/03/2024]:[29/03/2024]])+COUNTBLANK(Tableau2353[[#This Row],[01/03/2024]:[29/03/2024]])))</f>
        <v>1</v>
      </c>
      <c r="AI20" s="8">
        <f>IF(OR(ISBLANK(P20),Tableau2353[[#This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20" s="8">
        <f>IF(OR(ISBLANK(P20),Tableau2353[[#This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20" s="8">
        <f>IF(OR(ISBLANK(P20),Tableau2353[[#This Row],[Juin]]=" ")," ",SUM(Tableau2353[[#This Row],[3/6/20242]:[28/06/2024]])/(COUNTA(Tableau2353[[#This Row],[3/6/20242]:[28/06/2024]])+COUNTBLANK(Tableau2353[[#This Row],[3/6/20242]:[28/06/2024]])))</f>
        <v>0.85</v>
      </c>
      <c r="AL20" s="8">
        <f>IF(OR(ISBLANK(P20),Tableau2353[[#This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20" s="8">
        <f>IF(OR(ISBLANK(P20),Tableau2353[[#This Row],[Août]]=" ")," ",SUM(Tableau2353[[#This Row],[1/8/2024]:[30/08/2024]])/(COUNTA(Tableau2353[[#This Row],[1/8/2024]:[30/08/2024]])+COUNTBLANK(Tableau2353[[#This Row],[1/8/2024]:[30/08/2024]])))</f>
        <v>0.40909090909090912</v>
      </c>
      <c r="AN20" s="8">
        <f>IF(OR(ISBLANK(P20),Tableau2353[[#This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20" s="8">
        <f>IF(OR(ISBLANK(P20),Tableau2353[[#This Row],[Octobre]]=" ")," ",SUM(Tableau2353[[#This Row],[01/10/2024]:[31/10/2024]])/(COUNTA(Tableau2353[[#This Row],[01/10/2024]:[31/10/2024]])+COUNTBLANK(Tableau2353[[#This Row],[01/10/2024]:[31/10/2024]])))</f>
        <v>0.91304347826086951</v>
      </c>
      <c r="AP20" s="8">
        <f>IF(OR(ISBLANK(P20),Tableau2353[[#This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20" s="8">
        <f>IF(OR(ISBLANK(P20),Tableau2353[[#This Row],[Décembre]]=" ")," ",SUM(Tableau2353[[#This Row],[02/12/2024]:[31/12/2024]])/(COUNTA(Tableau2353[[#This Row],[02/12/2024]:[31/12/2024]])+COUNTBLANK(Tableau2353[[#This Row],[02/12/2024]:[31/12/2024]])))</f>
        <v>0.72727272727272729</v>
      </c>
      <c r="AR20" s="8">
        <v>1</v>
      </c>
      <c r="AS20" s="8" t="s">
        <v>413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  <c r="AY20" s="8">
        <v>1</v>
      </c>
      <c r="AZ20" s="61" t="s">
        <v>415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1</v>
      </c>
      <c r="BU20" s="8">
        <v>1</v>
      </c>
      <c r="BV20" s="8">
        <v>1</v>
      </c>
      <c r="BW20" s="8">
        <v>1</v>
      </c>
      <c r="BX20" s="8">
        <v>1</v>
      </c>
      <c r="BY20" s="8">
        <v>1</v>
      </c>
      <c r="BZ20" s="8">
        <v>1</v>
      </c>
      <c r="CA20" s="8">
        <v>1</v>
      </c>
      <c r="CB20" s="8">
        <v>1</v>
      </c>
      <c r="CC20" s="8">
        <v>1</v>
      </c>
      <c r="CD20" s="8">
        <v>1</v>
      </c>
      <c r="CE20" s="8">
        <v>1</v>
      </c>
      <c r="CF20" s="8">
        <v>1</v>
      </c>
      <c r="CG20" s="8">
        <v>1</v>
      </c>
      <c r="CH20" s="8">
        <v>1</v>
      </c>
      <c r="CI20" s="8">
        <v>1</v>
      </c>
      <c r="CJ20" s="8">
        <v>1</v>
      </c>
      <c r="CK20" s="8">
        <v>1</v>
      </c>
      <c r="CL20" s="8">
        <v>1</v>
      </c>
      <c r="CM20" s="8">
        <v>1</v>
      </c>
      <c r="CN20" s="8">
        <v>1</v>
      </c>
      <c r="CO20" s="8">
        <v>1</v>
      </c>
      <c r="CP20" s="8">
        <v>1</v>
      </c>
      <c r="CQ20" s="8">
        <v>1</v>
      </c>
      <c r="CR20" s="8">
        <v>1</v>
      </c>
      <c r="CS20" s="8">
        <v>1</v>
      </c>
      <c r="CT20" s="8">
        <v>1</v>
      </c>
      <c r="CU20" s="8">
        <v>1</v>
      </c>
      <c r="CV20" s="8">
        <v>1</v>
      </c>
      <c r="CW20" s="8">
        <v>1</v>
      </c>
      <c r="CX20" s="8">
        <v>1</v>
      </c>
      <c r="CY20" s="8">
        <v>1</v>
      </c>
      <c r="CZ20" s="8">
        <v>1</v>
      </c>
      <c r="DA20" s="8">
        <v>1</v>
      </c>
      <c r="DB20" s="8">
        <v>1</v>
      </c>
      <c r="DC20" s="8">
        <v>1</v>
      </c>
      <c r="DD20" s="8">
        <v>1</v>
      </c>
      <c r="DE20" s="8">
        <v>1</v>
      </c>
      <c r="DF20" s="8">
        <v>1</v>
      </c>
      <c r="DG20" s="8">
        <v>1</v>
      </c>
      <c r="DH20" s="8">
        <v>1</v>
      </c>
      <c r="DI20" s="8">
        <v>1</v>
      </c>
      <c r="DJ20" s="8">
        <v>1</v>
      </c>
      <c r="DK20" s="8">
        <v>1</v>
      </c>
      <c r="DL20" s="8" t="s">
        <v>415</v>
      </c>
      <c r="DM20" s="8" t="s">
        <v>415</v>
      </c>
      <c r="DN20" s="8">
        <v>1</v>
      </c>
      <c r="DO20" s="8">
        <v>1</v>
      </c>
      <c r="DP20" s="8">
        <v>1</v>
      </c>
      <c r="DQ20" s="8">
        <v>1</v>
      </c>
      <c r="DR20" s="8">
        <v>1</v>
      </c>
      <c r="DS20" s="8">
        <v>1</v>
      </c>
      <c r="DT20" s="8">
        <v>1</v>
      </c>
      <c r="DU20" s="8">
        <v>1</v>
      </c>
      <c r="DV20" s="8">
        <v>1</v>
      </c>
      <c r="DW20" s="8">
        <v>1</v>
      </c>
      <c r="DX20" s="8">
        <v>1</v>
      </c>
      <c r="DY20" s="8">
        <v>1</v>
      </c>
      <c r="DZ20" s="8">
        <v>1</v>
      </c>
      <c r="EA20" s="8" t="s">
        <v>415</v>
      </c>
      <c r="EB20" s="8">
        <v>1</v>
      </c>
      <c r="EC20" s="8">
        <v>1</v>
      </c>
      <c r="ED20" s="8">
        <v>1</v>
      </c>
      <c r="EE20" s="8">
        <v>1</v>
      </c>
      <c r="EF20" s="8">
        <v>1</v>
      </c>
      <c r="EG20" s="8">
        <v>1</v>
      </c>
      <c r="EH20" s="8">
        <v>1</v>
      </c>
      <c r="EI20" s="8">
        <v>1</v>
      </c>
      <c r="EJ20" s="8">
        <v>1</v>
      </c>
      <c r="EK20" s="8">
        <v>1</v>
      </c>
      <c r="EL20" s="8">
        <v>1</v>
      </c>
      <c r="EM20" s="8">
        <v>1</v>
      </c>
      <c r="EN20" s="8">
        <v>1</v>
      </c>
      <c r="EO20" s="8">
        <v>1</v>
      </c>
      <c r="EP20" s="8">
        <v>1</v>
      </c>
      <c r="EQ20" s="8">
        <v>1</v>
      </c>
      <c r="ER20" s="8">
        <v>1</v>
      </c>
      <c r="ES20" s="8">
        <v>1</v>
      </c>
      <c r="ET20" s="8">
        <v>1</v>
      </c>
      <c r="EU20" s="8">
        <v>1</v>
      </c>
      <c r="EV20" s="8">
        <v>1</v>
      </c>
      <c r="EW20" s="8">
        <v>1</v>
      </c>
      <c r="EX20" s="8">
        <v>1</v>
      </c>
      <c r="EY20" s="8">
        <v>1</v>
      </c>
      <c r="EZ20" s="8">
        <v>1</v>
      </c>
      <c r="FA20" s="8">
        <v>1</v>
      </c>
      <c r="FB20" s="8">
        <v>1</v>
      </c>
      <c r="FC20" s="8">
        <v>1</v>
      </c>
      <c r="FD20" s="8">
        <v>1</v>
      </c>
      <c r="FE20" s="8">
        <v>1</v>
      </c>
      <c r="FF20" s="8">
        <v>1</v>
      </c>
      <c r="FG20" s="8">
        <v>1</v>
      </c>
      <c r="FH20" s="8" t="s">
        <v>415</v>
      </c>
      <c r="FI20" s="8" t="s">
        <v>415</v>
      </c>
      <c r="FJ20" s="8">
        <v>1</v>
      </c>
      <c r="FK20" s="8">
        <v>1</v>
      </c>
      <c r="FL20" s="8">
        <v>1</v>
      </c>
      <c r="FM20" s="8">
        <v>1</v>
      </c>
      <c r="FN20" s="8" t="s">
        <v>409</v>
      </c>
      <c r="FO20" s="8">
        <v>1</v>
      </c>
      <c r="FP20" s="8">
        <v>1</v>
      </c>
      <c r="FQ20" s="8">
        <v>1</v>
      </c>
      <c r="FR20" s="8">
        <v>1</v>
      </c>
      <c r="FS20" s="8">
        <v>1</v>
      </c>
      <c r="FT20" s="8">
        <v>1</v>
      </c>
      <c r="FU20" s="8">
        <v>1</v>
      </c>
      <c r="FV20" s="8">
        <v>1</v>
      </c>
      <c r="FW20" s="8">
        <v>1</v>
      </c>
      <c r="FX20" s="8">
        <v>1</v>
      </c>
      <c r="FY20" s="8">
        <v>1</v>
      </c>
      <c r="FZ20" s="8">
        <v>1</v>
      </c>
      <c r="GA20" s="8">
        <v>1</v>
      </c>
      <c r="GB20" s="8">
        <v>1</v>
      </c>
      <c r="GC20" s="8">
        <v>1</v>
      </c>
      <c r="GD20" s="8">
        <v>1</v>
      </c>
      <c r="GE20" s="8">
        <v>1</v>
      </c>
      <c r="GF20" s="8">
        <v>1</v>
      </c>
      <c r="GG20" s="8">
        <v>1</v>
      </c>
      <c r="GH20" s="8">
        <v>1</v>
      </c>
      <c r="GI20" s="8">
        <v>1</v>
      </c>
      <c r="GJ20" s="8">
        <v>1</v>
      </c>
      <c r="GK20" s="8">
        <v>1</v>
      </c>
      <c r="GL20" s="8" t="s">
        <v>409</v>
      </c>
      <c r="GM20" s="8" t="s">
        <v>415</v>
      </c>
      <c r="GN20" s="8" t="s">
        <v>413</v>
      </c>
      <c r="GO20" s="8" t="s">
        <v>413</v>
      </c>
      <c r="GP20" s="8" t="s">
        <v>413</v>
      </c>
      <c r="GQ20" s="8" t="s">
        <v>413</v>
      </c>
      <c r="GR20" s="8" t="s">
        <v>413</v>
      </c>
      <c r="GS20" s="8" t="s">
        <v>413</v>
      </c>
      <c r="GT20" s="8" t="s">
        <v>413</v>
      </c>
      <c r="GU20" s="8" t="s">
        <v>413</v>
      </c>
      <c r="GV20" s="8" t="s">
        <v>413</v>
      </c>
      <c r="GW20" s="8" t="s">
        <v>413</v>
      </c>
      <c r="GX20" s="8" t="s">
        <v>415</v>
      </c>
      <c r="GY20" s="8" t="s">
        <v>413</v>
      </c>
      <c r="GZ20" s="8">
        <v>1</v>
      </c>
      <c r="HA20" s="8">
        <v>1</v>
      </c>
      <c r="HB20" s="8" t="s">
        <v>415</v>
      </c>
      <c r="HC20" s="8" t="s">
        <v>415</v>
      </c>
      <c r="HD20" s="8">
        <v>1</v>
      </c>
      <c r="HE20" s="8">
        <v>1</v>
      </c>
      <c r="HF20" s="8">
        <v>1</v>
      </c>
      <c r="HG20" s="8">
        <v>1</v>
      </c>
      <c r="HH20" s="8">
        <v>1</v>
      </c>
      <c r="HI20" s="8">
        <v>1</v>
      </c>
      <c r="HJ20" s="8">
        <v>1</v>
      </c>
      <c r="HK20" s="8">
        <v>1</v>
      </c>
      <c r="HL20" s="8">
        <v>1</v>
      </c>
      <c r="HM20" s="8">
        <v>1</v>
      </c>
      <c r="HN20" s="8">
        <v>1</v>
      </c>
      <c r="HO20" s="8">
        <v>1</v>
      </c>
      <c r="HP20" s="8">
        <v>1</v>
      </c>
      <c r="HQ20" s="8">
        <v>1</v>
      </c>
      <c r="HR20" s="8">
        <v>1</v>
      </c>
      <c r="HS20" s="8">
        <v>1</v>
      </c>
      <c r="HT20" s="8">
        <v>1</v>
      </c>
      <c r="HU20" s="8" t="s">
        <v>415</v>
      </c>
      <c r="HV20" s="8">
        <v>1</v>
      </c>
      <c r="HW20" s="8">
        <v>1</v>
      </c>
      <c r="HX20" s="8">
        <v>1</v>
      </c>
      <c r="HY20" s="8">
        <v>1</v>
      </c>
      <c r="HZ20" s="8">
        <v>1</v>
      </c>
      <c r="IA20" s="8">
        <v>1</v>
      </c>
      <c r="IB20" s="8">
        <v>1</v>
      </c>
      <c r="IC20" s="8">
        <v>1</v>
      </c>
      <c r="ID20" s="8">
        <v>1</v>
      </c>
      <c r="IE20" s="8">
        <v>1</v>
      </c>
      <c r="IF20" s="8">
        <v>1</v>
      </c>
      <c r="IG20" s="8">
        <v>1</v>
      </c>
      <c r="IH20" s="8">
        <v>1</v>
      </c>
      <c r="II20" s="8">
        <v>1</v>
      </c>
      <c r="IJ20" s="8">
        <v>1</v>
      </c>
      <c r="IK20" s="8">
        <v>1</v>
      </c>
      <c r="IL20" s="8">
        <v>1</v>
      </c>
      <c r="IM20" s="8">
        <v>1</v>
      </c>
      <c r="IN20" s="8" t="s">
        <v>409</v>
      </c>
      <c r="IO20" s="8">
        <v>1</v>
      </c>
      <c r="IP20" s="8">
        <v>1</v>
      </c>
      <c r="IQ20" s="8">
        <v>1</v>
      </c>
      <c r="IR20" s="8">
        <v>1</v>
      </c>
      <c r="IS20" s="8">
        <v>1</v>
      </c>
      <c r="IT20" s="8">
        <v>1</v>
      </c>
      <c r="IU20" s="8">
        <v>1</v>
      </c>
      <c r="IV20" s="8">
        <v>1</v>
      </c>
      <c r="IW20" s="8">
        <v>1</v>
      </c>
      <c r="IX20" s="8" t="s">
        <v>409</v>
      </c>
      <c r="IY20" s="8">
        <v>1</v>
      </c>
      <c r="IZ20" s="8">
        <v>1</v>
      </c>
      <c r="JA20" s="8">
        <v>1</v>
      </c>
      <c r="JB20" s="8">
        <v>1</v>
      </c>
      <c r="JC20" s="8">
        <v>1</v>
      </c>
      <c r="JD20" s="8">
        <v>1</v>
      </c>
      <c r="JE20" s="8">
        <v>1</v>
      </c>
      <c r="JF20" s="8" t="s">
        <v>415</v>
      </c>
      <c r="JG20" s="8">
        <v>1</v>
      </c>
      <c r="JH20" s="8">
        <v>1</v>
      </c>
      <c r="JI20" s="8">
        <v>1</v>
      </c>
      <c r="JJ20" s="8">
        <v>1</v>
      </c>
      <c r="JK20" s="8">
        <v>1</v>
      </c>
      <c r="JL20" s="8">
        <v>1</v>
      </c>
      <c r="JM20" s="8">
        <v>1</v>
      </c>
      <c r="JN20" s="8" t="s">
        <v>415</v>
      </c>
      <c r="JO20" s="8">
        <v>1</v>
      </c>
      <c r="JP20" s="8">
        <v>1</v>
      </c>
      <c r="JQ20" s="8">
        <v>1</v>
      </c>
      <c r="JR20" s="8">
        <v>1</v>
      </c>
      <c r="JS20" s="8">
        <v>1</v>
      </c>
      <c r="JT20" s="8">
        <v>1</v>
      </c>
      <c r="JU20" s="8">
        <v>1</v>
      </c>
      <c r="JV20" s="8">
        <v>1</v>
      </c>
      <c r="JW20" s="8">
        <v>1</v>
      </c>
      <c r="JX20" s="8">
        <v>1</v>
      </c>
      <c r="JY20" s="8">
        <v>1</v>
      </c>
      <c r="JZ20" s="8">
        <v>1</v>
      </c>
      <c r="KA20" s="8">
        <v>1</v>
      </c>
      <c r="KB20" s="8">
        <v>1</v>
      </c>
      <c r="KC20" s="8">
        <v>1</v>
      </c>
      <c r="KD20" s="8">
        <v>1</v>
      </c>
      <c r="KE20" s="8">
        <v>1</v>
      </c>
      <c r="KF20" s="8">
        <v>1</v>
      </c>
      <c r="KG20" s="8">
        <v>1</v>
      </c>
      <c r="KH20" s="8">
        <v>1</v>
      </c>
      <c r="KI20" s="8">
        <v>1</v>
      </c>
      <c r="KJ20" s="8">
        <v>1</v>
      </c>
      <c r="KK20" s="8">
        <v>1</v>
      </c>
      <c r="KL20" s="8">
        <v>1</v>
      </c>
      <c r="KM20" s="8">
        <v>1</v>
      </c>
      <c r="KN20" s="8" t="s">
        <v>413</v>
      </c>
      <c r="KO20" s="8" t="s">
        <v>413</v>
      </c>
      <c r="KP20" s="8" t="s">
        <v>413</v>
      </c>
      <c r="KQ20" s="8" t="s">
        <v>413</v>
      </c>
      <c r="KR20" s="8" t="s">
        <v>413</v>
      </c>
      <c r="KS20" s="8" t="s">
        <v>413</v>
      </c>
      <c r="KT20" s="8">
        <f t="shared" si="3"/>
        <v>4</v>
      </c>
      <c r="KU20" s="8">
        <f t="shared" si="0"/>
        <v>18</v>
      </c>
      <c r="KV20" s="8">
        <f t="shared" si="1"/>
        <v>227</v>
      </c>
      <c r="KW20" s="8">
        <f t="shared" si="2"/>
        <v>13</v>
      </c>
      <c r="KX20" s="8">
        <v>3</v>
      </c>
      <c r="KY20" s="8">
        <v>-3</v>
      </c>
      <c r="KZ20" s="61">
        <f>IF(ISBLANK($P20)," ",IF(AND(NOT(ISBLANK($Q20)),MONTH($Q20)&gt;1),IF(MONTH($P20)&lt;=1,COUNTIF(Tableau2353[[#This Row],[01/01/2024]:[31/01/2024]],"B")), IF(IF(AND((ISBLANK($Q20))),MONTH($P20)&gt;1)," ",IF(MONTH($P20)&lt;=1,COUNTIF(Tableau2353[[#This Row],[01/01/2024]:[31/01/2024]],"B")))))</f>
        <v>0</v>
      </c>
      <c r="LA20" s="61">
        <f>IF(ISBLANK($P20)," ",IF(AND(NOT(ISBLANK($Q20)),MONTH($Q20)&gt;2),IF(MONTH($P20)&lt;=2,COUNTIF(Tableau2353[[#This Row],[01/02/2024]:[29/02/2024]],"B")), IF(IF(AND((ISBLANK($Q20))),MONTH($P20)&gt;2)," ",IF(MONTH($P20)&lt;=2,COUNTIF(Tableau2353[[#This Row],[01/02/2024]:[29/02/2024]],"B")))))</f>
        <v>0</v>
      </c>
      <c r="LB20" s="61">
        <f>IF(ISBLANK($P20)," ",IF(AND(NOT(ISBLANK($Q20)),MONTH($Q20)&gt;3),IF(MONTH($P20)&lt;=3,COUNTIF(Tableau2353[[#This Row],[01/03/2024]:[29/03/2024]],"B")), IF(IF(AND((ISBLANK($Q20))),MONTH($P20)&gt;3)," ",IF(MONTH($P20)&lt;=3,COUNTIF(Tableau2353[[#This Row],[01/03/2024]:[29/03/2024]],"B")))))</f>
        <v>0</v>
      </c>
      <c r="LC20" s="61">
        <f>IF(ISBLANK($P20)," ",IF(AND(NOT(ISBLANK($Q20)),MONTH($Q20)&gt;4),IF(MONTH($P20)&lt;=4,COUNTIF(Tableau2353[[#This Row],[01/04/2024]:[30/04/2024]],"B")), IF(IF(AND((ISBLANK($Q20))),MONTH($P20)&gt;4)," ",IF(MONTH($P20)&lt;=4,COUNTIF(Tableau2353[[#This Row],[01/04/2024]:[30/04/2024]],"B")))))</f>
        <v>0</v>
      </c>
      <c r="LD20" s="61">
        <f>IF(ISBLANK($P20)," ",IF(AND(NOT(ISBLANK($Q20)),MONTH($Q20)&gt;5),IF(MONTH($P20)&lt;=5,COUNTIF(Tableau2353[[#This Row],[01/05/2024]:[31/05/2024]],"B")), IF(IF(AND((ISBLANK($Q20))),MONTH($P20)&gt;5)," ",IF(MONTH($P20)&lt;=5,COUNTIF(Tableau2353[[#This Row],[01/05/2024]:[31/05/2024]],"B")))))</f>
        <v>0</v>
      </c>
      <c r="LE20" s="61">
        <f>IF(ISBLANK($P20)," ",IF(AND(NOT(ISBLANK($Q20)),MONTH($Q20)&gt;6),IF(MONTH($P20)&lt;=6,COUNTIF(Tableau2353[[#This Row],[3/6/20242]:[28/06/2024]],"B")), IF(IF(AND((ISBLANK($Q20))),MONTH($P20)&gt;6)," ",IF(MONTH($P20)&lt;=6,COUNTIF(Tableau2353[[#This Row],[3/6/20242]:[28/06/2024]],"B")))))</f>
        <v>0</v>
      </c>
      <c r="LF20" s="61">
        <f>IF(ISBLANK($P20)," ",IF(AND(NOT(ISBLANK($Q20)),MONTH($Q20)&gt;7),IF(MONTH($P20)&lt;=7,COUNTIF(Tableau2353[[#This Row],[01/07/2024]:[31/07/2024]],"B")), IF(IF(AND((ISBLANK($Q20))),MONTH($P20)&gt;7)," ",IF(MONTH($P20)&lt;=7,COUNTIF(Tableau2353[[#This Row],[01/07/2024]:[31/07/2024]],"B")))))</f>
        <v>0</v>
      </c>
      <c r="LG20" s="61">
        <f>IF(ISBLANK($P20)," ",IF(AND(NOT(ISBLANK($Q20)),MONTH($Q20)&gt;8),IF(MONTH($P20)&lt;=8,COUNTIF(Tableau2353[[#This Row],[1/8/2024]:[30/08/2024]],"B")), IF(IF(AND((ISBLANK($Q20))),MONTH($P20)&gt;8)," ",IF(MONTH($P20)&lt;=8,COUNTIF(Tableau2353[[#This Row],[1/8/2024]:[30/08/2024]],"B")))))</f>
        <v>0</v>
      </c>
      <c r="LH20" s="61">
        <f>IF(ISBLANK($P20)," ",IF(AND(NOT(ISBLANK($Q20)),MONTH($Q20)&gt;9),IF(MONTH($P20)&lt;=9,COUNTIF(Tableau2353[[#This Row],[02/09/2024]:[30/09/2024]],"B")), IF(IF(AND((ISBLANK($Q20))),MONTH($P20)&gt;9)," ",IF(MONTH($P20)&lt;=9,COUNTIF(Tableau2353[[#This Row],[02/09/2024]:[30/09/2024]],"B")))))</f>
        <v>0</v>
      </c>
      <c r="LI20" s="61">
        <f>IF(ISBLANK($P20)," ",IF(AND(NOT(ISBLANK($Q20)),MONTH($Q20)&gt;10),IF(MONTH($P20)&lt;=10,COUNTIF(Tableau2353[[#This Row],[01/10/2024]:[31/10/2024]],"B")), IF(IF(AND((ISBLANK($Q20))),MONTH($P20)&gt;10)," ",IF(MONTH($P20)&lt;=10,COUNTIF(Tableau2353[[#This Row],[01/10/2024]:[31/10/2024]],"B")))))</f>
        <v>0</v>
      </c>
      <c r="LJ20" s="61">
        <f>IF(ISBLANK($P20)," ",IF(AND(NOT(ISBLANK($Q20)),MONTH($Q20)&gt;11),IF(MONTH($P20)&lt;=11,COUNTIF(Tableau2353[[#This Row],[01/11/2024]:[29/11/2024]],"B")), IF(IF(AND((ISBLANK($Q20))),MONTH($P20)&gt;11)," ",IF(MONTH($P20)&lt;=11,COUNTIF(Tableau2353[[#This Row],[01/11/2024]:[29/11/2024]],"B")))))</f>
        <v>0</v>
      </c>
      <c r="LK20" s="61">
        <f>IF(ISBLANK($P20)," ",IF(AND(NOT(ISBLANK($Q20)),MONTH($Q20)&gt;12),IF(MONTH($P20)&lt;=12,COUNTIF(Tableau2353[[#This Row],[02/12/2024]:[31/12/2024]],"B")), IF(IF(AND((ISBLANK($Q20))),MONTH($P20)&gt;12)," ",IF(MONTH($P20)&lt;=12,COUNTIF(Tableau2353[[#This Row],[02/12/2024]:[31/12/2024]],"B")))))</f>
        <v>0</v>
      </c>
    </row>
    <row r="21" spans="1:323" ht="15" hidden="1" customHeight="1">
      <c r="A21" s="40">
        <v>1</v>
      </c>
      <c r="B21" s="92" t="s">
        <v>490</v>
      </c>
      <c r="C21" s="26" t="s">
        <v>448</v>
      </c>
      <c r="D21" s="32">
        <v>44459</v>
      </c>
      <c r="E21" s="26" t="s">
        <v>470</v>
      </c>
      <c r="F21" s="26" t="s">
        <v>431</v>
      </c>
      <c r="G21" s="26" t="s">
        <v>421</v>
      </c>
      <c r="H21" s="26" t="s">
        <v>422</v>
      </c>
      <c r="I21" s="26" t="s">
        <v>423</v>
      </c>
      <c r="J21" s="26" t="s">
        <v>424</v>
      </c>
      <c r="K21" s="26" t="s">
        <v>425</v>
      </c>
      <c r="L21" s="26"/>
      <c r="M21" s="26"/>
      <c r="N21" s="26" t="s">
        <v>443</v>
      </c>
      <c r="O21" s="26"/>
      <c r="P21" s="32">
        <v>45292</v>
      </c>
      <c r="Q21" s="26"/>
      <c r="R21" s="27" t="s">
        <v>428</v>
      </c>
      <c r="S21" s="28">
        <f>IF(ISBLANK(P21)," ",IF(IF(AND(NOT(ISBLANK(Q21))),MONTH(Q21)&lt;1)," ",IF(MONTH(P21)&lt;2,SUM(Tableau2353[[#This Row],[01/01/2024]:[31/01/2024]])," ")))</f>
        <v>21</v>
      </c>
      <c r="T21" s="28">
        <f>IF(ISBLANK(P21)," ",IF(IF(AND(NOT(ISBLANK(Q21))),MONTH(Q21)&lt;2)," ",IF(MONTH(P21)&lt;3,SUM(Tableau2353[[#This Row],[01/02/2024]:[29/02/2024]])," ")))</f>
        <v>19</v>
      </c>
      <c r="U21" s="28">
        <f>IF(ISBLANK(P21)," ",IF(IF(AND(NOT(ISBLANK(Q21))),MONTH(Q21)&lt;3)," ",IF(MONTH(P21)&lt;4,SUM(Tableau2353[[#This Row],[01/03/2024]:[29/03/2024]])," ")))</f>
        <v>21</v>
      </c>
      <c r="V21" s="28">
        <f>IF(ISBLANK(P21)," ",IF(IF(AND(NOT(ISBLANK(Q21))),MONTH(Q21)&lt;4)," ",IF(MONTH(P21)&lt;5,SUM(Tableau2353[[#This Row],[01/04/2024]:[30/04/2024]])," ")))</f>
        <v>18</v>
      </c>
      <c r="W21" s="28">
        <f>IF(ISBLANK(P21)," ",IF(IF(AND(NOT(ISBLANK(Q21))),MONTH(Q21)&lt;5)," ",IF(MONTH(P21)&lt;6,SUM(Tableau2353[[#This Row],[01/05/2024]:[31/05/2024]])," ")))</f>
        <v>20</v>
      </c>
      <c r="X21" s="28">
        <f>IF(ISBLANK(P21)," ",IF(IF(AND(NOT(ISBLANK(Q21))),MONTH(Q21)&lt;6)," ",IF(MONTH(P21)&lt;7,SUM(Tableau2353[[#This Row],[3/6/20242]:[28/06/2024]])," ")))</f>
        <v>10</v>
      </c>
      <c r="Y21" s="28">
        <f>IF(ISBLANK(P21)," ",IF(IF(AND(NOT(ISBLANK(Q21))),MONTH(Q21)&lt;6)," ",IF(MONTH(P21)&lt;8,SUM(Tableau2353[[#This Row],[01/07/2024]:[31/07/2024]])," ")))</f>
        <v>0</v>
      </c>
      <c r="Z21" s="28">
        <f>IF(ISBLANK(P21)," ",IF(IF(AND(NOT(ISBLANK(Q21))),MONTH(Q21)&lt;8)," ",IF(MONTH(P21)&lt;9,SUM(Tableau2353[[#This Row],[1/8/2024]:[30/08/2024]])," ")))</f>
        <v>0</v>
      </c>
      <c r="AA21" s="28">
        <f>IF(ISBLANK(P21)," ",IF(IF(AND(NOT(ISBLANK(Q21))),MONTH(Q21)&lt;9)," ",IF(MONTH(P21)&lt;10,SUM(Tableau2353[[#This Row],[02/09/2024]:[30/09/2024]])," ")))</f>
        <v>0</v>
      </c>
      <c r="AB21" s="28">
        <f>IF(ISBLANK(P21)," ",IF(IF(AND(NOT(ISBLANK(Q21))),MONTH(Q21)&lt;10)," ",IF(MONTH(P21)&lt;11,SUM(Tableau2353[[#This Row],[01/10/2024]:[31/10/2024]])," ")))</f>
        <v>0</v>
      </c>
      <c r="AC21" s="28">
        <f>IF(ISBLANK(P21)," ",IF(IF(AND(NOT(ISBLANK(Q21))),MONTH(Q21)&lt;11)," ",IF(MONTH(P21)&lt;12,SUM(Tableau2353[[#This Row],[01/11/2024]:[29/11/2024]])," ")))</f>
        <v>0</v>
      </c>
      <c r="AD21" s="28">
        <f>IF(ISBLANK(P21)," ",IF(IF(AND(NOT(ISBLANK(Q21))),MONTH(Q21)&lt;12)," ",IF(MONTH(P21)&lt;13,SUM(Tableau2353[[#This Row],[02/12/2024]:[31/12/2024]])," ")))</f>
        <v>0</v>
      </c>
      <c r="AE21" s="7"/>
      <c r="AF21" s="64">
        <f>IF(OR(ISBLANK(P21),Tableau2353[[#This Row],[Janvier]]=" ")," ",SUM(Tableau2353[[#This Row],[01/01/2024]:[31/01/2024]])/(COUNTA(Tableau2353[[#This Row],[01/01/2024]:[31/01/2024]])+COUNTBLANK(Tableau2353[[#This Row],[01/01/2024]:[31/01/2024]])))</f>
        <v>0.91304347826086951</v>
      </c>
      <c r="AG21" s="8">
        <f>IF(OR(ISBLANK(P21),Tableau2353[[#This Row],[Février]]=" ")," ",SUM(Tableau2353[[#This Row],[01/02/2024]:[29/02/2024]])/(COUNTA(Tableau2353[[#This Row],[01/02/2024]:[29/02/2024]])+COUNTBLANK(Tableau2353[[#This Row],[01/02/2024]:[29/02/2024]])))</f>
        <v>0.90476190476190477</v>
      </c>
      <c r="AH21" s="8">
        <f>IF(OR(ISBLANK(P21),Tableau2353[[#This Row],[Mars]]=" ")," ",SUM(Tableau2353[[#This Row],[01/03/2024]:[29/03/2024]])/(COUNTA(Tableau2353[[#This Row],[01/03/2024]:[29/03/2024]])+COUNTBLANK(Tableau2353[[#This Row],[01/03/2024]:[29/03/2024]])))</f>
        <v>1</v>
      </c>
      <c r="AI21" s="8">
        <f>IF(OR(ISBLANK(P21),Tableau2353[[#This Row],[Avril]]=" ")," ",SUM(Tableau2353[[#This Row],[01/04/2024]:[30/04/2024]])/(COUNTA(Tableau2353[[#This Row],[01/04/2024]:[30/04/2024]])+COUNTBLANK(Tableau2353[[#This Row],[01/04/2024]:[30/04/2024]])))</f>
        <v>0.81818181818181823</v>
      </c>
      <c r="AJ21" s="8">
        <f>IF(OR(ISBLANK(P21),Tableau2353[[#This Row],[Mai]]=" ")," ",SUM(Tableau2353[[#This Row],[01/05/2024]:[31/05/2024]])/(COUNTA(Tableau2353[[#This Row],[01/05/2024]:[31/05/2024]])+COUNTBLANK(Tableau2353[[#This Row],[01/05/2024]:[31/01/2024]])))</f>
        <v>0.86956521739130432</v>
      </c>
      <c r="AK21" s="8">
        <f>IF(OR(ISBLANK(P21),Tableau2353[[#This Row],[Juin]]=" ")," ",SUM(Tableau2353[[#This Row],[3/6/20242]:[28/06/2024]])/(COUNTA(Tableau2353[[#This Row],[3/6/20242]:[28/06/2024]])+COUNTBLANK(Tableau2353[[#This Row],[3/6/20242]:[28/06/2024]])))</f>
        <v>0.5</v>
      </c>
      <c r="AL21" s="8">
        <f>IF(OR(ISBLANK(P21),Tableau2353[[#This Row],[Juillet]]=" ")," ",SUM(Tableau2353[[#This Row],[01/07/2024]:[31/07/2024]])/(COUNTA(Tableau2353[[#This Row],[01/07/2024]:[31/07/2024]])+COUNTBLANK(Tableau2353[[#This Row],[01/07/2024]:[31/07/2024]])))</f>
        <v>0</v>
      </c>
      <c r="AM21" s="8">
        <f>IF(OR(ISBLANK(P21),Tableau2353[[#This Row],[Août]]=" ")," ",SUM(Tableau2353[[#This Row],[1/8/2024]:[30/08/2024]])/(COUNTA(Tableau2353[[#This Row],[1/8/2024]:[30/08/2024]])+COUNTBLANK(Tableau2353[[#This Row],[1/8/2024]:[30/08/2024]])))</f>
        <v>0</v>
      </c>
      <c r="AN21" s="8">
        <f>IF(OR(ISBLANK(P21),Tableau2353[[#This Row],[Septembre]]=" ")," ",SUM(Tableau2353[[#This Row],[02/09/2024]:[30/09/2024]])/(COUNTA(Tableau2353[[#This Row],[02/09/2024]:[30/09/2024]])+COUNTBLANK(Tableau2353[[#This Row],[02/09/2024]:[30/09/2024]])))</f>
        <v>0</v>
      </c>
      <c r="AO21" s="8">
        <f>IF(OR(ISBLANK(P21),Tableau2353[[#This Row],[Octobre]]=" ")," ",SUM(Tableau2353[[#This Row],[01/10/2024]:[31/10/2024]])/(COUNTA(Tableau2353[[#This Row],[01/10/2024]:[31/10/2024]])+COUNTBLANK(Tableau2353[[#This Row],[01/10/2024]:[31/10/2024]])))</f>
        <v>0</v>
      </c>
      <c r="AP21" s="8">
        <f>IF(OR(ISBLANK(P21),Tableau2353[[#This Row],[Novembre]]=" ")," ",SUM(Tableau2353[[#This Row],[01/11/2024]:[29/11/2024]])/(COUNTA(Tableau2353[[#This Row],[01/11/2024]:[29/11/2024]])+COUNTBLANK(Tableau2353[[#This Row],[01/11/2024]:[29/11/2024]])))</f>
        <v>0</v>
      </c>
      <c r="AQ21" s="8">
        <f>IF(OR(ISBLANK(P21),Tableau2353[[#This Row],[Décembre]]=" ")," ",SUM(Tableau2353[[#This Row],[02/12/2024]:[31/12/2024]])/(COUNTA(Tableau2353[[#This Row],[02/12/2024]:[31/12/2024]])+COUNTBLANK(Tableau2353[[#This Row],[02/12/2024]:[31/12/2024]])))</f>
        <v>0</v>
      </c>
      <c r="AR21" s="8" t="s">
        <v>413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  <c r="AY21" s="8">
        <v>1</v>
      </c>
      <c r="AZ21" s="61" t="s">
        <v>415</v>
      </c>
      <c r="BA21" s="8">
        <v>1</v>
      </c>
      <c r="BB21" s="8">
        <v>1</v>
      </c>
      <c r="BC21" s="8">
        <v>1</v>
      </c>
      <c r="BD21" s="8">
        <v>1</v>
      </c>
      <c r="BE21" s="8">
        <v>1</v>
      </c>
      <c r="BF21" s="8">
        <v>1</v>
      </c>
      <c r="BG21" s="8">
        <v>1</v>
      </c>
      <c r="BH21" s="8">
        <v>1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8" t="s">
        <v>413</v>
      </c>
      <c r="BP21" s="8">
        <v>1</v>
      </c>
      <c r="BQ21" s="8" t="s">
        <v>413</v>
      </c>
      <c r="BR21" s="8">
        <v>1</v>
      </c>
      <c r="BS21" s="8">
        <v>1</v>
      </c>
      <c r="BT21" s="8">
        <v>1</v>
      </c>
      <c r="BU21" s="8">
        <v>1</v>
      </c>
      <c r="BV21" s="8">
        <v>1</v>
      </c>
      <c r="BW21" s="8">
        <v>1</v>
      </c>
      <c r="BX21" s="8">
        <v>1</v>
      </c>
      <c r="BY21" s="8">
        <v>1</v>
      </c>
      <c r="BZ21" s="8">
        <v>1</v>
      </c>
      <c r="CA21" s="8">
        <v>1</v>
      </c>
      <c r="CB21" s="8">
        <v>1</v>
      </c>
      <c r="CC21" s="8">
        <v>1</v>
      </c>
      <c r="CD21" s="8">
        <v>1</v>
      </c>
      <c r="CE21" s="8">
        <v>1</v>
      </c>
      <c r="CF21" s="8">
        <v>1</v>
      </c>
      <c r="CG21" s="8">
        <v>1</v>
      </c>
      <c r="CH21" s="8">
        <v>1</v>
      </c>
      <c r="CI21" s="8">
        <v>1</v>
      </c>
      <c r="CJ21" s="8">
        <v>1</v>
      </c>
      <c r="CK21" s="8">
        <v>1</v>
      </c>
      <c r="CL21" s="8">
        <v>1</v>
      </c>
      <c r="CM21" s="8">
        <v>1</v>
      </c>
      <c r="CN21" s="8">
        <v>1</v>
      </c>
      <c r="CO21" s="8">
        <v>1</v>
      </c>
      <c r="CP21" s="8">
        <v>1</v>
      </c>
      <c r="CQ21" s="8">
        <v>1</v>
      </c>
      <c r="CR21" s="8">
        <v>1</v>
      </c>
      <c r="CS21" s="8">
        <v>1</v>
      </c>
      <c r="CT21" s="8">
        <v>1</v>
      </c>
      <c r="CU21" s="8">
        <v>1</v>
      </c>
      <c r="CV21" s="8">
        <v>1</v>
      </c>
      <c r="CW21" s="8">
        <v>1</v>
      </c>
      <c r="CX21" s="8">
        <v>1</v>
      </c>
      <c r="CY21" s="8">
        <v>1</v>
      </c>
      <c r="CZ21" s="8">
        <v>1</v>
      </c>
      <c r="DA21" s="8">
        <v>1</v>
      </c>
      <c r="DB21" s="8">
        <v>1</v>
      </c>
      <c r="DC21" s="8">
        <v>1</v>
      </c>
      <c r="DD21" s="8">
        <v>1</v>
      </c>
      <c r="DE21" s="8">
        <v>1</v>
      </c>
      <c r="DF21" s="8">
        <v>1</v>
      </c>
      <c r="DG21" s="8">
        <v>1</v>
      </c>
      <c r="DH21" s="8">
        <v>1</v>
      </c>
      <c r="DI21" s="8">
        <v>1</v>
      </c>
      <c r="DJ21" s="8">
        <v>1</v>
      </c>
      <c r="DK21" s="8">
        <v>1</v>
      </c>
      <c r="DL21" s="8" t="s">
        <v>415</v>
      </c>
      <c r="DM21" s="8" t="s">
        <v>415</v>
      </c>
      <c r="DN21" s="8">
        <v>1</v>
      </c>
      <c r="DO21" s="8">
        <v>1</v>
      </c>
      <c r="DP21" s="8">
        <v>1</v>
      </c>
      <c r="DQ21" s="8">
        <v>1</v>
      </c>
      <c r="DR21" s="8">
        <v>1</v>
      </c>
      <c r="DS21" s="8">
        <v>1</v>
      </c>
      <c r="DT21" s="8">
        <v>1</v>
      </c>
      <c r="DU21" s="8">
        <v>1</v>
      </c>
      <c r="DV21" s="8">
        <v>1</v>
      </c>
      <c r="DW21" s="8">
        <v>1</v>
      </c>
      <c r="DX21" s="8">
        <v>1</v>
      </c>
      <c r="DY21" s="8" t="s">
        <v>413</v>
      </c>
      <c r="DZ21" s="8" t="s">
        <v>413</v>
      </c>
      <c r="EA21" s="8" t="s">
        <v>415</v>
      </c>
      <c r="EB21" s="8" t="s">
        <v>413</v>
      </c>
      <c r="EC21" s="8" t="s">
        <v>413</v>
      </c>
      <c r="ED21" s="8">
        <v>1</v>
      </c>
      <c r="EE21" s="8">
        <v>1</v>
      </c>
      <c r="EF21" s="8">
        <v>1</v>
      </c>
      <c r="EG21" s="8">
        <v>1</v>
      </c>
      <c r="EH21" s="8">
        <v>1</v>
      </c>
      <c r="EI21" s="8">
        <v>1</v>
      </c>
      <c r="EJ21" s="8">
        <v>1</v>
      </c>
      <c r="EK21" s="8">
        <v>1</v>
      </c>
      <c r="EL21" s="8">
        <v>1</v>
      </c>
      <c r="EM21" s="8">
        <v>1</v>
      </c>
      <c r="EN21" s="8">
        <v>1</v>
      </c>
      <c r="EO21" s="8">
        <v>1</v>
      </c>
      <c r="EP21" s="8">
        <v>1</v>
      </c>
      <c r="EQ21" s="8">
        <v>1</v>
      </c>
      <c r="ER21" s="8">
        <v>1</v>
      </c>
      <c r="ES21" s="8">
        <v>1</v>
      </c>
      <c r="ET21" s="8">
        <v>1</v>
      </c>
      <c r="EU21" s="8">
        <v>1</v>
      </c>
      <c r="EV21" s="8">
        <v>1</v>
      </c>
      <c r="EW21" s="8">
        <v>1</v>
      </c>
      <c r="EX21" s="8">
        <v>1</v>
      </c>
      <c r="EY21" s="8">
        <v>1</v>
      </c>
      <c r="EZ21" s="8">
        <v>1</v>
      </c>
      <c r="FA21" s="8">
        <v>1</v>
      </c>
      <c r="FB21" s="8">
        <v>1</v>
      </c>
      <c r="FC21" s="8">
        <v>1</v>
      </c>
      <c r="FD21" s="8">
        <v>1</v>
      </c>
      <c r="FE21" s="8">
        <v>1</v>
      </c>
      <c r="FF21" s="8">
        <v>1</v>
      </c>
      <c r="FG21" s="8">
        <v>1</v>
      </c>
      <c r="FH21" s="8" t="s">
        <v>415</v>
      </c>
      <c r="FI21" s="8" t="s">
        <v>415</v>
      </c>
      <c r="FJ21" s="8" t="s">
        <v>898</v>
      </c>
      <c r="FK21" s="8" t="s">
        <v>898</v>
      </c>
      <c r="FL21" s="8" t="s">
        <v>898</v>
      </c>
      <c r="FM21" s="8" t="s">
        <v>898</v>
      </c>
      <c r="FN21" s="8" t="s">
        <v>898</v>
      </c>
      <c r="FO21" s="8" t="s">
        <v>898</v>
      </c>
      <c r="FP21" s="8" t="s">
        <v>898</v>
      </c>
      <c r="FQ21" s="8" t="s">
        <v>898</v>
      </c>
      <c r="FR21" s="8" t="s">
        <v>898</v>
      </c>
      <c r="FS21" s="8" t="s">
        <v>898</v>
      </c>
      <c r="FT21" s="8" t="s">
        <v>898</v>
      </c>
      <c r="FU21" s="8" t="s">
        <v>898</v>
      </c>
      <c r="FV21" s="8" t="s">
        <v>898</v>
      </c>
      <c r="FW21" s="8" t="s">
        <v>415</v>
      </c>
      <c r="FX21" s="8" t="s">
        <v>413</v>
      </c>
      <c r="FY21" s="8" t="s">
        <v>413</v>
      </c>
      <c r="FZ21" s="8" t="s">
        <v>413</v>
      </c>
      <c r="GA21" s="8" t="s">
        <v>413</v>
      </c>
      <c r="GB21" s="8" t="s">
        <v>898</v>
      </c>
      <c r="GC21" s="8" t="s">
        <v>898</v>
      </c>
      <c r="GD21" s="8" t="s">
        <v>898</v>
      </c>
      <c r="GE21" s="8" t="s">
        <v>898</v>
      </c>
      <c r="GF21" s="8" t="s">
        <v>898</v>
      </c>
      <c r="GG21" s="8" t="s">
        <v>898</v>
      </c>
      <c r="GH21" s="8" t="s">
        <v>898</v>
      </c>
      <c r="GI21" s="8" t="s">
        <v>898</v>
      </c>
      <c r="GJ21" s="8" t="s">
        <v>898</v>
      </c>
      <c r="GK21" s="8" t="s">
        <v>898</v>
      </c>
      <c r="GL21" s="8" t="s">
        <v>898</v>
      </c>
      <c r="GM21" s="8" t="s">
        <v>415</v>
      </c>
      <c r="GN21" s="8" t="s">
        <v>898</v>
      </c>
      <c r="GO21" s="8" t="s">
        <v>898</v>
      </c>
      <c r="GP21" s="8" t="s">
        <v>898</v>
      </c>
      <c r="GQ21" s="8" t="s">
        <v>413</v>
      </c>
      <c r="GR21" s="8" t="s">
        <v>413</v>
      </c>
      <c r="GS21" s="8" t="s">
        <v>413</v>
      </c>
      <c r="GT21" s="8" t="s">
        <v>413</v>
      </c>
      <c r="GU21" s="8" t="s">
        <v>413</v>
      </c>
      <c r="GV21" s="8" t="s">
        <v>413</v>
      </c>
      <c r="GW21" s="8" t="s">
        <v>413</v>
      </c>
      <c r="GX21" s="8" t="s">
        <v>415</v>
      </c>
      <c r="GY21" s="8" t="s">
        <v>413</v>
      </c>
      <c r="GZ21" s="8" t="s">
        <v>413</v>
      </c>
      <c r="HA21" s="8" t="s">
        <v>413</v>
      </c>
      <c r="HB21" s="8" t="s">
        <v>415</v>
      </c>
      <c r="HC21" s="8" t="s">
        <v>415</v>
      </c>
      <c r="HD21" s="8" t="s">
        <v>413</v>
      </c>
      <c r="HE21" s="8" t="s">
        <v>413</v>
      </c>
      <c r="HF21" s="8" t="s">
        <v>898</v>
      </c>
      <c r="HG21" s="8" t="s">
        <v>898</v>
      </c>
      <c r="HH21" s="8" t="s">
        <v>898</v>
      </c>
      <c r="HI21" s="8" t="s">
        <v>898</v>
      </c>
      <c r="HJ21" s="8" t="s">
        <v>898</v>
      </c>
      <c r="HK21" s="8" t="s">
        <v>898</v>
      </c>
      <c r="HL21" s="8" t="s">
        <v>898</v>
      </c>
      <c r="HM21" s="8" t="s">
        <v>898</v>
      </c>
      <c r="HN21" s="8" t="s">
        <v>898</v>
      </c>
      <c r="HO21" s="8" t="s">
        <v>898</v>
      </c>
      <c r="HP21" s="8" t="s">
        <v>898</v>
      </c>
      <c r="HQ21" s="8" t="s">
        <v>898</v>
      </c>
      <c r="HR21" s="8" t="s">
        <v>898</v>
      </c>
      <c r="HS21" s="8" t="s">
        <v>898</v>
      </c>
      <c r="HT21" s="8" t="s">
        <v>898</v>
      </c>
      <c r="HU21" s="8" t="s">
        <v>415</v>
      </c>
      <c r="HV21" s="8" t="s">
        <v>898</v>
      </c>
      <c r="HW21" s="8" t="s">
        <v>898</v>
      </c>
      <c r="HX21" s="8" t="s">
        <v>898</v>
      </c>
      <c r="HY21" s="8" t="s">
        <v>898</v>
      </c>
      <c r="HZ21" s="8" t="s">
        <v>898</v>
      </c>
      <c r="IA21" s="8" t="s">
        <v>898</v>
      </c>
      <c r="IB21" s="8" t="s">
        <v>898</v>
      </c>
      <c r="IC21" s="8" t="s">
        <v>898</v>
      </c>
      <c r="ID21" s="8" t="s">
        <v>898</v>
      </c>
      <c r="IE21" s="8" t="s">
        <v>898</v>
      </c>
      <c r="IF21" s="8" t="s">
        <v>898</v>
      </c>
      <c r="IG21" s="8" t="s">
        <v>898</v>
      </c>
      <c r="IH21" s="8" t="s">
        <v>898</v>
      </c>
      <c r="II21" s="8" t="s">
        <v>898</v>
      </c>
      <c r="IJ21" s="8" t="s">
        <v>898</v>
      </c>
      <c r="IK21" s="8" t="s">
        <v>898</v>
      </c>
      <c r="IL21" s="8" t="s">
        <v>898</v>
      </c>
      <c r="IM21" s="8" t="s">
        <v>898</v>
      </c>
      <c r="IN21" s="8" t="s">
        <v>898</v>
      </c>
      <c r="IO21" s="8" t="s">
        <v>898</v>
      </c>
      <c r="IP21" s="8" t="s">
        <v>898</v>
      </c>
      <c r="IQ21" s="8" t="s">
        <v>898</v>
      </c>
      <c r="IR21" s="8" t="s">
        <v>898</v>
      </c>
      <c r="IS21" s="8" t="s">
        <v>898</v>
      </c>
      <c r="IT21" s="8" t="s">
        <v>898</v>
      </c>
      <c r="IU21" s="8" t="s">
        <v>898</v>
      </c>
      <c r="IV21" s="8" t="s">
        <v>898</v>
      </c>
      <c r="IW21" s="8" t="s">
        <v>898</v>
      </c>
      <c r="IX21" s="8" t="s">
        <v>898</v>
      </c>
      <c r="IY21" s="8" t="s">
        <v>898</v>
      </c>
      <c r="IZ21" s="8" t="s">
        <v>898</v>
      </c>
      <c r="JA21" s="8" t="s">
        <v>898</v>
      </c>
      <c r="JB21" s="8" t="s">
        <v>898</v>
      </c>
      <c r="JC21" s="8" t="s">
        <v>898</v>
      </c>
      <c r="JD21" s="8" t="s">
        <v>898</v>
      </c>
      <c r="JE21" s="8" t="s">
        <v>898</v>
      </c>
      <c r="JF21" s="8" t="s">
        <v>415</v>
      </c>
      <c r="JG21" s="8" t="s">
        <v>898</v>
      </c>
      <c r="JH21" s="8" t="s">
        <v>898</v>
      </c>
      <c r="JI21" s="8" t="s">
        <v>898</v>
      </c>
      <c r="JJ21" s="8" t="s">
        <v>898</v>
      </c>
      <c r="JK21" s="8" t="s">
        <v>898</v>
      </c>
      <c r="JL21" s="8" t="s">
        <v>898</v>
      </c>
      <c r="JM21" s="8" t="s">
        <v>898</v>
      </c>
      <c r="JN21" s="8" t="s">
        <v>415</v>
      </c>
      <c r="JO21" s="8" t="s">
        <v>898</v>
      </c>
      <c r="JP21" s="8" t="s">
        <v>898</v>
      </c>
      <c r="JQ21" s="8" t="s">
        <v>898</v>
      </c>
      <c r="JR21" s="8" t="s">
        <v>898</v>
      </c>
      <c r="JS21" s="8" t="s">
        <v>957</v>
      </c>
      <c r="JT21" s="8" t="s">
        <v>957</v>
      </c>
      <c r="JU21" s="8" t="s">
        <v>957</v>
      </c>
      <c r="JV21" s="8" t="s">
        <v>957</v>
      </c>
      <c r="JW21" s="8" t="s">
        <v>957</v>
      </c>
      <c r="JX21" s="8" t="s">
        <v>957</v>
      </c>
      <c r="JY21" s="8" t="s">
        <v>957</v>
      </c>
      <c r="JZ21" s="8" t="s">
        <v>957</v>
      </c>
      <c r="KA21" s="8" t="s">
        <v>957</v>
      </c>
      <c r="KB21" s="8" t="s">
        <v>957</v>
      </c>
      <c r="KC21" s="8" t="s">
        <v>957</v>
      </c>
      <c r="KD21" s="8" t="s">
        <v>957</v>
      </c>
      <c r="KE21" s="8" t="s">
        <v>957</v>
      </c>
      <c r="KF21" s="8" t="s">
        <v>957</v>
      </c>
      <c r="KG21" s="8" t="s">
        <v>957</v>
      </c>
      <c r="KH21" s="8" t="s">
        <v>957</v>
      </c>
      <c r="KI21" s="8" t="s">
        <v>957</v>
      </c>
      <c r="KJ21" s="8" t="s">
        <v>957</v>
      </c>
      <c r="KK21" s="8" t="s">
        <v>957</v>
      </c>
      <c r="KL21" s="8" t="s">
        <v>957</v>
      </c>
      <c r="KM21" s="8" t="s">
        <v>957</v>
      </c>
      <c r="KN21" s="8" t="s">
        <v>957</v>
      </c>
      <c r="KO21" s="8" t="s">
        <v>957</v>
      </c>
      <c r="KP21" s="8" t="s">
        <v>957</v>
      </c>
      <c r="KQ21" s="8" t="s">
        <v>957</v>
      </c>
      <c r="KR21" s="8" t="s">
        <v>957</v>
      </c>
      <c r="KS21" s="8" t="s">
        <v>957</v>
      </c>
      <c r="KT21" s="8">
        <f t="shared" si="3"/>
        <v>0</v>
      </c>
      <c r="KU21" s="8">
        <f t="shared" si="0"/>
        <v>23</v>
      </c>
      <c r="KV21" s="8">
        <f t="shared" si="1"/>
        <v>109</v>
      </c>
      <c r="KW21" s="8">
        <f t="shared" si="2"/>
        <v>14</v>
      </c>
      <c r="KX21" s="8"/>
      <c r="KY21" s="8">
        <f>VLOOKUP(Tableau2353[[#This Row],[Matricule]],Feuil2!D:J,7,0)</f>
        <v>4.5</v>
      </c>
      <c r="KZ21" s="61">
        <f>IF(ISBLANK($P21)," ",IF(AND(NOT(ISBLANK($Q21)),MONTH($Q21)&gt;1),IF(MONTH($P21)&lt;=1,COUNTIF(Tableau2353[[#This Row],[01/01/2024]:[31/01/2024]],"B")), IF(IF(AND((ISBLANK($Q21))),MONTH($P21)&gt;1)," ",IF(MONTH($P21)&lt;=1,COUNTIF(Tableau2353[[#This Row],[01/01/2024]:[31/01/2024]],"B")))))</f>
        <v>0</v>
      </c>
      <c r="LA21" s="61">
        <f>IF(ISBLANK($P21)," ",IF(AND(NOT(ISBLANK($Q21)),MONTH($Q21)&gt;2),IF(MONTH($P21)&lt;=2,COUNTIF(Tableau2353[[#This Row],[01/02/2024]:[29/02/2024]],"B")), IF(IF(AND((ISBLANK($Q21))),MONTH($P21)&gt;2)," ",IF(MONTH($P21)&lt;=2,COUNTIF(Tableau2353[[#This Row],[01/02/2024]:[29/02/2024]],"B")))))</f>
        <v>0</v>
      </c>
      <c r="LB21" s="61">
        <f>IF(ISBLANK($P21)," ",IF(AND(NOT(ISBLANK($Q21)),MONTH($Q21)&gt;3),IF(MONTH($P21)&lt;=3,COUNTIF(Tableau2353[[#This Row],[01/03/2024]:[29/03/2024]],"B")), IF(IF(AND((ISBLANK($Q21))),MONTH($P21)&gt;3)," ",IF(MONTH($P21)&lt;=3,COUNTIF(Tableau2353[[#This Row],[01/03/2024]:[29/03/2024]],"B")))))</f>
        <v>0</v>
      </c>
      <c r="LC21" s="61">
        <f>IF(ISBLANK($P21)," ",IF(AND(NOT(ISBLANK($Q21)),MONTH($Q21)&gt;4),IF(MONTH($P21)&lt;=4,COUNTIF(Tableau2353[[#This Row],[01/04/2024]:[30/04/2024]],"B")), IF(IF(AND((ISBLANK($Q21))),MONTH($P21)&gt;4)," ",IF(MONTH($P21)&lt;=4,COUNTIF(Tableau2353[[#This Row],[01/04/2024]:[30/04/2024]],"B")))))</f>
        <v>0</v>
      </c>
      <c r="LD21" s="61">
        <f>IF(ISBLANK($P21)," ",IF(AND(NOT(ISBLANK($Q21)),MONTH($Q21)&gt;5),IF(MONTH($P21)&lt;=5,COUNTIF(Tableau2353[[#This Row],[01/05/2024]:[31/05/2024]],"B")), IF(IF(AND((ISBLANK($Q21))),MONTH($P21)&gt;5)," ",IF(MONTH($P21)&lt;=5,COUNTIF(Tableau2353[[#This Row],[01/05/2024]:[31/05/2024]],"B")))))</f>
        <v>0</v>
      </c>
      <c r="LE21" s="61">
        <f>IF(ISBLANK($P21)," ",IF(AND(NOT(ISBLANK($Q21)),MONTH($Q21)&gt;6),IF(MONTH($P21)&lt;=6,COUNTIF(Tableau2353[[#This Row],[3/6/20242]:[28/06/2024]],"B")), IF(IF(AND((ISBLANK($Q21))),MONTH($P21)&gt;6)," ",IF(MONTH($P21)&lt;=6,COUNTIF(Tableau2353[[#This Row],[3/6/20242]:[28/06/2024]],"B")))))</f>
        <v>8</v>
      </c>
      <c r="LF21" s="61">
        <f>IF(ISBLANK($P21)," ",IF(AND(NOT(ISBLANK($Q21)),MONTH($Q21)&gt;7),IF(MONTH($P21)&lt;=7,COUNTIF(Tableau2353[[#This Row],[01/07/2024]:[31/07/2024]],"B")), IF(IF(AND((ISBLANK($Q21))),MONTH($P21)&gt;7)," ",IF(MONTH($P21)&lt;=7,COUNTIF(Tableau2353[[#This Row],[01/07/2024]:[31/07/2024]],"B")))))</f>
        <v>17</v>
      </c>
      <c r="LG21" s="61">
        <f>IF(ISBLANK($P21)," ",IF(AND(NOT(ISBLANK($Q21)),MONTH($Q21)&gt;8),IF(MONTH($P21)&lt;=8,COUNTIF(Tableau2353[[#This Row],[1/8/2024]:[30/08/2024]],"B")), IF(IF(AND((ISBLANK($Q21))),MONTH($P21)&gt;8)," ",IF(MONTH($P21)&lt;=8,COUNTIF(Tableau2353[[#This Row],[1/8/2024]:[30/08/2024]],"B")))))</f>
        <v>7</v>
      </c>
      <c r="LH21" s="61">
        <f>IF(ISBLANK($P21)," ",IF(AND(NOT(ISBLANK($Q21)),MONTH($Q21)&gt;9),IF(MONTH($P21)&lt;=9,COUNTIF(Tableau2353[[#This Row],[02/09/2024]:[30/09/2024]],"B")), IF(IF(AND((ISBLANK($Q21))),MONTH($P21)&gt;9)," ",IF(MONTH($P21)&lt;=9,COUNTIF(Tableau2353[[#This Row],[02/09/2024]:[30/09/2024]],"B")))))</f>
        <v>20</v>
      </c>
      <c r="LI21" s="61">
        <f>IF(ISBLANK($P21)," ",IF(AND(NOT(ISBLANK($Q21)),MONTH($Q21)&gt;10),IF(MONTH($P21)&lt;=10,COUNTIF(Tableau2353[[#This Row],[01/10/2024]:[31/10/2024]],"B")), IF(IF(AND((ISBLANK($Q21))),MONTH($P21)&gt;10)," ",IF(MONTH($P21)&lt;=10,COUNTIF(Tableau2353[[#This Row],[01/10/2024]:[31/10/2024]],"B")))))</f>
        <v>23</v>
      </c>
      <c r="LJ21" s="61">
        <f>IF(ISBLANK($P21)," ",IF(AND(NOT(ISBLANK($Q21)),MONTH($Q21)&gt;11),IF(MONTH($P21)&lt;=11,COUNTIF(Tableau2353[[#This Row],[01/11/2024]:[29/11/2024]],"B")), IF(IF(AND((ISBLANK($Q21))),MONTH($P21)&gt;11)," ",IF(MONTH($P21)&lt;=11,COUNTIF(Tableau2353[[#This Row],[01/11/2024]:[29/11/2024]],"B")))))</f>
        <v>14</v>
      </c>
      <c r="LK21" s="61">
        <f>IF(ISBLANK($P21)," ",IF(AND(NOT(ISBLANK($Q21)),MONTH($Q21)&gt;12),IF(MONTH($P21)&lt;=12,COUNTIF(Tableau2353[[#This Row],[02/12/2024]:[31/12/2024]],"B")), IF(IF(AND((ISBLANK($Q21))),MONTH($P21)&gt;12)," ",IF(MONTH($P21)&lt;=12,COUNTIF(Tableau2353[[#This Row],[02/12/2024]:[31/12/2024]],"B")))))</f>
        <v>0</v>
      </c>
    </row>
    <row r="22" spans="1:323" ht="15" hidden="1" customHeight="1">
      <c r="A22" s="40">
        <v>1</v>
      </c>
      <c r="B22" s="92" t="s">
        <v>491</v>
      </c>
      <c r="C22" s="26" t="s">
        <v>492</v>
      </c>
      <c r="D22" s="32">
        <v>44256</v>
      </c>
      <c r="E22" s="26" t="s">
        <v>419</v>
      </c>
      <c r="F22" s="26" t="s">
        <v>437</v>
      </c>
      <c r="G22" s="26" t="s">
        <v>448</v>
      </c>
      <c r="H22" s="26" t="s">
        <v>422</v>
      </c>
      <c r="I22" s="26" t="s">
        <v>423</v>
      </c>
      <c r="J22" s="26" t="s">
        <v>424</v>
      </c>
      <c r="K22" s="26" t="s">
        <v>425</v>
      </c>
      <c r="L22" s="26" t="s">
        <v>905</v>
      </c>
      <c r="M22" s="26" t="s">
        <v>494</v>
      </c>
      <c r="N22" s="26" t="s">
        <v>474</v>
      </c>
      <c r="O22" s="26" t="s">
        <v>434</v>
      </c>
      <c r="P22" s="32">
        <v>45292</v>
      </c>
      <c r="Q22" s="26"/>
      <c r="R22" s="27" t="s">
        <v>445</v>
      </c>
      <c r="S22" s="28">
        <f>IF(ISBLANK(P22)," ",IF(IF(AND(NOT(ISBLANK(Q22))),MONTH(Q22)&lt;1)," ",IF(MONTH(P22)&lt;2,SUM(Tableau2353[[#This Row],[01/01/2024]:[31/01/2024]])," ")))</f>
        <v>22</v>
      </c>
      <c r="T22" s="28">
        <f>IF(ISBLANK(P22)," ",IF(IF(AND(NOT(ISBLANK(Q22))),MONTH(Q22)&lt;2)," ",IF(MONTH(P22)&lt;3,SUM(Tableau2353[[#This Row],[01/02/2024]:[29/02/2024]])," ")))</f>
        <v>21</v>
      </c>
      <c r="U22" s="28">
        <f>IF(ISBLANK(P22)," ",IF(IF(AND(NOT(ISBLANK(Q22))),MONTH(Q22)&lt;3)," ",IF(MONTH(P22)&lt;4,SUM(Tableau2353[[#This Row],[01/03/2024]:[29/03/2024]])," ")))</f>
        <v>21</v>
      </c>
      <c r="V22" s="28">
        <f>IF(ISBLANK(P22)," ",IF(IF(AND(NOT(ISBLANK(Q22))),MONTH(Q22)&lt;4)," ",IF(MONTH(P22)&lt;5,SUM(Tableau2353[[#This Row],[01/04/2024]:[30/04/2024]])," ")))</f>
        <v>20</v>
      </c>
      <c r="W22" s="28">
        <f>IF(ISBLANK(P22)," ",IF(IF(AND(NOT(ISBLANK(Q22))),MONTH(Q22)&lt;5)," ",IF(MONTH(P22)&lt;6,SUM(Tableau2353[[#This Row],[01/05/2024]:[31/05/2024]])," ")))</f>
        <v>18</v>
      </c>
      <c r="X22" s="28">
        <f>IF(ISBLANK(P22)," ",IF(IF(AND(NOT(ISBLANK(Q22))),MONTH(Q22)&lt;6)," ",IF(MONTH(P22)&lt;7,SUM(Tableau2353[[#This Row],[3/6/20242]:[28/06/2024]])," ")))</f>
        <v>18</v>
      </c>
      <c r="Y22" s="28">
        <f>IF(ISBLANK(P22)," ",IF(IF(AND(NOT(ISBLANK(Q22))),MONTH(Q22)&lt;6)," ",IF(MONTH(P22)&lt;8,SUM(Tableau2353[[#This Row],[01/07/2024]:[31/07/2024]])," ")))</f>
        <v>22</v>
      </c>
      <c r="Z22" s="28">
        <f>IF(ISBLANK(P22)," ",IF(IF(AND(NOT(ISBLANK(Q22))),MONTH(Q22)&lt;8)," ",IF(MONTH(P22)&lt;9,SUM(Tableau2353[[#This Row],[1/8/2024]:[30/08/2024]])," ")))</f>
        <v>11</v>
      </c>
      <c r="AA22" s="28">
        <f>IF(ISBLANK(P22)," ",IF(IF(AND(NOT(ISBLANK(Q22))),MONTH(Q22)&lt;9)," ",IF(MONTH(P22)&lt;10,SUM(Tableau2353[[#This Row],[02/09/2024]:[30/09/2024]])," ")))</f>
        <v>19</v>
      </c>
      <c r="AB22" s="28">
        <f>IF(ISBLANK(P22)," ",IF(IF(AND(NOT(ISBLANK(Q22))),MONTH(Q22)&lt;10)," ",IF(MONTH(P22)&lt;11,SUM(Tableau2353[[#This Row],[01/10/2024]:[31/10/2024]])," ")))</f>
        <v>13</v>
      </c>
      <c r="AC22" s="28">
        <f>IF(ISBLANK(P22)," ",IF(IF(AND(NOT(ISBLANK(Q22))),MONTH(Q22)&lt;11)," ",IF(MONTH(P22)&lt;12,SUM(Tableau2353[[#This Row],[01/11/2024]:[29/11/2024]])," ")))</f>
        <v>16</v>
      </c>
      <c r="AD22" s="28">
        <f>IF(ISBLANK(P22)," ",IF(IF(AND(NOT(ISBLANK(Q22))),MONTH(Q22)&lt;12)," ",IF(MONTH(P22)&lt;13,SUM(Tableau2353[[#This Row],[02/12/2024]:[31/12/2024]])," ")))</f>
        <v>19</v>
      </c>
      <c r="AE22" s="7"/>
      <c r="AF22" s="64">
        <f>IF(OR(ISBLANK(P22),Tableau2353[[#This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22" s="8">
        <f>IF(OR(ISBLANK(P22),Tableau2353[[#This Row],[Février]]=" ")," ",SUM(Tableau2353[[#This Row],[01/02/2024]:[29/02/2024]])/(COUNTA(Tableau2353[[#This Row],[01/02/2024]:[29/02/2024]])+COUNTBLANK(Tableau2353[[#This Row],[01/02/2024]:[29/02/2024]])))</f>
        <v>1</v>
      </c>
      <c r="AH22" s="8">
        <f>IF(OR(ISBLANK(P22),Tableau2353[[#This Row],[Mars]]=" ")," ",SUM(Tableau2353[[#This Row],[01/03/2024]:[29/03/2024]])/(COUNTA(Tableau2353[[#This Row],[01/03/2024]:[29/03/2024]])+COUNTBLANK(Tableau2353[[#This Row],[01/03/2024]:[29/03/2024]])))</f>
        <v>1</v>
      </c>
      <c r="AI22" s="8">
        <f>IF(OR(ISBLANK(P22),Tableau2353[[#This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22" s="8">
        <f>IF(OR(ISBLANK(P22),Tableau2353[[#This Row],[Mai]]=" ")," ",SUM(Tableau2353[[#This Row],[01/05/2024]:[31/05/2024]])/(COUNTA(Tableau2353[[#This Row],[01/05/2024]:[31/05/2024]])+COUNTBLANK(Tableau2353[[#This Row],[01/05/2024]:[31/01/2024]])))</f>
        <v>0.78260869565217395</v>
      </c>
      <c r="AK22" s="8">
        <f>IF(OR(ISBLANK(P22),Tableau2353[[#This Row],[Juin]]=" ")," ",SUM(Tableau2353[[#This Row],[3/6/20242]:[28/06/2024]])/(COUNTA(Tableau2353[[#This Row],[3/6/20242]:[28/06/2024]])+COUNTBLANK(Tableau2353[[#This Row],[3/6/20242]:[28/06/2024]])))</f>
        <v>0.9</v>
      </c>
      <c r="AL22" s="8">
        <f>IF(OR(ISBLANK(P22),Tableau2353[[#This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22" s="8">
        <f>IF(OR(ISBLANK(P22),Tableau2353[[#This Row],[Août]]=" ")," ",SUM(Tableau2353[[#This Row],[1/8/2024]:[30/08/2024]])/(COUNTA(Tableau2353[[#This Row],[1/8/2024]:[30/08/2024]])+COUNTBLANK(Tableau2353[[#This Row],[1/8/2024]:[30/08/2024]])))</f>
        <v>0.5</v>
      </c>
      <c r="AN22" s="8">
        <f>IF(OR(ISBLANK(P22),Tableau2353[[#This Row],[Septembre]]=" ")," ",SUM(Tableau2353[[#This Row],[02/09/2024]:[30/09/2024]])/(COUNTA(Tableau2353[[#This Row],[02/09/2024]:[30/09/2024]])+COUNTBLANK(Tableau2353[[#This Row],[02/09/2024]:[30/09/2024]])))</f>
        <v>0.90476190476190477</v>
      </c>
      <c r="AO22" s="8">
        <f>IF(OR(ISBLANK(P22),Tableau2353[[#This Row],[Octobre]]=" ")," ",SUM(Tableau2353[[#This Row],[01/10/2024]:[31/10/2024]])/(COUNTA(Tableau2353[[#This Row],[01/10/2024]:[31/10/2024]])+COUNTBLANK(Tableau2353[[#This Row],[01/10/2024]:[31/10/2024]])))</f>
        <v>0.56521739130434778</v>
      </c>
      <c r="AP22" s="8">
        <f>IF(OR(ISBLANK(P22),Tableau2353[[#This Row],[Novembre]]=" ")," ",SUM(Tableau2353[[#This Row],[01/11/2024]:[29/11/2024]])/(COUNTA(Tableau2353[[#This Row],[01/11/2024]:[29/11/2024]])+COUNTBLANK(Tableau2353[[#This Row],[01/11/2024]:[29/11/2024]])))</f>
        <v>0.76190476190476186</v>
      </c>
      <c r="AQ22" s="8">
        <f>IF(OR(ISBLANK(P22),Tableau2353[[#This Row],[Décembre]]=" ")," ",SUM(Tableau2353[[#This Row],[02/12/2024]:[31/12/2024]])/(COUNTA(Tableau2353[[#This Row],[02/12/2024]:[31/12/2024]])+COUNTBLANK(Tableau2353[[#This Row],[02/12/2024]:[31/12/2024]])))</f>
        <v>0.86363636363636365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1</v>
      </c>
      <c r="AZ22" s="61" t="s">
        <v>415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1</v>
      </c>
      <c r="BJ22" s="8">
        <v>1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1</v>
      </c>
      <c r="BQ22" s="8">
        <v>1</v>
      </c>
      <c r="BR22" s="8">
        <v>1</v>
      </c>
      <c r="BS22" s="8">
        <v>1</v>
      </c>
      <c r="BT22" s="8">
        <v>1</v>
      </c>
      <c r="BU22" s="8">
        <v>1</v>
      </c>
      <c r="BV22" s="8">
        <v>1</v>
      </c>
      <c r="BW22" s="8">
        <v>1</v>
      </c>
      <c r="BX22" s="8">
        <v>1</v>
      </c>
      <c r="BY22" s="8">
        <v>1</v>
      </c>
      <c r="BZ22" s="8">
        <v>1</v>
      </c>
      <c r="CA22" s="8">
        <v>1</v>
      </c>
      <c r="CB22" s="8">
        <v>1</v>
      </c>
      <c r="CC22" s="8">
        <v>1</v>
      </c>
      <c r="CD22" s="8">
        <v>1</v>
      </c>
      <c r="CE22" s="8">
        <v>1</v>
      </c>
      <c r="CF22" s="8">
        <v>1</v>
      </c>
      <c r="CG22" s="8">
        <v>1</v>
      </c>
      <c r="CH22" s="8">
        <v>1</v>
      </c>
      <c r="CI22" s="8">
        <v>1</v>
      </c>
      <c r="CJ22" s="8">
        <v>1</v>
      </c>
      <c r="CK22" s="8">
        <v>1</v>
      </c>
      <c r="CL22" s="8">
        <v>1</v>
      </c>
      <c r="CM22" s="8">
        <v>1</v>
      </c>
      <c r="CN22" s="8">
        <v>1</v>
      </c>
      <c r="CO22" s="8">
        <v>1</v>
      </c>
      <c r="CP22" s="8">
        <v>1</v>
      </c>
      <c r="CQ22" s="8">
        <v>1</v>
      </c>
      <c r="CR22" s="8">
        <v>1</v>
      </c>
      <c r="CS22" s="8">
        <v>1</v>
      </c>
      <c r="CT22" s="8">
        <v>1</v>
      </c>
      <c r="CU22" s="8">
        <v>1</v>
      </c>
      <c r="CV22" s="8">
        <v>1</v>
      </c>
      <c r="CW22" s="8">
        <v>1</v>
      </c>
      <c r="CX22" s="8">
        <v>1</v>
      </c>
      <c r="CY22" s="8">
        <v>1</v>
      </c>
      <c r="CZ22" s="8">
        <v>1</v>
      </c>
      <c r="DA22" s="8">
        <v>1</v>
      </c>
      <c r="DB22" s="8">
        <v>1</v>
      </c>
      <c r="DC22" s="8">
        <v>1</v>
      </c>
      <c r="DD22" s="8">
        <v>1</v>
      </c>
      <c r="DE22" s="8">
        <v>1</v>
      </c>
      <c r="DF22" s="8">
        <v>1</v>
      </c>
      <c r="DG22" s="8">
        <v>1</v>
      </c>
      <c r="DH22" s="8">
        <v>1</v>
      </c>
      <c r="DI22" s="8">
        <v>1</v>
      </c>
      <c r="DJ22" s="8">
        <v>1</v>
      </c>
      <c r="DK22" s="8">
        <v>1</v>
      </c>
      <c r="DL22" s="8" t="s">
        <v>415</v>
      </c>
      <c r="DM22" s="8" t="s">
        <v>415</v>
      </c>
      <c r="DN22" s="8">
        <v>1</v>
      </c>
      <c r="DO22" s="8">
        <v>1</v>
      </c>
      <c r="DP22" s="8">
        <v>1</v>
      </c>
      <c r="DQ22" s="8">
        <v>1</v>
      </c>
      <c r="DR22" s="8">
        <v>1</v>
      </c>
      <c r="DS22" s="8">
        <v>1</v>
      </c>
      <c r="DT22" s="8">
        <v>1</v>
      </c>
      <c r="DU22" s="8">
        <v>1</v>
      </c>
      <c r="DV22" s="8">
        <v>1</v>
      </c>
      <c r="DW22" s="8">
        <v>1</v>
      </c>
      <c r="DX22" s="8">
        <v>1</v>
      </c>
      <c r="DY22" s="8">
        <v>1</v>
      </c>
      <c r="DZ22" s="8">
        <v>1</v>
      </c>
      <c r="EA22" s="8" t="s">
        <v>415</v>
      </c>
      <c r="EB22" s="8" t="s">
        <v>413</v>
      </c>
      <c r="EC22" s="8" t="s">
        <v>413</v>
      </c>
      <c r="ED22" s="8" t="s">
        <v>413</v>
      </c>
      <c r="EE22" s="8" t="s">
        <v>413</v>
      </c>
      <c r="EF22" s="8">
        <v>1</v>
      </c>
      <c r="EG22" s="8">
        <v>1</v>
      </c>
      <c r="EH22" s="8">
        <v>1</v>
      </c>
      <c r="EI22" s="8">
        <v>1</v>
      </c>
      <c r="EJ22" s="8">
        <v>1</v>
      </c>
      <c r="EK22" s="8">
        <v>1</v>
      </c>
      <c r="EL22" s="8">
        <v>1</v>
      </c>
      <c r="EM22" s="8">
        <v>1</v>
      </c>
      <c r="EN22" s="8">
        <v>1</v>
      </c>
      <c r="EO22" s="8">
        <v>1</v>
      </c>
      <c r="EP22" s="8">
        <v>1</v>
      </c>
      <c r="EQ22" s="8">
        <v>1</v>
      </c>
      <c r="ER22" s="8">
        <v>1</v>
      </c>
      <c r="ES22" s="8">
        <v>1</v>
      </c>
      <c r="ET22" s="8">
        <v>1</v>
      </c>
      <c r="EU22" s="8">
        <v>1</v>
      </c>
      <c r="EV22" s="8">
        <v>1</v>
      </c>
      <c r="EW22" s="8">
        <v>1</v>
      </c>
      <c r="EX22" s="8">
        <v>1</v>
      </c>
      <c r="EY22" s="8">
        <v>1</v>
      </c>
      <c r="EZ22" s="8">
        <v>1</v>
      </c>
      <c r="FA22" s="8">
        <v>1</v>
      </c>
      <c r="FB22" s="8">
        <v>1</v>
      </c>
      <c r="FC22" s="8">
        <v>1</v>
      </c>
      <c r="FD22" s="8">
        <v>1</v>
      </c>
      <c r="FE22" s="8">
        <v>1</v>
      </c>
      <c r="FF22" s="8">
        <v>1</v>
      </c>
      <c r="FG22" s="8">
        <v>1</v>
      </c>
      <c r="FH22" s="8" t="s">
        <v>415</v>
      </c>
      <c r="FI22" s="8" t="s">
        <v>415</v>
      </c>
      <c r="FJ22" s="8">
        <v>1</v>
      </c>
      <c r="FK22" s="8">
        <v>1</v>
      </c>
      <c r="FL22" s="8">
        <v>1</v>
      </c>
      <c r="FM22" s="8">
        <v>1</v>
      </c>
      <c r="FN22" s="8">
        <v>1</v>
      </c>
      <c r="FO22" s="8">
        <v>1</v>
      </c>
      <c r="FP22" s="8">
        <v>1</v>
      </c>
      <c r="FQ22" s="8">
        <v>1</v>
      </c>
      <c r="FR22" s="8">
        <v>1</v>
      </c>
      <c r="FS22" s="8">
        <v>1</v>
      </c>
      <c r="FT22" s="8">
        <v>1</v>
      </c>
      <c r="FU22" s="8">
        <v>1</v>
      </c>
      <c r="FV22" s="8">
        <v>1</v>
      </c>
      <c r="FW22" s="8">
        <v>1</v>
      </c>
      <c r="FX22" s="8">
        <v>1</v>
      </c>
      <c r="FY22" s="8">
        <v>1</v>
      </c>
      <c r="FZ22" s="8">
        <v>1</v>
      </c>
      <c r="GA22" s="8">
        <v>1</v>
      </c>
      <c r="GB22" s="8">
        <v>1</v>
      </c>
      <c r="GC22" s="8">
        <v>1</v>
      </c>
      <c r="GD22" s="8">
        <v>1</v>
      </c>
      <c r="GE22" s="8">
        <v>1</v>
      </c>
      <c r="GF22" s="8">
        <v>1</v>
      </c>
      <c r="GG22" s="8">
        <v>1</v>
      </c>
      <c r="GH22" s="8">
        <v>1</v>
      </c>
      <c r="GI22" s="8">
        <v>1</v>
      </c>
      <c r="GJ22" s="8">
        <v>1</v>
      </c>
      <c r="GK22" s="8">
        <v>1</v>
      </c>
      <c r="GL22" s="8">
        <v>1</v>
      </c>
      <c r="GM22" s="8" t="s">
        <v>415</v>
      </c>
      <c r="GN22" s="8">
        <v>1</v>
      </c>
      <c r="GO22" s="8">
        <v>1</v>
      </c>
      <c r="GP22" s="8">
        <v>1</v>
      </c>
      <c r="GQ22" s="8" t="s">
        <v>413</v>
      </c>
      <c r="GR22" s="8" t="s">
        <v>413</v>
      </c>
      <c r="GS22" s="8" t="s">
        <v>413</v>
      </c>
      <c r="GT22" s="8" t="s">
        <v>413</v>
      </c>
      <c r="GU22" s="8" t="s">
        <v>413</v>
      </c>
      <c r="GV22" s="8" t="s">
        <v>413</v>
      </c>
      <c r="GW22" s="8" t="s">
        <v>413</v>
      </c>
      <c r="GX22" s="8" t="s">
        <v>415</v>
      </c>
      <c r="GY22" s="8">
        <v>1</v>
      </c>
      <c r="GZ22" s="8">
        <v>1</v>
      </c>
      <c r="HA22" s="8" t="s">
        <v>413</v>
      </c>
      <c r="HB22" s="8" t="s">
        <v>415</v>
      </c>
      <c r="HC22" s="8" t="s">
        <v>415</v>
      </c>
      <c r="HD22" s="8">
        <v>1</v>
      </c>
      <c r="HE22" s="8">
        <v>1</v>
      </c>
      <c r="HF22" s="8">
        <v>1</v>
      </c>
      <c r="HG22" s="8">
        <v>1</v>
      </c>
      <c r="HH22" s="8">
        <v>1</v>
      </c>
      <c r="HI22" s="8">
        <v>1</v>
      </c>
      <c r="HJ22" s="8">
        <v>1</v>
      </c>
      <c r="HK22" s="8">
        <v>1</v>
      </c>
      <c r="HL22" s="8">
        <v>1</v>
      </c>
      <c r="HM22" s="8">
        <v>1</v>
      </c>
      <c r="HN22" s="8">
        <v>1</v>
      </c>
      <c r="HO22" s="8">
        <v>1</v>
      </c>
      <c r="HP22" s="8">
        <v>1</v>
      </c>
      <c r="HQ22" s="8">
        <v>1</v>
      </c>
      <c r="HR22" s="8">
        <v>1</v>
      </c>
      <c r="HS22" s="8">
        <v>1</v>
      </c>
      <c r="HT22" s="8">
        <v>1</v>
      </c>
      <c r="HU22" s="8" t="s">
        <v>415</v>
      </c>
      <c r="HV22" s="8">
        <v>1</v>
      </c>
      <c r="HW22" s="8">
        <v>1</v>
      </c>
      <c r="HX22" s="8">
        <v>1</v>
      </c>
      <c r="HY22" s="8">
        <v>1</v>
      </c>
      <c r="HZ22" s="8">
        <v>1</v>
      </c>
      <c r="IA22" s="8">
        <v>1</v>
      </c>
      <c r="IB22" s="8">
        <v>1</v>
      </c>
      <c r="IC22" s="8">
        <v>1</v>
      </c>
      <c r="ID22" s="8" t="s">
        <v>409</v>
      </c>
      <c r="IE22" s="8">
        <v>1</v>
      </c>
      <c r="IF22" s="8">
        <v>1</v>
      </c>
      <c r="IG22" s="8">
        <v>1</v>
      </c>
      <c r="IH22" s="8">
        <v>1</v>
      </c>
      <c r="II22" s="8">
        <v>1</v>
      </c>
      <c r="IJ22" s="8" t="s">
        <v>413</v>
      </c>
      <c r="IK22" s="8" t="s">
        <v>413</v>
      </c>
      <c r="IL22" s="8" t="s">
        <v>413</v>
      </c>
      <c r="IM22" s="8" t="s">
        <v>413</v>
      </c>
      <c r="IN22" s="8" t="s">
        <v>413</v>
      </c>
      <c r="IO22" s="8" t="s">
        <v>413</v>
      </c>
      <c r="IP22" s="8" t="s">
        <v>413</v>
      </c>
      <c r="IQ22" s="8" t="s">
        <v>413</v>
      </c>
      <c r="IR22" s="8" t="s">
        <v>413</v>
      </c>
      <c r="IS22" s="8" t="s">
        <v>409</v>
      </c>
      <c r="IT22" s="8">
        <v>1</v>
      </c>
      <c r="IU22" s="8">
        <v>1</v>
      </c>
      <c r="IV22" s="8">
        <v>1</v>
      </c>
      <c r="IW22" s="8">
        <v>1</v>
      </c>
      <c r="IX22" s="8">
        <v>1</v>
      </c>
      <c r="IY22" s="8">
        <v>1</v>
      </c>
      <c r="IZ22" s="8">
        <v>1</v>
      </c>
      <c r="JA22" s="8">
        <v>1</v>
      </c>
      <c r="JB22" s="8">
        <v>1</v>
      </c>
      <c r="JC22" s="8" t="s">
        <v>409</v>
      </c>
      <c r="JD22" s="8">
        <v>1</v>
      </c>
      <c r="JE22" s="8">
        <v>1</v>
      </c>
      <c r="JF22" s="8" t="s">
        <v>415</v>
      </c>
      <c r="JG22" s="8">
        <v>1</v>
      </c>
      <c r="JH22" s="8">
        <v>1</v>
      </c>
      <c r="JI22" s="8">
        <v>1</v>
      </c>
      <c r="JJ22" s="8">
        <v>1</v>
      </c>
      <c r="JK22" s="8">
        <v>1</v>
      </c>
      <c r="JL22" s="8">
        <v>1</v>
      </c>
      <c r="JM22" s="8" t="s">
        <v>409</v>
      </c>
      <c r="JN22" s="8" t="s">
        <v>415</v>
      </c>
      <c r="JO22" s="8">
        <v>1</v>
      </c>
      <c r="JP22" s="8">
        <v>1</v>
      </c>
      <c r="JQ22" s="8">
        <v>1</v>
      </c>
      <c r="JR22" s="8">
        <v>1</v>
      </c>
      <c r="JS22" s="8">
        <v>1</v>
      </c>
      <c r="JT22" s="8">
        <v>1</v>
      </c>
      <c r="JU22" s="8">
        <v>1</v>
      </c>
      <c r="JV22" s="8">
        <v>1</v>
      </c>
      <c r="JW22" s="8" t="s">
        <v>409</v>
      </c>
      <c r="JX22" s="8">
        <v>1</v>
      </c>
      <c r="JY22" s="8">
        <v>1</v>
      </c>
      <c r="JZ22" s="8">
        <v>1</v>
      </c>
      <c r="KA22" s="8">
        <v>1</v>
      </c>
      <c r="KB22" s="8">
        <v>1</v>
      </c>
      <c r="KC22" s="8">
        <v>1</v>
      </c>
      <c r="KD22" s="8">
        <v>1</v>
      </c>
      <c r="KE22" s="8">
        <v>1</v>
      </c>
      <c r="KF22" s="8">
        <v>1</v>
      </c>
      <c r="KG22" s="8">
        <v>1</v>
      </c>
      <c r="KH22" s="8">
        <v>1</v>
      </c>
      <c r="KI22" s="8">
        <v>1</v>
      </c>
      <c r="KJ22" s="8">
        <v>1</v>
      </c>
      <c r="KK22" s="8">
        <v>1</v>
      </c>
      <c r="KL22" s="8">
        <v>1</v>
      </c>
      <c r="KM22" s="8">
        <v>1</v>
      </c>
      <c r="KN22" s="8">
        <v>1</v>
      </c>
      <c r="KO22" s="8">
        <v>1</v>
      </c>
      <c r="KP22" s="8">
        <v>1</v>
      </c>
      <c r="KQ22" s="8" t="s">
        <v>413</v>
      </c>
      <c r="KR22" s="8" t="s">
        <v>413</v>
      </c>
      <c r="KS22" s="8" t="s">
        <v>413</v>
      </c>
      <c r="KT22" s="8">
        <f t="shared" si="3"/>
        <v>5</v>
      </c>
      <c r="KU22" s="8">
        <f t="shared" si="0"/>
        <v>24</v>
      </c>
      <c r="KV22" s="8">
        <f t="shared" si="1"/>
        <v>220</v>
      </c>
      <c r="KW22" s="8">
        <f t="shared" si="2"/>
        <v>13</v>
      </c>
      <c r="KX22" s="8">
        <v>3.5</v>
      </c>
      <c r="KY22" s="8">
        <v>0.5</v>
      </c>
      <c r="KZ22" s="61">
        <f>IF(ISBLANK($P22)," ",IF(AND(NOT(ISBLANK($Q22)),MONTH($Q22)&gt;1),IF(MONTH($P22)&lt;=1,COUNTIF(Tableau2353[[#This Row],[01/01/2024]:[31/01/2024]],"B")), IF(IF(AND((ISBLANK($Q22))),MONTH($P22)&gt;1)," ",IF(MONTH($P22)&lt;=1,COUNTIF(Tableau2353[[#This Row],[01/01/2024]:[31/01/2024]],"B")))))</f>
        <v>0</v>
      </c>
      <c r="LA22" s="61">
        <f>IF(ISBLANK($P22)," ",IF(AND(NOT(ISBLANK($Q22)),MONTH($Q22)&gt;2),IF(MONTH($P22)&lt;=2,COUNTIF(Tableau2353[[#This Row],[01/02/2024]:[29/02/2024]],"B")), IF(IF(AND((ISBLANK($Q22))),MONTH($P22)&gt;2)," ",IF(MONTH($P22)&lt;=2,COUNTIF(Tableau2353[[#This Row],[01/02/2024]:[29/02/2024]],"B")))))</f>
        <v>0</v>
      </c>
      <c r="LB22" s="61">
        <f>IF(ISBLANK($P22)," ",IF(AND(NOT(ISBLANK($Q22)),MONTH($Q22)&gt;3),IF(MONTH($P22)&lt;=3,COUNTIF(Tableau2353[[#This Row],[01/03/2024]:[29/03/2024]],"B")), IF(IF(AND((ISBLANK($Q22))),MONTH($P22)&gt;3)," ",IF(MONTH($P22)&lt;=3,COUNTIF(Tableau2353[[#This Row],[01/03/2024]:[29/03/2024]],"B")))))</f>
        <v>0</v>
      </c>
      <c r="LC22" s="61">
        <f>IF(ISBLANK($P22)," ",IF(AND(NOT(ISBLANK($Q22)),MONTH($Q22)&gt;4),IF(MONTH($P22)&lt;=4,COUNTIF(Tableau2353[[#This Row],[01/04/2024]:[30/04/2024]],"B")), IF(IF(AND((ISBLANK($Q22))),MONTH($P22)&gt;4)," ",IF(MONTH($P22)&lt;=4,COUNTIF(Tableau2353[[#This Row],[01/04/2024]:[30/04/2024]],"B")))))</f>
        <v>0</v>
      </c>
      <c r="LD22" s="61">
        <f>IF(ISBLANK($P22)," ",IF(AND(NOT(ISBLANK($Q22)),MONTH($Q22)&gt;5),IF(MONTH($P22)&lt;=5,COUNTIF(Tableau2353[[#This Row],[01/05/2024]:[31/05/2024]],"B")), IF(IF(AND((ISBLANK($Q22))),MONTH($P22)&gt;5)," ",IF(MONTH($P22)&lt;=5,COUNTIF(Tableau2353[[#This Row],[01/05/2024]:[31/05/2024]],"B")))))</f>
        <v>0</v>
      </c>
      <c r="LE22" s="61">
        <f>IF(ISBLANK($P22)," ",IF(AND(NOT(ISBLANK($Q22)),MONTH($Q22)&gt;6),IF(MONTH($P22)&lt;=6,COUNTIF(Tableau2353[[#This Row],[3/6/20242]:[28/06/2024]],"B")), IF(IF(AND((ISBLANK($Q22))),MONTH($P22)&gt;6)," ",IF(MONTH($P22)&lt;=6,COUNTIF(Tableau2353[[#This Row],[3/6/20242]:[28/06/2024]],"B")))))</f>
        <v>0</v>
      </c>
      <c r="LF22" s="61">
        <f>IF(ISBLANK($P22)," ",IF(AND(NOT(ISBLANK($Q22)),MONTH($Q22)&gt;7),IF(MONTH($P22)&lt;=7,COUNTIF(Tableau2353[[#This Row],[01/07/2024]:[31/07/2024]],"B")), IF(IF(AND((ISBLANK($Q22))),MONTH($P22)&gt;7)," ",IF(MONTH($P22)&lt;=7,COUNTIF(Tableau2353[[#This Row],[01/07/2024]:[31/07/2024]],"B")))))</f>
        <v>0</v>
      </c>
      <c r="LG22" s="61">
        <f>IF(ISBLANK($P22)," ",IF(AND(NOT(ISBLANK($Q22)),MONTH($Q22)&gt;8),IF(MONTH($P22)&lt;=8,COUNTIF(Tableau2353[[#This Row],[1/8/2024]:[30/08/2024]],"B")), IF(IF(AND((ISBLANK($Q22))),MONTH($P22)&gt;8)," ",IF(MONTH($P22)&lt;=8,COUNTIF(Tableau2353[[#This Row],[1/8/2024]:[30/08/2024]],"B")))))</f>
        <v>0</v>
      </c>
      <c r="LH22" s="61">
        <f>IF(ISBLANK($P22)," ",IF(AND(NOT(ISBLANK($Q22)),MONTH($Q22)&gt;9),IF(MONTH($P22)&lt;=9,COUNTIF(Tableau2353[[#This Row],[02/09/2024]:[30/09/2024]],"B")), IF(IF(AND((ISBLANK($Q22))),MONTH($P22)&gt;9)," ",IF(MONTH($P22)&lt;=9,COUNTIF(Tableau2353[[#This Row],[02/09/2024]:[30/09/2024]],"B")))))</f>
        <v>0</v>
      </c>
      <c r="LI22" s="61">
        <f>IF(ISBLANK($P22)," ",IF(AND(NOT(ISBLANK($Q22)),MONTH($Q22)&gt;10),IF(MONTH($P22)&lt;=10,COUNTIF(Tableau2353[[#This Row],[01/10/2024]:[31/10/2024]],"B")), IF(IF(AND((ISBLANK($Q22))),MONTH($P22)&gt;10)," ",IF(MONTH($P22)&lt;=10,COUNTIF(Tableau2353[[#This Row],[01/10/2024]:[31/10/2024]],"B")))))</f>
        <v>0</v>
      </c>
      <c r="LJ22" s="61">
        <f>IF(ISBLANK($P22)," ",IF(AND(NOT(ISBLANK($Q22)),MONTH($Q22)&gt;11),IF(MONTH($P22)&lt;=11,COUNTIF(Tableau2353[[#This Row],[01/11/2024]:[29/11/2024]],"B")), IF(IF(AND((ISBLANK($Q22))),MONTH($P22)&gt;11)," ",IF(MONTH($P22)&lt;=11,COUNTIF(Tableau2353[[#This Row],[01/11/2024]:[29/11/2024]],"B")))))</f>
        <v>0</v>
      </c>
      <c r="LK22" s="61">
        <f>IF(ISBLANK($P22)," ",IF(AND(NOT(ISBLANK($Q22)),MONTH($Q22)&gt;12),IF(MONTH($P22)&lt;=12,COUNTIF(Tableau2353[[#This Row],[02/12/2024]:[31/12/2024]],"B")), IF(IF(AND((ISBLANK($Q22))),MONTH($P22)&gt;12)," ",IF(MONTH($P22)&lt;=12,COUNTIF(Tableau2353[[#This Row],[02/12/2024]:[31/12/2024]],"B")))))</f>
        <v>0</v>
      </c>
    </row>
    <row r="23" spans="1:323" ht="15" hidden="1" customHeight="1">
      <c r="A23" s="40">
        <v>1</v>
      </c>
      <c r="B23" s="25" t="s">
        <v>923</v>
      </c>
      <c r="C23" s="26" t="s">
        <v>924</v>
      </c>
      <c r="D23" s="32">
        <v>45082</v>
      </c>
      <c r="E23" s="26" t="s">
        <v>419</v>
      </c>
      <c r="F23" s="26" t="s">
        <v>437</v>
      </c>
      <c r="G23" s="26" t="s">
        <v>438</v>
      </c>
      <c r="H23" s="26" t="s">
        <v>439</v>
      </c>
      <c r="I23" s="26" t="s">
        <v>423</v>
      </c>
      <c r="J23" s="26" t="s">
        <v>440</v>
      </c>
      <c r="K23" s="26" t="s">
        <v>441</v>
      </c>
      <c r="L23" s="26" t="s">
        <v>481</v>
      </c>
      <c r="M23" s="26"/>
      <c r="N23" s="26" t="s">
        <v>512</v>
      </c>
      <c r="O23" s="26" t="s">
        <v>897</v>
      </c>
      <c r="P23" s="32">
        <v>45292</v>
      </c>
      <c r="Q23" s="29">
        <v>45604</v>
      </c>
      <c r="R23" s="27" t="s">
        <v>614</v>
      </c>
      <c r="S23" s="28">
        <f>IF(ISBLANK(P23)," ",IF(IF(AND(NOT(ISBLANK(Q23))),MONTH(Q23)&lt;1)," ",IF(MONTH(P23)&lt;2,SUM(Tableau2353[[#This Row],[01/01/2024]:[31/01/2024]])," ")))</f>
        <v>22</v>
      </c>
      <c r="T23" s="28">
        <f>IF(ISBLANK(P23)," ",IF(IF(AND(NOT(ISBLANK(Q23))),MONTH(Q23)&lt;2)," ",IF(MONTH(P23)&lt;3,SUM(Tableau2353[[#This Row],[01/02/2024]:[29/02/2024]])," ")))</f>
        <v>21</v>
      </c>
      <c r="U23" s="28">
        <f>IF(ISBLANK(P23)," ",IF(IF(AND(NOT(ISBLANK(Q23))),MONTH(Q23)&lt;3)," ",IF(MONTH(P23)&lt;4,SUM(Tableau2353[[#This Row],[01/03/2024]:[29/03/2024]])," ")))</f>
        <v>21</v>
      </c>
      <c r="V23" s="74">
        <f>IF(ISBLANK(P23)," ",IF(IF(AND(NOT(ISBLANK(Q23))),MONTH(Q23)&lt;4)," ",IF(MONTH(P23)&lt;5,SUM(Tableau2353[[#This Row],[01/04/2024]:[30/04/2024]])," ")))</f>
        <v>18</v>
      </c>
      <c r="W23" s="28">
        <f>IF(ISBLANK(P23)," ",IF(IF(AND(NOT(ISBLANK(Q23))),MONTH(Q23)&lt;5)," ",IF(MONTH(P23)&lt;6,SUM(Tableau2353[[#This Row],[01/05/2024]:[31/05/2024]])," ")))</f>
        <v>21</v>
      </c>
      <c r="X23" s="28">
        <f>IF(ISBLANK(P23)," ",IF(IF(AND(NOT(ISBLANK(Q23))),MONTH(Q23)&lt;6)," ",IF(MONTH(P23)&lt;7,SUM(Tableau2353[[#This Row],[3/6/20242]:[28/06/2024]])," ")))</f>
        <v>13</v>
      </c>
      <c r="Y23" s="28">
        <f>IF(ISBLANK(P23)," ",IF(IF(AND(NOT(ISBLANK(Q23))),MONTH(Q23)&lt;6)," ",IF(MONTH(P23)&lt;8,SUM(Tableau2353[[#This Row],[01/07/2024]:[31/07/2024]])," ")))</f>
        <v>20</v>
      </c>
      <c r="Z23" s="28">
        <f>IF(ISBLANK(P23)," ",IF(IF(AND(NOT(ISBLANK(Q23))),MONTH(Q23)&lt;8)," ",IF(MONTH(P23)&lt;9,SUM(Tableau2353[[#This Row],[1/8/2024]:[30/08/2024]])," ")))</f>
        <v>0</v>
      </c>
      <c r="AA23" s="28">
        <f>IF(ISBLANK(P23)," ",IF(IF(AND(NOT(ISBLANK(Q23))),MONTH(Q23)&lt;9)," ",IF(MONTH(P23)&lt;10,SUM(Tableau2353[[#This Row],[02/09/2024]:[30/09/2024]])," ")))</f>
        <v>0</v>
      </c>
      <c r="AB23" s="28">
        <f>IF(ISBLANK(P23)," ",IF(IF(AND(NOT(ISBLANK(Q23))),MONTH(Q23)&lt;10)," ",IF(MONTH(P23)&lt;11,SUM(Tableau2353[[#This Row],[01/10/2024]:[31/10/2024]])," ")))</f>
        <v>0</v>
      </c>
      <c r="AC23" s="28">
        <f>IF(ISBLANK(P23)," ",IF(IF(AND(NOT(ISBLANK(Q23))),MONTH(Q23)&lt;11)," ",IF(MONTH(P23)&lt;12,SUM(Tableau2353[[#This Row],[01/11/2024]:[29/11/2024]])," ")))</f>
        <v>0</v>
      </c>
      <c r="AD23" s="28" t="str">
        <f>IF(ISBLANK(P23)," ",IF(IF(AND(NOT(ISBLANK(Q23))),MONTH(Q23)&lt;12)," ",IF(MONTH(P23)&lt;13,SUM(Tableau2353[[#This Row],[02/12/2024]:[31/12/2024]])," ")))</f>
        <v xml:space="preserve"> </v>
      </c>
      <c r="AE23" s="7"/>
      <c r="AF23" s="64">
        <f>IF(OR(ISBLANK(P23),Tableau2353[[#This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23" s="8">
        <f>IF(OR(ISBLANK(P23),Tableau2353[[#This Row],[Février]]=" ")," ",SUM(Tableau2353[[#This Row],[01/02/2024]:[29/02/2024]])/(COUNTA(Tableau2353[[#This Row],[01/02/2024]:[29/02/2024]])+COUNTBLANK(Tableau2353[[#This Row],[01/02/2024]:[29/02/2024]])))</f>
        <v>1</v>
      </c>
      <c r="AH23" s="8">
        <f>IF(OR(ISBLANK(P23),Tableau2353[[#This Row],[Mars]]=" ")," ",SUM(Tableau2353[[#This Row],[01/03/2024]:[29/03/2024]])/(COUNTA(Tableau2353[[#This Row],[01/03/2024]:[29/03/2024]])+COUNTBLANK(Tableau2353[[#This Row],[01/03/2024]:[29/03/2024]])))</f>
        <v>1</v>
      </c>
      <c r="AI23" s="8">
        <f>IF(OR(ISBLANK(P23),Tableau2353[[#This Row],[Avril]]=" ")," ",SUM(Tableau2353[[#This Row],[01/04/2024]:[30/04/2024]])/(COUNTA(Tableau2353[[#This Row],[01/04/2024]:[30/04/2024]])+COUNTBLANK(Tableau2353[[#This Row],[01/04/2024]:[30/04/2024]])))</f>
        <v>0.81818181818181823</v>
      </c>
      <c r="AJ23" s="8">
        <f>IF(OR(ISBLANK(P23),Tableau2353[[#This Row],[Mai]]=" ")," ",SUM(Tableau2353[[#This Row],[01/05/2024]:[31/05/2024]])/(COUNTA(Tableau2353[[#This Row],[01/05/2024]:[31/05/2024]])+COUNTBLANK(Tableau2353[[#This Row],[01/05/2024]:[31/01/2024]])))</f>
        <v>0.91304347826086951</v>
      </c>
      <c r="AK23" s="8">
        <f>IF(OR(ISBLANK(P23),Tableau2353[[#This Row],[Juin]]=" ")," ",SUM(Tableau2353[[#This Row],[3/6/20242]:[28/06/2024]])/(COUNTA(Tableau2353[[#This Row],[3/6/20242]:[28/06/2024]])+COUNTBLANK(Tableau2353[[#This Row],[3/6/20242]:[28/06/2024]])))</f>
        <v>0.65</v>
      </c>
      <c r="AL23" s="8">
        <f>IF(OR(ISBLANK(P23),Tableau2353[[#This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23" s="8">
        <f>IF(OR(ISBLANK(P23),Tableau2353[[#This Row],[Août]]=" ")," ",SUM(Tableau2353[[#This Row],[1/8/2024]:[30/08/2024]])/(COUNTA(Tableau2353[[#This Row],[1/8/2024]:[30/08/2024]])+COUNTBLANK(Tableau2353[[#This Row],[1/8/2024]:[30/08/2024]])))</f>
        <v>0</v>
      </c>
      <c r="AN23" s="8">
        <f>IF(OR(ISBLANK(P23),Tableau2353[[#This Row],[Septembre]]=" ")," ",SUM(Tableau2353[[#This Row],[02/09/2024]:[30/09/2024]])/(COUNTA(Tableau2353[[#This Row],[02/09/2024]:[30/09/2024]])+COUNTBLANK(Tableau2353[[#This Row],[02/09/2024]:[30/09/2024]])))</f>
        <v>0</v>
      </c>
      <c r="AO23" s="8">
        <f>IF(OR(ISBLANK(P23),Tableau2353[[#This Row],[Octobre]]=" ")," ",SUM(Tableau2353[[#This Row],[01/10/2024]:[31/10/2024]])/(COUNTA(Tableau2353[[#This Row],[01/10/2024]:[31/10/2024]])+COUNTBLANK(Tableau2353[[#This Row],[01/10/2024]:[31/10/2024]])))</f>
        <v>0</v>
      </c>
      <c r="AP23" s="8">
        <f>IF(OR(ISBLANK(P23),Tableau2353[[#This Row],[Novembre]]=" ")," ",SUM(Tableau2353[[#This Row],[01/11/2024]:[29/11/2024]])/(COUNTA(Tableau2353[[#This Row],[01/11/2024]:[29/11/2024]])+COUNTBLANK(Tableau2353[[#This Row],[01/11/2024]:[29/11/2024]])))</f>
        <v>0</v>
      </c>
      <c r="AQ23" s="8" t="str">
        <f>IF(OR(ISBLANK(P23),Tableau2353[[#This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  <c r="AY23" s="8">
        <v>1</v>
      </c>
      <c r="AZ23" s="61" t="s">
        <v>415</v>
      </c>
      <c r="BA23" s="8">
        <v>1</v>
      </c>
      <c r="BB23" s="8">
        <v>1</v>
      </c>
      <c r="BC23" s="8">
        <v>1</v>
      </c>
      <c r="BD23" s="8">
        <v>1</v>
      </c>
      <c r="BE23" s="8">
        <v>1</v>
      </c>
      <c r="BF23" s="8">
        <v>1</v>
      </c>
      <c r="BG23" s="8">
        <v>1</v>
      </c>
      <c r="BH23" s="8">
        <v>1</v>
      </c>
      <c r="BI23" s="8">
        <v>1</v>
      </c>
      <c r="BJ23" s="8">
        <v>1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8">
        <v>1</v>
      </c>
      <c r="BQ23" s="8">
        <v>1</v>
      </c>
      <c r="BR23" s="8">
        <v>1</v>
      </c>
      <c r="BS23" s="8">
        <v>1</v>
      </c>
      <c r="BT23" s="8">
        <v>1</v>
      </c>
      <c r="BU23" s="8">
        <v>1</v>
      </c>
      <c r="BV23" s="8">
        <v>1</v>
      </c>
      <c r="BW23" s="8">
        <v>1</v>
      </c>
      <c r="BX23" s="8">
        <v>1</v>
      </c>
      <c r="BY23" s="8">
        <v>1</v>
      </c>
      <c r="BZ23" s="8">
        <v>1</v>
      </c>
      <c r="CA23" s="8">
        <v>1</v>
      </c>
      <c r="CB23" s="8">
        <v>1</v>
      </c>
      <c r="CC23" s="8">
        <v>1</v>
      </c>
      <c r="CD23" s="8">
        <v>1</v>
      </c>
      <c r="CE23" s="8">
        <v>1</v>
      </c>
      <c r="CF23" s="8">
        <v>1</v>
      </c>
      <c r="CG23" s="8">
        <v>1</v>
      </c>
      <c r="CH23" s="8">
        <v>1</v>
      </c>
      <c r="CI23" s="8">
        <v>1</v>
      </c>
      <c r="CJ23" s="8">
        <v>1</v>
      </c>
      <c r="CK23" s="8">
        <v>1</v>
      </c>
      <c r="CL23" s="8">
        <v>1</v>
      </c>
      <c r="CM23" s="8">
        <v>1</v>
      </c>
      <c r="CN23" s="8">
        <v>1</v>
      </c>
      <c r="CO23" s="8">
        <v>1</v>
      </c>
      <c r="CP23" s="8">
        <v>1</v>
      </c>
      <c r="CQ23" s="8">
        <v>1</v>
      </c>
      <c r="CR23" s="8">
        <v>1</v>
      </c>
      <c r="CS23" s="8">
        <v>1</v>
      </c>
      <c r="CT23" s="8">
        <v>1</v>
      </c>
      <c r="CU23" s="8">
        <v>1</v>
      </c>
      <c r="CV23" s="8">
        <v>1</v>
      </c>
      <c r="CW23" s="8">
        <v>1</v>
      </c>
      <c r="CX23" s="8">
        <v>1</v>
      </c>
      <c r="CY23" s="8">
        <v>1</v>
      </c>
      <c r="CZ23" s="8">
        <v>1</v>
      </c>
      <c r="DA23" s="8">
        <v>1</v>
      </c>
      <c r="DB23" s="8">
        <v>1</v>
      </c>
      <c r="DC23" s="8">
        <v>1</v>
      </c>
      <c r="DD23" s="8">
        <v>1</v>
      </c>
      <c r="DE23" s="8">
        <v>1</v>
      </c>
      <c r="DF23" s="8">
        <v>1</v>
      </c>
      <c r="DG23" s="8">
        <v>1</v>
      </c>
      <c r="DH23" s="8">
        <v>1</v>
      </c>
      <c r="DI23" s="8">
        <v>1</v>
      </c>
      <c r="DJ23" s="8">
        <v>1</v>
      </c>
      <c r="DK23" s="8">
        <v>1</v>
      </c>
      <c r="DL23" s="8" t="s">
        <v>415</v>
      </c>
      <c r="DM23" s="8" t="s">
        <v>415</v>
      </c>
      <c r="DN23" s="8">
        <v>1</v>
      </c>
      <c r="DO23" s="8">
        <v>1</v>
      </c>
      <c r="DP23" s="8">
        <v>1</v>
      </c>
      <c r="DQ23" s="8">
        <v>1</v>
      </c>
      <c r="DR23" s="8">
        <v>1</v>
      </c>
      <c r="DS23" s="8">
        <v>1</v>
      </c>
      <c r="DT23" s="8">
        <v>1</v>
      </c>
      <c r="DU23" s="8">
        <v>1</v>
      </c>
      <c r="DV23" s="8">
        <v>1</v>
      </c>
      <c r="DW23" s="8">
        <v>1</v>
      </c>
      <c r="DX23" s="8">
        <v>1</v>
      </c>
      <c r="DY23" s="8" t="s">
        <v>902</v>
      </c>
      <c r="DZ23" s="8" t="s">
        <v>902</v>
      </c>
      <c r="EA23" s="8" t="s">
        <v>415</v>
      </c>
      <c r="EB23" s="8">
        <v>1</v>
      </c>
      <c r="EC23" s="8">
        <v>1</v>
      </c>
      <c r="ED23" s="8">
        <v>1</v>
      </c>
      <c r="EE23" s="8">
        <v>1</v>
      </c>
      <c r="EF23" s="8">
        <v>1</v>
      </c>
      <c r="EG23" s="8">
        <v>1</v>
      </c>
      <c r="EH23" s="8">
        <v>1</v>
      </c>
      <c r="EI23" s="8">
        <v>1</v>
      </c>
      <c r="EJ23" s="8">
        <v>1</v>
      </c>
      <c r="EK23" s="8">
        <v>1</v>
      </c>
      <c r="EL23" s="8">
        <v>1</v>
      </c>
      <c r="EM23" s="8">
        <v>1</v>
      </c>
      <c r="EN23" s="8">
        <v>1</v>
      </c>
      <c r="EO23" s="8">
        <v>1</v>
      </c>
      <c r="EP23" s="8">
        <v>1</v>
      </c>
      <c r="EQ23" s="8">
        <v>1</v>
      </c>
      <c r="ER23" s="8">
        <v>1</v>
      </c>
      <c r="ES23" s="8">
        <v>1</v>
      </c>
      <c r="ET23" s="8">
        <v>1</v>
      </c>
      <c r="EU23" s="8">
        <v>1</v>
      </c>
      <c r="EV23" s="8">
        <v>1</v>
      </c>
      <c r="EW23" s="8" t="s">
        <v>413</v>
      </c>
      <c r="EX23" s="8" t="s">
        <v>413</v>
      </c>
      <c r="EY23" s="8" t="s">
        <v>413</v>
      </c>
      <c r="EZ23" s="8" t="s">
        <v>413</v>
      </c>
      <c r="FA23" s="8" t="s">
        <v>413</v>
      </c>
      <c r="FB23" s="8" t="s">
        <v>413</v>
      </c>
      <c r="FC23" s="8">
        <v>1</v>
      </c>
      <c r="FD23" s="8">
        <v>1</v>
      </c>
      <c r="FE23" s="8">
        <v>1</v>
      </c>
      <c r="FF23" s="8">
        <v>1</v>
      </c>
      <c r="FG23" s="8">
        <v>1</v>
      </c>
      <c r="FH23" s="8" t="s">
        <v>415</v>
      </c>
      <c r="FI23" s="8" t="s">
        <v>415</v>
      </c>
      <c r="FJ23" s="8">
        <v>1</v>
      </c>
      <c r="FK23" s="8">
        <v>1</v>
      </c>
      <c r="FL23" s="8">
        <v>1</v>
      </c>
      <c r="FM23" s="8">
        <v>1</v>
      </c>
      <c r="FN23" s="8">
        <v>1</v>
      </c>
      <c r="FO23" s="8">
        <v>1</v>
      </c>
      <c r="FP23" s="8">
        <v>1</v>
      </c>
      <c r="FQ23" s="8">
        <v>1</v>
      </c>
      <c r="FR23" s="8">
        <v>1</v>
      </c>
      <c r="FS23" s="8">
        <v>1</v>
      </c>
      <c r="FT23" s="8">
        <v>1</v>
      </c>
      <c r="FU23" s="8">
        <v>1</v>
      </c>
      <c r="FV23" s="8">
        <v>1</v>
      </c>
      <c r="FW23" s="8">
        <v>1</v>
      </c>
      <c r="FX23" s="8">
        <v>1</v>
      </c>
      <c r="FY23" s="8">
        <v>1</v>
      </c>
      <c r="FZ23" s="8">
        <v>1</v>
      </c>
      <c r="GA23" s="8">
        <v>1</v>
      </c>
      <c r="GB23" s="8">
        <v>1</v>
      </c>
      <c r="GC23" s="8">
        <v>1</v>
      </c>
      <c r="GD23" s="8">
        <v>1</v>
      </c>
      <c r="GE23" s="8">
        <v>1</v>
      </c>
      <c r="GF23" s="8">
        <v>1</v>
      </c>
      <c r="GG23" s="8">
        <v>1</v>
      </c>
      <c r="GH23" s="8">
        <v>1</v>
      </c>
      <c r="GI23" s="8">
        <v>1</v>
      </c>
      <c r="GJ23" s="8">
        <v>1</v>
      </c>
      <c r="GK23" s="8">
        <v>1</v>
      </c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 t="s">
        <v>415</v>
      </c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>
        <f t="shared" si="3"/>
        <v>0</v>
      </c>
      <c r="KU23" s="8">
        <f t="shared" si="0"/>
        <v>6</v>
      </c>
      <c r="KV23" s="8">
        <f t="shared" si="1"/>
        <v>136</v>
      </c>
      <c r="KW23" s="8">
        <f t="shared" si="2"/>
        <v>7</v>
      </c>
      <c r="KX23" s="8"/>
      <c r="KY23" s="8" t="e">
        <f>VLOOKUP(Tableau2353[[#This Row],[Matricule]],Feuil2!D:J,7,0)</f>
        <v>#N/A</v>
      </c>
      <c r="KZ23" s="61">
        <f>IF(ISBLANK($P23)," ",IF(AND(NOT(ISBLANK($Q23)),MONTH($Q23)&gt;1),IF(MONTH($P23)&lt;=1,COUNTIF(Tableau2353[[#This Row],[01/01/2024]:[31/01/2024]],"B")), IF(IF(AND((ISBLANK($Q23))),MONTH($P23)&gt;1)," ",IF(MONTH($P23)&lt;=1,COUNTIF(Tableau2353[[#This Row],[01/01/2024]:[31/01/2024]],"B")))))</f>
        <v>0</v>
      </c>
      <c r="LA23" s="61">
        <f>IF(ISBLANK($P23)," ",IF(AND(NOT(ISBLANK($Q23)),MONTH($Q23)&gt;2),IF(MONTH($P23)&lt;=2,COUNTIF(Tableau2353[[#This Row],[01/02/2024]:[29/02/2024]],"B")), IF(IF(AND((ISBLANK($Q23))),MONTH($P23)&gt;2)," ",IF(MONTH($P23)&lt;=2,COUNTIF(Tableau2353[[#This Row],[01/02/2024]:[29/02/2024]],"B")))))</f>
        <v>0</v>
      </c>
      <c r="LB23" s="61">
        <f>IF(ISBLANK($P23)," ",IF(AND(NOT(ISBLANK($Q23)),MONTH($Q23)&gt;3),IF(MONTH($P23)&lt;=3,COUNTIF(Tableau2353[[#This Row],[01/03/2024]:[29/03/2024]],"B")), IF(IF(AND((ISBLANK($Q23))),MONTH($P23)&gt;3)," ",IF(MONTH($P23)&lt;=3,COUNTIF(Tableau2353[[#This Row],[01/03/2024]:[29/03/2024]],"B")))))</f>
        <v>0</v>
      </c>
      <c r="LC23" s="61">
        <f>IF(ISBLANK($P23)," ",IF(AND(NOT(ISBLANK($Q23)),MONTH($Q23)&gt;4),IF(MONTH($P23)&lt;=4,COUNTIF(Tableau2353[[#This Row],[01/04/2024]:[30/04/2024]],"B")), IF(IF(AND((ISBLANK($Q23))),MONTH($P23)&gt;4)," ",IF(MONTH($P23)&lt;=4,COUNTIF(Tableau2353[[#This Row],[01/04/2024]:[30/04/2024]],"B")))))</f>
        <v>0</v>
      </c>
      <c r="LD23" s="61">
        <f>IF(ISBLANK($P23)," ",IF(AND(NOT(ISBLANK($Q23)),MONTH($Q23)&gt;5),IF(MONTH($P23)&lt;=5,COUNTIF(Tableau2353[[#This Row],[01/05/2024]:[31/05/2024]],"B")), IF(IF(AND((ISBLANK($Q23))),MONTH($P23)&gt;5)," ",IF(MONTH($P23)&lt;=5,COUNTIF(Tableau2353[[#This Row],[01/05/2024]:[31/05/2024]],"B")))))</f>
        <v>0</v>
      </c>
      <c r="LE23" s="61">
        <f>IF(ISBLANK($P23)," ",IF(AND(NOT(ISBLANK($Q23)),MONTH($Q23)&gt;6),IF(MONTH($P23)&lt;=6,COUNTIF(Tableau2353[[#This Row],[3/6/20242]:[28/06/2024]],"B")), IF(IF(AND((ISBLANK($Q23))),MONTH($P23)&gt;6)," ",IF(MONTH($P23)&lt;=6,COUNTIF(Tableau2353[[#This Row],[3/6/20242]:[28/06/2024]],"B")))))</f>
        <v>0</v>
      </c>
      <c r="LF23" s="61">
        <f>IF(ISBLANK($P23)," ",IF(AND(NOT(ISBLANK($Q23)),MONTH($Q23)&gt;7),IF(MONTH($P23)&lt;=7,COUNTIF(Tableau2353[[#This Row],[01/07/2024]:[31/07/2024]],"B")), IF(IF(AND((ISBLANK($Q23))),MONTH($P23)&gt;7)," ",IF(MONTH($P23)&lt;=7,COUNTIF(Tableau2353[[#This Row],[01/07/2024]:[31/07/2024]],"B")))))</f>
        <v>0</v>
      </c>
      <c r="LG23" s="61">
        <f>IF(ISBLANK($P23)," ",IF(AND(NOT(ISBLANK($Q23)),MONTH($Q23)&gt;8),IF(MONTH($P23)&lt;=8,COUNTIF(Tableau2353[[#This Row],[1/8/2024]:[30/08/2024]],"B")), IF(IF(AND((ISBLANK($Q23))),MONTH($P23)&gt;8)," ",IF(MONTH($P23)&lt;=8,COUNTIF(Tableau2353[[#This Row],[1/8/2024]:[30/08/2024]],"B")))))</f>
        <v>0</v>
      </c>
      <c r="LH23" s="61">
        <f>IF(ISBLANK($P23)," ",IF(AND(NOT(ISBLANK($Q23)),MONTH($Q23)&gt;9),IF(MONTH($P23)&lt;=9,COUNTIF(Tableau2353[[#This Row],[02/09/2024]:[30/09/2024]],"B")), IF(IF(AND((ISBLANK($Q23))),MONTH($P23)&gt;9)," ",IF(MONTH($P23)&lt;=9,COUNTIF(Tableau2353[[#This Row],[02/09/2024]:[30/09/2024]],"B")))))</f>
        <v>0</v>
      </c>
      <c r="LI23" s="61">
        <f>IF(ISBLANK($P23)," ",IF(AND(NOT(ISBLANK($Q23)),MONTH($Q23)&gt;10),IF(MONTH($P23)&lt;=10,COUNTIF(Tableau2353[[#This Row],[01/10/2024]:[31/10/2024]],"B")), IF(IF(AND((ISBLANK($Q23))),MONTH($P23)&gt;10)," ",IF(MONTH($P23)&lt;=10,COUNTIF(Tableau2353[[#This Row],[01/10/2024]:[31/10/2024]],"B")))))</f>
        <v>0</v>
      </c>
      <c r="LJ23" s="61">
        <f>IF(ISBLANK($P23)," ",IF(AND(NOT(ISBLANK($Q23)),MONTH($Q23)&gt;11),IF(MONTH($P23)&lt;=11,COUNTIF(Tableau2353[[#This Row],[01/11/2024]:[29/11/2024]],"B")), IF(IF(AND((ISBLANK($Q23))),MONTH($P23)&gt;11)," ",IF(MONTH($P23)&lt;=11,COUNTIF(Tableau2353[[#This Row],[01/11/2024]:[29/11/2024]],"B")))))</f>
        <v>0</v>
      </c>
      <c r="LK23" s="61">
        <f>IF(ISBLANK($P23)," ",IF(AND(NOT(ISBLANK($Q23)),MONTH($Q23)&gt;12),IF(MONTH($P23)&lt;=12,COUNTIF(Tableau2353[[#This Row],[02/12/2024]:[31/12/2024]],"B")), IF(IF(AND((ISBLANK($Q23))),MONTH($P23)&gt;12)," ",IF(MONTH($P23)&lt;=12,COUNTIF(Tableau2353[[#This Row],[02/12/2024]:[31/12/2024]],"B")))))</f>
        <v>0</v>
      </c>
    </row>
    <row r="24" spans="1:323" ht="15" hidden="1" customHeight="1">
      <c r="A24" s="40">
        <v>1</v>
      </c>
      <c r="B24" s="92" t="s">
        <v>495</v>
      </c>
      <c r="C24" s="26" t="s">
        <v>496</v>
      </c>
      <c r="D24" s="32">
        <v>45082</v>
      </c>
      <c r="E24" s="26" t="s">
        <v>419</v>
      </c>
      <c r="F24" s="26" t="s">
        <v>465</v>
      </c>
      <c r="G24" s="26" t="s">
        <v>438</v>
      </c>
      <c r="H24" s="26" t="s">
        <v>439</v>
      </c>
      <c r="I24" s="26" t="s">
        <v>423</v>
      </c>
      <c r="J24" s="26" t="s">
        <v>440</v>
      </c>
      <c r="K24" s="26" t="s">
        <v>441</v>
      </c>
      <c r="L24" s="26" t="s">
        <v>481</v>
      </c>
      <c r="M24" s="26" t="s">
        <v>442</v>
      </c>
      <c r="N24" s="26" t="s">
        <v>443</v>
      </c>
      <c r="O24" s="26" t="s">
        <v>444</v>
      </c>
      <c r="P24" s="32">
        <v>45292</v>
      </c>
      <c r="Q24" s="26"/>
      <c r="R24" s="27" t="s">
        <v>445</v>
      </c>
      <c r="S24" s="28">
        <f>IF(ISBLANK(P24)," ",IF(IF(AND(NOT(ISBLANK(Q24))),MONTH(Q24)&lt;1)," ",IF(MONTH(P24)&lt;2,SUM(Tableau2353[[#This Row],[01/01/2024]:[31/01/2024]])," ")))</f>
        <v>22</v>
      </c>
      <c r="T24" s="28">
        <f>IF(ISBLANK(P24)," ",IF(IF(AND(NOT(ISBLANK(Q24))),MONTH(Q24)&lt;2)," ",IF(MONTH(P24)&lt;3,SUM(Tableau2353[[#This Row],[01/02/2024]:[29/02/2024]])," ")))</f>
        <v>21</v>
      </c>
      <c r="U24" s="28">
        <f>IF(ISBLANK(P24)," ",IF(IF(AND(NOT(ISBLANK(Q24))),MONTH(Q24)&lt;3)," ",IF(MONTH(P24)&lt;4,SUM(Tableau2353[[#This Row],[01/03/2024]:[29/03/2024]])," ")))</f>
        <v>21</v>
      </c>
      <c r="V24" s="74">
        <f>IF(ISBLANK(P24)," ",IF(IF(AND(NOT(ISBLANK(Q24))),MONTH(Q24)&lt;4)," ",IF(MONTH(P24)&lt;5,SUM(Tableau2353[[#This Row],[01/04/2024]:[30/04/2024]])," ")))</f>
        <v>19</v>
      </c>
      <c r="W24" s="28">
        <f>IF(ISBLANK(P24)," ",IF(IF(AND(NOT(ISBLANK(Q24))),MONTH(Q24)&lt;5)," ",IF(MONTH(P24)&lt;6,SUM(Tableau2353[[#This Row],[01/05/2024]:[31/05/2024]])," ")))</f>
        <v>22</v>
      </c>
      <c r="X24" s="28">
        <f>IF(ISBLANK(P24)," ",IF(IF(AND(NOT(ISBLANK(Q24))),MONTH(Q24)&lt;6)," ",IF(MONTH(P24)&lt;7,SUM(Tableau2353[[#This Row],[3/6/20242]:[28/06/2024]])," ")))</f>
        <v>18</v>
      </c>
      <c r="Y24" s="28">
        <f>IF(ISBLANK(P24)," ",IF(IF(AND(NOT(ISBLANK(Q24))),MONTH(Q24)&lt;6)," ",IF(MONTH(P24)&lt;8,SUM(Tableau2353[[#This Row],[01/07/2024]:[31/07/2024]])," ")))</f>
        <v>20</v>
      </c>
      <c r="Z24" s="28">
        <f>IF(ISBLANK(P24)," ",IF(IF(AND(NOT(ISBLANK(Q24))),MONTH(Q24)&lt;8)," ",IF(MONTH(P24)&lt;9,SUM(Tableau2353[[#This Row],[1/8/2024]:[30/08/2024]])," ")))</f>
        <v>12</v>
      </c>
      <c r="AA24" s="28">
        <f>IF(ISBLANK(P24)," ",IF(IF(AND(NOT(ISBLANK(Q24))),MONTH(Q24)&lt;9)," ",IF(MONTH(P24)&lt;10,SUM(Tableau2353[[#This Row],[02/09/2024]:[30/09/2024]])," ")))</f>
        <v>20</v>
      </c>
      <c r="AB24" s="28">
        <f>IF(ISBLANK(P24)," ",IF(IF(AND(NOT(ISBLANK(Q24))),MONTH(Q24)&lt;10)," ",IF(MONTH(P24)&lt;11,SUM(Tableau2353[[#This Row],[01/10/2024]:[31/10/2024]])," ")))</f>
        <v>23</v>
      </c>
      <c r="AC24" s="28">
        <f>IF(ISBLANK(P24)," ",IF(IF(AND(NOT(ISBLANK(Q24))),MONTH(Q24)&lt;11)," ",IF(MONTH(P24)&lt;12,SUM(Tableau2353[[#This Row],[01/11/2024]:[29/11/2024]])," ")))</f>
        <v>17</v>
      </c>
      <c r="AD24" s="28">
        <f>IF(ISBLANK(P24)," ",IF(IF(AND(NOT(ISBLANK(Q24))),MONTH(Q24)&lt;12)," ",IF(MONTH(P24)&lt;13,SUM(Tableau2353[[#This Row],[02/12/2024]:[31/12/2024]])," ")))</f>
        <v>22</v>
      </c>
      <c r="AE24" s="7"/>
      <c r="AF24" s="64">
        <f>IF(OR(ISBLANK(P24),Tableau2353[[#This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24" s="8">
        <f>IF(OR(ISBLANK(P24),Tableau2353[[#This Row],[Février]]=" ")," ",SUM(Tableau2353[[#This Row],[01/02/2024]:[29/02/2024]])/(COUNTA(Tableau2353[[#This Row],[01/02/2024]:[29/02/2024]])+COUNTBLANK(Tableau2353[[#This Row],[01/02/2024]:[29/02/2024]])))</f>
        <v>1</v>
      </c>
      <c r="AH24" s="8">
        <f>IF(OR(ISBLANK(P24),Tableau2353[[#This Row],[Mars]]=" ")," ",SUM(Tableau2353[[#This Row],[01/03/2024]:[29/03/2024]])/(COUNTA(Tableau2353[[#This Row],[01/03/2024]:[29/03/2024]])+COUNTBLANK(Tableau2353[[#This Row],[01/03/2024]:[29/03/2024]])))</f>
        <v>1</v>
      </c>
      <c r="AI24" s="8">
        <f>IF(OR(ISBLANK(P24),Tableau2353[[#This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24" s="8">
        <f>IF(OR(ISBLANK(P24),Tableau2353[[#This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24" s="8">
        <f>IF(OR(ISBLANK(P24),Tableau2353[[#This Row],[Juin]]=" ")," ",SUM(Tableau2353[[#This Row],[3/6/20242]:[28/06/2024]])/(COUNTA(Tableau2353[[#This Row],[3/6/20242]:[28/06/2024]])+COUNTBLANK(Tableau2353[[#This Row],[3/6/20242]:[28/06/2024]])))</f>
        <v>0.9</v>
      </c>
      <c r="AL24" s="8">
        <f>IF(OR(ISBLANK(P24),Tableau2353[[#This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24" s="8">
        <f>IF(OR(ISBLANK(P24),Tableau2353[[#This Row],[Août]]=" ")," ",SUM(Tableau2353[[#This Row],[1/8/2024]:[30/08/2024]])/(COUNTA(Tableau2353[[#This Row],[1/8/2024]:[30/08/2024]])+COUNTBLANK(Tableau2353[[#This Row],[1/8/2024]:[30/08/2024]])))</f>
        <v>0.54545454545454541</v>
      </c>
      <c r="AN24" s="8">
        <f>IF(OR(ISBLANK(P24),Tableau2353[[#This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24" s="8">
        <f>IF(OR(ISBLANK(P24),Tableau2353[[#This Row],[Octobre]]=" ")," ",SUM(Tableau2353[[#This Row],[01/10/2024]:[31/10/2024]])/(COUNTA(Tableau2353[[#This Row],[01/10/2024]:[31/10/2024]])+COUNTBLANK(Tableau2353[[#This Row],[01/10/2024]:[31/10/2024]])))</f>
        <v>1</v>
      </c>
      <c r="AP24" s="8">
        <f>IF(OR(ISBLANK(P24),Tableau2353[[#This Row],[Novembre]]=" ")," ",SUM(Tableau2353[[#This Row],[01/11/2024]:[29/11/2024]])/(COUNTA(Tableau2353[[#This Row],[01/11/2024]:[29/11/2024]])+COUNTBLANK(Tableau2353[[#This Row],[01/11/2024]:[29/11/2024]])))</f>
        <v>0.80952380952380953</v>
      </c>
      <c r="AQ24" s="8">
        <f>IF(OR(ISBLANK(P24),Tableau2353[[#This Row],[Décembre]]=" ")," ",SUM(Tableau2353[[#This Row],[02/12/2024]:[31/12/2024]])/(COUNTA(Tableau2353[[#This Row],[02/12/2024]:[31/12/2024]])+COUNTBLANK(Tableau2353[[#This Row],[02/12/2024]:[31/12/2024]])))</f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61" t="s">
        <v>415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>
        <v>1</v>
      </c>
      <c r="BW24" s="8">
        <v>1</v>
      </c>
      <c r="BX24" s="8">
        <v>1</v>
      </c>
      <c r="BY24" s="8">
        <v>1</v>
      </c>
      <c r="BZ24" s="8">
        <v>1</v>
      </c>
      <c r="CA24" s="8">
        <v>1</v>
      </c>
      <c r="CB24" s="8">
        <v>1</v>
      </c>
      <c r="CC24" s="8">
        <v>1</v>
      </c>
      <c r="CD24" s="8">
        <v>1</v>
      </c>
      <c r="CE24" s="8">
        <v>1</v>
      </c>
      <c r="CF24" s="8">
        <v>1</v>
      </c>
      <c r="CG24" s="8">
        <v>1</v>
      </c>
      <c r="CH24" s="8">
        <v>1</v>
      </c>
      <c r="CI24" s="8">
        <v>1</v>
      </c>
      <c r="CJ24" s="8">
        <v>1</v>
      </c>
      <c r="CK24" s="8">
        <v>1</v>
      </c>
      <c r="CL24" s="8">
        <v>1</v>
      </c>
      <c r="CM24" s="8">
        <v>1</v>
      </c>
      <c r="CN24" s="8">
        <v>1</v>
      </c>
      <c r="CO24" s="8">
        <v>1</v>
      </c>
      <c r="CP24" s="8">
        <v>1</v>
      </c>
      <c r="CQ24" s="8">
        <v>1</v>
      </c>
      <c r="CR24" s="8">
        <v>1</v>
      </c>
      <c r="CS24" s="8">
        <v>1</v>
      </c>
      <c r="CT24" s="8">
        <v>1</v>
      </c>
      <c r="CU24" s="8">
        <v>1</v>
      </c>
      <c r="CV24" s="8">
        <v>1</v>
      </c>
      <c r="CW24" s="8">
        <v>1</v>
      </c>
      <c r="CX24" s="8">
        <v>1</v>
      </c>
      <c r="CY24" s="8">
        <v>1</v>
      </c>
      <c r="CZ24" s="8">
        <v>1</v>
      </c>
      <c r="DA24" s="8">
        <v>1</v>
      </c>
      <c r="DB24" s="8">
        <v>1</v>
      </c>
      <c r="DC24" s="8">
        <v>1</v>
      </c>
      <c r="DD24" s="8">
        <v>1</v>
      </c>
      <c r="DE24" s="8">
        <v>1</v>
      </c>
      <c r="DF24" s="8">
        <v>1</v>
      </c>
      <c r="DG24" s="8">
        <v>1</v>
      </c>
      <c r="DH24" s="8">
        <v>1</v>
      </c>
      <c r="DI24" s="8">
        <v>1</v>
      </c>
      <c r="DJ24" s="8">
        <v>1</v>
      </c>
      <c r="DK24" s="8">
        <v>1</v>
      </c>
      <c r="DL24" s="8" t="s">
        <v>415</v>
      </c>
      <c r="DM24" s="8" t="s">
        <v>415</v>
      </c>
      <c r="DN24" s="8" t="s">
        <v>413</v>
      </c>
      <c r="DO24" s="8">
        <v>1</v>
      </c>
      <c r="DP24" s="8">
        <v>1</v>
      </c>
      <c r="DQ24" s="8">
        <v>1</v>
      </c>
      <c r="DR24" s="8">
        <v>1</v>
      </c>
      <c r="DS24" s="8">
        <v>1</v>
      </c>
      <c r="DT24" s="8">
        <v>1</v>
      </c>
      <c r="DU24" s="8">
        <v>1</v>
      </c>
      <c r="DV24" s="8">
        <v>1</v>
      </c>
      <c r="DW24" s="8">
        <v>1</v>
      </c>
      <c r="DX24" s="8">
        <v>1</v>
      </c>
      <c r="DY24" s="8">
        <v>1</v>
      </c>
      <c r="DZ24" s="8">
        <v>1</v>
      </c>
      <c r="EA24" s="8" t="s">
        <v>415</v>
      </c>
      <c r="EB24" s="8">
        <v>1</v>
      </c>
      <c r="EC24" s="8">
        <v>1</v>
      </c>
      <c r="ED24" s="8">
        <v>1</v>
      </c>
      <c r="EE24" s="8">
        <v>1</v>
      </c>
      <c r="EF24" s="8">
        <v>1</v>
      </c>
      <c r="EG24" s="8">
        <v>1</v>
      </c>
      <c r="EH24" s="8">
        <v>1</v>
      </c>
      <c r="EI24" s="8">
        <v>1</v>
      </c>
      <c r="EJ24" s="8">
        <v>1</v>
      </c>
      <c r="EK24" s="8">
        <v>1</v>
      </c>
      <c r="EL24" s="8">
        <v>1</v>
      </c>
      <c r="EM24" s="8">
        <v>1</v>
      </c>
      <c r="EN24" s="8">
        <v>1</v>
      </c>
      <c r="EO24" s="8">
        <v>1</v>
      </c>
      <c r="EP24" s="8">
        <v>1</v>
      </c>
      <c r="EQ24" s="8">
        <v>1</v>
      </c>
      <c r="ER24" s="8">
        <v>1</v>
      </c>
      <c r="ES24" s="8">
        <v>1</v>
      </c>
      <c r="ET24" s="8">
        <v>1</v>
      </c>
      <c r="EU24" s="8">
        <v>1</v>
      </c>
      <c r="EV24" s="8">
        <v>1</v>
      </c>
      <c r="EW24" s="8">
        <v>1</v>
      </c>
      <c r="EX24" s="8">
        <v>1</v>
      </c>
      <c r="EY24" s="8">
        <v>1</v>
      </c>
      <c r="EZ24" s="8">
        <v>1</v>
      </c>
      <c r="FA24" s="8">
        <v>1</v>
      </c>
      <c r="FB24" s="8">
        <v>1</v>
      </c>
      <c r="FC24" s="8">
        <v>1</v>
      </c>
      <c r="FD24" s="8">
        <v>1</v>
      </c>
      <c r="FE24" s="8">
        <v>1</v>
      </c>
      <c r="FF24" s="8">
        <v>1</v>
      </c>
      <c r="FG24" s="8">
        <v>1</v>
      </c>
      <c r="FH24" s="8" t="s">
        <v>415</v>
      </c>
      <c r="FI24" s="8" t="s">
        <v>415</v>
      </c>
      <c r="FJ24" s="8">
        <v>1</v>
      </c>
      <c r="FK24" s="8">
        <v>1</v>
      </c>
      <c r="FL24" s="8">
        <v>1</v>
      </c>
      <c r="FM24" s="8">
        <v>1</v>
      </c>
      <c r="FN24" s="8">
        <v>1</v>
      </c>
      <c r="FO24" s="8">
        <v>1</v>
      </c>
      <c r="FP24" s="8">
        <v>1</v>
      </c>
      <c r="FQ24" s="8">
        <v>1</v>
      </c>
      <c r="FR24" s="8">
        <v>1</v>
      </c>
      <c r="FS24" s="8">
        <v>1</v>
      </c>
      <c r="FT24" s="8">
        <v>1</v>
      </c>
      <c r="FU24" s="8">
        <v>1</v>
      </c>
      <c r="FV24" s="8">
        <v>1</v>
      </c>
      <c r="FW24" s="8">
        <v>1</v>
      </c>
      <c r="FX24" s="8">
        <v>1</v>
      </c>
      <c r="FY24" s="8">
        <v>1</v>
      </c>
      <c r="FZ24" s="8">
        <v>1</v>
      </c>
      <c r="GA24" s="8">
        <v>1</v>
      </c>
      <c r="GB24" s="8">
        <v>1</v>
      </c>
      <c r="GC24" s="8">
        <v>1</v>
      </c>
      <c r="GD24" s="8">
        <v>1</v>
      </c>
      <c r="GE24" s="8">
        <v>1</v>
      </c>
      <c r="GF24" s="8">
        <v>1</v>
      </c>
      <c r="GG24" s="8">
        <v>1</v>
      </c>
      <c r="GH24" s="8">
        <v>1</v>
      </c>
      <c r="GI24" s="8">
        <v>1</v>
      </c>
      <c r="GJ24" s="8">
        <v>1</v>
      </c>
      <c r="GK24" s="8">
        <v>1</v>
      </c>
      <c r="GL24" s="8" t="s">
        <v>413</v>
      </c>
      <c r="GM24" s="8" t="s">
        <v>415</v>
      </c>
      <c r="GN24" s="8" t="s">
        <v>413</v>
      </c>
      <c r="GO24" s="8" t="s">
        <v>413</v>
      </c>
      <c r="GP24" s="8" t="s">
        <v>413</v>
      </c>
      <c r="GQ24" s="8" t="s">
        <v>413</v>
      </c>
      <c r="GR24" s="8" t="s">
        <v>413</v>
      </c>
      <c r="GS24" s="8" t="s">
        <v>413</v>
      </c>
      <c r="GT24" s="8" t="s">
        <v>413</v>
      </c>
      <c r="GU24" s="8" t="s">
        <v>413</v>
      </c>
      <c r="GV24" s="8">
        <v>1</v>
      </c>
      <c r="GW24" s="8">
        <v>1</v>
      </c>
      <c r="GX24" s="8" t="s">
        <v>415</v>
      </c>
      <c r="GY24" s="8">
        <v>1</v>
      </c>
      <c r="GZ24" s="8">
        <v>1</v>
      </c>
      <c r="HA24" s="8">
        <v>1</v>
      </c>
      <c r="HB24" s="8" t="s">
        <v>415</v>
      </c>
      <c r="HC24" s="8" t="s">
        <v>415</v>
      </c>
      <c r="HD24" s="8">
        <v>1</v>
      </c>
      <c r="HE24" s="8">
        <v>1</v>
      </c>
      <c r="HF24" s="8">
        <v>1</v>
      </c>
      <c r="HG24" s="8">
        <v>1</v>
      </c>
      <c r="HH24" s="8">
        <v>1</v>
      </c>
      <c r="HI24" s="8">
        <v>1</v>
      </c>
      <c r="HJ24" s="8">
        <v>1</v>
      </c>
      <c r="HK24" s="8">
        <v>1</v>
      </c>
      <c r="HL24" s="8">
        <v>1</v>
      </c>
      <c r="HM24" s="8">
        <v>1</v>
      </c>
      <c r="HN24" s="8">
        <v>1</v>
      </c>
      <c r="HO24" s="8">
        <v>1</v>
      </c>
      <c r="HP24" s="8">
        <v>1</v>
      </c>
      <c r="HQ24" s="8">
        <v>1</v>
      </c>
      <c r="HR24" s="8">
        <v>1</v>
      </c>
      <c r="HS24" s="8">
        <v>1</v>
      </c>
      <c r="HT24" s="8">
        <v>1</v>
      </c>
      <c r="HU24" s="8" t="s">
        <v>415</v>
      </c>
      <c r="HV24" s="8">
        <v>1</v>
      </c>
      <c r="HW24" s="8">
        <v>1</v>
      </c>
      <c r="HX24" s="8">
        <v>1</v>
      </c>
      <c r="HY24" s="8">
        <v>1</v>
      </c>
      <c r="HZ24" s="8">
        <v>1</v>
      </c>
      <c r="IA24" s="8">
        <v>1</v>
      </c>
      <c r="IB24" s="8">
        <v>1</v>
      </c>
      <c r="IC24" s="8">
        <v>1</v>
      </c>
      <c r="ID24" s="8">
        <v>1</v>
      </c>
      <c r="IE24" s="8">
        <v>1</v>
      </c>
      <c r="IF24" s="8">
        <v>1</v>
      </c>
      <c r="IG24" s="8">
        <v>1</v>
      </c>
      <c r="IH24" s="8">
        <v>1</v>
      </c>
      <c r="II24" s="8">
        <v>1</v>
      </c>
      <c r="IJ24" s="8">
        <v>1</v>
      </c>
      <c r="IK24" s="8">
        <v>1</v>
      </c>
      <c r="IL24" s="8">
        <v>1</v>
      </c>
      <c r="IM24" s="8">
        <v>1</v>
      </c>
      <c r="IN24" s="8">
        <v>1</v>
      </c>
      <c r="IO24" s="8">
        <v>1</v>
      </c>
      <c r="IP24" s="8">
        <v>1</v>
      </c>
      <c r="IQ24" s="8">
        <v>1</v>
      </c>
      <c r="IR24" s="8">
        <v>1</v>
      </c>
      <c r="IS24" s="8">
        <v>1</v>
      </c>
      <c r="IT24" s="8">
        <v>1</v>
      </c>
      <c r="IU24" s="8">
        <v>1</v>
      </c>
      <c r="IV24" s="8">
        <v>1</v>
      </c>
      <c r="IW24" s="8">
        <v>1</v>
      </c>
      <c r="IX24" s="8">
        <v>1</v>
      </c>
      <c r="IY24" s="8">
        <v>1</v>
      </c>
      <c r="IZ24" s="8">
        <v>1</v>
      </c>
      <c r="JA24" s="8">
        <v>1</v>
      </c>
      <c r="JB24" s="8">
        <v>1</v>
      </c>
      <c r="JC24" s="8">
        <v>1</v>
      </c>
      <c r="JD24" s="8" t="s">
        <v>413</v>
      </c>
      <c r="JE24" s="8" t="s">
        <v>413</v>
      </c>
      <c r="JF24" s="8" t="s">
        <v>415</v>
      </c>
      <c r="JG24" s="8">
        <v>1</v>
      </c>
      <c r="JH24" s="8">
        <v>1</v>
      </c>
      <c r="JI24" s="8">
        <v>1</v>
      </c>
      <c r="JJ24" s="8">
        <v>1</v>
      </c>
      <c r="JK24" s="8">
        <v>1</v>
      </c>
      <c r="JL24" s="8">
        <v>1</v>
      </c>
      <c r="JM24" s="8">
        <v>1</v>
      </c>
      <c r="JN24" s="8" t="s">
        <v>415</v>
      </c>
      <c r="JO24" s="8">
        <v>1</v>
      </c>
      <c r="JP24" s="8">
        <v>1</v>
      </c>
      <c r="JQ24" s="8">
        <v>1</v>
      </c>
      <c r="JR24" s="8">
        <v>1</v>
      </c>
      <c r="JS24" s="8">
        <v>1</v>
      </c>
      <c r="JT24" s="8">
        <v>1</v>
      </c>
      <c r="JU24" s="8">
        <v>1</v>
      </c>
      <c r="JV24" s="8">
        <v>1</v>
      </c>
      <c r="JW24" s="8">
        <v>1</v>
      </c>
      <c r="JX24" s="8">
        <v>1</v>
      </c>
      <c r="JY24" s="8">
        <v>1</v>
      </c>
      <c r="JZ24" s="8">
        <v>1</v>
      </c>
      <c r="KA24" s="8">
        <v>1</v>
      </c>
      <c r="KB24" s="8">
        <v>1</v>
      </c>
      <c r="KC24" s="8">
        <v>1</v>
      </c>
      <c r="KD24" s="8">
        <v>1</v>
      </c>
      <c r="KE24" s="8">
        <v>1</v>
      </c>
      <c r="KF24" s="8">
        <v>1</v>
      </c>
      <c r="KG24" s="8">
        <v>1</v>
      </c>
      <c r="KH24" s="8">
        <v>1</v>
      </c>
      <c r="KI24" s="8">
        <v>1</v>
      </c>
      <c r="KJ24" s="8">
        <v>1</v>
      </c>
      <c r="KK24" s="8">
        <v>1</v>
      </c>
      <c r="KL24" s="8">
        <v>1</v>
      </c>
      <c r="KM24" s="8">
        <v>1</v>
      </c>
      <c r="KN24" s="8">
        <v>1</v>
      </c>
      <c r="KO24" s="8">
        <v>1</v>
      </c>
      <c r="KP24" s="8">
        <v>1</v>
      </c>
      <c r="KQ24" s="8">
        <v>1</v>
      </c>
      <c r="KR24" s="8">
        <v>1</v>
      </c>
      <c r="KS24" s="8">
        <v>1</v>
      </c>
      <c r="KT24" s="8">
        <f t="shared" si="3"/>
        <v>0</v>
      </c>
      <c r="KU24" s="8">
        <f t="shared" si="0"/>
        <v>12</v>
      </c>
      <c r="KV24" s="8">
        <f t="shared" si="1"/>
        <v>237</v>
      </c>
      <c r="KW24" s="8">
        <f t="shared" si="2"/>
        <v>13</v>
      </c>
      <c r="KX24" s="8"/>
      <c r="KY24" s="8">
        <f>VLOOKUP(Tableau2353[[#This Row],[Matricule]],Feuil2!D:J,7,0)</f>
        <v>7.5</v>
      </c>
      <c r="KZ24" s="61">
        <f>IF(ISBLANK($P24)," ",IF(AND(NOT(ISBLANK($Q24)),MONTH($Q24)&gt;1),IF(MONTH($P24)&lt;=1,COUNTIF(Tableau2353[[#This Row],[01/01/2024]:[31/01/2024]],"B")), IF(IF(AND((ISBLANK($Q24))),MONTH($P24)&gt;1)," ",IF(MONTH($P24)&lt;=1,COUNTIF(Tableau2353[[#This Row],[01/01/2024]:[31/01/2024]],"B")))))</f>
        <v>0</v>
      </c>
      <c r="LA24" s="61">
        <f>IF(ISBLANK($P24)," ",IF(AND(NOT(ISBLANK($Q24)),MONTH($Q24)&gt;2),IF(MONTH($P24)&lt;=2,COUNTIF(Tableau2353[[#This Row],[01/02/2024]:[29/02/2024]],"B")), IF(IF(AND((ISBLANK($Q24))),MONTH($P24)&gt;2)," ",IF(MONTH($P24)&lt;=2,COUNTIF(Tableau2353[[#This Row],[01/02/2024]:[29/02/2024]],"B")))))</f>
        <v>0</v>
      </c>
      <c r="LB24" s="61">
        <f>IF(ISBLANK($P24)," ",IF(AND(NOT(ISBLANK($Q24)),MONTH($Q24)&gt;3),IF(MONTH($P24)&lt;=3,COUNTIF(Tableau2353[[#This Row],[01/03/2024]:[29/03/2024]],"B")), IF(IF(AND((ISBLANK($Q24))),MONTH($P24)&gt;3)," ",IF(MONTH($P24)&lt;=3,COUNTIF(Tableau2353[[#This Row],[01/03/2024]:[29/03/2024]],"B")))))</f>
        <v>0</v>
      </c>
      <c r="LC24" s="61">
        <f>IF(ISBLANK($P24)," ",IF(AND(NOT(ISBLANK($Q24)),MONTH($Q24)&gt;4),IF(MONTH($P24)&lt;=4,COUNTIF(Tableau2353[[#This Row],[01/04/2024]:[30/04/2024]],"B")), IF(IF(AND((ISBLANK($Q24))),MONTH($P24)&gt;4)," ",IF(MONTH($P24)&lt;=4,COUNTIF(Tableau2353[[#This Row],[01/04/2024]:[30/04/2024]],"B")))))</f>
        <v>0</v>
      </c>
      <c r="LD24" s="61">
        <f>IF(ISBLANK($P24)," ",IF(AND(NOT(ISBLANK($Q24)),MONTH($Q24)&gt;5),IF(MONTH($P24)&lt;=5,COUNTIF(Tableau2353[[#This Row],[01/05/2024]:[31/05/2024]],"B")), IF(IF(AND((ISBLANK($Q24))),MONTH($P24)&gt;5)," ",IF(MONTH($P24)&lt;=5,COUNTIF(Tableau2353[[#This Row],[01/05/2024]:[31/05/2024]],"B")))))</f>
        <v>0</v>
      </c>
      <c r="LE24" s="61">
        <f>IF(ISBLANK($P24)," ",IF(AND(NOT(ISBLANK($Q24)),MONTH($Q24)&gt;6),IF(MONTH($P24)&lt;=6,COUNTIF(Tableau2353[[#This Row],[3/6/20242]:[28/06/2024]],"B")), IF(IF(AND((ISBLANK($Q24))),MONTH($P24)&gt;6)," ",IF(MONTH($P24)&lt;=6,COUNTIF(Tableau2353[[#This Row],[3/6/20242]:[28/06/2024]],"B")))))</f>
        <v>0</v>
      </c>
      <c r="LF24" s="61">
        <f>IF(ISBLANK($P24)," ",IF(AND(NOT(ISBLANK($Q24)),MONTH($Q24)&gt;7),IF(MONTH($P24)&lt;=7,COUNTIF(Tableau2353[[#This Row],[01/07/2024]:[31/07/2024]],"B")), IF(IF(AND((ISBLANK($Q24))),MONTH($P24)&gt;7)," ",IF(MONTH($P24)&lt;=7,COUNTIF(Tableau2353[[#This Row],[01/07/2024]:[31/07/2024]],"B")))))</f>
        <v>0</v>
      </c>
      <c r="LG24" s="61">
        <f>IF(ISBLANK($P24)," ",IF(AND(NOT(ISBLANK($Q24)),MONTH($Q24)&gt;8),IF(MONTH($P24)&lt;=8,COUNTIF(Tableau2353[[#This Row],[1/8/2024]:[30/08/2024]],"B")), IF(IF(AND((ISBLANK($Q24))),MONTH($P24)&gt;8)," ",IF(MONTH($P24)&lt;=8,COUNTIF(Tableau2353[[#This Row],[1/8/2024]:[30/08/2024]],"B")))))</f>
        <v>0</v>
      </c>
      <c r="LH24" s="61">
        <f>IF(ISBLANK($P24)," ",IF(AND(NOT(ISBLANK($Q24)),MONTH($Q24)&gt;9),IF(MONTH($P24)&lt;=9,COUNTIF(Tableau2353[[#This Row],[02/09/2024]:[30/09/2024]],"B")), IF(IF(AND((ISBLANK($Q24))),MONTH($P24)&gt;9)," ",IF(MONTH($P24)&lt;=9,COUNTIF(Tableau2353[[#This Row],[02/09/2024]:[30/09/2024]],"B")))))</f>
        <v>0</v>
      </c>
      <c r="LI24" s="61">
        <f>IF(ISBLANK($P24)," ",IF(AND(NOT(ISBLANK($Q24)),MONTH($Q24)&gt;10),IF(MONTH($P24)&lt;=10,COUNTIF(Tableau2353[[#This Row],[01/10/2024]:[31/10/2024]],"B")), IF(IF(AND((ISBLANK($Q24))),MONTH($P24)&gt;10)," ",IF(MONTH($P24)&lt;=10,COUNTIF(Tableau2353[[#This Row],[01/10/2024]:[31/10/2024]],"B")))))</f>
        <v>0</v>
      </c>
      <c r="LJ24" s="61">
        <f>IF(ISBLANK($P24)," ",IF(AND(NOT(ISBLANK($Q24)),MONTH($Q24)&gt;11),IF(MONTH($P24)&lt;=11,COUNTIF(Tableau2353[[#This Row],[01/11/2024]:[29/11/2024]],"B")), IF(IF(AND((ISBLANK($Q24))),MONTH($P24)&gt;11)," ",IF(MONTH($P24)&lt;=11,COUNTIF(Tableau2353[[#This Row],[01/11/2024]:[29/11/2024]],"B")))))</f>
        <v>0</v>
      </c>
      <c r="LK24" s="61">
        <f>IF(ISBLANK($P24)," ",IF(AND(NOT(ISBLANK($Q24)),MONTH($Q24)&gt;12),IF(MONTH($P24)&lt;=12,COUNTIF(Tableau2353[[#This Row],[02/12/2024]:[31/12/2024]],"B")), IF(IF(AND((ISBLANK($Q24))),MONTH($P24)&gt;12)," ",IF(MONTH($P24)&lt;=12,COUNTIF(Tableau2353[[#This Row],[02/12/2024]:[31/12/2024]],"B")))))</f>
        <v>0</v>
      </c>
    </row>
    <row r="25" spans="1:323" ht="15" hidden="1" customHeight="1">
      <c r="A25" s="40">
        <v>1</v>
      </c>
      <c r="B25" s="92" t="s">
        <v>497</v>
      </c>
      <c r="C25" s="72" t="s">
        <v>498</v>
      </c>
      <c r="D25" s="32">
        <v>44844</v>
      </c>
      <c r="E25" s="26" t="s">
        <v>419</v>
      </c>
      <c r="F25" s="26" t="s">
        <v>431</v>
      </c>
      <c r="G25" s="26" t="s">
        <v>421</v>
      </c>
      <c r="H25" s="26" t="s">
        <v>422</v>
      </c>
      <c r="I25" s="26" t="s">
        <v>423</v>
      </c>
      <c r="J25" s="26" t="s">
        <v>424</v>
      </c>
      <c r="K25" s="26" t="s">
        <v>425</v>
      </c>
      <c r="L25" s="26"/>
      <c r="M25" s="26" t="s">
        <v>499</v>
      </c>
      <c r="N25" s="26" t="s">
        <v>456</v>
      </c>
      <c r="O25" s="26" t="s">
        <v>451</v>
      </c>
      <c r="P25" s="32">
        <v>45292</v>
      </c>
      <c r="Q25" s="26"/>
      <c r="R25" s="27" t="s">
        <v>445</v>
      </c>
      <c r="S25" s="28">
        <f>IF(ISBLANK(P25)," ",IF(IF(AND(NOT(ISBLANK(Q25))),MONTH(Q25)&lt;1)," ",IF(MONTH(P25)&lt;2,SUM(Tableau2353[[#This Row],[01/01/2024]:[31/01/2024]])," ")))</f>
        <v>17</v>
      </c>
      <c r="T25" s="28">
        <f>IF(ISBLANK(P25)," ",IF(IF(AND(NOT(ISBLANK(Q25))),MONTH(Q25)&lt;2)," ",IF(MONTH(P25)&lt;3,SUM(Tableau2353[[#This Row],[01/02/2024]:[29/02/2024]])," ")))</f>
        <v>21</v>
      </c>
      <c r="U25" s="28">
        <f>IF(ISBLANK(P25)," ",IF(IF(AND(NOT(ISBLANK(Q25))),MONTH(Q25)&lt;3)," ",IF(MONTH(P25)&lt;4,SUM(Tableau2353[[#This Row],[01/03/2024]:[29/03/2024]])," ")))</f>
        <v>21</v>
      </c>
      <c r="V25" s="28">
        <f>IF(ISBLANK(P25)," ",IF(IF(AND(NOT(ISBLANK(Q25))),MONTH(Q25)&lt;4)," ",IF(MONTH(P25)&lt;5,SUM(Tableau2353[[#This Row],[01/04/2024]:[30/04/2024]])," ")))</f>
        <v>13</v>
      </c>
      <c r="W25" s="28">
        <f>IF(ISBLANK(P25)," ",IF(IF(AND(NOT(ISBLANK(Q25))),MONTH(Q25)&lt;5)," ",IF(MONTH(P25)&lt;6,SUM(Tableau2353[[#This Row],[01/05/2024]:[31/05/2024]])," ")))</f>
        <v>0</v>
      </c>
      <c r="X25" s="28">
        <f>IF(ISBLANK(P25)," ",IF(IF(AND(NOT(ISBLANK(Q25))),MONTH(Q25)&lt;6)," ",IF(MONTH(P25)&lt;7,SUM(Tableau2353[[#This Row],[3/6/20242]:[28/06/2024]])," ")))</f>
        <v>0</v>
      </c>
      <c r="Y25" s="28">
        <f>IF(ISBLANK(P25)," ",IF(IF(AND(NOT(ISBLANK(Q25))),MONTH(Q25)&lt;6)," ",IF(MONTH(P25)&lt;8,SUM(Tableau2353[[#This Row],[01/07/2024]:[31/07/2024]])," ")))</f>
        <v>0</v>
      </c>
      <c r="Z25" s="28">
        <f>IF(ISBLANK(P25)," ",IF(IF(AND(NOT(ISBLANK(Q25))),MONTH(Q25)&lt;8)," ",IF(MONTH(P25)&lt;9,SUM(Tableau2353[[#This Row],[1/8/2024]:[30/08/2024]])," ")))</f>
        <v>0</v>
      </c>
      <c r="AA25" s="28">
        <f>IF(ISBLANK(P25)," ",IF(IF(AND(NOT(ISBLANK(Q25))),MONTH(Q25)&lt;9)," ",IF(MONTH(P25)&lt;10,SUM(Tableau2353[[#This Row],[02/09/2024]:[30/09/2024]])," ")))</f>
        <v>19</v>
      </c>
      <c r="AB25" s="28">
        <f>IF(ISBLANK(P25)," ",IF(IF(AND(NOT(ISBLANK(Q25))),MONTH(Q25)&lt;10)," ",IF(MONTH(P25)&lt;11,SUM(Tableau2353[[#This Row],[01/10/2024]:[31/10/2024]])," ")))</f>
        <v>23</v>
      </c>
      <c r="AC25" s="28">
        <f>IF(ISBLANK(P25)," ",IF(IF(AND(NOT(ISBLANK(Q25))),MONTH(Q25)&lt;11)," ",IF(MONTH(P25)&lt;12,SUM(Tableau2353[[#This Row],[01/11/2024]:[29/11/2024]])," ")))</f>
        <v>19</v>
      </c>
      <c r="AD25" s="28">
        <f>IF(ISBLANK(P25)," ",IF(IF(AND(NOT(ISBLANK(Q25))),MONTH(Q25)&lt;12)," ",IF(MONTH(P25)&lt;13,SUM(Tableau2353[[#This Row],[02/12/2024]:[31/12/2024]])," ")))</f>
        <v>15</v>
      </c>
      <c r="AE25" s="7"/>
      <c r="AF25" s="64">
        <f>IF(OR(ISBLANK(P25),Tableau2353[[#This Row],[Janvier]]=" ")," ",SUM(Tableau2353[[#This Row],[01/01/2024]:[31/01/2024]])/(COUNTA(Tableau2353[[#This Row],[01/01/2024]:[31/01/2024]])+COUNTBLANK(Tableau2353[[#This Row],[01/01/2024]:[31/01/2024]])))</f>
        <v>0.73913043478260865</v>
      </c>
      <c r="AG25" s="8">
        <f>IF(OR(ISBLANK(P25),Tableau2353[[#This Row],[Février]]=" ")," ",SUM(Tableau2353[[#This Row],[01/02/2024]:[29/02/2024]])/(COUNTA(Tableau2353[[#This Row],[01/02/2024]:[29/02/2024]])+COUNTBLANK(Tableau2353[[#This Row],[01/02/2024]:[29/02/2024]])))</f>
        <v>1</v>
      </c>
      <c r="AH25" s="8">
        <f>IF(OR(ISBLANK(P25),Tableau2353[[#This Row],[Mars]]=" ")," ",SUM(Tableau2353[[#This Row],[01/03/2024]:[29/03/2024]])/(COUNTA(Tableau2353[[#This Row],[01/03/2024]:[29/03/2024]])+COUNTBLANK(Tableau2353[[#This Row],[01/03/2024]:[29/03/2024]])))</f>
        <v>1</v>
      </c>
      <c r="AI25" s="8">
        <f>IF(OR(ISBLANK(P25),Tableau2353[[#This Row],[Avril]]=" ")," ",SUM(Tableau2353[[#This Row],[01/04/2024]:[30/04/2024]])/(COUNTA(Tableau2353[[#This Row],[01/04/2024]:[30/04/2024]])+COUNTBLANK(Tableau2353[[#This Row],[01/04/2024]:[30/04/2024]])))</f>
        <v>0.59090909090909094</v>
      </c>
      <c r="AJ25" s="8">
        <f>IF(OR(ISBLANK(P25),Tableau2353[[#This Row],[Mai]]=" ")," ",SUM(Tableau2353[[#This Row],[01/05/2024]:[31/05/2024]])/(COUNTA(Tableau2353[[#This Row],[01/05/2024]:[31/05/2024]])+COUNTBLANK(Tableau2353[[#This Row],[01/05/2024]:[31/01/2024]])))</f>
        <v>0</v>
      </c>
      <c r="AK25" s="8">
        <f>IF(OR(ISBLANK(P25),Tableau2353[[#This Row],[Juin]]=" ")," ",SUM(Tableau2353[[#This Row],[3/6/20242]:[28/06/2024]])/(COUNTA(Tableau2353[[#This Row],[3/6/20242]:[28/06/2024]])+COUNTBLANK(Tableau2353[[#This Row],[3/6/20242]:[28/06/2024]])))</f>
        <v>0</v>
      </c>
      <c r="AL25" s="8">
        <f>IF(OR(ISBLANK(P25),Tableau2353[[#This Row],[Juillet]]=" ")," ",SUM(Tableau2353[[#This Row],[01/07/2024]:[31/07/2024]])/(COUNTA(Tableau2353[[#This Row],[01/07/2024]:[31/07/2024]])+COUNTBLANK(Tableau2353[[#This Row],[01/07/2024]:[31/07/2024]])))</f>
        <v>0</v>
      </c>
      <c r="AM25" s="8">
        <f>IF(OR(ISBLANK(P25),Tableau2353[[#This Row],[Août]]=" ")," ",SUM(Tableau2353[[#This Row],[1/8/2024]:[30/08/2024]])/(COUNTA(Tableau2353[[#This Row],[1/8/2024]:[30/08/2024]])+COUNTBLANK(Tableau2353[[#This Row],[1/8/2024]:[30/08/2024]])))</f>
        <v>0</v>
      </c>
      <c r="AN25" s="8">
        <f>IF(OR(ISBLANK(P25),Tableau2353[[#This Row],[Septembre]]=" ")," ",SUM(Tableau2353[[#This Row],[02/09/2024]:[30/09/2024]])/(COUNTA(Tableau2353[[#This Row],[02/09/2024]:[30/09/2024]])+COUNTBLANK(Tableau2353[[#This Row],[02/09/2024]:[30/09/2024]])))</f>
        <v>0.90476190476190477</v>
      </c>
      <c r="AO25" s="8">
        <f>IF(OR(ISBLANK(P25),Tableau2353[[#This Row],[Octobre]]=" ")," ",SUM(Tableau2353[[#This Row],[01/10/2024]:[31/10/2024]])/(COUNTA(Tableau2353[[#This Row],[01/10/2024]:[31/10/2024]])+COUNTBLANK(Tableau2353[[#This Row],[01/10/2024]:[31/10/2024]])))</f>
        <v>1</v>
      </c>
      <c r="AP25" s="8">
        <f>IF(OR(ISBLANK(P25),Tableau2353[[#This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25" s="8">
        <f>IF(OR(ISBLANK(P25),Tableau2353[[#This Row],[Décembre]]=" ")," ",SUM(Tableau2353[[#This Row],[02/12/2024]:[31/12/2024]])/(COUNTA(Tableau2353[[#This Row],[02/12/2024]:[31/12/2024]])+COUNTBLANK(Tableau2353[[#This Row],[02/12/2024]:[31/12/2024]])))</f>
        <v>0.68181818181818177</v>
      </c>
      <c r="AR25" s="8" t="s">
        <v>409</v>
      </c>
      <c r="AS25" s="8" t="s">
        <v>409</v>
      </c>
      <c r="AT25" s="8" t="s">
        <v>409</v>
      </c>
      <c r="AU25" s="8" t="s">
        <v>409</v>
      </c>
      <c r="AV25" s="8" t="s">
        <v>409</v>
      </c>
      <c r="AW25" s="8">
        <v>1</v>
      </c>
      <c r="AX25" s="8">
        <v>1</v>
      </c>
      <c r="AY25" s="8">
        <v>1</v>
      </c>
      <c r="AZ25" s="61" t="s">
        <v>415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>
        <v>1</v>
      </c>
      <c r="BQ25" s="8">
        <v>1</v>
      </c>
      <c r="BR25" s="8">
        <v>1</v>
      </c>
      <c r="BS25" s="8">
        <v>1</v>
      </c>
      <c r="BT25" s="8">
        <v>1</v>
      </c>
      <c r="BU25" s="8">
        <v>1</v>
      </c>
      <c r="BV25" s="8">
        <v>1</v>
      </c>
      <c r="BW25" s="8">
        <v>1</v>
      </c>
      <c r="BX25" s="8">
        <v>1</v>
      </c>
      <c r="BY25" s="8">
        <v>1</v>
      </c>
      <c r="BZ25" s="8">
        <v>1</v>
      </c>
      <c r="CA25" s="8">
        <v>1</v>
      </c>
      <c r="CB25" s="8">
        <v>1</v>
      </c>
      <c r="CC25" s="8">
        <v>1</v>
      </c>
      <c r="CD25" s="8">
        <v>1</v>
      </c>
      <c r="CE25" s="8">
        <v>1</v>
      </c>
      <c r="CF25" s="8">
        <v>1</v>
      </c>
      <c r="CG25" s="8">
        <v>1</v>
      </c>
      <c r="CH25" s="8">
        <v>1</v>
      </c>
      <c r="CI25" s="8">
        <v>1</v>
      </c>
      <c r="CJ25" s="8">
        <v>1</v>
      </c>
      <c r="CK25" s="8">
        <v>1</v>
      </c>
      <c r="CL25" s="8">
        <v>1</v>
      </c>
      <c r="CM25" s="8">
        <v>1</v>
      </c>
      <c r="CN25" s="8">
        <v>1</v>
      </c>
      <c r="CO25" s="8">
        <v>1</v>
      </c>
      <c r="CP25" s="8">
        <v>1</v>
      </c>
      <c r="CQ25" s="8">
        <v>1</v>
      </c>
      <c r="CR25" s="8">
        <v>1</v>
      </c>
      <c r="CS25" s="8">
        <v>1</v>
      </c>
      <c r="CT25" s="8">
        <v>1</v>
      </c>
      <c r="CU25" s="8">
        <v>1</v>
      </c>
      <c r="CV25" s="8">
        <v>1</v>
      </c>
      <c r="CW25" s="8">
        <v>1</v>
      </c>
      <c r="CX25" s="8">
        <v>1</v>
      </c>
      <c r="CY25" s="8">
        <v>1</v>
      </c>
      <c r="CZ25" s="8">
        <v>1</v>
      </c>
      <c r="DA25" s="8">
        <v>1</v>
      </c>
      <c r="DB25" s="8">
        <v>1</v>
      </c>
      <c r="DC25" s="8">
        <v>1</v>
      </c>
      <c r="DD25" s="8">
        <v>1</v>
      </c>
      <c r="DE25" s="8">
        <v>1</v>
      </c>
      <c r="DF25" s="8">
        <v>1</v>
      </c>
      <c r="DG25" s="8">
        <v>1</v>
      </c>
      <c r="DH25" s="8">
        <v>1</v>
      </c>
      <c r="DI25" s="8">
        <v>1</v>
      </c>
      <c r="DJ25" s="8">
        <v>1</v>
      </c>
      <c r="DK25" s="8">
        <v>1</v>
      </c>
      <c r="DL25" s="8" t="s">
        <v>415</v>
      </c>
      <c r="DM25" s="8" t="s">
        <v>415</v>
      </c>
      <c r="DN25" s="8">
        <v>1</v>
      </c>
      <c r="DO25" s="8">
        <v>1</v>
      </c>
      <c r="DP25" s="8">
        <v>1</v>
      </c>
      <c r="DQ25" s="8">
        <v>1</v>
      </c>
      <c r="DR25" s="8">
        <v>1</v>
      </c>
      <c r="DS25" s="8">
        <v>1</v>
      </c>
      <c r="DT25" s="8" t="s">
        <v>898</v>
      </c>
      <c r="DU25" s="8" t="s">
        <v>898</v>
      </c>
      <c r="DV25" s="8" t="s">
        <v>898</v>
      </c>
      <c r="DW25" s="8" t="s">
        <v>898</v>
      </c>
      <c r="DX25" s="8" t="s">
        <v>898</v>
      </c>
      <c r="DY25" s="8" t="s">
        <v>898</v>
      </c>
      <c r="DZ25" s="8" t="s">
        <v>898</v>
      </c>
      <c r="EA25" s="8" t="s">
        <v>415</v>
      </c>
      <c r="EB25" s="8" t="s">
        <v>898</v>
      </c>
      <c r="EC25" s="8" t="s">
        <v>898</v>
      </c>
      <c r="ED25" s="8" t="s">
        <v>898</v>
      </c>
      <c r="EE25" s="8" t="s">
        <v>898</v>
      </c>
      <c r="EF25" s="8" t="s">
        <v>898</v>
      </c>
      <c r="EG25" s="8" t="s">
        <v>898</v>
      </c>
      <c r="EH25" s="8" t="s">
        <v>898</v>
      </c>
      <c r="EI25" s="8" t="s">
        <v>898</v>
      </c>
      <c r="EJ25" s="8" t="s">
        <v>898</v>
      </c>
      <c r="EK25" s="8" t="s">
        <v>898</v>
      </c>
      <c r="EL25" s="8" t="s">
        <v>898</v>
      </c>
      <c r="EM25" s="8" t="s">
        <v>898</v>
      </c>
      <c r="EN25" s="8" t="s">
        <v>898</v>
      </c>
      <c r="EO25" s="8" t="s">
        <v>898</v>
      </c>
      <c r="EP25" s="8" t="s">
        <v>413</v>
      </c>
      <c r="EQ25" s="8" t="s">
        <v>413</v>
      </c>
      <c r="ER25" s="8" t="s">
        <v>413</v>
      </c>
      <c r="ES25" s="8" t="s">
        <v>413</v>
      </c>
      <c r="ET25" s="8" t="s">
        <v>413</v>
      </c>
      <c r="EU25" s="8" t="s">
        <v>413</v>
      </c>
      <c r="EV25" s="8" t="s">
        <v>413</v>
      </c>
      <c r="EW25" s="8" t="s">
        <v>413</v>
      </c>
      <c r="EX25" s="8" t="s">
        <v>898</v>
      </c>
      <c r="EY25" s="8" t="s">
        <v>898</v>
      </c>
      <c r="EZ25" s="8" t="s">
        <v>898</v>
      </c>
      <c r="FA25" s="8" t="s">
        <v>898</v>
      </c>
      <c r="FB25" s="8" t="s">
        <v>898</v>
      </c>
      <c r="FC25" s="8" t="s">
        <v>898</v>
      </c>
      <c r="FD25" s="8" t="s">
        <v>898</v>
      </c>
      <c r="FE25" s="8" t="s">
        <v>898</v>
      </c>
      <c r="FF25" s="8" t="s">
        <v>898</v>
      </c>
      <c r="FG25" s="8" t="s">
        <v>898</v>
      </c>
      <c r="FH25" s="8" t="s">
        <v>415</v>
      </c>
      <c r="FI25" s="8" t="s">
        <v>415</v>
      </c>
      <c r="FJ25" s="8" t="s">
        <v>898</v>
      </c>
      <c r="FK25" s="8" t="s">
        <v>898</v>
      </c>
      <c r="FL25" s="8" t="s">
        <v>898</v>
      </c>
      <c r="FM25" s="8" t="s">
        <v>898</v>
      </c>
      <c r="FN25" s="8" t="s">
        <v>898</v>
      </c>
      <c r="FO25" s="8" t="s">
        <v>898</v>
      </c>
      <c r="FP25" s="8" t="s">
        <v>898</v>
      </c>
      <c r="FQ25" s="8" t="s">
        <v>898</v>
      </c>
      <c r="FR25" s="8" t="s">
        <v>898</v>
      </c>
      <c r="FS25" s="8" t="s">
        <v>898</v>
      </c>
      <c r="FT25" s="8" t="s">
        <v>898</v>
      </c>
      <c r="FU25" s="8" t="s">
        <v>898</v>
      </c>
      <c r="FV25" s="8" t="s">
        <v>898</v>
      </c>
      <c r="FW25" s="8" t="s">
        <v>415</v>
      </c>
      <c r="FX25" s="8" t="s">
        <v>898</v>
      </c>
      <c r="FY25" s="8" t="s">
        <v>898</v>
      </c>
      <c r="FZ25" s="8" t="s">
        <v>898</v>
      </c>
      <c r="GA25" s="8" t="s">
        <v>898</v>
      </c>
      <c r="GB25" s="8" t="s">
        <v>898</v>
      </c>
      <c r="GC25" s="8" t="s">
        <v>898</v>
      </c>
      <c r="GD25" s="8" t="s">
        <v>898</v>
      </c>
      <c r="GE25" s="8" t="s">
        <v>898</v>
      </c>
      <c r="GF25" s="8" t="s">
        <v>898</v>
      </c>
      <c r="GG25" s="8" t="s">
        <v>898</v>
      </c>
      <c r="GH25" s="8" t="s">
        <v>898</v>
      </c>
      <c r="GI25" s="8" t="s">
        <v>898</v>
      </c>
      <c r="GJ25" s="8" t="s">
        <v>898</v>
      </c>
      <c r="GK25" s="8" t="s">
        <v>898</v>
      </c>
      <c r="GL25" s="8" t="s">
        <v>898</v>
      </c>
      <c r="GM25" s="8" t="s">
        <v>415</v>
      </c>
      <c r="GN25" s="8" t="s">
        <v>898</v>
      </c>
      <c r="GO25" s="8" t="s">
        <v>898</v>
      </c>
      <c r="GP25" s="8" t="s">
        <v>898</v>
      </c>
      <c r="GQ25" s="8" t="s">
        <v>898</v>
      </c>
      <c r="GR25" s="8" t="s">
        <v>898</v>
      </c>
      <c r="GS25" s="8" t="s">
        <v>898</v>
      </c>
      <c r="GT25" s="8" t="s">
        <v>898</v>
      </c>
      <c r="GU25" s="8" t="s">
        <v>898</v>
      </c>
      <c r="GV25" s="8" t="s">
        <v>898</v>
      </c>
      <c r="GW25" s="8" t="s">
        <v>898</v>
      </c>
      <c r="GX25" s="8" t="s">
        <v>415</v>
      </c>
      <c r="GY25" s="8" t="s">
        <v>898</v>
      </c>
      <c r="GZ25" s="8" t="s">
        <v>898</v>
      </c>
      <c r="HA25" s="8" t="s">
        <v>898</v>
      </c>
      <c r="HB25" s="8" t="s">
        <v>415</v>
      </c>
      <c r="HC25" s="8" t="s">
        <v>415</v>
      </c>
      <c r="HD25" s="8" t="s">
        <v>898</v>
      </c>
      <c r="HE25" s="8" t="s">
        <v>898</v>
      </c>
      <c r="HF25" s="8" t="s">
        <v>413</v>
      </c>
      <c r="HG25" s="8" t="s">
        <v>413</v>
      </c>
      <c r="HH25" s="8" t="s">
        <v>413</v>
      </c>
      <c r="HI25" s="8" t="s">
        <v>413</v>
      </c>
      <c r="HJ25" s="8" t="s">
        <v>413</v>
      </c>
      <c r="HK25" s="8" t="s">
        <v>898</v>
      </c>
      <c r="HL25" s="8">
        <v>1</v>
      </c>
      <c r="HM25" s="8">
        <v>1</v>
      </c>
      <c r="HN25" s="8">
        <v>1</v>
      </c>
      <c r="HO25" s="8">
        <v>1</v>
      </c>
      <c r="HP25" s="8">
        <v>1</v>
      </c>
      <c r="HQ25" s="8">
        <v>1</v>
      </c>
      <c r="HR25" s="8">
        <v>1</v>
      </c>
      <c r="HS25" s="8">
        <v>1</v>
      </c>
      <c r="HT25" s="8">
        <v>1</v>
      </c>
      <c r="HU25" s="8" t="s">
        <v>415</v>
      </c>
      <c r="HV25" s="8">
        <v>1</v>
      </c>
      <c r="HW25" s="8">
        <v>1</v>
      </c>
      <c r="HX25" s="8">
        <v>1</v>
      </c>
      <c r="HY25" s="8">
        <v>1</v>
      </c>
      <c r="HZ25" s="8">
        <v>1</v>
      </c>
      <c r="IA25" s="8">
        <v>1</v>
      </c>
      <c r="IB25" s="8">
        <v>1</v>
      </c>
      <c r="IC25" s="8">
        <v>1</v>
      </c>
      <c r="ID25" s="8">
        <v>1</v>
      </c>
      <c r="IE25" s="8">
        <v>1</v>
      </c>
      <c r="IF25" s="8">
        <v>1</v>
      </c>
      <c r="IG25" s="8">
        <v>1</v>
      </c>
      <c r="IH25" s="8">
        <v>1</v>
      </c>
      <c r="II25" s="8">
        <v>1</v>
      </c>
      <c r="IJ25" s="8">
        <v>1</v>
      </c>
      <c r="IK25" s="8">
        <v>1</v>
      </c>
      <c r="IL25" s="8">
        <v>1</v>
      </c>
      <c r="IM25" s="8">
        <v>1</v>
      </c>
      <c r="IN25" s="8">
        <v>1</v>
      </c>
      <c r="IO25" s="8">
        <v>1</v>
      </c>
      <c r="IP25" s="8">
        <v>1</v>
      </c>
      <c r="IQ25" s="8">
        <v>1</v>
      </c>
      <c r="IR25" s="8">
        <v>1</v>
      </c>
      <c r="IS25" s="8">
        <v>1</v>
      </c>
      <c r="IT25" s="8">
        <v>1</v>
      </c>
      <c r="IU25" s="8">
        <v>1</v>
      </c>
      <c r="IV25" s="8">
        <v>1</v>
      </c>
      <c r="IW25" s="8">
        <v>1</v>
      </c>
      <c r="IX25" s="8">
        <v>1</v>
      </c>
      <c r="IY25" s="8">
        <v>1</v>
      </c>
      <c r="IZ25" s="8">
        <v>1</v>
      </c>
      <c r="JA25" s="8">
        <v>1</v>
      </c>
      <c r="JB25" s="8">
        <v>1</v>
      </c>
      <c r="JC25" s="8">
        <v>1</v>
      </c>
      <c r="JD25" s="8">
        <v>1</v>
      </c>
      <c r="JE25" s="8">
        <v>1</v>
      </c>
      <c r="JF25" s="8" t="s">
        <v>415</v>
      </c>
      <c r="JG25" s="8">
        <v>1</v>
      </c>
      <c r="JH25" s="8">
        <v>1</v>
      </c>
      <c r="JI25" s="8">
        <v>1</v>
      </c>
      <c r="JJ25" s="8">
        <v>1</v>
      </c>
      <c r="JK25" s="8">
        <v>1</v>
      </c>
      <c r="JL25" s="8">
        <v>1</v>
      </c>
      <c r="JM25" s="8">
        <v>1</v>
      </c>
      <c r="JN25" s="8" t="s">
        <v>415</v>
      </c>
      <c r="JO25" s="8">
        <v>1</v>
      </c>
      <c r="JP25" s="8">
        <v>1</v>
      </c>
      <c r="JQ25" s="8">
        <v>1</v>
      </c>
      <c r="JR25" s="8">
        <v>1</v>
      </c>
      <c r="JS25" s="8">
        <v>1</v>
      </c>
      <c r="JT25" s="8">
        <v>1</v>
      </c>
      <c r="JU25" s="8">
        <v>1</v>
      </c>
      <c r="JV25" s="8">
        <v>1</v>
      </c>
      <c r="JW25" s="8">
        <v>1</v>
      </c>
      <c r="JX25" s="8">
        <v>1</v>
      </c>
      <c r="JY25" s="8">
        <v>1</v>
      </c>
      <c r="JZ25" s="8">
        <v>1</v>
      </c>
      <c r="KA25" s="8">
        <v>1</v>
      </c>
      <c r="KB25" s="8">
        <v>1</v>
      </c>
      <c r="KC25" s="8">
        <v>1</v>
      </c>
      <c r="KD25" s="8">
        <v>1</v>
      </c>
      <c r="KE25" s="8">
        <v>1</v>
      </c>
      <c r="KF25" s="8">
        <v>1</v>
      </c>
      <c r="KG25" s="8">
        <v>1</v>
      </c>
      <c r="KH25" s="8">
        <v>1</v>
      </c>
      <c r="KI25" s="8">
        <v>1</v>
      </c>
      <c r="KJ25" s="8">
        <v>1</v>
      </c>
      <c r="KK25" s="8">
        <v>1</v>
      </c>
      <c r="KL25" s="8">
        <v>1</v>
      </c>
      <c r="KM25" s="8" t="s">
        <v>409</v>
      </c>
      <c r="KN25" s="8" t="s">
        <v>409</v>
      </c>
      <c r="KO25" s="8" t="s">
        <v>413</v>
      </c>
      <c r="KP25" s="8" t="s">
        <v>413</v>
      </c>
      <c r="KQ25" s="8" t="s">
        <v>413</v>
      </c>
      <c r="KR25" s="8" t="s">
        <v>413</v>
      </c>
      <c r="KS25" s="8" t="s">
        <v>413</v>
      </c>
      <c r="KT25" s="8">
        <f t="shared" si="3"/>
        <v>7</v>
      </c>
      <c r="KU25" s="8">
        <f t="shared" si="0"/>
        <v>18</v>
      </c>
      <c r="KV25" s="8">
        <f t="shared" si="1"/>
        <v>148</v>
      </c>
      <c r="KW25" s="8">
        <f t="shared" si="2"/>
        <v>14</v>
      </c>
      <c r="KX25" s="8">
        <v>1.5</v>
      </c>
      <c r="KY25" s="8" t="s">
        <v>1426</v>
      </c>
      <c r="KZ25" s="61">
        <f>IF(ISBLANK($P25)," ",IF(AND(NOT(ISBLANK($Q25)),MONTH($Q25)&gt;1),IF(MONTH($P25)&lt;=1,COUNTIF(Tableau2353[[#This Row],[01/01/2024]:[31/01/2024]],"B")), IF(IF(AND((ISBLANK($Q25))),MONTH($P25)&gt;1)," ",IF(MONTH($P25)&lt;=1,COUNTIF(Tableau2353[[#This Row],[01/01/2024]:[31/01/2024]],"B")))))</f>
        <v>0</v>
      </c>
      <c r="LA25" s="61">
        <f>IF(ISBLANK($P25)," ",IF(AND(NOT(ISBLANK($Q25)),MONTH($Q25)&gt;2),IF(MONTH($P25)&lt;=2,COUNTIF(Tableau2353[[#This Row],[01/02/2024]:[29/02/2024]],"B")), IF(IF(AND((ISBLANK($Q25))),MONTH($P25)&gt;2)," ",IF(MONTH($P25)&lt;=2,COUNTIF(Tableau2353[[#This Row],[01/02/2024]:[29/02/2024]],"B")))))</f>
        <v>0</v>
      </c>
      <c r="LB25" s="61">
        <f>IF(ISBLANK($P25)," ",IF(AND(NOT(ISBLANK($Q25)),MONTH($Q25)&gt;3),IF(MONTH($P25)&lt;=3,COUNTIF(Tableau2353[[#This Row],[01/03/2024]:[29/03/2024]],"B")), IF(IF(AND((ISBLANK($Q25))),MONTH($P25)&gt;3)," ",IF(MONTH($P25)&lt;=3,COUNTIF(Tableau2353[[#This Row],[01/03/2024]:[29/03/2024]],"B")))))</f>
        <v>0</v>
      </c>
      <c r="LC25" s="61">
        <f>IF(ISBLANK($P25)," ",IF(AND(NOT(ISBLANK($Q25)),MONTH($Q25)&gt;4),IF(MONTH($P25)&lt;=4,COUNTIF(Tableau2353[[#This Row],[01/04/2024]:[30/04/2024]],"B")), IF(IF(AND((ISBLANK($Q25))),MONTH($P25)&gt;4)," ",IF(MONTH($P25)&lt;=4,COUNTIF(Tableau2353[[#This Row],[01/04/2024]:[30/04/2024]],"B")))))</f>
        <v>7</v>
      </c>
      <c r="LD25" s="61">
        <f>IF(ISBLANK($P25)," ",IF(AND(NOT(ISBLANK($Q25)),MONTH($Q25)&gt;5),IF(MONTH($P25)&lt;=5,COUNTIF(Tableau2353[[#This Row],[01/05/2024]:[31/05/2024]],"B")), IF(IF(AND((ISBLANK($Q25))),MONTH($P25)&gt;5)," ",IF(MONTH($P25)&lt;=5,COUNTIF(Tableau2353[[#This Row],[01/05/2024]:[31/05/2024]],"B")))))</f>
        <v>14</v>
      </c>
      <c r="LE25" s="61">
        <f>IF(ISBLANK($P25)," ",IF(AND(NOT(ISBLANK($Q25)),MONTH($Q25)&gt;6),IF(MONTH($P25)&lt;=6,COUNTIF(Tableau2353[[#This Row],[3/6/20242]:[28/06/2024]],"B")), IF(IF(AND((ISBLANK($Q25))),MONTH($P25)&gt;6)," ",IF(MONTH($P25)&lt;=6,COUNTIF(Tableau2353[[#This Row],[3/6/20242]:[28/06/2024]],"B")))))</f>
        <v>18</v>
      </c>
      <c r="LF25" s="61">
        <f>IF(ISBLANK($P25)," ",IF(AND(NOT(ISBLANK($Q25)),MONTH($Q25)&gt;7),IF(MONTH($P25)&lt;=7,COUNTIF(Tableau2353[[#This Row],[01/07/2024]:[31/07/2024]],"B")), IF(IF(AND((ISBLANK($Q25))),MONTH($P25)&gt;7)," ",IF(MONTH($P25)&lt;=7,COUNTIF(Tableau2353[[#This Row],[01/07/2024]:[31/07/2024]],"B")))))</f>
        <v>21</v>
      </c>
      <c r="LG25" s="61">
        <f>IF(ISBLANK($P25)," ",IF(AND(NOT(ISBLANK($Q25)),MONTH($Q25)&gt;8),IF(MONTH($P25)&lt;=8,COUNTIF(Tableau2353[[#This Row],[1/8/2024]:[30/08/2024]],"B")), IF(IF(AND((ISBLANK($Q25))),MONTH($P25)&gt;8)," ",IF(MONTH($P25)&lt;=8,COUNTIF(Tableau2353[[#This Row],[1/8/2024]:[30/08/2024]],"B")))))</f>
        <v>14</v>
      </c>
      <c r="LH25" s="61">
        <f>IF(ISBLANK($P25)," ",IF(AND(NOT(ISBLANK($Q25)),MONTH($Q25)&gt;9),IF(MONTH($P25)&lt;=9,COUNTIF(Tableau2353[[#This Row],[02/09/2024]:[30/09/2024]],"B")), IF(IF(AND((ISBLANK($Q25))),MONTH($P25)&gt;9)," ",IF(MONTH($P25)&lt;=9,COUNTIF(Tableau2353[[#This Row],[02/09/2024]:[30/09/2024]],"B")))))</f>
        <v>1</v>
      </c>
      <c r="LI25" s="61">
        <f>IF(ISBLANK($P25)," ",IF(AND(NOT(ISBLANK($Q25)),MONTH($Q25)&gt;10),IF(MONTH($P25)&lt;=10,COUNTIF(Tableau2353[[#This Row],[01/10/2024]:[31/10/2024]],"B")), IF(IF(AND((ISBLANK($Q25))),MONTH($P25)&gt;10)," ",IF(MONTH($P25)&lt;=10,COUNTIF(Tableau2353[[#This Row],[01/10/2024]:[31/10/2024]],"B")))))</f>
        <v>0</v>
      </c>
      <c r="LJ25" s="61">
        <f>IF(ISBLANK($P25)," ",IF(AND(NOT(ISBLANK($Q25)),MONTH($Q25)&gt;11),IF(MONTH($P25)&lt;=11,COUNTIF(Tableau2353[[#This Row],[01/11/2024]:[29/11/2024]],"B")), IF(IF(AND((ISBLANK($Q25))),MONTH($P25)&gt;11)," ",IF(MONTH($P25)&lt;=11,COUNTIF(Tableau2353[[#This Row],[01/11/2024]:[29/11/2024]],"B")))))</f>
        <v>0</v>
      </c>
      <c r="LK25" s="61">
        <f>IF(ISBLANK($P25)," ",IF(AND(NOT(ISBLANK($Q25)),MONTH($Q25)&gt;12),IF(MONTH($P25)&lt;=12,COUNTIF(Tableau2353[[#This Row],[02/12/2024]:[31/12/2024]],"B")), IF(IF(AND((ISBLANK($Q25))),MONTH($P25)&gt;12)," ",IF(MONTH($P25)&lt;=12,COUNTIF(Tableau2353[[#This Row],[02/12/2024]:[31/12/2024]],"B")))))</f>
        <v>0</v>
      </c>
    </row>
    <row r="26" spans="1:323" ht="15" hidden="1" customHeight="1">
      <c r="A26" s="40">
        <v>1</v>
      </c>
      <c r="B26" s="92" t="s">
        <v>500</v>
      </c>
      <c r="C26" s="26" t="s">
        <v>501</v>
      </c>
      <c r="D26" s="32">
        <v>44966</v>
      </c>
      <c r="E26" s="26" t="s">
        <v>419</v>
      </c>
      <c r="F26" s="26" t="s">
        <v>502</v>
      </c>
      <c r="G26" s="26" t="s">
        <v>503</v>
      </c>
      <c r="H26" s="26" t="s">
        <v>422</v>
      </c>
      <c r="I26" s="26" t="s">
        <v>423</v>
      </c>
      <c r="J26" s="26" t="s">
        <v>424</v>
      </c>
      <c r="K26" s="26" t="s">
        <v>425</v>
      </c>
      <c r="L26" s="26" t="s">
        <v>504</v>
      </c>
      <c r="M26" s="26" t="s">
        <v>433</v>
      </c>
      <c r="N26" s="26" t="s">
        <v>413</v>
      </c>
      <c r="O26" s="26" t="s">
        <v>434</v>
      </c>
      <c r="P26" s="32">
        <v>45292</v>
      </c>
      <c r="Q26" s="26"/>
      <c r="R26" s="27" t="s">
        <v>445</v>
      </c>
      <c r="S26" s="28">
        <f>IF(ISBLANK(P26)," ",IF(IF(AND(NOT(ISBLANK(Q26))),MONTH(Q26)&lt;1)," ",IF(MONTH(P26)&lt;2,SUM(Tableau2353[[#This Row],[01/01/2024]:[31/01/2024]])," ")))</f>
        <v>22</v>
      </c>
      <c r="T26" s="28">
        <f>IF(ISBLANK(P26)," ",IF(IF(AND(NOT(ISBLANK(Q26))),MONTH(Q26)&lt;2)," ",IF(MONTH(P26)&lt;3,SUM(Tableau2353[[#This Row],[01/02/2024]:[29/02/2024]])," ")))</f>
        <v>21</v>
      </c>
      <c r="U26" s="28">
        <f>IF(ISBLANK(P26)," ",IF(IF(AND(NOT(ISBLANK(Q26))),MONTH(Q26)&lt;3)," ",IF(MONTH(P26)&lt;4,SUM(Tableau2353[[#This Row],[01/03/2024]:[29/03/2024]])," ")))</f>
        <v>21</v>
      </c>
      <c r="V26" s="28">
        <f>IF(ISBLANK(P26)," ",IF(IF(AND(NOT(ISBLANK(Q26))),MONTH(Q26)&lt;4)," ",IF(MONTH(P26)&lt;5,SUM(Tableau2353[[#This Row],[01/04/2024]:[30/04/2024]])," ")))</f>
        <v>20</v>
      </c>
      <c r="W26" s="28">
        <f>IF(ISBLANK(P26)," ",IF(IF(AND(NOT(ISBLANK(Q26))),MONTH(Q26)&lt;5)," ",IF(MONTH(P26)&lt;6,SUM(Tableau2353[[#This Row],[01/05/2024]:[31/05/2024]])," ")))</f>
        <v>22</v>
      </c>
      <c r="X26" s="28">
        <f>IF(ISBLANK(P26)," ",IF(IF(AND(NOT(ISBLANK(Q26))),MONTH(Q26)&lt;6)," ",IF(MONTH(P26)&lt;7,SUM(Tableau2353[[#This Row],[3/6/20242]:[28/06/2024]])," ")))</f>
        <v>18</v>
      </c>
      <c r="Y26" s="28">
        <f>IF(ISBLANK(P26)," ",IF(IF(AND(NOT(ISBLANK(Q26))),MONTH(Q26)&lt;6)," ",IF(MONTH(P26)&lt;8,SUM(Tableau2353[[#This Row],[01/07/2024]:[31/07/2024]])," ")))</f>
        <v>22</v>
      </c>
      <c r="Z26" s="28">
        <f>IF(ISBLANK(P26)," ",IF(IF(AND(NOT(ISBLANK(Q26))),MONTH(Q26)&lt;8)," ",IF(MONTH(P26)&lt;9,SUM(Tableau2353[[#This Row],[1/8/2024]:[30/08/2024]])," ")))</f>
        <v>19</v>
      </c>
      <c r="AA26" s="28">
        <f>IF(ISBLANK(P26)," ",IF(IF(AND(NOT(ISBLANK(Q26))),MONTH(Q26)&lt;9)," ",IF(MONTH(P26)&lt;10,SUM(Tableau2353[[#This Row],[02/09/2024]:[30/09/2024]])," ")))</f>
        <v>20</v>
      </c>
      <c r="AB26" s="28">
        <f>IF(ISBLANK(P26)," ",IF(IF(AND(NOT(ISBLANK(Q26))),MONTH(Q26)&lt;10)," ",IF(MONTH(P26)&lt;11,SUM(Tableau2353[[#This Row],[01/10/2024]:[31/10/2024]])," ")))</f>
        <v>23</v>
      </c>
      <c r="AC26" s="28">
        <f>IF(ISBLANK(P26)," ",IF(IF(AND(NOT(ISBLANK(Q26))),MONTH(Q26)&lt;11)," ",IF(MONTH(P26)&lt;12,SUM(Tableau2353[[#This Row],[01/11/2024]:[29/11/2024]])," ")))</f>
        <v>19</v>
      </c>
      <c r="AD26" s="28">
        <f>IF(ISBLANK(P26)," ",IF(IF(AND(NOT(ISBLANK(Q26))),MONTH(Q26)&lt;12)," ",IF(MONTH(P26)&lt;13,SUM(Tableau2353[[#This Row],[02/12/2024]:[31/12/2024]])," ")))</f>
        <v>22</v>
      </c>
      <c r="AE26" s="7"/>
      <c r="AF26" s="64">
        <f>IF(OR(ISBLANK(P26),Tableau2353[[#This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26" s="8">
        <f>IF(OR(ISBLANK(P26),Tableau2353[[#This Row],[Février]]=" ")," ",SUM(Tableau2353[[#This Row],[01/02/2024]:[29/02/2024]])/(COUNTA(Tableau2353[[#This Row],[01/02/2024]:[29/02/2024]])+COUNTBLANK(Tableau2353[[#This Row],[01/02/2024]:[29/02/2024]])))</f>
        <v>1</v>
      </c>
      <c r="AH26" s="8">
        <f>IF(OR(ISBLANK(P26),Tableau2353[[#This Row],[Mars]]=" ")," ",SUM(Tableau2353[[#This Row],[01/03/2024]:[29/03/2024]])/(COUNTA(Tableau2353[[#This Row],[01/03/2024]:[29/03/2024]])+COUNTBLANK(Tableau2353[[#This Row],[01/03/2024]:[29/03/2024]])))</f>
        <v>1</v>
      </c>
      <c r="AI26" s="8">
        <f>IF(OR(ISBLANK(P26),Tableau2353[[#This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26" s="8">
        <f>IF(OR(ISBLANK(P26),Tableau2353[[#This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26" s="8">
        <f>IF(OR(ISBLANK(P26),Tableau2353[[#This Row],[Juin]]=" ")," ",SUM(Tableau2353[[#This Row],[3/6/20242]:[28/06/2024]])/(COUNTA(Tableau2353[[#This Row],[3/6/20242]:[28/06/2024]])+COUNTBLANK(Tableau2353[[#This Row],[3/6/20242]:[28/06/2024]])))</f>
        <v>0.9</v>
      </c>
      <c r="AL26" s="8">
        <f>IF(OR(ISBLANK(P26),Tableau2353[[#This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26" s="8">
        <f>IF(OR(ISBLANK(P26),Tableau2353[[#This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26" s="8">
        <f>IF(OR(ISBLANK(P26),Tableau2353[[#This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26" s="8">
        <f>IF(OR(ISBLANK(P26),Tableau2353[[#This Row],[Octobre]]=" ")," ",SUM(Tableau2353[[#This Row],[01/10/2024]:[31/10/2024]])/(COUNTA(Tableau2353[[#This Row],[01/10/2024]:[31/10/2024]])+COUNTBLANK(Tableau2353[[#This Row],[01/10/2024]:[31/10/2024]])))</f>
        <v>1</v>
      </c>
      <c r="AP26" s="8">
        <f>IF(OR(ISBLANK(P26),Tableau2353[[#This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26" s="8">
        <f>IF(OR(ISBLANK(P26),Tableau2353[[#This Row],[Décembre]]=" ")," ",SUM(Tableau2353[[#This Row],[02/12/2024]:[31/12/2024]])/(COUNTA(Tableau2353[[#This Row],[02/12/2024]:[31/12/2024]])+COUNTBLANK(Tableau2353[[#This Row],[02/12/2024]:[31/12/2024]])))</f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  <c r="AY26" s="8">
        <v>1</v>
      </c>
      <c r="AZ26" s="61" t="s">
        <v>415</v>
      </c>
      <c r="BA26" s="8">
        <v>1</v>
      </c>
      <c r="BB26" s="8">
        <v>1</v>
      </c>
      <c r="BC26" s="8">
        <v>1</v>
      </c>
      <c r="BD26" s="8">
        <v>1</v>
      </c>
      <c r="BE26" s="8">
        <v>1</v>
      </c>
      <c r="BF26" s="8">
        <v>1</v>
      </c>
      <c r="BG26" s="8">
        <v>1</v>
      </c>
      <c r="BH26" s="8">
        <v>1</v>
      </c>
      <c r="BI26" s="8">
        <v>1</v>
      </c>
      <c r="BJ26" s="8">
        <v>1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8">
        <v>1</v>
      </c>
      <c r="BQ26" s="8">
        <v>1</v>
      </c>
      <c r="BR26" s="8">
        <v>1</v>
      </c>
      <c r="BS26" s="8">
        <v>1</v>
      </c>
      <c r="BT26" s="8">
        <v>1</v>
      </c>
      <c r="BU26" s="8">
        <v>1</v>
      </c>
      <c r="BV26" s="8">
        <v>1</v>
      </c>
      <c r="BW26" s="8">
        <v>1</v>
      </c>
      <c r="BX26" s="8">
        <v>1</v>
      </c>
      <c r="BY26" s="8">
        <v>1</v>
      </c>
      <c r="BZ26" s="8">
        <v>1</v>
      </c>
      <c r="CA26" s="8">
        <v>1</v>
      </c>
      <c r="CB26" s="8">
        <v>1</v>
      </c>
      <c r="CC26" s="8">
        <v>1</v>
      </c>
      <c r="CD26" s="8">
        <v>1</v>
      </c>
      <c r="CE26" s="8">
        <v>1</v>
      </c>
      <c r="CF26" s="8">
        <v>1</v>
      </c>
      <c r="CG26" s="8">
        <v>1</v>
      </c>
      <c r="CH26" s="8">
        <v>1</v>
      </c>
      <c r="CI26" s="8">
        <v>1</v>
      </c>
      <c r="CJ26" s="8">
        <v>1</v>
      </c>
      <c r="CK26" s="8">
        <v>1</v>
      </c>
      <c r="CL26" s="8">
        <v>1</v>
      </c>
      <c r="CM26" s="8">
        <v>1</v>
      </c>
      <c r="CN26" s="8">
        <v>1</v>
      </c>
      <c r="CO26" s="8">
        <v>1</v>
      </c>
      <c r="CP26" s="8">
        <v>1</v>
      </c>
      <c r="CQ26" s="8">
        <v>1</v>
      </c>
      <c r="CR26" s="8">
        <v>1</v>
      </c>
      <c r="CS26" s="8">
        <v>1</v>
      </c>
      <c r="CT26" s="8">
        <v>1</v>
      </c>
      <c r="CU26" s="8">
        <v>1</v>
      </c>
      <c r="CV26" s="8">
        <v>1</v>
      </c>
      <c r="CW26" s="8">
        <v>1</v>
      </c>
      <c r="CX26" s="8">
        <v>1</v>
      </c>
      <c r="CY26" s="8">
        <v>1</v>
      </c>
      <c r="CZ26" s="8">
        <v>1</v>
      </c>
      <c r="DA26" s="8">
        <v>1</v>
      </c>
      <c r="DB26" s="8">
        <v>1</v>
      </c>
      <c r="DC26" s="8">
        <v>1</v>
      </c>
      <c r="DD26" s="8">
        <v>1</v>
      </c>
      <c r="DE26" s="8">
        <v>1</v>
      </c>
      <c r="DF26" s="8">
        <v>1</v>
      </c>
      <c r="DG26" s="8">
        <v>1</v>
      </c>
      <c r="DH26" s="8">
        <v>1</v>
      </c>
      <c r="DI26" s="8">
        <v>1</v>
      </c>
      <c r="DJ26" s="8">
        <v>1</v>
      </c>
      <c r="DK26" s="8">
        <v>1</v>
      </c>
      <c r="DL26" s="8" t="s">
        <v>415</v>
      </c>
      <c r="DM26" s="8" t="s">
        <v>415</v>
      </c>
      <c r="DN26" s="8">
        <v>1</v>
      </c>
      <c r="DO26" s="8">
        <v>1</v>
      </c>
      <c r="DP26" s="8">
        <v>1</v>
      </c>
      <c r="DQ26" s="8">
        <v>1</v>
      </c>
      <c r="DR26" s="8">
        <v>1</v>
      </c>
      <c r="DS26" s="8">
        <v>1</v>
      </c>
      <c r="DT26" s="8">
        <v>1</v>
      </c>
      <c r="DU26" s="8">
        <v>1</v>
      </c>
      <c r="DV26" s="8">
        <v>1</v>
      </c>
      <c r="DW26" s="8">
        <v>1</v>
      </c>
      <c r="DX26" s="8">
        <v>1</v>
      </c>
      <c r="DY26" s="8">
        <v>1</v>
      </c>
      <c r="DZ26" s="8">
        <v>1</v>
      </c>
      <c r="EA26" s="8" t="s">
        <v>415</v>
      </c>
      <c r="EB26" s="8">
        <v>1</v>
      </c>
      <c r="EC26" s="8">
        <v>1</v>
      </c>
      <c r="ED26" s="8">
        <v>1</v>
      </c>
      <c r="EE26" s="8">
        <v>1</v>
      </c>
      <c r="EF26" s="8">
        <v>1</v>
      </c>
      <c r="EG26" s="8">
        <v>1</v>
      </c>
      <c r="EH26" s="8">
        <v>1</v>
      </c>
      <c r="EI26" s="8">
        <v>1</v>
      </c>
      <c r="EJ26" s="8">
        <v>1</v>
      </c>
      <c r="EK26" s="8">
        <v>1</v>
      </c>
      <c r="EL26" s="8">
        <v>1</v>
      </c>
      <c r="EM26" s="8">
        <v>1</v>
      </c>
      <c r="EN26" s="8">
        <v>1</v>
      </c>
      <c r="EO26" s="8">
        <v>1</v>
      </c>
      <c r="EP26" s="8">
        <v>1</v>
      </c>
      <c r="EQ26" s="8">
        <v>1</v>
      </c>
      <c r="ER26" s="8">
        <v>1</v>
      </c>
      <c r="ES26" s="8">
        <v>1</v>
      </c>
      <c r="ET26" s="8">
        <v>1</v>
      </c>
      <c r="EU26" s="8">
        <v>1</v>
      </c>
      <c r="EV26" s="8">
        <v>1</v>
      </c>
      <c r="EW26" s="8">
        <v>1</v>
      </c>
      <c r="EX26" s="8">
        <v>1</v>
      </c>
      <c r="EY26" s="8">
        <v>1</v>
      </c>
      <c r="EZ26" s="8">
        <v>1</v>
      </c>
      <c r="FA26" s="8">
        <v>1</v>
      </c>
      <c r="FB26" s="8">
        <v>1</v>
      </c>
      <c r="FC26" s="8">
        <v>1</v>
      </c>
      <c r="FD26" s="8">
        <v>1</v>
      </c>
      <c r="FE26" s="8">
        <v>1</v>
      </c>
      <c r="FF26" s="8">
        <v>1</v>
      </c>
      <c r="FG26" s="8">
        <v>1</v>
      </c>
      <c r="FH26" s="8">
        <v>1</v>
      </c>
      <c r="FI26" s="8" t="s">
        <v>415</v>
      </c>
      <c r="FJ26" s="8" t="s">
        <v>415</v>
      </c>
      <c r="FK26" s="8">
        <v>1</v>
      </c>
      <c r="FL26" s="8">
        <v>1</v>
      </c>
      <c r="FM26" s="8">
        <v>1</v>
      </c>
      <c r="FN26" s="8">
        <v>1</v>
      </c>
      <c r="FO26" s="8">
        <v>1</v>
      </c>
      <c r="FP26" s="8">
        <v>1</v>
      </c>
      <c r="FQ26" s="8">
        <v>1</v>
      </c>
      <c r="FR26" s="8">
        <v>1</v>
      </c>
      <c r="FS26" s="8">
        <v>1</v>
      </c>
      <c r="FT26" s="8">
        <v>1</v>
      </c>
      <c r="FU26" s="8">
        <v>1</v>
      </c>
      <c r="FV26" s="8">
        <v>1</v>
      </c>
      <c r="FW26" s="8" t="s">
        <v>415</v>
      </c>
      <c r="FX26" s="8">
        <v>1</v>
      </c>
      <c r="FY26" s="8">
        <v>1</v>
      </c>
      <c r="FZ26" s="8">
        <v>1</v>
      </c>
      <c r="GA26" s="8">
        <v>1</v>
      </c>
      <c r="GB26" s="8">
        <v>1</v>
      </c>
      <c r="GC26" s="8">
        <v>1</v>
      </c>
      <c r="GD26" s="8">
        <v>1</v>
      </c>
      <c r="GE26" s="8">
        <v>1</v>
      </c>
      <c r="GF26" s="8">
        <v>1</v>
      </c>
      <c r="GG26" s="8">
        <v>1</v>
      </c>
      <c r="GH26" s="8">
        <v>1</v>
      </c>
      <c r="GI26" s="8">
        <v>1</v>
      </c>
      <c r="GJ26" s="8">
        <v>1</v>
      </c>
      <c r="GK26" s="8">
        <v>1</v>
      </c>
      <c r="GL26" s="8">
        <v>1</v>
      </c>
      <c r="GM26" s="8">
        <v>1</v>
      </c>
      <c r="GN26" s="8">
        <v>1</v>
      </c>
      <c r="GO26" s="8">
        <v>1</v>
      </c>
      <c r="GP26" s="8">
        <v>1</v>
      </c>
      <c r="GQ26" s="8">
        <v>1</v>
      </c>
      <c r="GR26" s="8">
        <v>1</v>
      </c>
      <c r="GS26" s="8">
        <v>1</v>
      </c>
      <c r="GT26" s="8">
        <v>1</v>
      </c>
      <c r="GU26" s="8">
        <v>1</v>
      </c>
      <c r="GV26" s="8">
        <v>1</v>
      </c>
      <c r="GW26" s="8">
        <v>1</v>
      </c>
      <c r="GX26" s="8" t="s">
        <v>415</v>
      </c>
      <c r="GY26" s="8">
        <v>1</v>
      </c>
      <c r="GZ26" s="8">
        <v>1</v>
      </c>
      <c r="HA26" s="8">
        <v>1</v>
      </c>
      <c r="HB26" s="8" t="s">
        <v>415</v>
      </c>
      <c r="HC26" s="8" t="s">
        <v>415</v>
      </c>
      <c r="HD26" s="8">
        <v>1</v>
      </c>
      <c r="HE26" s="8">
        <v>1</v>
      </c>
      <c r="HF26" s="8">
        <v>1</v>
      </c>
      <c r="HG26" s="8">
        <v>1</v>
      </c>
      <c r="HH26" s="8">
        <v>1</v>
      </c>
      <c r="HI26" s="8">
        <v>1</v>
      </c>
      <c r="HJ26" s="8">
        <v>1</v>
      </c>
      <c r="HK26" s="8">
        <v>1</v>
      </c>
      <c r="HL26" s="8">
        <v>1</v>
      </c>
      <c r="HM26" s="8">
        <v>1</v>
      </c>
      <c r="HN26" s="8">
        <v>1</v>
      </c>
      <c r="HO26" s="8">
        <v>1</v>
      </c>
      <c r="HP26" s="8">
        <v>1</v>
      </c>
      <c r="HQ26" s="8">
        <v>1</v>
      </c>
      <c r="HR26" s="8">
        <v>1</v>
      </c>
      <c r="HS26" s="8">
        <v>1</v>
      </c>
      <c r="HT26" s="8">
        <v>1</v>
      </c>
      <c r="HU26" s="8" t="s">
        <v>415</v>
      </c>
      <c r="HV26" s="8">
        <v>1</v>
      </c>
      <c r="HW26" s="8">
        <v>1</v>
      </c>
      <c r="HX26" s="8">
        <v>1</v>
      </c>
      <c r="HY26" s="8">
        <v>1</v>
      </c>
      <c r="HZ26" s="8">
        <v>1</v>
      </c>
      <c r="IA26" s="8">
        <v>1</v>
      </c>
      <c r="IB26" s="8">
        <v>1</v>
      </c>
      <c r="IC26" s="8">
        <v>1</v>
      </c>
      <c r="ID26" s="8">
        <v>1</v>
      </c>
      <c r="IE26" s="8">
        <v>1</v>
      </c>
      <c r="IF26" s="8">
        <v>1</v>
      </c>
      <c r="IG26" s="8">
        <v>1</v>
      </c>
      <c r="IH26" s="8">
        <v>1</v>
      </c>
      <c r="II26" s="8">
        <v>1</v>
      </c>
      <c r="IJ26" s="8">
        <v>1</v>
      </c>
      <c r="IK26" s="8">
        <v>1</v>
      </c>
      <c r="IL26" s="8">
        <v>1</v>
      </c>
      <c r="IM26" s="8">
        <v>1</v>
      </c>
      <c r="IN26" s="8">
        <v>1</v>
      </c>
      <c r="IO26" s="8">
        <v>1</v>
      </c>
      <c r="IP26" s="8">
        <v>1</v>
      </c>
      <c r="IQ26" s="8">
        <v>1</v>
      </c>
      <c r="IR26" s="8">
        <v>1</v>
      </c>
      <c r="IS26" s="8">
        <v>1</v>
      </c>
      <c r="IT26" s="8">
        <v>1</v>
      </c>
      <c r="IU26" s="8">
        <v>1</v>
      </c>
      <c r="IV26" s="8">
        <v>1</v>
      </c>
      <c r="IW26" s="8">
        <v>1</v>
      </c>
      <c r="IX26" s="8">
        <v>1</v>
      </c>
      <c r="IY26" s="8">
        <v>1</v>
      </c>
      <c r="IZ26" s="8">
        <v>1</v>
      </c>
      <c r="JA26" s="8">
        <v>1</v>
      </c>
      <c r="JB26" s="8">
        <v>1</v>
      </c>
      <c r="JC26" s="8">
        <v>1</v>
      </c>
      <c r="JD26" s="8">
        <v>1</v>
      </c>
      <c r="JE26" s="8">
        <v>1</v>
      </c>
      <c r="JF26" s="8" t="s">
        <v>415</v>
      </c>
      <c r="JG26" s="8">
        <v>1</v>
      </c>
      <c r="JH26" s="8">
        <v>1</v>
      </c>
      <c r="JI26" s="8">
        <v>1</v>
      </c>
      <c r="JJ26" s="8">
        <v>1</v>
      </c>
      <c r="JK26" s="8">
        <v>1</v>
      </c>
      <c r="JL26" s="8">
        <v>1</v>
      </c>
      <c r="JM26" s="8">
        <v>1</v>
      </c>
      <c r="JN26" s="8" t="s">
        <v>415</v>
      </c>
      <c r="JO26" s="8">
        <v>1</v>
      </c>
      <c r="JP26" s="8">
        <v>1</v>
      </c>
      <c r="JQ26" s="8">
        <v>1</v>
      </c>
      <c r="JR26" s="8">
        <v>1</v>
      </c>
      <c r="JS26" s="8">
        <v>1</v>
      </c>
      <c r="JT26" s="8">
        <v>1</v>
      </c>
      <c r="JU26" s="8">
        <v>1</v>
      </c>
      <c r="JV26" s="8">
        <v>1</v>
      </c>
      <c r="JW26" s="8">
        <v>1</v>
      </c>
      <c r="JX26" s="8">
        <v>1</v>
      </c>
      <c r="JY26" s="8">
        <v>1</v>
      </c>
      <c r="JZ26" s="8">
        <v>1</v>
      </c>
      <c r="KA26" s="8">
        <v>1</v>
      </c>
      <c r="KB26" s="8">
        <v>1</v>
      </c>
      <c r="KC26" s="8">
        <v>1</v>
      </c>
      <c r="KD26" s="8">
        <v>1</v>
      </c>
      <c r="KE26" s="8">
        <v>1</v>
      </c>
      <c r="KF26" s="8">
        <v>1</v>
      </c>
      <c r="KG26" s="8">
        <v>1</v>
      </c>
      <c r="KH26" s="8">
        <v>1</v>
      </c>
      <c r="KI26" s="8">
        <v>1</v>
      </c>
      <c r="KJ26" s="8">
        <v>1</v>
      </c>
      <c r="KK26" s="8">
        <v>1</v>
      </c>
      <c r="KL26" s="8">
        <v>1</v>
      </c>
      <c r="KM26" s="8">
        <v>1</v>
      </c>
      <c r="KN26" s="8">
        <v>1</v>
      </c>
      <c r="KO26" s="8">
        <v>1</v>
      </c>
      <c r="KP26" s="8">
        <v>1</v>
      </c>
      <c r="KQ26" s="8">
        <v>1</v>
      </c>
      <c r="KR26" s="8">
        <v>1</v>
      </c>
      <c r="KS26" s="8">
        <v>1</v>
      </c>
      <c r="KT26" s="8">
        <f t="shared" si="3"/>
        <v>0</v>
      </c>
      <c r="KU26" s="8">
        <f t="shared" si="0"/>
        <v>0</v>
      </c>
      <c r="KV26" s="8">
        <f t="shared" si="1"/>
        <v>249</v>
      </c>
      <c r="KW26" s="8">
        <f t="shared" si="2"/>
        <v>13</v>
      </c>
      <c r="KX26" s="8"/>
      <c r="KY26" s="8">
        <f>VLOOKUP(Tableau2353[[#This Row],[Matricule]],Feuil2!D:J,7,0)</f>
        <v>8.5</v>
      </c>
      <c r="KZ26" s="61">
        <f>IF(ISBLANK($P26)," ",IF(AND(NOT(ISBLANK($Q26)),MONTH($Q26)&gt;1),IF(MONTH($P26)&lt;=1,COUNTIF(Tableau2353[[#This Row],[01/01/2024]:[31/01/2024]],"B")), IF(IF(AND((ISBLANK($Q26))),MONTH($P26)&gt;1)," ",IF(MONTH($P26)&lt;=1,COUNTIF(Tableau2353[[#This Row],[01/01/2024]:[31/01/2024]],"B")))))</f>
        <v>0</v>
      </c>
      <c r="LA26" s="61">
        <f>IF(ISBLANK($P26)," ",IF(AND(NOT(ISBLANK($Q26)),MONTH($Q26)&gt;2),IF(MONTH($P26)&lt;=2,COUNTIF(Tableau2353[[#This Row],[01/02/2024]:[29/02/2024]],"B")), IF(IF(AND((ISBLANK($Q26))),MONTH($P26)&gt;2)," ",IF(MONTH($P26)&lt;=2,COUNTIF(Tableau2353[[#This Row],[01/02/2024]:[29/02/2024]],"B")))))</f>
        <v>0</v>
      </c>
      <c r="LB26" s="61">
        <f>IF(ISBLANK($P26)," ",IF(AND(NOT(ISBLANK($Q26)),MONTH($Q26)&gt;3),IF(MONTH($P26)&lt;=3,COUNTIF(Tableau2353[[#This Row],[01/03/2024]:[29/03/2024]],"B")), IF(IF(AND((ISBLANK($Q26))),MONTH($P26)&gt;3)," ",IF(MONTH($P26)&lt;=3,COUNTIF(Tableau2353[[#This Row],[01/03/2024]:[29/03/2024]],"B")))))</f>
        <v>0</v>
      </c>
      <c r="LC26" s="61">
        <f>IF(ISBLANK($P26)," ",IF(AND(NOT(ISBLANK($Q26)),MONTH($Q26)&gt;4),IF(MONTH($P26)&lt;=4,COUNTIF(Tableau2353[[#This Row],[01/04/2024]:[30/04/2024]],"B")), IF(IF(AND((ISBLANK($Q26))),MONTH($P26)&gt;4)," ",IF(MONTH($P26)&lt;=4,COUNTIF(Tableau2353[[#This Row],[01/04/2024]:[30/04/2024]],"B")))))</f>
        <v>0</v>
      </c>
      <c r="LD26" s="61">
        <f>IF(ISBLANK($P26)," ",IF(AND(NOT(ISBLANK($Q26)),MONTH($Q26)&gt;5),IF(MONTH($P26)&lt;=5,COUNTIF(Tableau2353[[#This Row],[01/05/2024]:[31/05/2024]],"B")), IF(IF(AND((ISBLANK($Q26))),MONTH($P26)&gt;5)," ",IF(MONTH($P26)&lt;=5,COUNTIF(Tableau2353[[#This Row],[01/05/2024]:[31/05/2024]],"B")))))</f>
        <v>0</v>
      </c>
      <c r="LE26" s="61">
        <f>IF(ISBLANK($P26)," ",IF(AND(NOT(ISBLANK($Q26)),MONTH($Q26)&gt;6),IF(MONTH($P26)&lt;=6,COUNTIF(Tableau2353[[#This Row],[3/6/20242]:[28/06/2024]],"B")), IF(IF(AND((ISBLANK($Q26))),MONTH($P26)&gt;6)," ",IF(MONTH($P26)&lt;=6,COUNTIF(Tableau2353[[#This Row],[3/6/20242]:[28/06/2024]],"B")))))</f>
        <v>0</v>
      </c>
      <c r="LF26" s="61">
        <f>IF(ISBLANK($P26)," ",IF(AND(NOT(ISBLANK($Q26)),MONTH($Q26)&gt;7),IF(MONTH($P26)&lt;=7,COUNTIF(Tableau2353[[#This Row],[01/07/2024]:[31/07/2024]],"B")), IF(IF(AND((ISBLANK($Q26))),MONTH($P26)&gt;7)," ",IF(MONTH($P26)&lt;=7,COUNTIF(Tableau2353[[#This Row],[01/07/2024]:[31/07/2024]],"B")))))</f>
        <v>0</v>
      </c>
      <c r="LG26" s="61">
        <f>IF(ISBLANK($P26)," ",IF(AND(NOT(ISBLANK($Q26)),MONTH($Q26)&gt;8),IF(MONTH($P26)&lt;=8,COUNTIF(Tableau2353[[#This Row],[1/8/2024]:[30/08/2024]],"B")), IF(IF(AND((ISBLANK($Q26))),MONTH($P26)&gt;8)," ",IF(MONTH($P26)&lt;=8,COUNTIF(Tableau2353[[#This Row],[1/8/2024]:[30/08/2024]],"B")))))</f>
        <v>0</v>
      </c>
      <c r="LH26" s="61">
        <f>IF(ISBLANK($P26)," ",IF(AND(NOT(ISBLANK($Q26)),MONTH($Q26)&gt;9),IF(MONTH($P26)&lt;=9,COUNTIF(Tableau2353[[#This Row],[02/09/2024]:[30/09/2024]],"B")), IF(IF(AND((ISBLANK($Q26))),MONTH($P26)&gt;9)," ",IF(MONTH($P26)&lt;=9,COUNTIF(Tableau2353[[#This Row],[02/09/2024]:[30/09/2024]],"B")))))</f>
        <v>0</v>
      </c>
      <c r="LI26" s="61">
        <f>IF(ISBLANK($P26)," ",IF(AND(NOT(ISBLANK($Q26)),MONTH($Q26)&gt;10),IF(MONTH($P26)&lt;=10,COUNTIF(Tableau2353[[#This Row],[01/10/2024]:[31/10/2024]],"B")), IF(IF(AND((ISBLANK($Q26))),MONTH($P26)&gt;10)," ",IF(MONTH($P26)&lt;=10,COUNTIF(Tableau2353[[#This Row],[01/10/2024]:[31/10/2024]],"B")))))</f>
        <v>0</v>
      </c>
      <c r="LJ26" s="61">
        <f>IF(ISBLANK($P26)," ",IF(AND(NOT(ISBLANK($Q26)),MONTH($Q26)&gt;11),IF(MONTH($P26)&lt;=11,COUNTIF(Tableau2353[[#This Row],[01/11/2024]:[29/11/2024]],"B")), IF(IF(AND((ISBLANK($Q26))),MONTH($P26)&gt;11)," ",IF(MONTH($P26)&lt;=11,COUNTIF(Tableau2353[[#This Row],[01/11/2024]:[29/11/2024]],"B")))))</f>
        <v>0</v>
      </c>
      <c r="LK26" s="61">
        <f>IF(ISBLANK($P26)," ",IF(AND(NOT(ISBLANK($Q26)),MONTH($Q26)&gt;12),IF(MONTH($P26)&lt;=12,COUNTIF(Tableau2353[[#This Row],[02/12/2024]:[31/12/2024]],"B")), IF(IF(AND((ISBLANK($Q26))),MONTH($P26)&gt;12)," ",IF(MONTH($P26)&lt;=12,COUNTIF(Tableau2353[[#This Row],[02/12/2024]:[31/12/2024]],"B")))))</f>
        <v>0</v>
      </c>
    </row>
    <row r="27" spans="1:323" ht="15" hidden="1" customHeight="1">
      <c r="A27" s="40">
        <v>1</v>
      </c>
      <c r="B27" s="25" t="s">
        <v>926</v>
      </c>
      <c r="C27" s="26" t="s">
        <v>927</v>
      </c>
      <c r="D27" s="32">
        <v>44970</v>
      </c>
      <c r="E27" s="26" t="s">
        <v>470</v>
      </c>
      <c r="F27" s="26" t="s">
        <v>437</v>
      </c>
      <c r="G27" s="26" t="s">
        <v>438</v>
      </c>
      <c r="H27" s="26" t="s">
        <v>439</v>
      </c>
      <c r="I27" s="26" t="s">
        <v>423</v>
      </c>
      <c r="J27" s="26" t="s">
        <v>613</v>
      </c>
      <c r="K27" s="26" t="s">
        <v>613</v>
      </c>
      <c r="L27" s="26"/>
      <c r="M27" s="26"/>
      <c r="N27" s="26" t="s">
        <v>474</v>
      </c>
      <c r="O27" s="26"/>
      <c r="P27" s="32">
        <v>45292</v>
      </c>
      <c r="Q27" s="32">
        <v>45351</v>
      </c>
      <c r="R27" s="27" t="s">
        <v>614</v>
      </c>
      <c r="S27" s="28">
        <f>IF(ISBLANK(P27)," ",IF(IF(AND(NOT(ISBLANK(Q27))),MONTH(Q27)&lt;1)," ",IF(MONTH(P27)&lt;2,SUM(Tableau2353[[#This Row],[01/01/2024]:[31/01/2024]])," ")))</f>
        <v>0</v>
      </c>
      <c r="T27" s="28">
        <f>IF(ISBLANK(P27)," ",IF(IF(AND(NOT(ISBLANK(Q27))),MONTH(Q27)&lt;2)," ",IF(MONTH(P27)&lt;3,SUM(Tableau2353[[#This Row],[01/02/2024]:[29/02/2024]])," ")))</f>
        <v>0</v>
      </c>
      <c r="U27" s="28" t="str">
        <f>IF(ISBLANK(P27)," ",IF(IF(AND(NOT(ISBLANK(Q27))),MONTH(Q27)&lt;3)," ",IF(MONTH(P27)&lt;4,SUM(Tableau2353[[#This Row],[01/03/2024]:[29/03/2024]])," ")))</f>
        <v xml:space="preserve"> </v>
      </c>
      <c r="V27" s="28" t="str">
        <f>IF(ISBLANK(P27)," ",IF(IF(AND(NOT(ISBLANK(Q27))),MONTH(Q27)&lt;4)," ",IF(MONTH(P27)&lt;5,SUM(Tableau2353[[#This Row],[01/04/2024]:[30/04/2024]])," ")))</f>
        <v xml:space="preserve"> </v>
      </c>
      <c r="W27" s="28" t="str">
        <f>IF(ISBLANK(P27)," ",IF(IF(AND(NOT(ISBLANK(Q27))),MONTH(Q27)&lt;5)," ",IF(MONTH(P27)&lt;6,SUM(Tableau2353[[#This Row],[01/05/2024]:[31/05/2024]])," ")))</f>
        <v xml:space="preserve"> </v>
      </c>
      <c r="X27" s="28" t="str">
        <f>IF(ISBLANK(P27)," ",IF(IF(AND(NOT(ISBLANK(Q27))),MONTH(Q27)&lt;6)," ",IF(MONTH(P27)&lt;7,SUM(Tableau2353[[#This Row],[3/6/20242]:[28/06/2024]])," ")))</f>
        <v xml:space="preserve"> </v>
      </c>
      <c r="Y27" s="28" t="str">
        <f>IF(ISBLANK(P27)," ",IF(IF(AND(NOT(ISBLANK(Q27))),MONTH(Q27)&lt;6)," ",IF(MONTH(P27)&lt;8,SUM(Tableau2353[[#This Row],[01/07/2024]:[31/07/2024]])," ")))</f>
        <v xml:space="preserve"> </v>
      </c>
      <c r="Z27" s="28" t="str">
        <f>IF(ISBLANK(P27)," ",IF(IF(AND(NOT(ISBLANK(Q27))),MONTH(Q27)&lt;8)," ",IF(MONTH(P27)&lt;9,SUM(Tableau2353[[#This Row],[1/8/2024]:[30/08/2024]])," ")))</f>
        <v xml:space="preserve"> </v>
      </c>
      <c r="AA27" s="28" t="str">
        <f>IF(ISBLANK(P27)," ",IF(IF(AND(NOT(ISBLANK(Q27))),MONTH(Q27)&lt;9)," ",IF(MONTH(P27)&lt;10,SUM(Tableau2353[[#This Row],[02/09/2024]:[30/09/2024]])," ")))</f>
        <v xml:space="preserve"> </v>
      </c>
      <c r="AB27" s="28" t="str">
        <f>IF(ISBLANK(P27)," ",IF(IF(AND(NOT(ISBLANK(Q27))),MONTH(Q27)&lt;10)," ",IF(MONTH(P27)&lt;11,SUM(Tableau2353[[#This Row],[01/10/2024]:[31/10/2024]])," ")))</f>
        <v xml:space="preserve"> </v>
      </c>
      <c r="AC27" s="28" t="str">
        <f>IF(ISBLANK(P27)," ",IF(IF(AND(NOT(ISBLANK(Q27))),MONTH(Q27)&lt;11)," ",IF(MONTH(P27)&lt;12,SUM(Tableau2353[[#This Row],[01/11/2024]:[29/11/2024]])," ")))</f>
        <v xml:space="preserve"> </v>
      </c>
      <c r="AD27" s="28" t="str">
        <f>IF(ISBLANK(P27)," ",IF(IF(AND(NOT(ISBLANK(Q27))),MONTH(Q27)&lt;12)," ",IF(MONTH(P27)&lt;13,SUM(Tableau2353[[#This Row],[02/12/2024]:[31/12/2024]])," ")))</f>
        <v xml:space="preserve"> </v>
      </c>
      <c r="AE27" s="7"/>
      <c r="AF27" s="70">
        <f>IF(OR(ISBLANK(P27),Tableau2353[[#This Row],[Janvier]]=" ")," ",SUM(Tableau2353[[#This Row],[01/01/2024]:[31/01/2024]])/(COUNTA(Tableau2353[[#This Row],[01/01/2024]:[31/01/2024]])+COUNTBLANK(Tableau2353[[#This Row],[01/01/2024]:[31/01/2024]])))</f>
        <v>0</v>
      </c>
      <c r="AG27" s="8">
        <f>IF(OR(ISBLANK(P27),Tableau2353[[#This Row],[Février]]=" ")," ",SUM(Tableau2353[[#This Row],[01/02/2024]:[29/02/2024]])/(COUNTA(Tableau2353[[#This Row],[01/02/2024]:[29/02/2024]])+COUNTBLANK(Tableau2353[[#This Row],[01/02/2024]:[29/02/2024]])))</f>
        <v>0</v>
      </c>
      <c r="AH27" s="8" t="str">
        <f>IF(OR(ISBLANK(P27),Tableau2353[[#This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27" s="8" t="str">
        <f>IF(OR(ISBLANK(P27),Tableau2353[[#This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27" s="8" t="str">
        <f>IF(OR(ISBLANK(P27),Tableau2353[[#This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27" s="8" t="str">
        <f>IF(OR(ISBLANK(P27),Tableau2353[[#This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27" s="8" t="str">
        <f>IF(OR(ISBLANK(P27),Tableau2353[[#This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27" s="8" t="str">
        <f>IF(OR(ISBLANK(P27),Tableau2353[[#This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27" s="8" t="str">
        <f>IF(OR(ISBLANK(P27),Tableau2353[[#This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27" s="8" t="str">
        <f>IF(OR(ISBLANK(P27),Tableau2353[[#This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27" s="8" t="str">
        <f>IF(OR(ISBLANK(P27),Tableau2353[[#This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27" s="8" t="str">
        <f>IF(OR(ISBLANK(P27),Tableau2353[[#This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27" s="8" t="s">
        <v>898</v>
      </c>
      <c r="AS27" s="8" t="s">
        <v>898</v>
      </c>
      <c r="AT27" s="8" t="s">
        <v>898</v>
      </c>
      <c r="AU27" s="8" t="s">
        <v>413</v>
      </c>
      <c r="AV27" s="8" t="s">
        <v>413</v>
      </c>
      <c r="AW27" s="8" t="s">
        <v>898</v>
      </c>
      <c r="AX27" s="8" t="s">
        <v>898</v>
      </c>
      <c r="AY27" s="8" t="s">
        <v>898</v>
      </c>
      <c r="AZ27" s="61" t="s">
        <v>415</v>
      </c>
      <c r="BA27" s="8" t="s">
        <v>898</v>
      </c>
      <c r="BB27" s="8" t="s">
        <v>898</v>
      </c>
      <c r="BC27" s="8" t="s">
        <v>898</v>
      </c>
      <c r="BD27" s="8" t="s">
        <v>898</v>
      </c>
      <c r="BE27" s="8" t="s">
        <v>898</v>
      </c>
      <c r="BF27" s="8" t="s">
        <v>898</v>
      </c>
      <c r="BG27" s="8" t="s">
        <v>898</v>
      </c>
      <c r="BH27" s="8" t="s">
        <v>898</v>
      </c>
      <c r="BI27" s="8" t="s">
        <v>413</v>
      </c>
      <c r="BJ27" s="8" t="s">
        <v>898</v>
      </c>
      <c r="BK27" s="8" t="s">
        <v>898</v>
      </c>
      <c r="BL27" s="8" t="s">
        <v>898</v>
      </c>
      <c r="BM27" s="8" t="s">
        <v>898</v>
      </c>
      <c r="BN27" s="8" t="s">
        <v>898</v>
      </c>
      <c r="BO27" s="8" t="s">
        <v>898</v>
      </c>
      <c r="BP27" s="8" t="s">
        <v>898</v>
      </c>
      <c r="BQ27" s="8" t="s">
        <v>898</v>
      </c>
      <c r="BR27" s="8" t="s">
        <v>898</v>
      </c>
      <c r="BS27" s="8" t="s">
        <v>898</v>
      </c>
      <c r="BT27" s="8" t="s">
        <v>898</v>
      </c>
      <c r="BU27" s="8" t="s">
        <v>898</v>
      </c>
      <c r="BV27" s="8" t="s">
        <v>898</v>
      </c>
      <c r="BW27" s="8" t="s">
        <v>898</v>
      </c>
      <c r="BX27" s="8" t="s">
        <v>898</v>
      </c>
      <c r="BY27" s="8" t="s">
        <v>898</v>
      </c>
      <c r="BZ27" s="8" t="s">
        <v>898</v>
      </c>
      <c r="CA27" s="8" t="s">
        <v>898</v>
      </c>
      <c r="CB27" s="8" t="s">
        <v>898</v>
      </c>
      <c r="CC27" s="8" t="s">
        <v>898</v>
      </c>
      <c r="CD27" s="8" t="s">
        <v>898</v>
      </c>
      <c r="CE27" s="8" t="s">
        <v>898</v>
      </c>
      <c r="CF27" s="8" t="s">
        <v>898</v>
      </c>
      <c r="CG27" s="8" t="s">
        <v>898</v>
      </c>
      <c r="CH27" s="8" t="s">
        <v>898</v>
      </c>
      <c r="CI27" s="8" t="s">
        <v>898</v>
      </c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 t="s">
        <v>415</v>
      </c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 t="s">
        <v>415</v>
      </c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 t="s">
        <v>415</v>
      </c>
      <c r="GY27" s="8"/>
      <c r="GZ27" s="8"/>
      <c r="HA27" s="8"/>
      <c r="HB27" s="8" t="s">
        <v>415</v>
      </c>
      <c r="HC27" s="8" t="s">
        <v>415</v>
      </c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 t="s">
        <v>415</v>
      </c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 t="s">
        <v>415</v>
      </c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>
        <f t="shared" si="3"/>
        <v>0</v>
      </c>
      <c r="KU27" s="8">
        <f t="shared" si="0"/>
        <v>3</v>
      </c>
      <c r="KV27" s="8">
        <f t="shared" si="1"/>
        <v>0</v>
      </c>
      <c r="KW27" s="8">
        <f t="shared" si="2"/>
        <v>8</v>
      </c>
      <c r="KX27" s="8"/>
      <c r="KY27" s="8" t="e">
        <f>VLOOKUP(Tableau2353[[#This Row],[Matricule]],Feuil2!D:J,7,0)</f>
        <v>#N/A</v>
      </c>
      <c r="KZ27" s="61">
        <f>IF(ISBLANK($P27)," ",IF(AND(NOT(ISBLANK($Q27)),MONTH($Q27)&gt;1),IF(MONTH($P27)&lt;=1,COUNTIF(Tableau2353[[#This Row],[01/01/2024]:[31/01/2024]],"B")), IF(IF(AND((ISBLANK($Q27))),MONTH($P27)&gt;1)," ",IF(MONTH($P27)&lt;=1,COUNTIF(Tableau2353[[#This Row],[01/01/2024]:[31/01/2024]],"B")))))</f>
        <v>19</v>
      </c>
      <c r="LA27" s="61">
        <f>IF(ISBLANK($P27)," ",IF(AND(NOT(ISBLANK($Q27)),MONTH($Q27)&gt;2),IF(MONTH($P27)&lt;=2,COUNTIF(Tableau2353[[#This Row],[01/02/2024]:[29/02/2024]],"B")), IF(IF(AND((ISBLANK($Q27))),MONTH($P27)&gt;2)," ",IF(MONTH($P27)&lt;=2,COUNTIF(Tableau2353[[#This Row],[01/02/2024]:[29/02/2024]],"B")))))</f>
        <v>21</v>
      </c>
      <c r="LB27" s="61">
        <f>IF(ISBLANK($P27)," ",IF(AND(NOT(ISBLANK($Q27)),MONTH($Q27)&gt;3),IF(MONTH($P27)&lt;=3,COUNTIF(Tableau2353[[#This Row],[01/03/2024]:[29/03/2024]],"B")), IF(IF(AND((ISBLANK($Q27))),MONTH($P27)&gt;3)," ",IF(MONTH($P27)&lt;=3,COUNTIF(Tableau2353[[#This Row],[01/03/2024]:[29/03/2024]],"B")))))</f>
        <v>0</v>
      </c>
      <c r="LC27" s="61">
        <f>IF(ISBLANK($P27)," ",IF(AND(NOT(ISBLANK($Q27)),MONTH($Q27)&gt;4),IF(MONTH($P27)&lt;=4,COUNTIF(Tableau2353[[#This Row],[01/04/2024]:[30/04/2024]],"B")), IF(IF(AND((ISBLANK($Q27))),MONTH($P27)&gt;4)," ",IF(MONTH($P27)&lt;=4,COUNTIF(Tableau2353[[#This Row],[01/04/2024]:[30/04/2024]],"B")))))</f>
        <v>0</v>
      </c>
      <c r="LD27" s="61">
        <f>IF(ISBLANK($P27)," ",IF(AND(NOT(ISBLANK($Q27)),MONTH($Q27)&gt;5),IF(MONTH($P27)&lt;=5,COUNTIF(Tableau2353[[#This Row],[01/05/2024]:[31/05/2024]],"B")), IF(IF(AND((ISBLANK($Q27))),MONTH($P27)&gt;5)," ",IF(MONTH($P27)&lt;=5,COUNTIF(Tableau2353[[#This Row],[01/05/2024]:[31/05/2024]],"B")))))</f>
        <v>0</v>
      </c>
      <c r="LE27" s="61">
        <f>IF(ISBLANK($P27)," ",IF(AND(NOT(ISBLANK($Q27)),MONTH($Q27)&gt;6),IF(MONTH($P27)&lt;=6,COUNTIF(Tableau2353[[#This Row],[3/6/20242]:[28/06/2024]],"B")), IF(IF(AND((ISBLANK($Q27))),MONTH($P27)&gt;6)," ",IF(MONTH($P27)&lt;=6,COUNTIF(Tableau2353[[#This Row],[3/6/20242]:[28/06/2024]],"B")))))</f>
        <v>0</v>
      </c>
      <c r="LF27" s="61">
        <f>IF(ISBLANK($P27)," ",IF(AND(NOT(ISBLANK($Q27)),MONTH($Q27)&gt;7),IF(MONTH($P27)&lt;=7,COUNTIF(Tableau2353[[#This Row],[01/07/2024]:[31/07/2024]],"B")), IF(IF(AND((ISBLANK($Q27))),MONTH($P27)&gt;7)," ",IF(MONTH($P27)&lt;=7,COUNTIF(Tableau2353[[#This Row],[01/07/2024]:[31/07/2024]],"B")))))</f>
        <v>0</v>
      </c>
      <c r="LG27" s="61">
        <f>IF(ISBLANK($P27)," ",IF(AND(NOT(ISBLANK($Q27)),MONTH($Q27)&gt;8),IF(MONTH($P27)&lt;=8,COUNTIF(Tableau2353[[#This Row],[1/8/2024]:[30/08/2024]],"B")), IF(IF(AND((ISBLANK($Q27))),MONTH($P27)&gt;8)," ",IF(MONTH($P27)&lt;=8,COUNTIF(Tableau2353[[#This Row],[1/8/2024]:[30/08/2024]],"B")))))</f>
        <v>0</v>
      </c>
      <c r="LH27" s="61">
        <f>IF(ISBLANK($P27)," ",IF(AND(NOT(ISBLANK($Q27)),MONTH($Q27)&gt;9),IF(MONTH($P27)&lt;=9,COUNTIF(Tableau2353[[#This Row],[02/09/2024]:[30/09/2024]],"B")), IF(IF(AND((ISBLANK($Q27))),MONTH($P27)&gt;9)," ",IF(MONTH($P27)&lt;=9,COUNTIF(Tableau2353[[#This Row],[02/09/2024]:[30/09/2024]],"B")))))</f>
        <v>0</v>
      </c>
      <c r="LI27" s="61">
        <f>IF(ISBLANK($P27)," ",IF(AND(NOT(ISBLANK($Q27)),MONTH($Q27)&gt;10),IF(MONTH($P27)&lt;=10,COUNTIF(Tableau2353[[#This Row],[01/10/2024]:[31/10/2024]],"B")), IF(IF(AND((ISBLANK($Q27))),MONTH($P27)&gt;10)," ",IF(MONTH($P27)&lt;=10,COUNTIF(Tableau2353[[#This Row],[01/10/2024]:[31/10/2024]],"B")))))</f>
        <v>0</v>
      </c>
      <c r="LJ27" s="61">
        <f>IF(ISBLANK($P27)," ",IF(AND(NOT(ISBLANK($Q27)),MONTH($Q27)&gt;11),IF(MONTH($P27)&lt;=11,COUNTIF(Tableau2353[[#This Row],[01/11/2024]:[29/11/2024]],"B")), IF(IF(AND((ISBLANK($Q27))),MONTH($P27)&gt;11)," ",IF(MONTH($P27)&lt;=11,COUNTIF(Tableau2353[[#This Row],[01/11/2024]:[29/11/2024]],"B")))))</f>
        <v>0</v>
      </c>
      <c r="LK27" s="61">
        <f>IF(ISBLANK($P27)," ",IF(AND(NOT(ISBLANK($Q27)),MONTH($Q27)&gt;12),IF(MONTH($P27)&lt;=12,COUNTIF(Tableau2353[[#This Row],[02/12/2024]:[31/12/2024]],"B")), IF(IF(AND((ISBLANK($Q27))),MONTH($P27)&gt;12)," ",IF(MONTH($P27)&lt;=12,COUNTIF(Tableau2353[[#This Row],[02/12/2024]:[31/12/2024]],"B")))))</f>
        <v>0</v>
      </c>
    </row>
    <row r="28" spans="1:323" ht="15" hidden="1" customHeight="1">
      <c r="A28" s="40">
        <v>1</v>
      </c>
      <c r="B28" s="25" t="s">
        <v>928</v>
      </c>
      <c r="C28" s="26" t="s">
        <v>929</v>
      </c>
      <c r="D28" s="32">
        <v>44809</v>
      </c>
      <c r="E28" s="26" t="s">
        <v>419</v>
      </c>
      <c r="F28" s="26" t="s">
        <v>437</v>
      </c>
      <c r="G28" s="26" t="s">
        <v>421</v>
      </c>
      <c r="H28" s="26" t="s">
        <v>422</v>
      </c>
      <c r="I28" s="26" t="s">
        <v>423</v>
      </c>
      <c r="J28" s="26" t="s">
        <v>424</v>
      </c>
      <c r="K28" s="26" t="s">
        <v>425</v>
      </c>
      <c r="L28" s="26" t="s">
        <v>930</v>
      </c>
      <c r="M28" s="26" t="s">
        <v>622</v>
      </c>
      <c r="N28" s="26" t="s">
        <v>619</v>
      </c>
      <c r="O28" s="26" t="s">
        <v>434</v>
      </c>
      <c r="P28" s="32">
        <v>45292</v>
      </c>
      <c r="Q28" s="29">
        <v>45548</v>
      </c>
      <c r="R28" s="27" t="s">
        <v>614</v>
      </c>
      <c r="S28" s="28">
        <f>IF(ISBLANK(P28)," ",IF(IF(AND(NOT(ISBLANK(Q28))),MONTH(Q28)&lt;1)," ",IF(MONTH(P28)&lt;2,SUM(Tableau2353[[#This Row],[01/01/2024]:[31/01/2024]])," ")))</f>
        <v>22</v>
      </c>
      <c r="T28" s="28">
        <f>IF(ISBLANK(P28)," ",IF(IF(AND(NOT(ISBLANK(Q28))),MONTH(Q28)&lt;2)," ",IF(MONTH(P28)&lt;3,SUM(Tableau2353[[#This Row],[01/02/2024]:[29/02/2024]])," ")))</f>
        <v>21</v>
      </c>
      <c r="U28" s="28">
        <f>IF(ISBLANK(P28)," ",IF(IF(AND(NOT(ISBLANK(Q28))),MONTH(Q28)&lt;3)," ",IF(MONTH(P28)&lt;4,SUM(Tableau2353[[#This Row],[01/03/2024]:[29/03/2024]])," ")))</f>
        <v>21</v>
      </c>
      <c r="V28" s="28">
        <f>IF(ISBLANK(P28)," ",IF(IF(AND(NOT(ISBLANK(Q28))),MONTH(Q28)&lt;4)," ",IF(MONTH(P28)&lt;5,SUM(Tableau2353[[#This Row],[01/04/2024]:[30/04/2024]])," ")))</f>
        <v>20</v>
      </c>
      <c r="W28" s="28">
        <f>IF(ISBLANK(P28)," ",IF(IF(AND(NOT(ISBLANK(Q28))),MONTH(Q28)&lt;5)," ",IF(MONTH(P28)&lt;6,SUM(Tableau2353[[#This Row],[01/05/2024]:[31/05/2024]])," ")))</f>
        <v>22</v>
      </c>
      <c r="X28" s="28">
        <f>IF(ISBLANK(P28)," ",IF(IF(AND(NOT(ISBLANK(Q28))),MONTH(Q28)&lt;6)," ",IF(MONTH(P28)&lt;7,SUM(Tableau2353[[#This Row],[3/6/20242]:[28/06/2024]])," ")))</f>
        <v>15</v>
      </c>
      <c r="Y28" s="28">
        <f>IF(ISBLANK(P28)," ",IF(IF(AND(NOT(ISBLANK(Q28))),MONTH(Q28)&lt;6)," ",IF(MONTH(P28)&lt;8,SUM(Tableau2353[[#This Row],[01/07/2024]:[31/07/2024]])," ")))</f>
        <v>22</v>
      </c>
      <c r="Z28" s="28">
        <f>IF(ISBLANK(P28)," ",IF(IF(AND(NOT(ISBLANK(Q28))),MONTH(Q28)&lt;8)," ",IF(MONTH(P28)&lt;9,SUM(Tableau2353[[#This Row],[1/8/2024]:[30/08/2024]])," ")))</f>
        <v>19</v>
      </c>
      <c r="AA28" s="28">
        <f>IF(ISBLANK(P28)," ",IF(IF(AND(NOT(ISBLANK(Q28))),MONTH(Q28)&lt;9)," ",IF(MONTH(P28)&lt;10,SUM(Tableau2353[[#This Row],[02/09/2024]:[30/09/2024]])," ")))</f>
        <v>9</v>
      </c>
      <c r="AB28" s="28" t="str">
        <f>IF(ISBLANK(P28)," ",IF(IF(AND(NOT(ISBLANK(Q28))),MONTH(Q28)&lt;10)," ",IF(MONTH(P28)&lt;11,SUM(Tableau2353[[#This Row],[01/10/2024]:[31/10/2024]])," ")))</f>
        <v xml:space="preserve"> </v>
      </c>
      <c r="AC28" s="28" t="str">
        <f>IF(ISBLANK(P28)," ",IF(IF(AND(NOT(ISBLANK(Q28))),MONTH(Q28)&lt;11)," ",IF(MONTH(P28)&lt;12,SUM(Tableau2353[[#This Row],[01/11/2024]:[29/11/2024]])," ")))</f>
        <v xml:space="preserve"> </v>
      </c>
      <c r="AD28" s="28" t="str">
        <f>IF(ISBLANK(P28)," ",IF(IF(AND(NOT(ISBLANK(Q28))),MONTH(Q28)&lt;12)," ",IF(MONTH(P28)&lt;13,SUM(Tableau2353[[#This Row],[02/12/2024]:[31/12/2024]])," ")))</f>
        <v xml:space="preserve"> </v>
      </c>
      <c r="AE28" s="7"/>
      <c r="AF28" s="64">
        <f>IF(OR(ISBLANK(P28),Tableau2353[[#This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28" s="8">
        <f>IF(OR(ISBLANK(P28),Tableau2353[[#This Row],[Février]]=" ")," ",SUM(Tableau2353[[#This Row],[01/02/2024]:[29/02/2024]])/(COUNTA(Tableau2353[[#This Row],[01/02/2024]:[29/02/2024]])+COUNTBLANK(Tableau2353[[#This Row],[01/02/2024]:[29/02/2024]])))</f>
        <v>1</v>
      </c>
      <c r="AH28" s="8">
        <f>IF(OR(ISBLANK(P28),Tableau2353[[#This Row],[Mars]]=" ")," ",SUM(Tableau2353[[#This Row],[01/03/2024]:[29/03/2024]])/(COUNTA(Tableau2353[[#This Row],[01/03/2024]:[29/03/2024]])+COUNTBLANK(Tableau2353[[#This Row],[01/03/2024]:[29/03/2024]])))</f>
        <v>1</v>
      </c>
      <c r="AI28" s="8">
        <f>IF(OR(ISBLANK(P28),Tableau2353[[#This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28" s="8">
        <f>IF(OR(ISBLANK(P28),Tableau2353[[#This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28" s="8">
        <f>IF(OR(ISBLANK(P28),Tableau2353[[#This Row],[Juin]]=" ")," ",SUM(Tableau2353[[#This Row],[3/6/20242]:[28/06/2024]])/(COUNTA(Tableau2353[[#This Row],[3/6/20242]:[28/06/2024]])+COUNTBLANK(Tableau2353[[#This Row],[3/6/20242]:[28/06/2024]])))</f>
        <v>0.75</v>
      </c>
      <c r="AL28" s="8">
        <f>IF(OR(ISBLANK(P28),Tableau2353[[#This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28" s="8">
        <f>IF(OR(ISBLANK(P28),Tableau2353[[#This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28" s="8">
        <f>IF(OR(ISBLANK(P28),Tableau2353[[#This Row],[Septembre]]=" ")," ",SUM(Tableau2353[[#This Row],[02/09/2024]:[30/09/2024]])/(COUNTA(Tableau2353[[#This Row],[02/09/2024]:[30/09/2024]])+COUNTBLANK(Tableau2353[[#This Row],[02/09/2024]:[30/09/2024]])))</f>
        <v>0.42857142857142855</v>
      </c>
      <c r="AO28" s="8" t="str">
        <f>IF(OR(ISBLANK(P28),Tableau2353[[#This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28" s="8" t="str">
        <f>IF(OR(ISBLANK(P28),Tableau2353[[#This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28" s="8" t="str">
        <f>IF(OR(ISBLANK(P28),Tableau2353[[#This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61" t="s">
        <v>415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8">
        <v>1</v>
      </c>
      <c r="BP28" s="8">
        <v>1</v>
      </c>
      <c r="BQ28" s="8">
        <v>1</v>
      </c>
      <c r="BR28" s="8">
        <v>1</v>
      </c>
      <c r="BS28" s="8">
        <v>1</v>
      </c>
      <c r="BT28" s="8">
        <v>1</v>
      </c>
      <c r="BU28" s="8">
        <v>1</v>
      </c>
      <c r="BV28" s="8">
        <v>1</v>
      </c>
      <c r="BW28" s="8">
        <v>1</v>
      </c>
      <c r="BX28" s="8">
        <v>1</v>
      </c>
      <c r="BY28" s="8">
        <v>1</v>
      </c>
      <c r="BZ28" s="8">
        <v>1</v>
      </c>
      <c r="CA28" s="8">
        <v>1</v>
      </c>
      <c r="CB28" s="8">
        <v>1</v>
      </c>
      <c r="CC28" s="8">
        <v>1</v>
      </c>
      <c r="CD28" s="8">
        <v>1</v>
      </c>
      <c r="CE28" s="8">
        <v>1</v>
      </c>
      <c r="CF28" s="8">
        <v>1</v>
      </c>
      <c r="CG28" s="8">
        <v>1</v>
      </c>
      <c r="CH28" s="8">
        <v>1</v>
      </c>
      <c r="CI28" s="8">
        <v>1</v>
      </c>
      <c r="CJ28" s="8">
        <v>1</v>
      </c>
      <c r="CK28" s="8">
        <v>1</v>
      </c>
      <c r="CL28" s="8">
        <v>1</v>
      </c>
      <c r="CM28" s="8">
        <v>1</v>
      </c>
      <c r="CN28" s="8">
        <v>1</v>
      </c>
      <c r="CO28" s="8">
        <v>1</v>
      </c>
      <c r="CP28" s="8">
        <v>1</v>
      </c>
      <c r="CQ28" s="8">
        <v>1</v>
      </c>
      <c r="CR28" s="8">
        <v>1</v>
      </c>
      <c r="CS28" s="8">
        <v>1</v>
      </c>
      <c r="CT28" s="8">
        <v>1</v>
      </c>
      <c r="CU28" s="8">
        <v>1</v>
      </c>
      <c r="CV28" s="8">
        <v>1</v>
      </c>
      <c r="CW28" s="8">
        <v>1</v>
      </c>
      <c r="CX28" s="8">
        <v>1</v>
      </c>
      <c r="CY28" s="8">
        <v>1</v>
      </c>
      <c r="CZ28" s="8">
        <v>1</v>
      </c>
      <c r="DA28" s="8">
        <v>1</v>
      </c>
      <c r="DB28" s="8">
        <v>1</v>
      </c>
      <c r="DC28" s="8">
        <v>1</v>
      </c>
      <c r="DD28" s="8">
        <v>1</v>
      </c>
      <c r="DE28" s="8">
        <v>1</v>
      </c>
      <c r="DF28" s="8">
        <v>1</v>
      </c>
      <c r="DG28" s="8">
        <v>1</v>
      </c>
      <c r="DH28" s="8">
        <v>1</v>
      </c>
      <c r="DI28" s="8">
        <v>1</v>
      </c>
      <c r="DJ28" s="8">
        <v>1</v>
      </c>
      <c r="DK28" s="8">
        <v>1</v>
      </c>
      <c r="DL28" s="8" t="s">
        <v>415</v>
      </c>
      <c r="DM28" s="8" t="s">
        <v>415</v>
      </c>
      <c r="DN28" s="8">
        <v>1</v>
      </c>
      <c r="DO28" s="8">
        <v>1</v>
      </c>
      <c r="DP28" s="8">
        <v>1</v>
      </c>
      <c r="DQ28" s="8">
        <v>1</v>
      </c>
      <c r="DR28" s="8">
        <v>1</v>
      </c>
      <c r="DS28" s="8">
        <v>1</v>
      </c>
      <c r="DT28" s="8">
        <v>1</v>
      </c>
      <c r="DU28" s="8">
        <v>1</v>
      </c>
      <c r="DV28" s="8">
        <v>1</v>
      </c>
      <c r="DW28" s="8">
        <v>1</v>
      </c>
      <c r="DX28" s="8">
        <v>1</v>
      </c>
      <c r="DY28" s="8">
        <v>1</v>
      </c>
      <c r="DZ28" s="8">
        <v>1</v>
      </c>
      <c r="EA28" s="8" t="s">
        <v>415</v>
      </c>
      <c r="EB28" s="8">
        <v>1</v>
      </c>
      <c r="EC28" s="8">
        <v>1</v>
      </c>
      <c r="ED28" s="8">
        <v>1</v>
      </c>
      <c r="EE28" s="8">
        <v>1</v>
      </c>
      <c r="EF28" s="8">
        <v>1</v>
      </c>
      <c r="EG28" s="8">
        <v>1</v>
      </c>
      <c r="EH28" s="8">
        <v>1</v>
      </c>
      <c r="EI28" s="8">
        <v>1</v>
      </c>
      <c r="EJ28" s="8">
        <v>1</v>
      </c>
      <c r="EK28" s="8">
        <v>1</v>
      </c>
      <c r="EL28" s="8">
        <v>1</v>
      </c>
      <c r="EM28" s="8">
        <v>1</v>
      </c>
      <c r="EN28" s="8">
        <v>1</v>
      </c>
      <c r="EO28" s="8">
        <v>1</v>
      </c>
      <c r="EP28" s="8">
        <v>1</v>
      </c>
      <c r="EQ28" s="8">
        <v>1</v>
      </c>
      <c r="ER28" s="8">
        <v>1</v>
      </c>
      <c r="ES28" s="8">
        <v>1</v>
      </c>
      <c r="ET28" s="8">
        <v>1</v>
      </c>
      <c r="EU28" s="8">
        <v>1</v>
      </c>
      <c r="EV28" s="8">
        <v>1</v>
      </c>
      <c r="EW28" s="8">
        <v>1</v>
      </c>
      <c r="EX28" s="8">
        <v>1</v>
      </c>
      <c r="EY28" s="8">
        <v>1</v>
      </c>
      <c r="EZ28" s="8">
        <v>1</v>
      </c>
      <c r="FA28" s="8">
        <v>1</v>
      </c>
      <c r="FB28" s="8">
        <v>1</v>
      </c>
      <c r="FC28" s="8">
        <v>1</v>
      </c>
      <c r="FD28" s="8">
        <v>1</v>
      </c>
      <c r="FE28" s="8">
        <v>1</v>
      </c>
      <c r="FF28" s="8">
        <v>1</v>
      </c>
      <c r="FG28" s="8">
        <v>1</v>
      </c>
      <c r="FH28" s="8" t="s">
        <v>415</v>
      </c>
      <c r="FI28" s="8" t="s">
        <v>415</v>
      </c>
      <c r="FJ28" s="8" t="s">
        <v>413</v>
      </c>
      <c r="FK28" s="8" t="s">
        <v>413</v>
      </c>
      <c r="FL28" s="8" t="s">
        <v>413</v>
      </c>
      <c r="FM28" s="8">
        <v>1</v>
      </c>
      <c r="FN28" s="8">
        <v>1</v>
      </c>
      <c r="FO28" s="8">
        <v>1</v>
      </c>
      <c r="FP28" s="8">
        <v>1</v>
      </c>
      <c r="FQ28" s="8">
        <v>1</v>
      </c>
      <c r="FR28" s="8">
        <v>1</v>
      </c>
      <c r="FS28" s="8">
        <v>1</v>
      </c>
      <c r="FT28" s="8">
        <v>1</v>
      </c>
      <c r="FU28" s="8">
        <v>1</v>
      </c>
      <c r="FV28" s="8">
        <v>1</v>
      </c>
      <c r="FW28" s="8">
        <v>1</v>
      </c>
      <c r="FX28" s="8">
        <v>1</v>
      </c>
      <c r="FY28" s="8">
        <v>1</v>
      </c>
      <c r="FZ28" s="8">
        <v>1</v>
      </c>
      <c r="GA28" s="8">
        <v>1</v>
      </c>
      <c r="GB28" s="8">
        <v>1</v>
      </c>
      <c r="GC28" s="8">
        <v>1</v>
      </c>
      <c r="GD28" s="8">
        <v>1</v>
      </c>
      <c r="GE28" s="8">
        <v>1</v>
      </c>
      <c r="GF28" s="8">
        <v>1</v>
      </c>
      <c r="GG28" s="8">
        <v>1</v>
      </c>
      <c r="GH28" s="8">
        <v>1</v>
      </c>
      <c r="GI28" s="8">
        <v>1</v>
      </c>
      <c r="GJ28" s="8">
        <v>1</v>
      </c>
      <c r="GK28" s="8">
        <v>1</v>
      </c>
      <c r="GL28" s="8">
        <v>1</v>
      </c>
      <c r="GM28" s="8" t="s">
        <v>415</v>
      </c>
      <c r="GN28" s="8">
        <v>1</v>
      </c>
      <c r="GO28" s="8">
        <v>1</v>
      </c>
      <c r="GP28" s="8">
        <v>1</v>
      </c>
      <c r="GQ28" s="8">
        <v>1</v>
      </c>
      <c r="GR28" s="8">
        <v>1</v>
      </c>
      <c r="GS28" s="8">
        <v>1</v>
      </c>
      <c r="GT28" s="8">
        <v>1</v>
      </c>
      <c r="GU28" s="8">
        <v>1</v>
      </c>
      <c r="GV28" s="8">
        <v>1</v>
      </c>
      <c r="GW28" s="8">
        <v>1</v>
      </c>
      <c r="GX28" s="8" t="s">
        <v>415</v>
      </c>
      <c r="GY28" s="8">
        <v>1</v>
      </c>
      <c r="GZ28" s="8">
        <v>1</v>
      </c>
      <c r="HA28" s="8">
        <v>1</v>
      </c>
      <c r="HB28" s="8" t="s">
        <v>415</v>
      </c>
      <c r="HC28" s="8" t="s">
        <v>415</v>
      </c>
      <c r="HD28" s="8">
        <v>1</v>
      </c>
      <c r="HE28" s="8">
        <v>1</v>
      </c>
      <c r="HF28" s="8">
        <v>1</v>
      </c>
      <c r="HG28" s="8">
        <v>1</v>
      </c>
      <c r="HH28" s="8">
        <v>1</v>
      </c>
      <c r="HI28" s="8">
        <v>1</v>
      </c>
      <c r="HJ28" s="8">
        <v>1</v>
      </c>
      <c r="HK28" s="8">
        <v>1</v>
      </c>
      <c r="HL28" s="8">
        <v>1</v>
      </c>
      <c r="HM28" s="8">
        <v>1</v>
      </c>
      <c r="HN28" s="8">
        <v>1</v>
      </c>
      <c r="HO28" s="8">
        <v>1</v>
      </c>
      <c r="HP28" s="8">
        <v>1</v>
      </c>
      <c r="HQ28" s="8">
        <v>1</v>
      </c>
      <c r="HR28" s="8">
        <v>1</v>
      </c>
      <c r="HS28" s="8">
        <v>1</v>
      </c>
      <c r="HT28" s="8"/>
      <c r="HU28" s="8" t="s">
        <v>415</v>
      </c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 t="s">
        <v>415</v>
      </c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>
        <f t="shared" si="3"/>
        <v>0</v>
      </c>
      <c r="KU28" s="8">
        <f t="shared" si="0"/>
        <v>3</v>
      </c>
      <c r="KV28" s="8">
        <f t="shared" si="1"/>
        <v>171</v>
      </c>
      <c r="KW28" s="8">
        <f t="shared" si="2"/>
        <v>12</v>
      </c>
      <c r="KX28" s="8"/>
      <c r="KY28" s="8" t="e">
        <f>VLOOKUP(Tableau2353[[#This Row],[Matricule]],Feuil2!D:J,7,0)</f>
        <v>#N/A</v>
      </c>
      <c r="KZ28" s="61">
        <f>IF(ISBLANK($P28)," ",IF(AND(NOT(ISBLANK($Q28)),MONTH($Q28)&gt;1),IF(MONTH($P28)&lt;=1,COUNTIF(Tableau2353[[#This Row],[01/01/2024]:[31/01/2024]],"B")), IF(IF(AND((ISBLANK($Q28))),MONTH($P28)&gt;1)," ",IF(MONTH($P28)&lt;=1,COUNTIF(Tableau2353[[#This Row],[01/01/2024]:[31/01/2024]],"B")))))</f>
        <v>0</v>
      </c>
      <c r="LA28" s="61">
        <f>IF(ISBLANK($P28)," ",IF(AND(NOT(ISBLANK($Q28)),MONTH($Q28)&gt;2),IF(MONTH($P28)&lt;=2,COUNTIF(Tableau2353[[#This Row],[01/02/2024]:[29/02/2024]],"B")), IF(IF(AND((ISBLANK($Q28))),MONTH($P28)&gt;2)," ",IF(MONTH($P28)&lt;=2,COUNTIF(Tableau2353[[#This Row],[01/02/2024]:[29/02/2024]],"B")))))</f>
        <v>0</v>
      </c>
      <c r="LB28" s="61">
        <f>IF(ISBLANK($P28)," ",IF(AND(NOT(ISBLANK($Q28)),MONTH($Q28)&gt;3),IF(MONTH($P28)&lt;=3,COUNTIF(Tableau2353[[#This Row],[01/03/2024]:[29/03/2024]],"B")), IF(IF(AND((ISBLANK($Q28))),MONTH($P28)&gt;3)," ",IF(MONTH($P28)&lt;=3,COUNTIF(Tableau2353[[#This Row],[01/03/2024]:[29/03/2024]],"B")))))</f>
        <v>0</v>
      </c>
      <c r="LC28" s="61">
        <f>IF(ISBLANK($P28)," ",IF(AND(NOT(ISBLANK($Q28)),MONTH($Q28)&gt;4),IF(MONTH($P28)&lt;=4,COUNTIF(Tableau2353[[#This Row],[01/04/2024]:[30/04/2024]],"B")), IF(IF(AND((ISBLANK($Q28))),MONTH($P28)&gt;4)," ",IF(MONTH($P28)&lt;=4,COUNTIF(Tableau2353[[#This Row],[01/04/2024]:[30/04/2024]],"B")))))</f>
        <v>0</v>
      </c>
      <c r="LD28" s="61">
        <f>IF(ISBLANK($P28)," ",IF(AND(NOT(ISBLANK($Q28)),MONTH($Q28)&gt;5),IF(MONTH($P28)&lt;=5,COUNTIF(Tableau2353[[#This Row],[01/05/2024]:[31/05/2024]],"B")), IF(IF(AND((ISBLANK($Q28))),MONTH($P28)&gt;5)," ",IF(MONTH($P28)&lt;=5,COUNTIF(Tableau2353[[#This Row],[01/05/2024]:[31/05/2024]],"B")))))</f>
        <v>0</v>
      </c>
      <c r="LE28" s="61">
        <f>IF(ISBLANK($P28)," ",IF(AND(NOT(ISBLANK($Q28)),MONTH($Q28)&gt;6),IF(MONTH($P28)&lt;=6,COUNTIF(Tableau2353[[#This Row],[3/6/20242]:[28/06/2024]],"B")), IF(IF(AND((ISBLANK($Q28))),MONTH($P28)&gt;6)," ",IF(MONTH($P28)&lt;=6,COUNTIF(Tableau2353[[#This Row],[3/6/20242]:[28/06/2024]],"B")))))</f>
        <v>0</v>
      </c>
      <c r="LF28" s="61">
        <f>IF(ISBLANK($P28)," ",IF(AND(NOT(ISBLANK($Q28)),MONTH($Q28)&gt;7),IF(MONTH($P28)&lt;=7,COUNTIF(Tableau2353[[#This Row],[01/07/2024]:[31/07/2024]],"B")), IF(IF(AND((ISBLANK($Q28))),MONTH($P28)&gt;7)," ",IF(MONTH($P28)&lt;=7,COUNTIF(Tableau2353[[#This Row],[01/07/2024]:[31/07/2024]],"B")))))</f>
        <v>0</v>
      </c>
      <c r="LG28" s="61">
        <f>IF(ISBLANK($P28)," ",IF(AND(NOT(ISBLANK($Q28)),MONTH($Q28)&gt;8),IF(MONTH($P28)&lt;=8,COUNTIF(Tableau2353[[#This Row],[1/8/2024]:[30/08/2024]],"B")), IF(IF(AND((ISBLANK($Q28))),MONTH($P28)&gt;8)," ",IF(MONTH($P28)&lt;=8,COUNTIF(Tableau2353[[#This Row],[1/8/2024]:[30/08/2024]],"B")))))</f>
        <v>0</v>
      </c>
      <c r="LH28" s="61">
        <f>IF(ISBLANK($P28)," ",IF(AND(NOT(ISBLANK($Q28)),MONTH($Q28)&gt;9),IF(MONTH($P28)&lt;=9,COUNTIF(Tableau2353[[#This Row],[02/09/2024]:[30/09/2024]],"B")), IF(IF(AND((ISBLANK($Q28))),MONTH($P28)&gt;9)," ",IF(MONTH($P28)&lt;=9,COUNTIF(Tableau2353[[#This Row],[02/09/2024]:[30/09/2024]],"B")))))</f>
        <v>0</v>
      </c>
      <c r="LI28" s="61">
        <f>IF(ISBLANK($P28)," ",IF(AND(NOT(ISBLANK($Q28)),MONTH($Q28)&gt;10),IF(MONTH($P28)&lt;=10,COUNTIF(Tableau2353[[#This Row],[01/10/2024]:[31/10/2024]],"B")), IF(IF(AND((ISBLANK($Q28))),MONTH($P28)&gt;10)," ",IF(MONTH($P28)&lt;=10,COUNTIF(Tableau2353[[#This Row],[01/10/2024]:[31/10/2024]],"B")))))</f>
        <v>0</v>
      </c>
      <c r="LJ28" s="61">
        <f>IF(ISBLANK($P28)," ",IF(AND(NOT(ISBLANK($Q28)),MONTH($Q28)&gt;11),IF(MONTH($P28)&lt;=11,COUNTIF(Tableau2353[[#This Row],[01/11/2024]:[29/11/2024]],"B")), IF(IF(AND((ISBLANK($Q28))),MONTH($P28)&gt;11)," ",IF(MONTH($P28)&lt;=11,COUNTIF(Tableau2353[[#This Row],[01/11/2024]:[29/11/2024]],"B")))))</f>
        <v>0</v>
      </c>
      <c r="LK28" s="61">
        <f>IF(ISBLANK($P28)," ",IF(AND(NOT(ISBLANK($Q28)),MONTH($Q28)&gt;12),IF(MONTH($P28)&lt;=12,COUNTIF(Tableau2353[[#This Row],[02/12/2024]:[31/12/2024]],"B")), IF(IF(AND((ISBLANK($Q28))),MONTH($P28)&gt;12)," ",IF(MONTH($P28)&lt;=12,COUNTIF(Tableau2353[[#This Row],[02/12/2024]:[31/12/2024]],"B")))))</f>
        <v>0</v>
      </c>
    </row>
    <row r="29" spans="1:323" ht="15" hidden="1" customHeight="1">
      <c r="A29" s="40">
        <v>1</v>
      </c>
      <c r="B29" s="92" t="s">
        <v>505</v>
      </c>
      <c r="C29" s="26" t="s">
        <v>506</v>
      </c>
      <c r="D29" s="32">
        <v>44991</v>
      </c>
      <c r="E29" s="26" t="s">
        <v>470</v>
      </c>
      <c r="F29" s="26" t="s">
        <v>507</v>
      </c>
      <c r="G29" s="26" t="s">
        <v>438</v>
      </c>
      <c r="H29" s="26" t="s">
        <v>439</v>
      </c>
      <c r="I29" s="26" t="s">
        <v>423</v>
      </c>
      <c r="J29" s="26" t="s">
        <v>440</v>
      </c>
      <c r="K29" s="26" t="s">
        <v>441</v>
      </c>
      <c r="L29" s="26" t="s">
        <v>916</v>
      </c>
      <c r="M29" s="26" t="s">
        <v>508</v>
      </c>
      <c r="N29" s="26" t="s">
        <v>443</v>
      </c>
      <c r="O29" s="26" t="s">
        <v>486</v>
      </c>
      <c r="P29" s="32">
        <v>45292</v>
      </c>
      <c r="Q29" s="26"/>
      <c r="R29" s="27" t="s">
        <v>445</v>
      </c>
      <c r="S29" s="28">
        <f>IF(ISBLANK(P29)," ",IF(IF(AND(NOT(ISBLANK(Q29))),MONTH(Q29)&lt;1)," ",IF(MONTH(P29)&lt;2,SUM(Tableau2353[[#This Row],[01/01/2024]:[31/01/2024]])," ")))</f>
        <v>17</v>
      </c>
      <c r="T29" s="28">
        <f>IF(ISBLANK(P29)," ",IF(IF(AND(NOT(ISBLANK(Q29))),MONTH(Q29)&lt;2)," ",IF(MONTH(P29)&lt;3,SUM(Tableau2353[[#This Row],[01/02/2024]:[29/02/2024]])," ")))</f>
        <v>21</v>
      </c>
      <c r="U29" s="28">
        <f>IF(ISBLANK(P29)," ",IF(IF(AND(NOT(ISBLANK(Q29))),MONTH(Q29)&lt;3)," ",IF(MONTH(P29)&lt;4,SUM(Tableau2353[[#This Row],[01/03/2024]:[29/03/2024]])," ")))</f>
        <v>21</v>
      </c>
      <c r="V29" s="74">
        <f>IF(ISBLANK(P29)," ",IF(IF(AND(NOT(ISBLANK(Q29))),MONTH(Q29)&lt;4)," ",IF(MONTH(P29)&lt;5,SUM(Tableau2353[[#This Row],[01/04/2024]:[30/04/2024]])," ")))</f>
        <v>19</v>
      </c>
      <c r="W29" s="28">
        <f>IF(ISBLANK(P29)," ",IF(IF(AND(NOT(ISBLANK(Q29))),MONTH(Q29)&lt;5)," ",IF(MONTH(P29)&lt;6,SUM(Tableau2353[[#This Row],[01/05/2024]:[31/05/2024]])," ")))</f>
        <v>22</v>
      </c>
      <c r="X29" s="28">
        <f>IF(ISBLANK(P29)," ",IF(IF(AND(NOT(ISBLANK(Q29))),MONTH(Q29)&lt;6)," ",IF(MONTH(P29)&lt;7,SUM(Tableau2353[[#This Row],[3/6/20242]:[28/06/2024]])," ")))</f>
        <v>15</v>
      </c>
      <c r="Y29" s="28">
        <f>IF(ISBLANK(P29)," ",IF(IF(AND(NOT(ISBLANK(Q29))),MONTH(Q29)&lt;6)," ",IF(MONTH(P29)&lt;8,SUM(Tableau2353[[#This Row],[01/07/2024]:[31/07/2024]])," ")))</f>
        <v>20</v>
      </c>
      <c r="Z29" s="28">
        <f>IF(ISBLANK(P29)," ",IF(IF(AND(NOT(ISBLANK(Q29))),MONTH(Q29)&lt;8)," ",IF(MONTH(P29)&lt;9,SUM(Tableau2353[[#This Row],[1/8/2024]:[30/08/2024]])," ")))</f>
        <v>8</v>
      </c>
      <c r="AA29" s="28">
        <f>IF(ISBLANK(P29)," ",IF(IF(AND(NOT(ISBLANK(Q29))),MONTH(Q29)&lt;9)," ",IF(MONTH(P29)&lt;10,SUM(Tableau2353[[#This Row],[02/09/2024]:[30/09/2024]])," ")))</f>
        <v>20</v>
      </c>
      <c r="AB29" s="28">
        <f>IF(ISBLANK(P29)," ",IF(IF(AND(NOT(ISBLANK(Q29))),MONTH(Q29)&lt;10)," ",IF(MONTH(P29)&lt;11,SUM(Tableau2353[[#This Row],[01/10/2024]:[31/10/2024]])," ")))</f>
        <v>23</v>
      </c>
      <c r="AC29" s="28">
        <f>IF(ISBLANK(P29)," ",IF(IF(AND(NOT(ISBLANK(Q29))),MONTH(Q29)&lt;11)," ",IF(MONTH(P29)&lt;12,SUM(Tableau2353[[#This Row],[01/11/2024]:[29/11/2024]])," ")))</f>
        <v>19</v>
      </c>
      <c r="AD29" s="28">
        <f>IF(ISBLANK(P29)," ",IF(IF(AND(NOT(ISBLANK(Q29))),MONTH(Q29)&lt;12)," ",IF(MONTH(P29)&lt;13,SUM(Tableau2353[[#This Row],[02/12/2024]:[31/12/2024]])," ")))</f>
        <v>22</v>
      </c>
      <c r="AE29" s="7"/>
      <c r="AF29" s="69">
        <f>IF(OR(ISBLANK(P29),Tableau2353[[#This Row],[Janvier]]=" ")," ",SUM(Tableau2353[[#This Row],[01/01/2024]:[31/01/2024]])/(COUNTA(Tableau2353[[#This Row],[01/01/2024]:[31/01/2024]])+COUNTBLANK(Tableau2353[[#This Row],[01/01/2024]:[31/01/2024]])))</f>
        <v>0.73913043478260865</v>
      </c>
      <c r="AG29" s="8">
        <f>IF(OR(ISBLANK(P29),Tableau2353[[#This Row],[Février]]=" ")," ",SUM(Tableau2353[[#This Row],[01/02/2024]:[29/02/2024]])/(COUNTA(Tableau2353[[#This Row],[01/02/2024]:[29/02/2024]])+COUNTBLANK(Tableau2353[[#This Row],[01/02/2024]:[29/02/2024]])))</f>
        <v>1</v>
      </c>
      <c r="AH29" s="8">
        <f>IF(OR(ISBLANK(P29),Tableau2353[[#This Row],[Mars]]=" ")," ",SUM(Tableau2353[[#This Row],[01/03/2024]:[29/03/2024]])/(COUNTA(Tableau2353[[#This Row],[01/03/2024]:[29/03/2024]])+COUNTBLANK(Tableau2353[[#This Row],[01/03/2024]:[29/03/2024]])))</f>
        <v>1</v>
      </c>
      <c r="AI29" s="8">
        <f>IF(OR(ISBLANK(P29),Tableau2353[[#This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29" s="8">
        <f>IF(OR(ISBLANK(P29),Tableau2353[[#This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29" s="8">
        <f>IF(OR(ISBLANK(P29),Tableau2353[[#This Row],[Juin]]=" ")," ",SUM(Tableau2353[[#This Row],[3/6/20242]:[28/06/2024]])/(COUNTA(Tableau2353[[#This Row],[3/6/20242]:[28/06/2024]])+COUNTBLANK(Tableau2353[[#This Row],[3/6/20242]:[28/06/2024]])))</f>
        <v>0.75</v>
      </c>
      <c r="AL29" s="8">
        <f>IF(OR(ISBLANK(P29),Tableau2353[[#This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29" s="8">
        <f>IF(OR(ISBLANK(P29),Tableau2353[[#This Row],[Août]]=" ")," ",SUM(Tableau2353[[#This Row],[1/8/2024]:[30/08/2024]])/(COUNTA(Tableau2353[[#This Row],[1/8/2024]:[30/08/2024]])+COUNTBLANK(Tableau2353[[#This Row],[1/8/2024]:[30/08/2024]])))</f>
        <v>0.36363636363636365</v>
      </c>
      <c r="AN29" s="8">
        <f>IF(OR(ISBLANK(P29),Tableau2353[[#This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29" s="8">
        <f>IF(OR(ISBLANK(P29),Tableau2353[[#This Row],[Octobre]]=" ")," ",SUM(Tableau2353[[#This Row],[01/10/2024]:[31/10/2024]])/(COUNTA(Tableau2353[[#This Row],[01/10/2024]:[31/10/2024]])+COUNTBLANK(Tableau2353[[#This Row],[01/10/2024]:[31/10/2024]])))</f>
        <v>1</v>
      </c>
      <c r="AP29" s="8">
        <f>IF(OR(ISBLANK(P29),Tableau2353[[#This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29" s="8">
        <f>IF(OR(ISBLANK(P29),Tableau2353[[#This Row],[Décembre]]=" ")," ",SUM(Tableau2353[[#This Row],[02/12/2024]:[31/12/2024]])/(COUNTA(Tableau2353[[#This Row],[02/12/2024]:[31/12/2024]])+COUNTBLANK(Tableau2353[[#This Row],[02/12/2024]:[31/12/2024]])))</f>
        <v>1</v>
      </c>
      <c r="AR29" s="8" t="s">
        <v>413</v>
      </c>
      <c r="AS29" s="8" t="s">
        <v>413</v>
      </c>
      <c r="AT29" s="8" t="s">
        <v>413</v>
      </c>
      <c r="AU29" s="8" t="s">
        <v>413</v>
      </c>
      <c r="AV29" s="8" t="s">
        <v>413</v>
      </c>
      <c r="AW29" s="8">
        <v>1</v>
      </c>
      <c r="AX29" s="8">
        <v>1</v>
      </c>
      <c r="AY29" s="8">
        <v>1</v>
      </c>
      <c r="AZ29" s="61" t="s">
        <v>415</v>
      </c>
      <c r="BA29" s="8">
        <v>1</v>
      </c>
      <c r="BB29" s="8">
        <v>1</v>
      </c>
      <c r="BC29" s="8">
        <v>1</v>
      </c>
      <c r="BD29" s="8">
        <v>1</v>
      </c>
      <c r="BE29" s="8">
        <v>1</v>
      </c>
      <c r="BF29" s="8">
        <v>1</v>
      </c>
      <c r="BG29" s="8">
        <v>1</v>
      </c>
      <c r="BH29" s="8">
        <v>1</v>
      </c>
      <c r="BI29" s="8">
        <v>1</v>
      </c>
      <c r="BJ29" s="8">
        <v>1</v>
      </c>
      <c r="BK29" s="8">
        <v>1</v>
      </c>
      <c r="BL29" s="8">
        <v>1</v>
      </c>
      <c r="BM29" s="8">
        <v>1</v>
      </c>
      <c r="BN29" s="8">
        <v>1</v>
      </c>
      <c r="BO29" s="8">
        <v>1</v>
      </c>
      <c r="BP29" s="8">
        <v>1</v>
      </c>
      <c r="BQ29" s="8">
        <v>1</v>
      </c>
      <c r="BR29" s="8">
        <v>1</v>
      </c>
      <c r="BS29" s="8">
        <v>1</v>
      </c>
      <c r="BT29" s="8">
        <v>1</v>
      </c>
      <c r="BU29" s="8">
        <v>1</v>
      </c>
      <c r="BV29" s="8">
        <v>1</v>
      </c>
      <c r="BW29" s="8">
        <v>1</v>
      </c>
      <c r="BX29" s="8">
        <v>1</v>
      </c>
      <c r="BY29" s="8">
        <v>1</v>
      </c>
      <c r="BZ29" s="8">
        <v>1</v>
      </c>
      <c r="CA29" s="8">
        <v>1</v>
      </c>
      <c r="CB29" s="8">
        <v>1</v>
      </c>
      <c r="CC29" s="8">
        <v>1</v>
      </c>
      <c r="CD29" s="8">
        <v>1</v>
      </c>
      <c r="CE29" s="8">
        <v>1</v>
      </c>
      <c r="CF29" s="8">
        <v>1</v>
      </c>
      <c r="CG29" s="8">
        <v>1</v>
      </c>
      <c r="CH29" s="8">
        <v>1</v>
      </c>
      <c r="CI29" s="8">
        <v>1</v>
      </c>
      <c r="CJ29" s="8">
        <v>1</v>
      </c>
      <c r="CK29" s="8">
        <v>1</v>
      </c>
      <c r="CL29" s="8">
        <v>1</v>
      </c>
      <c r="CM29" s="8">
        <v>1</v>
      </c>
      <c r="CN29" s="8">
        <v>1</v>
      </c>
      <c r="CO29" s="8">
        <v>1</v>
      </c>
      <c r="CP29" s="8">
        <v>1</v>
      </c>
      <c r="CQ29" s="8">
        <v>1</v>
      </c>
      <c r="CR29" s="8">
        <v>1</v>
      </c>
      <c r="CS29" s="8">
        <v>1</v>
      </c>
      <c r="CT29" s="8">
        <v>1</v>
      </c>
      <c r="CU29" s="8">
        <v>1</v>
      </c>
      <c r="CV29" s="8">
        <v>1</v>
      </c>
      <c r="CW29" s="8">
        <v>1</v>
      </c>
      <c r="CX29" s="8">
        <v>1</v>
      </c>
      <c r="CY29" s="8">
        <v>1</v>
      </c>
      <c r="CZ29" s="8">
        <v>1</v>
      </c>
      <c r="DA29" s="8">
        <v>1</v>
      </c>
      <c r="DB29" s="8">
        <v>1</v>
      </c>
      <c r="DC29" s="8">
        <v>1</v>
      </c>
      <c r="DD29" s="8">
        <v>1</v>
      </c>
      <c r="DE29" s="8">
        <v>1</v>
      </c>
      <c r="DF29" s="8">
        <v>1</v>
      </c>
      <c r="DG29" s="8">
        <v>1</v>
      </c>
      <c r="DH29" s="8">
        <v>1</v>
      </c>
      <c r="DI29" s="8">
        <v>1</v>
      </c>
      <c r="DJ29" s="8">
        <v>1</v>
      </c>
      <c r="DK29" s="8" t="s">
        <v>413</v>
      </c>
      <c r="DL29" s="8" t="s">
        <v>415</v>
      </c>
      <c r="DM29" s="8" t="s">
        <v>415</v>
      </c>
      <c r="DN29" s="8">
        <v>1</v>
      </c>
      <c r="DO29" s="8">
        <v>1</v>
      </c>
      <c r="DP29" s="8">
        <v>1</v>
      </c>
      <c r="DQ29" s="8">
        <v>1</v>
      </c>
      <c r="DR29" s="8">
        <v>1</v>
      </c>
      <c r="DS29" s="8">
        <v>1</v>
      </c>
      <c r="DT29" s="8">
        <v>1</v>
      </c>
      <c r="DU29" s="8">
        <v>1</v>
      </c>
      <c r="DV29" s="8">
        <v>1</v>
      </c>
      <c r="DW29" s="8">
        <v>1</v>
      </c>
      <c r="DX29" s="8">
        <v>1</v>
      </c>
      <c r="DY29" s="8">
        <v>1</v>
      </c>
      <c r="DZ29" s="8">
        <v>1</v>
      </c>
      <c r="EA29" s="8" t="s">
        <v>415</v>
      </c>
      <c r="EB29" s="8">
        <v>1</v>
      </c>
      <c r="EC29" s="8">
        <v>1</v>
      </c>
      <c r="ED29" s="8">
        <v>1</v>
      </c>
      <c r="EE29" s="8">
        <v>1</v>
      </c>
      <c r="EF29" s="8">
        <v>1</v>
      </c>
      <c r="EG29" s="8">
        <v>1</v>
      </c>
      <c r="EH29" s="8">
        <v>1</v>
      </c>
      <c r="EI29" s="8">
        <v>1</v>
      </c>
      <c r="EJ29" s="8">
        <v>1</v>
      </c>
      <c r="EK29" s="8">
        <v>1</v>
      </c>
      <c r="EL29" s="8">
        <v>1</v>
      </c>
      <c r="EM29" s="8">
        <v>1</v>
      </c>
      <c r="EN29" s="8">
        <v>1</v>
      </c>
      <c r="EO29" s="8">
        <v>1</v>
      </c>
      <c r="EP29" s="8">
        <v>1</v>
      </c>
      <c r="EQ29" s="8">
        <v>1</v>
      </c>
      <c r="ER29" s="8">
        <v>1</v>
      </c>
      <c r="ES29" s="8">
        <v>1</v>
      </c>
      <c r="ET29" s="8">
        <v>1</v>
      </c>
      <c r="EU29" s="8">
        <v>1</v>
      </c>
      <c r="EV29" s="8">
        <v>1</v>
      </c>
      <c r="EW29" s="8">
        <v>1</v>
      </c>
      <c r="EX29" s="8">
        <v>1</v>
      </c>
      <c r="EY29" s="8">
        <v>1</v>
      </c>
      <c r="EZ29" s="8">
        <v>1</v>
      </c>
      <c r="FA29" s="8">
        <v>1</v>
      </c>
      <c r="FB29" s="8">
        <v>1</v>
      </c>
      <c r="FC29" s="8">
        <v>1</v>
      </c>
      <c r="FD29" s="8">
        <v>1</v>
      </c>
      <c r="FE29" s="8">
        <v>1</v>
      </c>
      <c r="FF29" s="8">
        <v>1</v>
      </c>
      <c r="FG29" s="8">
        <v>1</v>
      </c>
      <c r="FH29" s="8" t="s">
        <v>415</v>
      </c>
      <c r="FI29" s="8" t="s">
        <v>415</v>
      </c>
      <c r="FJ29" s="8" t="s">
        <v>966</v>
      </c>
      <c r="FK29" s="8" t="s">
        <v>966</v>
      </c>
      <c r="FL29" s="8" t="s">
        <v>966</v>
      </c>
      <c r="FM29" s="8">
        <v>1</v>
      </c>
      <c r="FN29" s="8">
        <v>1</v>
      </c>
      <c r="FO29" s="8">
        <v>1</v>
      </c>
      <c r="FP29" s="8">
        <v>1</v>
      </c>
      <c r="FQ29" s="8">
        <v>1</v>
      </c>
      <c r="FR29" s="8">
        <v>1</v>
      </c>
      <c r="FS29" s="8">
        <v>1</v>
      </c>
      <c r="FT29" s="8">
        <v>1</v>
      </c>
      <c r="FU29" s="8">
        <v>1</v>
      </c>
      <c r="FV29" s="8">
        <v>1</v>
      </c>
      <c r="FW29" s="8">
        <v>1</v>
      </c>
      <c r="FX29" s="8">
        <v>1</v>
      </c>
      <c r="FY29" s="8">
        <v>1</v>
      </c>
      <c r="FZ29" s="8">
        <v>1</v>
      </c>
      <c r="GA29" s="8">
        <v>1</v>
      </c>
      <c r="GB29" s="8">
        <v>1</v>
      </c>
      <c r="GC29" s="8">
        <v>1</v>
      </c>
      <c r="GD29" s="8">
        <v>1</v>
      </c>
      <c r="GE29" s="8">
        <v>1</v>
      </c>
      <c r="GF29" s="8">
        <v>1</v>
      </c>
      <c r="GG29" s="8">
        <v>1</v>
      </c>
      <c r="GH29" s="8">
        <v>1</v>
      </c>
      <c r="GI29" s="8">
        <v>1</v>
      </c>
      <c r="GJ29" s="8">
        <v>1</v>
      </c>
      <c r="GK29" s="8">
        <v>1</v>
      </c>
      <c r="GL29" s="8" t="s">
        <v>413</v>
      </c>
      <c r="GM29" s="8" t="s">
        <v>415</v>
      </c>
      <c r="GN29" s="8" t="s">
        <v>413</v>
      </c>
      <c r="GO29" s="8" t="s">
        <v>413</v>
      </c>
      <c r="GP29" s="8" t="s">
        <v>413</v>
      </c>
      <c r="GQ29" s="8" t="s">
        <v>413</v>
      </c>
      <c r="GR29" s="8" t="s">
        <v>413</v>
      </c>
      <c r="GS29" s="8" t="s">
        <v>413</v>
      </c>
      <c r="GT29" s="8" t="s">
        <v>413</v>
      </c>
      <c r="GU29" s="8" t="s">
        <v>413</v>
      </c>
      <c r="GV29" s="8" t="s">
        <v>413</v>
      </c>
      <c r="GW29" s="8" t="s">
        <v>413</v>
      </c>
      <c r="GX29" s="8" t="s">
        <v>415</v>
      </c>
      <c r="GY29" s="8" t="s">
        <v>413</v>
      </c>
      <c r="GZ29" s="8" t="s">
        <v>413</v>
      </c>
      <c r="HA29" s="8">
        <v>1</v>
      </c>
      <c r="HB29" s="8" t="s">
        <v>415</v>
      </c>
      <c r="HC29" s="8" t="s">
        <v>415</v>
      </c>
      <c r="HD29" s="8">
        <v>1</v>
      </c>
      <c r="HE29" s="8">
        <v>1</v>
      </c>
      <c r="HF29" s="8">
        <v>1</v>
      </c>
      <c r="HG29" s="8">
        <v>1</v>
      </c>
      <c r="HH29" s="8">
        <v>1</v>
      </c>
      <c r="HI29" s="8">
        <v>1</v>
      </c>
      <c r="HJ29" s="8">
        <v>1</v>
      </c>
      <c r="HK29" s="8">
        <v>1</v>
      </c>
      <c r="HL29" s="8">
        <v>1</v>
      </c>
      <c r="HM29" s="8">
        <v>1</v>
      </c>
      <c r="HN29" s="8">
        <v>1</v>
      </c>
      <c r="HO29" s="8">
        <v>1</v>
      </c>
      <c r="HP29" s="8">
        <v>1</v>
      </c>
      <c r="HQ29" s="8">
        <v>1</v>
      </c>
      <c r="HR29" s="8">
        <v>1</v>
      </c>
      <c r="HS29" s="8">
        <v>1</v>
      </c>
      <c r="HT29" s="8">
        <v>1</v>
      </c>
      <c r="HU29" s="8" t="s">
        <v>415</v>
      </c>
      <c r="HV29" s="8">
        <v>1</v>
      </c>
      <c r="HW29" s="8">
        <v>1</v>
      </c>
      <c r="HX29" s="8">
        <v>1</v>
      </c>
      <c r="HY29" s="8">
        <v>1</v>
      </c>
      <c r="HZ29" s="8">
        <v>1</v>
      </c>
      <c r="IA29" s="8">
        <v>1</v>
      </c>
      <c r="IB29" s="8">
        <v>1</v>
      </c>
      <c r="IC29" s="8">
        <v>1</v>
      </c>
      <c r="ID29" s="8">
        <v>1</v>
      </c>
      <c r="IE29" s="8">
        <v>1</v>
      </c>
      <c r="IF29" s="8">
        <v>1</v>
      </c>
      <c r="IG29" s="8">
        <v>1</v>
      </c>
      <c r="IH29" s="8">
        <v>1</v>
      </c>
      <c r="II29" s="8">
        <v>1</v>
      </c>
      <c r="IJ29" s="8">
        <v>1</v>
      </c>
      <c r="IK29" s="8">
        <v>1</v>
      </c>
      <c r="IL29" s="8">
        <v>1</v>
      </c>
      <c r="IM29" s="8">
        <v>1</v>
      </c>
      <c r="IN29" s="8">
        <v>1</v>
      </c>
      <c r="IO29" s="8">
        <v>1</v>
      </c>
      <c r="IP29" s="8">
        <v>1</v>
      </c>
      <c r="IQ29" s="8">
        <v>1</v>
      </c>
      <c r="IR29" s="8">
        <v>1</v>
      </c>
      <c r="IS29" s="8">
        <v>1</v>
      </c>
      <c r="IT29" s="8">
        <v>1</v>
      </c>
      <c r="IU29" s="8">
        <v>1</v>
      </c>
      <c r="IV29" s="8">
        <v>1</v>
      </c>
      <c r="IW29" s="8">
        <v>1</v>
      </c>
      <c r="IX29" s="8">
        <v>1</v>
      </c>
      <c r="IY29" s="8">
        <v>1</v>
      </c>
      <c r="IZ29" s="8">
        <v>1</v>
      </c>
      <c r="JA29" s="8">
        <v>1</v>
      </c>
      <c r="JB29" s="8">
        <v>1</v>
      </c>
      <c r="JC29" s="8">
        <v>1</v>
      </c>
      <c r="JD29" s="8">
        <v>1</v>
      </c>
      <c r="JE29" s="8">
        <v>1</v>
      </c>
      <c r="JF29" s="8" t="s">
        <v>415</v>
      </c>
      <c r="JG29" s="8">
        <v>1</v>
      </c>
      <c r="JH29" s="8">
        <v>1</v>
      </c>
      <c r="JI29" s="8">
        <v>1</v>
      </c>
      <c r="JJ29" s="8">
        <v>1</v>
      </c>
      <c r="JK29" s="8">
        <v>1</v>
      </c>
      <c r="JL29" s="8">
        <v>1</v>
      </c>
      <c r="JM29" s="8">
        <v>1</v>
      </c>
      <c r="JN29" s="8" t="s">
        <v>415</v>
      </c>
      <c r="JO29" s="8">
        <v>1</v>
      </c>
      <c r="JP29" s="8">
        <v>1</v>
      </c>
      <c r="JQ29" s="8">
        <v>1</v>
      </c>
      <c r="JR29" s="8">
        <v>1</v>
      </c>
      <c r="JS29" s="8">
        <v>1</v>
      </c>
      <c r="JT29" s="8">
        <v>1</v>
      </c>
      <c r="JU29" s="8">
        <v>1</v>
      </c>
      <c r="JV29" s="8">
        <v>1</v>
      </c>
      <c r="JW29" s="8">
        <v>1</v>
      </c>
      <c r="JX29" s="8">
        <v>1</v>
      </c>
      <c r="JY29" s="8">
        <v>1</v>
      </c>
      <c r="JZ29" s="8">
        <v>1</v>
      </c>
      <c r="KA29" s="8">
        <v>1</v>
      </c>
      <c r="KB29" s="8">
        <v>1</v>
      </c>
      <c r="KC29" s="8">
        <v>1</v>
      </c>
      <c r="KD29" s="8">
        <v>1</v>
      </c>
      <c r="KE29" s="8">
        <v>1</v>
      </c>
      <c r="KF29" s="8">
        <v>1</v>
      </c>
      <c r="KG29" s="8">
        <v>1</v>
      </c>
      <c r="KH29" s="8">
        <v>1</v>
      </c>
      <c r="KI29" s="8">
        <v>1</v>
      </c>
      <c r="KJ29" s="8">
        <v>1</v>
      </c>
      <c r="KK29" s="8">
        <v>1</v>
      </c>
      <c r="KL29" s="8">
        <v>1</v>
      </c>
      <c r="KM29" s="8">
        <v>1</v>
      </c>
      <c r="KN29" s="8">
        <v>1</v>
      </c>
      <c r="KO29" s="8">
        <v>1</v>
      </c>
      <c r="KP29" s="8">
        <v>1</v>
      </c>
      <c r="KQ29" s="8">
        <v>1</v>
      </c>
      <c r="KR29" s="8">
        <v>1</v>
      </c>
      <c r="KS29" s="8">
        <v>1</v>
      </c>
      <c r="KT29" s="8">
        <f t="shared" si="3"/>
        <v>0</v>
      </c>
      <c r="KU29" s="8">
        <f t="shared" si="0"/>
        <v>19</v>
      </c>
      <c r="KV29" s="8">
        <f t="shared" si="1"/>
        <v>227</v>
      </c>
      <c r="KW29" s="8">
        <f t="shared" si="2"/>
        <v>13</v>
      </c>
      <c r="KX29" s="8"/>
      <c r="KY29" s="8">
        <f>VLOOKUP(Tableau2353[[#This Row],[Matricule]],Feuil2!D:J,7,0)</f>
        <v>1</v>
      </c>
      <c r="KZ29" s="61">
        <f>IF(ISBLANK($P29)," ",IF(AND(NOT(ISBLANK($Q29)),MONTH($Q29)&gt;1),IF(MONTH($P29)&lt;=1,COUNTIF(Tableau2353[[#This Row],[01/01/2024]:[31/01/2024]],"B")), IF(IF(AND((ISBLANK($Q29))),MONTH($P29)&gt;1)," ",IF(MONTH($P29)&lt;=1,COUNTIF(Tableau2353[[#This Row],[01/01/2024]:[31/01/2024]],"B")))))</f>
        <v>0</v>
      </c>
      <c r="LA29" s="61">
        <f>IF(ISBLANK($P29)," ",IF(AND(NOT(ISBLANK($Q29)),MONTH($Q29)&gt;2),IF(MONTH($P29)&lt;=2,COUNTIF(Tableau2353[[#This Row],[01/02/2024]:[29/02/2024]],"B")), IF(IF(AND((ISBLANK($Q29))),MONTH($P29)&gt;2)," ",IF(MONTH($P29)&lt;=2,COUNTIF(Tableau2353[[#This Row],[01/02/2024]:[29/02/2024]],"B")))))</f>
        <v>0</v>
      </c>
      <c r="LB29" s="61">
        <f>IF(ISBLANK($P29)," ",IF(AND(NOT(ISBLANK($Q29)),MONTH($Q29)&gt;3),IF(MONTH($P29)&lt;=3,COUNTIF(Tableau2353[[#This Row],[01/03/2024]:[29/03/2024]],"B")), IF(IF(AND((ISBLANK($Q29))),MONTH($P29)&gt;3)," ",IF(MONTH($P29)&lt;=3,COUNTIF(Tableau2353[[#This Row],[01/03/2024]:[29/03/2024]],"B")))))</f>
        <v>0</v>
      </c>
      <c r="LC29" s="61">
        <f>IF(ISBLANK($P29)," ",IF(AND(NOT(ISBLANK($Q29)),MONTH($Q29)&gt;4),IF(MONTH($P29)&lt;=4,COUNTIF(Tableau2353[[#This Row],[01/04/2024]:[30/04/2024]],"B")), IF(IF(AND((ISBLANK($Q29))),MONTH($P29)&gt;4)," ",IF(MONTH($P29)&lt;=4,COUNTIF(Tableau2353[[#This Row],[01/04/2024]:[30/04/2024]],"B")))))</f>
        <v>0</v>
      </c>
      <c r="LD29" s="61">
        <f>IF(ISBLANK($P29)," ",IF(AND(NOT(ISBLANK($Q29)),MONTH($Q29)&gt;5),IF(MONTH($P29)&lt;=5,COUNTIF(Tableau2353[[#This Row],[01/05/2024]:[31/05/2024]],"B")), IF(IF(AND((ISBLANK($Q29))),MONTH($P29)&gt;5)," ",IF(MONTH($P29)&lt;=5,COUNTIF(Tableau2353[[#This Row],[01/05/2024]:[31/05/2024]],"B")))))</f>
        <v>0</v>
      </c>
      <c r="LE29" s="61">
        <f>IF(ISBLANK($P29)," ",IF(AND(NOT(ISBLANK($Q29)),MONTH($Q29)&gt;6),IF(MONTH($P29)&lt;=6,COUNTIF(Tableau2353[[#This Row],[3/6/20242]:[28/06/2024]],"B")), IF(IF(AND((ISBLANK($Q29))),MONTH($P29)&gt;6)," ",IF(MONTH($P29)&lt;=6,COUNTIF(Tableau2353[[#This Row],[3/6/20242]:[28/06/2024]],"B")))))</f>
        <v>0</v>
      </c>
      <c r="LF29" s="61">
        <f>IF(ISBLANK($P29)," ",IF(AND(NOT(ISBLANK($Q29)),MONTH($Q29)&gt;7),IF(MONTH($P29)&lt;=7,COUNTIF(Tableau2353[[#This Row],[01/07/2024]:[31/07/2024]],"B")), IF(IF(AND((ISBLANK($Q29))),MONTH($P29)&gt;7)," ",IF(MONTH($P29)&lt;=7,COUNTIF(Tableau2353[[#This Row],[01/07/2024]:[31/07/2024]],"B")))))</f>
        <v>0</v>
      </c>
      <c r="LG29" s="61">
        <f>IF(ISBLANK($P29)," ",IF(AND(NOT(ISBLANK($Q29)),MONTH($Q29)&gt;8),IF(MONTH($P29)&lt;=8,COUNTIF(Tableau2353[[#This Row],[1/8/2024]:[30/08/2024]],"B")), IF(IF(AND((ISBLANK($Q29))),MONTH($P29)&gt;8)," ",IF(MONTH($P29)&lt;=8,COUNTIF(Tableau2353[[#This Row],[1/8/2024]:[30/08/2024]],"B")))))</f>
        <v>0</v>
      </c>
      <c r="LH29" s="61">
        <f>IF(ISBLANK($P29)," ",IF(AND(NOT(ISBLANK($Q29)),MONTH($Q29)&gt;9),IF(MONTH($P29)&lt;=9,COUNTIF(Tableau2353[[#This Row],[02/09/2024]:[30/09/2024]],"B")), IF(IF(AND((ISBLANK($Q29))),MONTH($P29)&gt;9)," ",IF(MONTH($P29)&lt;=9,COUNTIF(Tableau2353[[#This Row],[02/09/2024]:[30/09/2024]],"B")))))</f>
        <v>0</v>
      </c>
      <c r="LI29" s="61">
        <f>IF(ISBLANK($P29)," ",IF(AND(NOT(ISBLANK($Q29)),MONTH($Q29)&gt;10),IF(MONTH($P29)&lt;=10,COUNTIF(Tableau2353[[#This Row],[01/10/2024]:[31/10/2024]],"B")), IF(IF(AND((ISBLANK($Q29))),MONTH($P29)&gt;10)," ",IF(MONTH($P29)&lt;=10,COUNTIF(Tableau2353[[#This Row],[01/10/2024]:[31/10/2024]],"B")))))</f>
        <v>0</v>
      </c>
      <c r="LJ29" s="61">
        <f>IF(ISBLANK($P29)," ",IF(AND(NOT(ISBLANK($Q29)),MONTH($Q29)&gt;11),IF(MONTH($P29)&lt;=11,COUNTIF(Tableau2353[[#This Row],[01/11/2024]:[29/11/2024]],"B")), IF(IF(AND((ISBLANK($Q29))),MONTH($P29)&gt;11)," ",IF(MONTH($P29)&lt;=11,COUNTIF(Tableau2353[[#This Row],[01/11/2024]:[29/11/2024]],"B")))))</f>
        <v>0</v>
      </c>
      <c r="LK29" s="61">
        <f>IF(ISBLANK($P29)," ",IF(AND(NOT(ISBLANK($Q29)),MONTH($Q29)&gt;12),IF(MONTH($P29)&lt;=12,COUNTIF(Tableau2353[[#This Row],[02/12/2024]:[31/12/2024]],"B")), IF(IF(AND((ISBLANK($Q29))),MONTH($P29)&gt;12)," ",IF(MONTH($P29)&lt;=12,COUNTIF(Tableau2353[[#This Row],[02/12/2024]:[31/12/2024]],"B")))))</f>
        <v>0</v>
      </c>
    </row>
    <row r="30" spans="1:323" ht="15" hidden="1" customHeight="1">
      <c r="A30" s="40">
        <v>1</v>
      </c>
      <c r="B30" s="92" t="s">
        <v>509</v>
      </c>
      <c r="C30" s="26" t="s">
        <v>510</v>
      </c>
      <c r="D30" s="32">
        <v>45082</v>
      </c>
      <c r="E30" s="26" t="s">
        <v>419</v>
      </c>
      <c r="F30" s="26" t="s">
        <v>465</v>
      </c>
      <c r="G30" s="26" t="s">
        <v>438</v>
      </c>
      <c r="H30" s="26" t="s">
        <v>439</v>
      </c>
      <c r="I30" s="26" t="s">
        <v>423</v>
      </c>
      <c r="J30" s="26" t="s">
        <v>440</v>
      </c>
      <c r="K30" s="26" t="s">
        <v>441</v>
      </c>
      <c r="L30" s="26"/>
      <c r="M30" s="26" t="s">
        <v>511</v>
      </c>
      <c r="N30" s="26" t="s">
        <v>512</v>
      </c>
      <c r="O30" s="26" t="s">
        <v>513</v>
      </c>
      <c r="P30" s="32">
        <v>45292</v>
      </c>
      <c r="Q30" s="26"/>
      <c r="R30" s="27" t="s">
        <v>445</v>
      </c>
      <c r="S30" s="28">
        <f>IF(ISBLANK(P30)," ",IF(IF(AND(NOT(ISBLANK(Q30))),MONTH(Q30)&lt;1)," ",IF(MONTH(P30)&lt;2,SUM(Tableau2353[[#This Row],[01/01/2024]:[31/01/2024]])," ")))</f>
        <v>17</v>
      </c>
      <c r="T30" s="28">
        <f>IF(ISBLANK(P30)," ",IF(IF(AND(NOT(ISBLANK(Q30))),MONTH(Q30)&lt;2)," ",IF(MONTH(P30)&lt;3,SUM(Tableau2353[[#This Row],[01/02/2024]:[29/02/2024]])," ")))</f>
        <v>21</v>
      </c>
      <c r="U30" s="28">
        <f>IF(ISBLANK(P30)," ",IF(IF(AND(NOT(ISBLANK(Q30))),MONTH(Q30)&lt;3)," ",IF(MONTH(P30)&lt;4,SUM(Tableau2353[[#This Row],[01/03/2024]:[29/03/2024]])," ")))</f>
        <v>21</v>
      </c>
      <c r="V30" s="74">
        <f>IF(ISBLANK(P30)," ",IF(IF(AND(NOT(ISBLANK(Q30))),MONTH(Q30)&lt;4)," ",IF(MONTH(P30)&lt;5,SUM(Tableau2353[[#This Row],[01/04/2024]:[30/04/2024]])," ")))</f>
        <v>19</v>
      </c>
      <c r="W30" s="28">
        <f>IF(ISBLANK(P30)," ",IF(IF(AND(NOT(ISBLANK(Q30))),MONTH(Q30)&lt;5)," ",IF(MONTH(P30)&lt;6,SUM(Tableau2353[[#This Row],[01/05/2024]:[31/05/2024]])," ")))</f>
        <v>22</v>
      </c>
      <c r="X30" s="28">
        <f>IF(ISBLANK(P30)," ",IF(IF(AND(NOT(ISBLANK(Q30))),MONTH(Q30)&lt;6)," ",IF(MONTH(P30)&lt;7,SUM(Tableau2353[[#This Row],[3/6/20242]:[28/06/2024]])," ")))</f>
        <v>18</v>
      </c>
      <c r="Y30" s="28">
        <f>IF(ISBLANK(P30)," ",IF(IF(AND(NOT(ISBLANK(Q30))),MONTH(Q30)&lt;6)," ",IF(MONTH(P30)&lt;8,SUM(Tableau2353[[#This Row],[01/07/2024]:[31/07/2024]])," ")))</f>
        <v>22</v>
      </c>
      <c r="Z30" s="28">
        <f>IF(ISBLANK(P30)," ",IF(IF(AND(NOT(ISBLANK(Q30))),MONTH(Q30)&lt;8)," ",IF(MONTH(P30)&lt;9,SUM(Tableau2353[[#This Row],[1/8/2024]:[30/08/2024]])," ")))</f>
        <v>7</v>
      </c>
      <c r="AA30" s="28">
        <f>IF(ISBLANK(P30)," ",IF(IF(AND(NOT(ISBLANK(Q30))),MONTH(Q30)&lt;9)," ",IF(MONTH(P30)&lt;10,SUM(Tableau2353[[#This Row],[02/09/2024]:[30/09/2024]])," ")))</f>
        <v>20</v>
      </c>
      <c r="AB30" s="28">
        <f>IF(ISBLANK(P30)," ",IF(IF(AND(NOT(ISBLANK(Q30))),MONTH(Q30)&lt;10)," ",IF(MONTH(P30)&lt;11,SUM(Tableau2353[[#This Row],[01/10/2024]:[31/10/2024]])," ")))</f>
        <v>23</v>
      </c>
      <c r="AC30" s="28">
        <f>IF(ISBLANK(P30)," ",IF(IF(AND(NOT(ISBLANK(Q30))),MONTH(Q30)&lt;11)," ",IF(MONTH(P30)&lt;12,SUM(Tableau2353[[#This Row],[01/11/2024]:[29/11/2024]])," ")))</f>
        <v>18</v>
      </c>
      <c r="AD30" s="28">
        <f>IF(ISBLANK(P30)," ",IF(IF(AND(NOT(ISBLANK(Q30))),MONTH(Q30)&lt;12)," ",IF(MONTH(P30)&lt;13,SUM(Tableau2353[[#This Row],[02/12/2024]:[31/12/2024]])," ")))</f>
        <v>22</v>
      </c>
      <c r="AE30" s="7"/>
      <c r="AF30" s="64">
        <f>IF(OR(ISBLANK(P30),Tableau2353[[#This Row],[Janvier]]=" ")," ",SUM(Tableau2353[[#This Row],[01/01/2024]:[31/01/2024]])/(COUNTA(Tableau2353[[#This Row],[01/01/2024]:[31/01/2024]])+COUNTBLANK(Tableau2353[[#This Row],[01/01/2024]:[31/01/2024]])))</f>
        <v>0.73913043478260865</v>
      </c>
      <c r="AG30" s="8">
        <f>IF(OR(ISBLANK(P30),Tableau2353[[#This Row],[Février]]=" ")," ",SUM(Tableau2353[[#This Row],[01/02/2024]:[29/02/2024]])/(COUNTA(Tableau2353[[#This Row],[01/02/2024]:[29/02/2024]])+COUNTBLANK(Tableau2353[[#This Row],[01/02/2024]:[29/02/2024]])))</f>
        <v>1</v>
      </c>
      <c r="AH30" s="8">
        <f>IF(OR(ISBLANK(P30),Tableau2353[[#This Row],[Mars]]=" ")," ",SUM(Tableau2353[[#This Row],[01/03/2024]:[29/03/2024]])/(COUNTA(Tableau2353[[#This Row],[01/03/2024]:[29/03/2024]])+COUNTBLANK(Tableau2353[[#This Row],[01/03/2024]:[29/03/2024]])))</f>
        <v>1</v>
      </c>
      <c r="AI30" s="8">
        <f>IF(OR(ISBLANK(P30),Tableau2353[[#This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30" s="8">
        <f>IF(OR(ISBLANK(P30),Tableau2353[[#This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30" s="8">
        <f>IF(OR(ISBLANK(P30),Tableau2353[[#This Row],[Juin]]=" ")," ",SUM(Tableau2353[[#This Row],[3/6/20242]:[28/06/2024]])/(COUNTA(Tableau2353[[#This Row],[3/6/20242]:[28/06/2024]])+COUNTBLANK(Tableau2353[[#This Row],[3/6/20242]:[28/06/2024]])))</f>
        <v>0.9</v>
      </c>
      <c r="AL30" s="8">
        <f>IF(OR(ISBLANK(P30),Tableau2353[[#This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30" s="8">
        <f>IF(OR(ISBLANK(P30),Tableau2353[[#This Row],[Août]]=" ")," ",SUM(Tableau2353[[#This Row],[1/8/2024]:[30/08/2024]])/(COUNTA(Tableau2353[[#This Row],[1/8/2024]:[30/08/2024]])+COUNTBLANK(Tableau2353[[#This Row],[1/8/2024]:[30/08/2024]])))</f>
        <v>0.31818181818181818</v>
      </c>
      <c r="AN30" s="8">
        <f>IF(OR(ISBLANK(P30),Tableau2353[[#This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30" s="8">
        <f>IF(OR(ISBLANK(P30),Tableau2353[[#This Row],[Octobre]]=" ")," ",SUM(Tableau2353[[#This Row],[01/10/2024]:[31/10/2024]])/(COUNTA(Tableau2353[[#This Row],[01/10/2024]:[31/10/2024]])+COUNTBLANK(Tableau2353[[#This Row],[01/10/2024]:[31/10/2024]])))</f>
        <v>1</v>
      </c>
      <c r="AP30" s="8">
        <f>IF(OR(ISBLANK(P30),Tableau2353[[#This Row],[Novembre]]=" ")," ",SUM(Tableau2353[[#This Row],[01/11/2024]:[29/11/2024]])/(COUNTA(Tableau2353[[#This Row],[01/11/2024]:[29/11/2024]])+COUNTBLANK(Tableau2353[[#This Row],[01/11/2024]:[29/11/2024]])))</f>
        <v>0.8571428571428571</v>
      </c>
      <c r="AQ30" s="8">
        <f>IF(OR(ISBLANK(P30),Tableau2353[[#This Row],[Décembre]]=" ")," ",SUM(Tableau2353[[#This Row],[02/12/2024]:[31/12/2024]])/(COUNTA(Tableau2353[[#This Row],[02/12/2024]:[31/12/2024]])+COUNTBLANK(Tableau2353[[#This Row],[02/12/2024]:[31/12/2024]])))</f>
        <v>1</v>
      </c>
      <c r="AR30" s="8" t="s">
        <v>898</v>
      </c>
      <c r="AS30" s="8" t="s">
        <v>898</v>
      </c>
      <c r="AT30" s="8" t="s">
        <v>898</v>
      </c>
      <c r="AU30" s="8" t="s">
        <v>898</v>
      </c>
      <c r="AV30" s="8" t="s">
        <v>898</v>
      </c>
      <c r="AW30" s="8">
        <v>1</v>
      </c>
      <c r="AX30" s="8">
        <v>1</v>
      </c>
      <c r="AY30" s="8">
        <v>1</v>
      </c>
      <c r="AZ30" s="61" t="s">
        <v>415</v>
      </c>
      <c r="BA30" s="8">
        <v>1</v>
      </c>
      <c r="BB30" s="8">
        <v>1</v>
      </c>
      <c r="BC30" s="8">
        <v>1</v>
      </c>
      <c r="BD30" s="8">
        <v>1</v>
      </c>
      <c r="BE30" s="8">
        <v>1</v>
      </c>
      <c r="BF30" s="8">
        <v>1</v>
      </c>
      <c r="BG30" s="8">
        <v>1</v>
      </c>
      <c r="BH30" s="8">
        <v>1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8">
        <v>1</v>
      </c>
      <c r="BP30" s="8">
        <v>1</v>
      </c>
      <c r="BQ30" s="8">
        <v>1</v>
      </c>
      <c r="BR30" s="8">
        <v>1</v>
      </c>
      <c r="BS30" s="8">
        <v>1</v>
      </c>
      <c r="BT30" s="8">
        <v>1</v>
      </c>
      <c r="BU30" s="8">
        <v>1</v>
      </c>
      <c r="BV30" s="8">
        <v>1</v>
      </c>
      <c r="BW30" s="8">
        <v>1</v>
      </c>
      <c r="BX30" s="8">
        <v>1</v>
      </c>
      <c r="BY30" s="8">
        <v>1</v>
      </c>
      <c r="BZ30" s="8">
        <v>1</v>
      </c>
      <c r="CA30" s="8">
        <v>1</v>
      </c>
      <c r="CB30" s="8">
        <v>1</v>
      </c>
      <c r="CC30" s="8">
        <v>1</v>
      </c>
      <c r="CD30" s="8">
        <v>1</v>
      </c>
      <c r="CE30" s="8">
        <v>1</v>
      </c>
      <c r="CF30" s="8">
        <v>1</v>
      </c>
      <c r="CG30" s="8">
        <v>1</v>
      </c>
      <c r="CH30" s="8">
        <v>1</v>
      </c>
      <c r="CI30" s="8">
        <v>1</v>
      </c>
      <c r="CJ30" s="8">
        <v>1</v>
      </c>
      <c r="CK30" s="8">
        <v>1</v>
      </c>
      <c r="CL30" s="8">
        <v>1</v>
      </c>
      <c r="CM30" s="8">
        <v>1</v>
      </c>
      <c r="CN30" s="8">
        <v>1</v>
      </c>
      <c r="CO30" s="8">
        <v>1</v>
      </c>
      <c r="CP30" s="8">
        <v>1</v>
      </c>
      <c r="CQ30" s="8">
        <v>1</v>
      </c>
      <c r="CR30" s="8">
        <v>1</v>
      </c>
      <c r="CS30" s="8">
        <v>1</v>
      </c>
      <c r="CT30" s="8">
        <v>1</v>
      </c>
      <c r="CU30" s="8">
        <v>1</v>
      </c>
      <c r="CV30" s="8">
        <v>1</v>
      </c>
      <c r="CW30" s="8">
        <v>1</v>
      </c>
      <c r="CX30" s="8">
        <v>1</v>
      </c>
      <c r="CY30" s="8">
        <v>1</v>
      </c>
      <c r="CZ30" s="8">
        <v>1</v>
      </c>
      <c r="DA30" s="8">
        <v>1</v>
      </c>
      <c r="DB30" s="8">
        <v>1</v>
      </c>
      <c r="DC30" s="8">
        <v>1</v>
      </c>
      <c r="DD30" s="8">
        <v>1</v>
      </c>
      <c r="DE30" s="8">
        <v>1</v>
      </c>
      <c r="DF30" s="8">
        <v>1</v>
      </c>
      <c r="DG30" s="8">
        <v>1</v>
      </c>
      <c r="DH30" s="8">
        <v>1</v>
      </c>
      <c r="DI30" s="8">
        <v>1</v>
      </c>
      <c r="DJ30" s="8">
        <v>1</v>
      </c>
      <c r="DK30" s="8">
        <v>1</v>
      </c>
      <c r="DL30" s="8" t="s">
        <v>415</v>
      </c>
      <c r="DM30" s="8" t="s">
        <v>415</v>
      </c>
      <c r="DN30" s="8" t="s">
        <v>413</v>
      </c>
      <c r="DO30" s="8">
        <v>1</v>
      </c>
      <c r="DP30" s="8">
        <v>1</v>
      </c>
      <c r="DQ30" s="8">
        <v>1</v>
      </c>
      <c r="DR30" s="8">
        <v>1</v>
      </c>
      <c r="DS30" s="8">
        <v>1</v>
      </c>
      <c r="DT30" s="8">
        <v>1</v>
      </c>
      <c r="DU30" s="8">
        <v>1</v>
      </c>
      <c r="DV30" s="8">
        <v>1</v>
      </c>
      <c r="DW30" s="8">
        <v>1</v>
      </c>
      <c r="DX30" s="8">
        <v>1</v>
      </c>
      <c r="DY30" s="8">
        <v>1</v>
      </c>
      <c r="DZ30" s="8">
        <v>1</v>
      </c>
      <c r="EA30" s="8" t="s">
        <v>415</v>
      </c>
      <c r="EB30" s="8">
        <v>1</v>
      </c>
      <c r="EC30" s="8">
        <v>1</v>
      </c>
      <c r="ED30" s="8">
        <v>1</v>
      </c>
      <c r="EE30" s="8">
        <v>1</v>
      </c>
      <c r="EF30" s="8">
        <v>1</v>
      </c>
      <c r="EG30" s="8">
        <v>1</v>
      </c>
      <c r="EH30" s="8">
        <v>1</v>
      </c>
      <c r="EI30" s="8">
        <v>1</v>
      </c>
      <c r="EJ30" s="8">
        <v>1</v>
      </c>
      <c r="EK30" s="8">
        <v>1</v>
      </c>
      <c r="EL30" s="8">
        <v>1</v>
      </c>
      <c r="EM30" s="8">
        <v>1</v>
      </c>
      <c r="EN30" s="8">
        <v>1</v>
      </c>
      <c r="EO30" s="8">
        <v>1</v>
      </c>
      <c r="EP30" s="8">
        <v>1</v>
      </c>
      <c r="EQ30" s="8">
        <v>1</v>
      </c>
      <c r="ER30" s="8">
        <v>1</v>
      </c>
      <c r="ES30" s="8">
        <v>1</v>
      </c>
      <c r="ET30" s="8">
        <v>1</v>
      </c>
      <c r="EU30" s="8">
        <v>1</v>
      </c>
      <c r="EV30" s="8">
        <v>1</v>
      </c>
      <c r="EW30" s="8">
        <v>1</v>
      </c>
      <c r="EX30" s="8">
        <v>1</v>
      </c>
      <c r="EY30" s="8">
        <v>1</v>
      </c>
      <c r="EZ30" s="8">
        <v>1</v>
      </c>
      <c r="FA30" s="8">
        <v>1</v>
      </c>
      <c r="FB30" s="8">
        <v>1</v>
      </c>
      <c r="FC30" s="8">
        <v>1</v>
      </c>
      <c r="FD30" s="8">
        <v>1</v>
      </c>
      <c r="FE30" s="8">
        <v>1</v>
      </c>
      <c r="FF30" s="8">
        <v>1</v>
      </c>
      <c r="FG30" s="8">
        <v>1</v>
      </c>
      <c r="FH30" s="8" t="s">
        <v>415</v>
      </c>
      <c r="FI30" s="8" t="s">
        <v>415</v>
      </c>
      <c r="FJ30" s="8">
        <v>1</v>
      </c>
      <c r="FK30" s="8">
        <v>1</v>
      </c>
      <c r="FL30" s="8">
        <v>1</v>
      </c>
      <c r="FM30" s="8">
        <v>1</v>
      </c>
      <c r="FN30" s="8">
        <v>1</v>
      </c>
      <c r="FO30" s="8">
        <v>1</v>
      </c>
      <c r="FP30" s="8">
        <v>1</v>
      </c>
      <c r="FQ30" s="8">
        <v>1</v>
      </c>
      <c r="FR30" s="8">
        <v>1</v>
      </c>
      <c r="FS30" s="8">
        <v>1</v>
      </c>
      <c r="FT30" s="8">
        <v>1</v>
      </c>
      <c r="FU30" s="8">
        <v>1</v>
      </c>
      <c r="FV30" s="8">
        <v>1</v>
      </c>
      <c r="FW30" s="8">
        <v>1</v>
      </c>
      <c r="FX30" s="8">
        <v>1</v>
      </c>
      <c r="FY30" s="8">
        <v>1</v>
      </c>
      <c r="FZ30" s="8">
        <v>1</v>
      </c>
      <c r="GA30" s="8">
        <v>1</v>
      </c>
      <c r="GB30" s="8">
        <v>1</v>
      </c>
      <c r="GC30" s="8">
        <v>1</v>
      </c>
      <c r="GD30" s="8">
        <v>1</v>
      </c>
      <c r="GE30" s="8">
        <v>1</v>
      </c>
      <c r="GF30" s="8">
        <v>1</v>
      </c>
      <c r="GG30" s="8">
        <v>1</v>
      </c>
      <c r="GH30" s="8">
        <v>1</v>
      </c>
      <c r="GI30" s="8">
        <v>1</v>
      </c>
      <c r="GJ30" s="8">
        <v>1</v>
      </c>
      <c r="GK30" s="8">
        <v>1</v>
      </c>
      <c r="GL30" s="8">
        <v>1</v>
      </c>
      <c r="GM30" s="8" t="s">
        <v>415</v>
      </c>
      <c r="GN30" s="8">
        <v>1</v>
      </c>
      <c r="GO30" s="8">
        <v>1</v>
      </c>
      <c r="GP30" s="8">
        <v>1</v>
      </c>
      <c r="GQ30" s="8" t="s">
        <v>413</v>
      </c>
      <c r="GR30" s="8" t="s">
        <v>413</v>
      </c>
      <c r="GS30" s="8" t="s">
        <v>413</v>
      </c>
      <c r="GT30" s="8" t="s">
        <v>413</v>
      </c>
      <c r="GU30" s="8" t="s">
        <v>413</v>
      </c>
      <c r="GV30" s="8" t="s">
        <v>413</v>
      </c>
      <c r="GW30" s="8" t="s">
        <v>413</v>
      </c>
      <c r="GX30" s="8" t="s">
        <v>415</v>
      </c>
      <c r="GY30" s="8" t="s">
        <v>413</v>
      </c>
      <c r="GZ30" s="8" t="s">
        <v>413</v>
      </c>
      <c r="HA30" s="8" t="s">
        <v>413</v>
      </c>
      <c r="HB30" s="8" t="s">
        <v>415</v>
      </c>
      <c r="HC30" s="8" t="s">
        <v>415</v>
      </c>
      <c r="HD30" s="8" t="s">
        <v>413</v>
      </c>
      <c r="HE30" s="8" t="s">
        <v>413</v>
      </c>
      <c r="HF30" s="8">
        <v>1</v>
      </c>
      <c r="HG30" s="8">
        <v>1</v>
      </c>
      <c r="HH30" s="8">
        <v>1</v>
      </c>
      <c r="HI30" s="8">
        <v>1</v>
      </c>
      <c r="HJ30" s="8">
        <v>1</v>
      </c>
      <c r="HK30" s="8">
        <v>1</v>
      </c>
      <c r="HL30" s="8">
        <v>1</v>
      </c>
      <c r="HM30" s="8">
        <v>1</v>
      </c>
      <c r="HN30" s="8">
        <v>1</v>
      </c>
      <c r="HO30" s="8">
        <v>1</v>
      </c>
      <c r="HP30" s="8">
        <v>1</v>
      </c>
      <c r="HQ30" s="8">
        <v>1</v>
      </c>
      <c r="HR30" s="8">
        <v>1</v>
      </c>
      <c r="HS30" s="8">
        <v>1</v>
      </c>
      <c r="HT30" s="8">
        <v>1</v>
      </c>
      <c r="HU30" s="8" t="s">
        <v>415</v>
      </c>
      <c r="HV30" s="8">
        <v>1</v>
      </c>
      <c r="HW30" s="8">
        <v>1</v>
      </c>
      <c r="HX30" s="8">
        <v>1</v>
      </c>
      <c r="HY30" s="8">
        <v>1</v>
      </c>
      <c r="HZ30" s="8">
        <v>1</v>
      </c>
      <c r="IA30" s="8">
        <v>1</v>
      </c>
      <c r="IB30" s="8">
        <v>1</v>
      </c>
      <c r="IC30" s="8">
        <v>1</v>
      </c>
      <c r="ID30" s="8">
        <v>1</v>
      </c>
      <c r="IE30" s="8">
        <v>1</v>
      </c>
      <c r="IF30" s="8">
        <v>1</v>
      </c>
      <c r="IG30" s="8">
        <v>1</v>
      </c>
      <c r="IH30" s="8">
        <v>1</v>
      </c>
      <c r="II30" s="8">
        <v>1</v>
      </c>
      <c r="IJ30" s="8">
        <v>1</v>
      </c>
      <c r="IK30" s="8">
        <v>1</v>
      </c>
      <c r="IL30" s="8">
        <v>1</v>
      </c>
      <c r="IM30" s="8">
        <v>1</v>
      </c>
      <c r="IN30" s="8">
        <v>1</v>
      </c>
      <c r="IO30" s="8">
        <v>1</v>
      </c>
      <c r="IP30" s="8">
        <v>1</v>
      </c>
      <c r="IQ30" s="8">
        <v>1</v>
      </c>
      <c r="IR30" s="8">
        <v>1</v>
      </c>
      <c r="IS30" s="8">
        <v>1</v>
      </c>
      <c r="IT30" s="8">
        <v>1</v>
      </c>
      <c r="IU30" s="8">
        <v>1</v>
      </c>
      <c r="IV30" s="8">
        <v>1</v>
      </c>
      <c r="IW30" s="8">
        <v>1</v>
      </c>
      <c r="IX30" s="8">
        <v>1</v>
      </c>
      <c r="IY30" s="8">
        <v>1</v>
      </c>
      <c r="IZ30" s="8">
        <v>1</v>
      </c>
      <c r="JA30" s="8">
        <v>1</v>
      </c>
      <c r="JB30" s="8">
        <v>1</v>
      </c>
      <c r="JC30" s="8">
        <v>1</v>
      </c>
      <c r="JD30" s="8">
        <v>1</v>
      </c>
      <c r="JE30" s="8">
        <v>1</v>
      </c>
      <c r="JF30" s="8" t="s">
        <v>415</v>
      </c>
      <c r="JG30" s="8">
        <v>1</v>
      </c>
      <c r="JH30" s="8">
        <v>1</v>
      </c>
      <c r="JI30" s="8">
        <v>1</v>
      </c>
      <c r="JJ30" s="8">
        <v>1</v>
      </c>
      <c r="JK30" s="8">
        <v>1</v>
      </c>
      <c r="JL30" s="8">
        <v>1</v>
      </c>
      <c r="JM30" s="8">
        <v>1</v>
      </c>
      <c r="JN30" s="8" t="s">
        <v>415</v>
      </c>
      <c r="JO30" s="8">
        <v>1</v>
      </c>
      <c r="JP30" s="8">
        <v>1</v>
      </c>
      <c r="JQ30" s="8">
        <v>1</v>
      </c>
      <c r="JR30" s="8">
        <v>1</v>
      </c>
      <c r="JS30" s="8">
        <v>1</v>
      </c>
      <c r="JT30" s="8">
        <v>1</v>
      </c>
      <c r="JU30" s="8">
        <v>1</v>
      </c>
      <c r="JV30" s="8" t="s">
        <v>413</v>
      </c>
      <c r="JW30" s="8">
        <v>1</v>
      </c>
      <c r="JX30" s="8">
        <v>1</v>
      </c>
      <c r="JY30" s="8">
        <v>1</v>
      </c>
      <c r="JZ30" s="8">
        <v>1</v>
      </c>
      <c r="KA30" s="8">
        <v>1</v>
      </c>
      <c r="KB30" s="8">
        <v>1</v>
      </c>
      <c r="KC30" s="8">
        <v>1</v>
      </c>
      <c r="KD30" s="8">
        <v>1</v>
      </c>
      <c r="KE30" s="8">
        <v>1</v>
      </c>
      <c r="KF30" s="8">
        <v>1</v>
      </c>
      <c r="KG30" s="8">
        <v>1</v>
      </c>
      <c r="KH30" s="8">
        <v>1</v>
      </c>
      <c r="KI30" s="8">
        <v>1</v>
      </c>
      <c r="KJ30" s="8">
        <v>1</v>
      </c>
      <c r="KK30" s="8">
        <v>1</v>
      </c>
      <c r="KL30" s="8">
        <v>1</v>
      </c>
      <c r="KM30" s="8">
        <v>1</v>
      </c>
      <c r="KN30" s="8">
        <v>1</v>
      </c>
      <c r="KO30" s="8">
        <v>1</v>
      </c>
      <c r="KP30" s="8">
        <v>1</v>
      </c>
      <c r="KQ30" s="8">
        <v>1</v>
      </c>
      <c r="KR30" s="8">
        <v>1</v>
      </c>
      <c r="KS30" s="8">
        <v>1</v>
      </c>
      <c r="KT30" s="8">
        <f t="shared" si="3"/>
        <v>0</v>
      </c>
      <c r="KU30" s="8">
        <f t="shared" si="0"/>
        <v>14</v>
      </c>
      <c r="KV30" s="8">
        <f t="shared" si="1"/>
        <v>230</v>
      </c>
      <c r="KW30" s="8">
        <f t="shared" si="2"/>
        <v>13</v>
      </c>
      <c r="KX30" s="8"/>
      <c r="KY30" s="8">
        <f>VLOOKUP(Tableau2353[[#This Row],[Matricule]],Feuil2!D:J,7,0)</f>
        <v>7.5</v>
      </c>
      <c r="KZ30" s="61">
        <f>IF(ISBLANK($P30)," ",IF(AND(NOT(ISBLANK($Q30)),MONTH($Q30)&gt;1),IF(MONTH($P30)&lt;=1,COUNTIF(Tableau2353[[#This Row],[01/01/2024]:[31/01/2024]],"B")), IF(IF(AND((ISBLANK($Q30))),MONTH($P30)&gt;1)," ",IF(MONTH($P30)&lt;=1,COUNTIF(Tableau2353[[#This Row],[01/01/2024]:[31/01/2024]],"B")))))</f>
        <v>5</v>
      </c>
      <c r="LA30" s="61">
        <f>IF(ISBLANK($P30)," ",IF(AND(NOT(ISBLANK($Q30)),MONTH($Q30)&gt;2),IF(MONTH($P30)&lt;=2,COUNTIF(Tableau2353[[#This Row],[01/02/2024]:[29/02/2024]],"B")), IF(IF(AND((ISBLANK($Q30))),MONTH($P30)&gt;2)," ",IF(MONTH($P30)&lt;=2,COUNTIF(Tableau2353[[#This Row],[01/02/2024]:[29/02/2024]],"B")))))</f>
        <v>0</v>
      </c>
      <c r="LB30" s="61">
        <f>IF(ISBLANK($P30)," ",IF(AND(NOT(ISBLANK($Q30)),MONTH($Q30)&gt;3),IF(MONTH($P30)&lt;=3,COUNTIF(Tableau2353[[#This Row],[01/03/2024]:[29/03/2024]],"B")), IF(IF(AND((ISBLANK($Q30))),MONTH($P30)&gt;3)," ",IF(MONTH($P30)&lt;=3,COUNTIF(Tableau2353[[#This Row],[01/03/2024]:[29/03/2024]],"B")))))</f>
        <v>0</v>
      </c>
      <c r="LC30" s="61">
        <f>IF(ISBLANK($P30)," ",IF(AND(NOT(ISBLANK($Q30)),MONTH($Q30)&gt;4),IF(MONTH($P30)&lt;=4,COUNTIF(Tableau2353[[#This Row],[01/04/2024]:[30/04/2024]],"B")), IF(IF(AND((ISBLANK($Q30))),MONTH($P30)&gt;4)," ",IF(MONTH($P30)&lt;=4,COUNTIF(Tableau2353[[#This Row],[01/04/2024]:[30/04/2024]],"B")))))</f>
        <v>0</v>
      </c>
      <c r="LD30" s="61">
        <f>IF(ISBLANK($P30)," ",IF(AND(NOT(ISBLANK($Q30)),MONTH($Q30)&gt;5),IF(MONTH($P30)&lt;=5,COUNTIF(Tableau2353[[#This Row],[01/05/2024]:[31/05/2024]],"B")), IF(IF(AND((ISBLANK($Q30))),MONTH($P30)&gt;5)," ",IF(MONTH($P30)&lt;=5,COUNTIF(Tableau2353[[#This Row],[01/05/2024]:[31/05/2024]],"B")))))</f>
        <v>0</v>
      </c>
      <c r="LE30" s="61">
        <f>IF(ISBLANK($P30)," ",IF(AND(NOT(ISBLANK($Q30)),MONTH($Q30)&gt;6),IF(MONTH($P30)&lt;=6,COUNTIF(Tableau2353[[#This Row],[3/6/20242]:[28/06/2024]],"B")), IF(IF(AND((ISBLANK($Q30))),MONTH($P30)&gt;6)," ",IF(MONTH($P30)&lt;=6,COUNTIF(Tableau2353[[#This Row],[3/6/20242]:[28/06/2024]],"B")))))</f>
        <v>0</v>
      </c>
      <c r="LF30" s="61">
        <f>IF(ISBLANK($P30)," ",IF(AND(NOT(ISBLANK($Q30)),MONTH($Q30)&gt;7),IF(MONTH($P30)&lt;=7,COUNTIF(Tableau2353[[#This Row],[01/07/2024]:[31/07/2024]],"B")), IF(IF(AND((ISBLANK($Q30))),MONTH($P30)&gt;7)," ",IF(MONTH($P30)&lt;=7,COUNTIF(Tableau2353[[#This Row],[01/07/2024]:[31/07/2024]],"B")))))</f>
        <v>0</v>
      </c>
      <c r="LG30" s="61">
        <f>IF(ISBLANK($P30)," ",IF(AND(NOT(ISBLANK($Q30)),MONTH($Q30)&gt;8),IF(MONTH($P30)&lt;=8,COUNTIF(Tableau2353[[#This Row],[1/8/2024]:[30/08/2024]],"B")), IF(IF(AND((ISBLANK($Q30))),MONTH($P30)&gt;8)," ",IF(MONTH($P30)&lt;=8,COUNTIF(Tableau2353[[#This Row],[1/8/2024]:[30/08/2024]],"B")))))</f>
        <v>0</v>
      </c>
      <c r="LH30" s="61">
        <f>IF(ISBLANK($P30)," ",IF(AND(NOT(ISBLANK($Q30)),MONTH($Q30)&gt;9),IF(MONTH($P30)&lt;=9,COUNTIF(Tableau2353[[#This Row],[02/09/2024]:[30/09/2024]],"B")), IF(IF(AND((ISBLANK($Q30))),MONTH($P30)&gt;9)," ",IF(MONTH($P30)&lt;=9,COUNTIF(Tableau2353[[#This Row],[02/09/2024]:[30/09/2024]],"B")))))</f>
        <v>0</v>
      </c>
      <c r="LI30" s="61">
        <f>IF(ISBLANK($P30)," ",IF(AND(NOT(ISBLANK($Q30)),MONTH($Q30)&gt;10),IF(MONTH($P30)&lt;=10,COUNTIF(Tableau2353[[#This Row],[01/10/2024]:[31/10/2024]],"B")), IF(IF(AND((ISBLANK($Q30))),MONTH($P30)&gt;10)," ",IF(MONTH($P30)&lt;=10,COUNTIF(Tableau2353[[#This Row],[01/10/2024]:[31/10/2024]],"B")))))</f>
        <v>0</v>
      </c>
      <c r="LJ30" s="61">
        <f>IF(ISBLANK($P30)," ",IF(AND(NOT(ISBLANK($Q30)),MONTH($Q30)&gt;11),IF(MONTH($P30)&lt;=11,COUNTIF(Tableau2353[[#This Row],[01/11/2024]:[29/11/2024]],"B")), IF(IF(AND((ISBLANK($Q30))),MONTH($P30)&gt;11)," ",IF(MONTH($P30)&lt;=11,COUNTIF(Tableau2353[[#This Row],[01/11/2024]:[29/11/2024]],"B")))))</f>
        <v>0</v>
      </c>
      <c r="LK30" s="61">
        <f>IF(ISBLANK($P30)," ",IF(AND(NOT(ISBLANK($Q30)),MONTH($Q30)&gt;12),IF(MONTH($P30)&lt;=12,COUNTIF(Tableau2353[[#This Row],[02/12/2024]:[31/12/2024]],"B")), IF(IF(AND((ISBLANK($Q30))),MONTH($P30)&gt;12)," ",IF(MONTH($P30)&lt;=12,COUNTIF(Tableau2353[[#This Row],[02/12/2024]:[31/12/2024]],"B")))))</f>
        <v>0</v>
      </c>
    </row>
    <row r="31" spans="1:323" ht="15" hidden="1" customHeight="1">
      <c r="A31" s="40">
        <v>1</v>
      </c>
      <c r="B31" s="92" t="s">
        <v>514</v>
      </c>
      <c r="C31" s="26" t="s">
        <v>515</v>
      </c>
      <c r="D31" s="32">
        <v>43556</v>
      </c>
      <c r="E31" s="26" t="s">
        <v>419</v>
      </c>
      <c r="F31" s="26" t="s">
        <v>437</v>
      </c>
      <c r="G31" s="26" t="s">
        <v>471</v>
      </c>
      <c r="H31" s="26" t="s">
        <v>422</v>
      </c>
      <c r="I31" s="26" t="s">
        <v>423</v>
      </c>
      <c r="J31" s="26" t="s">
        <v>424</v>
      </c>
      <c r="K31" s="26" t="s">
        <v>425</v>
      </c>
      <c r="L31" s="26" t="s">
        <v>908</v>
      </c>
      <c r="M31" s="26" t="s">
        <v>477</v>
      </c>
      <c r="N31" s="26" t="s">
        <v>478</v>
      </c>
      <c r="O31" s="26" t="s">
        <v>434</v>
      </c>
      <c r="P31" s="32">
        <v>45292</v>
      </c>
      <c r="Q31" s="26"/>
      <c r="R31" s="27" t="s">
        <v>445</v>
      </c>
      <c r="S31" s="28">
        <f>IF(ISBLANK(P31)," ",IF(IF(AND(NOT(ISBLANK(Q31))),MONTH(Q31)&lt;1)," ",IF(MONTH(P31)&lt;2,SUM(Tableau2353[[#This Row],[01/01/2024]:[31/01/2024]])," ")))</f>
        <v>19</v>
      </c>
      <c r="T31" s="28">
        <f>IF(ISBLANK(P31)," ",IF(IF(AND(NOT(ISBLANK(Q31))),MONTH(Q31)&lt;2)," ",IF(MONTH(P31)&lt;3,SUM(Tableau2353[[#This Row],[01/02/2024]:[29/02/2024]])," ")))</f>
        <v>20</v>
      </c>
      <c r="U31" s="28">
        <f>IF(ISBLANK(P31)," ",IF(IF(AND(NOT(ISBLANK(Q31))),MONTH(Q31)&lt;3)," ",IF(MONTH(P31)&lt;4,SUM(Tableau2353[[#This Row],[01/03/2024]:[29/03/2024]])," ")))</f>
        <v>21</v>
      </c>
      <c r="V31" s="28">
        <f>IF(ISBLANK(P31)," ",IF(IF(AND(NOT(ISBLANK(Q31))),MONTH(Q31)&lt;4)," ",IF(MONTH(P31)&lt;5,SUM(Tableau2353[[#This Row],[01/04/2024]:[30/04/2024]])," ")))</f>
        <v>20</v>
      </c>
      <c r="W31" s="28">
        <f>IF(ISBLANK(P31)," ",IF(IF(AND(NOT(ISBLANK(Q31))),MONTH(Q31)&lt;5)," ",IF(MONTH(P31)&lt;6,SUM(Tableau2353[[#This Row],[01/05/2024]:[31/05/2024]])," ")))</f>
        <v>21</v>
      </c>
      <c r="X31" s="28">
        <f>IF(ISBLANK(P31)," ",IF(IF(AND(NOT(ISBLANK(Q31))),MONTH(Q31)&lt;6)," ",IF(MONTH(P31)&lt;7,SUM(Tableau2353[[#This Row],[3/6/20242]:[28/06/2024]])," ")))</f>
        <v>14</v>
      </c>
      <c r="Y31" s="28">
        <f>IF(ISBLANK(P31)," ",IF(IF(AND(NOT(ISBLANK(Q31))),MONTH(Q31)&lt;6)," ",IF(MONTH(P31)&lt;8,SUM(Tableau2353[[#This Row],[01/07/2024]:[31/07/2024]])," ")))</f>
        <v>17</v>
      </c>
      <c r="Z31" s="28">
        <f>IF(ISBLANK(P31)," ",IF(IF(AND(NOT(ISBLANK(Q31))),MONTH(Q31)&lt;8)," ",IF(MONTH(P31)&lt;9,SUM(Tableau2353[[#This Row],[1/8/2024]:[30/08/2024]])," ")))</f>
        <v>10</v>
      </c>
      <c r="AA31" s="28">
        <f>IF(ISBLANK(P31)," ",IF(IF(AND(NOT(ISBLANK(Q31))),MONTH(Q31)&lt;9)," ",IF(MONTH(P31)&lt;10,SUM(Tableau2353[[#This Row],[02/09/2024]:[30/09/2024]])," ")))</f>
        <v>19.5</v>
      </c>
      <c r="AB31" s="28">
        <f>IF(ISBLANK(P31)," ",IF(IF(AND(NOT(ISBLANK(Q31))),MONTH(Q31)&lt;10)," ",IF(MONTH(P31)&lt;11,SUM(Tableau2353[[#This Row],[01/10/2024]:[31/10/2024]])," ")))</f>
        <v>20</v>
      </c>
      <c r="AC31" s="28">
        <f>IF(ISBLANK(P31)," ",IF(IF(AND(NOT(ISBLANK(Q31))),MONTH(Q31)&lt;11)," ",IF(MONTH(P31)&lt;12,SUM(Tableau2353[[#This Row],[01/11/2024]:[29/11/2024]])," ")))</f>
        <v>19</v>
      </c>
      <c r="AD31" s="28">
        <f>IF(ISBLANK(P31)," ",IF(IF(AND(NOT(ISBLANK(Q31))),MONTH(Q31)&lt;12)," ",IF(MONTH(P31)&lt;13,SUM(Tableau2353[[#This Row],[02/12/2024]:[31/12/2024]])," ")))</f>
        <v>20</v>
      </c>
      <c r="AE31" s="7"/>
      <c r="AF31" s="64">
        <f>IF(OR(ISBLANK(P31),Tableau2353[[#This Row],[Janvier]]=" ")," ",SUM(Tableau2353[[#This Row],[01/01/2024]:[31/01/2024]])/(COUNTA(Tableau2353[[#This Row],[01/01/2024]:[31/01/2024]])+COUNTBLANK(Tableau2353[[#This Row],[01/01/2024]:[31/01/2024]])))</f>
        <v>0.82608695652173914</v>
      </c>
      <c r="AG31" s="8">
        <f>IF(OR(ISBLANK(P31),Tableau2353[[#This Row],[Février]]=" ")," ",SUM(Tableau2353[[#This Row],[01/02/2024]:[29/02/2024]])/(COUNTA(Tableau2353[[#This Row],[01/02/2024]:[29/02/2024]])+COUNTBLANK(Tableau2353[[#This Row],[01/02/2024]:[29/02/2024]])))</f>
        <v>0.95238095238095233</v>
      </c>
      <c r="AH31" s="8">
        <f>IF(OR(ISBLANK(P31),Tableau2353[[#This Row],[Mars]]=" ")," ",SUM(Tableau2353[[#This Row],[01/03/2024]:[29/03/2024]])/(COUNTA(Tableau2353[[#This Row],[01/03/2024]:[29/03/2024]])+COUNTBLANK(Tableau2353[[#This Row],[01/03/2024]:[29/03/2024]])))</f>
        <v>1</v>
      </c>
      <c r="AI31" s="8">
        <f>IF(OR(ISBLANK(P31),Tableau2353[[#This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31" s="8">
        <f>IF(OR(ISBLANK(P31),Tableau2353[[#This Row],[Mai]]=" ")," ",SUM(Tableau2353[[#This Row],[01/05/2024]:[31/05/2024]])/(COUNTA(Tableau2353[[#This Row],[01/05/2024]:[31/05/2024]])+COUNTBLANK(Tableau2353[[#This Row],[01/05/2024]:[31/01/2024]])))</f>
        <v>0.91304347826086951</v>
      </c>
      <c r="AK31" s="8">
        <f>IF(OR(ISBLANK(P31),Tableau2353[[#This Row],[Juin]]=" ")," ",SUM(Tableau2353[[#This Row],[3/6/20242]:[28/06/2024]])/(COUNTA(Tableau2353[[#This Row],[3/6/20242]:[28/06/2024]])+COUNTBLANK(Tableau2353[[#This Row],[3/6/20242]:[28/06/2024]])))</f>
        <v>0.7</v>
      </c>
      <c r="AL31" s="8">
        <f>IF(OR(ISBLANK(P31),Tableau2353[[#This Row],[Juillet]]=" ")," ",SUM(Tableau2353[[#This Row],[01/07/2024]:[31/07/2024]])/(COUNTA(Tableau2353[[#This Row],[01/07/2024]:[31/07/2024]])+COUNTBLANK(Tableau2353[[#This Row],[01/07/2024]:[31/07/2024]])))</f>
        <v>0.73913043478260865</v>
      </c>
      <c r="AM31" s="8">
        <f>IF(OR(ISBLANK(P31),Tableau2353[[#This Row],[Août]]=" ")," ",SUM(Tableau2353[[#This Row],[1/8/2024]:[30/08/2024]])/(COUNTA(Tableau2353[[#This Row],[1/8/2024]:[30/08/2024]])+COUNTBLANK(Tableau2353[[#This Row],[1/8/2024]:[30/08/2024]])))</f>
        <v>0.45454545454545453</v>
      </c>
      <c r="AN31" s="8">
        <f>IF(OR(ISBLANK(P31),Tableau2353[[#This Row],[Septembre]]=" ")," ",SUM(Tableau2353[[#This Row],[02/09/2024]:[30/09/2024]])/(COUNTA(Tableau2353[[#This Row],[02/09/2024]:[30/09/2024]])+COUNTBLANK(Tableau2353[[#This Row],[02/09/2024]:[30/09/2024]])))</f>
        <v>0.9285714285714286</v>
      </c>
      <c r="AO31" s="8">
        <f>IF(OR(ISBLANK(P31),Tableau2353[[#This Row],[Octobre]]=" ")," ",SUM(Tableau2353[[#This Row],[01/10/2024]:[31/10/2024]])/(COUNTA(Tableau2353[[#This Row],[01/10/2024]:[31/10/2024]])+COUNTBLANK(Tableau2353[[#This Row],[01/10/2024]:[31/10/2024]])))</f>
        <v>0.86956521739130432</v>
      </c>
      <c r="AP31" s="8">
        <f>IF(OR(ISBLANK(P31),Tableau2353[[#This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31" s="8">
        <f>IF(OR(ISBLANK(P31),Tableau2353[[#This Row],[Décembre]]=" ")," ",SUM(Tableau2353[[#This Row],[02/12/2024]:[31/12/2024]])/(COUNTA(Tableau2353[[#This Row],[02/12/2024]:[31/12/2024]])+COUNTBLANK(Tableau2353[[#This Row],[02/12/2024]:[31/12/2024]])))</f>
        <v>0.90909090909090906</v>
      </c>
      <c r="AR31" s="8">
        <v>1</v>
      </c>
      <c r="AS31" s="8">
        <v>1</v>
      </c>
      <c r="AT31" s="8">
        <v>1</v>
      </c>
      <c r="AU31" s="8" t="s">
        <v>957</v>
      </c>
      <c r="AV31" s="8" t="s">
        <v>957</v>
      </c>
      <c r="AW31" s="8">
        <v>1</v>
      </c>
      <c r="AX31" s="8">
        <v>1</v>
      </c>
      <c r="AY31" s="8">
        <v>1</v>
      </c>
      <c r="AZ31" s="61" t="s">
        <v>415</v>
      </c>
      <c r="BA31" s="8" t="s">
        <v>957</v>
      </c>
      <c r="BB31" s="8">
        <v>1</v>
      </c>
      <c r="BC31" s="8">
        <v>1</v>
      </c>
      <c r="BD31" s="8">
        <v>1</v>
      </c>
      <c r="BE31" s="8">
        <v>1</v>
      </c>
      <c r="BF31" s="8">
        <v>1</v>
      </c>
      <c r="BG31" s="8">
        <v>1</v>
      </c>
      <c r="BH31" s="8">
        <v>1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8">
        <v>1</v>
      </c>
      <c r="BO31" s="8">
        <v>1</v>
      </c>
      <c r="BP31" s="8">
        <v>1</v>
      </c>
      <c r="BQ31" s="8" t="s">
        <v>413</v>
      </c>
      <c r="BR31" s="8">
        <v>1</v>
      </c>
      <c r="BS31" s="8">
        <v>1</v>
      </c>
      <c r="BT31" s="8">
        <v>1</v>
      </c>
      <c r="BU31" s="8">
        <v>1</v>
      </c>
      <c r="BV31" s="8">
        <v>1</v>
      </c>
      <c r="BW31" s="8">
        <v>1</v>
      </c>
      <c r="BX31" s="8">
        <v>1</v>
      </c>
      <c r="BY31" s="8">
        <v>1</v>
      </c>
      <c r="BZ31" s="8">
        <v>1</v>
      </c>
      <c r="CA31" s="8">
        <v>1</v>
      </c>
      <c r="CB31" s="8">
        <v>1</v>
      </c>
      <c r="CC31" s="8">
        <v>1</v>
      </c>
      <c r="CD31" s="8">
        <v>1</v>
      </c>
      <c r="CE31" s="8">
        <v>1</v>
      </c>
      <c r="CF31" s="8">
        <v>1</v>
      </c>
      <c r="CG31" s="8">
        <v>1</v>
      </c>
      <c r="CH31" s="8">
        <v>1</v>
      </c>
      <c r="CI31" s="8">
        <v>1</v>
      </c>
      <c r="CJ31" s="8">
        <v>1</v>
      </c>
      <c r="CK31" s="8">
        <v>1</v>
      </c>
      <c r="CL31" s="8">
        <v>1</v>
      </c>
      <c r="CM31" s="8">
        <v>1</v>
      </c>
      <c r="CN31" s="8">
        <v>1</v>
      </c>
      <c r="CO31" s="8">
        <v>1</v>
      </c>
      <c r="CP31" s="8">
        <v>1</v>
      </c>
      <c r="CQ31" s="8">
        <v>1</v>
      </c>
      <c r="CR31" s="8">
        <v>1</v>
      </c>
      <c r="CS31" s="8">
        <v>1</v>
      </c>
      <c r="CT31" s="8">
        <v>1</v>
      </c>
      <c r="CU31" s="8">
        <v>1</v>
      </c>
      <c r="CV31" s="8">
        <v>1</v>
      </c>
      <c r="CW31" s="8">
        <v>1</v>
      </c>
      <c r="CX31" s="8">
        <v>1</v>
      </c>
      <c r="CY31" s="8">
        <v>1</v>
      </c>
      <c r="CZ31" s="8">
        <v>1</v>
      </c>
      <c r="DA31" s="8">
        <v>1</v>
      </c>
      <c r="DB31" s="8">
        <v>1</v>
      </c>
      <c r="DC31" s="8">
        <v>1</v>
      </c>
      <c r="DD31" s="8">
        <v>1</v>
      </c>
      <c r="DE31" s="8">
        <v>1</v>
      </c>
      <c r="DF31" s="8">
        <v>1</v>
      </c>
      <c r="DG31" s="8">
        <v>1</v>
      </c>
      <c r="DH31" s="8">
        <v>1</v>
      </c>
      <c r="DI31" s="8">
        <v>1</v>
      </c>
      <c r="DJ31" s="8">
        <v>1</v>
      </c>
      <c r="DK31" s="8">
        <v>1</v>
      </c>
      <c r="DL31" s="8" t="s">
        <v>415</v>
      </c>
      <c r="DM31" s="8" t="s">
        <v>415</v>
      </c>
      <c r="DN31" s="8">
        <v>1</v>
      </c>
      <c r="DO31" s="8">
        <v>1</v>
      </c>
      <c r="DP31" s="8">
        <v>1</v>
      </c>
      <c r="DQ31" s="8">
        <v>1</v>
      </c>
      <c r="DR31" s="8">
        <v>1</v>
      </c>
      <c r="DS31" s="8">
        <v>1</v>
      </c>
      <c r="DT31" s="8">
        <v>1</v>
      </c>
      <c r="DU31" s="8">
        <v>1</v>
      </c>
      <c r="DV31" s="8">
        <v>1</v>
      </c>
      <c r="DW31" s="8">
        <v>1</v>
      </c>
      <c r="DX31" s="8">
        <v>1</v>
      </c>
      <c r="DY31" s="8">
        <v>1</v>
      </c>
      <c r="DZ31" s="8">
        <v>1</v>
      </c>
      <c r="EA31" s="8" t="s">
        <v>415</v>
      </c>
      <c r="EB31" s="8">
        <v>1</v>
      </c>
      <c r="EC31" s="8">
        <v>1</v>
      </c>
      <c r="ED31" s="8">
        <v>1</v>
      </c>
      <c r="EE31" s="8">
        <v>1</v>
      </c>
      <c r="EF31" s="8">
        <v>1</v>
      </c>
      <c r="EG31" s="8">
        <v>1</v>
      </c>
      <c r="EH31" s="8">
        <v>1</v>
      </c>
      <c r="EI31" s="8">
        <v>1</v>
      </c>
      <c r="EJ31" s="8">
        <v>1</v>
      </c>
      <c r="EK31" s="8">
        <v>1</v>
      </c>
      <c r="EL31" s="8">
        <v>1</v>
      </c>
      <c r="EM31" s="8">
        <v>1</v>
      </c>
      <c r="EN31" s="8">
        <v>1</v>
      </c>
      <c r="EO31" s="8">
        <v>1</v>
      </c>
      <c r="EP31" s="8">
        <v>1</v>
      </c>
      <c r="EQ31" s="8">
        <v>1</v>
      </c>
      <c r="ER31" s="8" t="s">
        <v>413</v>
      </c>
      <c r="ES31" s="8">
        <v>1</v>
      </c>
      <c r="ET31" s="8">
        <v>1</v>
      </c>
      <c r="EU31" s="8">
        <v>1</v>
      </c>
      <c r="EV31" s="8">
        <v>1</v>
      </c>
      <c r="EW31" s="8">
        <v>1</v>
      </c>
      <c r="EX31" s="8">
        <v>1</v>
      </c>
      <c r="EY31" s="8">
        <v>1</v>
      </c>
      <c r="EZ31" s="8">
        <v>1</v>
      </c>
      <c r="FA31" s="8">
        <v>1</v>
      </c>
      <c r="FB31" s="8">
        <v>1</v>
      </c>
      <c r="FC31" s="8">
        <v>1</v>
      </c>
      <c r="FD31" s="8">
        <v>1</v>
      </c>
      <c r="FE31" s="8">
        <v>1</v>
      </c>
      <c r="FF31" s="8">
        <v>1</v>
      </c>
      <c r="FG31" s="8">
        <v>1</v>
      </c>
      <c r="FH31" s="8" t="s">
        <v>415</v>
      </c>
      <c r="FI31" s="8" t="s">
        <v>415</v>
      </c>
      <c r="FJ31" s="8" t="s">
        <v>413</v>
      </c>
      <c r="FK31" s="8" t="s">
        <v>413</v>
      </c>
      <c r="FL31" s="8" t="s">
        <v>413</v>
      </c>
      <c r="FM31" s="8">
        <v>1</v>
      </c>
      <c r="FN31" s="8" t="s">
        <v>409</v>
      </c>
      <c r="FO31" s="8">
        <v>1</v>
      </c>
      <c r="FP31" s="8">
        <v>1</v>
      </c>
      <c r="FQ31" s="8">
        <v>1</v>
      </c>
      <c r="FR31" s="8" t="s">
        <v>413</v>
      </c>
      <c r="FS31" s="8">
        <v>1</v>
      </c>
      <c r="FT31" s="8">
        <v>1</v>
      </c>
      <c r="FU31" s="8" t="s">
        <v>413</v>
      </c>
      <c r="FV31" s="8">
        <v>1</v>
      </c>
      <c r="FW31" s="8">
        <v>1</v>
      </c>
      <c r="FX31" s="8">
        <v>1</v>
      </c>
      <c r="FY31" s="8">
        <v>1</v>
      </c>
      <c r="FZ31" s="8">
        <v>1</v>
      </c>
      <c r="GA31" s="8">
        <v>1</v>
      </c>
      <c r="GB31" s="8">
        <v>1</v>
      </c>
      <c r="GC31" s="8">
        <v>1</v>
      </c>
      <c r="GD31" s="8">
        <v>1</v>
      </c>
      <c r="GE31" s="8">
        <v>1</v>
      </c>
      <c r="GF31" s="8">
        <v>1</v>
      </c>
      <c r="GG31" s="8">
        <v>1</v>
      </c>
      <c r="GH31" s="8">
        <v>1</v>
      </c>
      <c r="GI31" s="8">
        <v>1</v>
      </c>
      <c r="GJ31" s="8">
        <v>1</v>
      </c>
      <c r="GK31" s="8" t="s">
        <v>409</v>
      </c>
      <c r="GL31" s="8" t="s">
        <v>413</v>
      </c>
      <c r="GM31" s="8" t="s">
        <v>415</v>
      </c>
      <c r="GN31" s="8" t="s">
        <v>413</v>
      </c>
      <c r="GO31" s="8" t="s">
        <v>413</v>
      </c>
      <c r="GP31" s="8" t="s">
        <v>413</v>
      </c>
      <c r="GQ31" s="8" t="s">
        <v>413</v>
      </c>
      <c r="GR31" s="8" t="s">
        <v>413</v>
      </c>
      <c r="GS31" s="8" t="s">
        <v>413</v>
      </c>
      <c r="GT31" s="8" t="s">
        <v>413</v>
      </c>
      <c r="GU31" s="8" t="s">
        <v>413</v>
      </c>
      <c r="GV31" s="8" t="s">
        <v>413</v>
      </c>
      <c r="GW31" s="8" t="s">
        <v>413</v>
      </c>
      <c r="GX31" s="8" t="s">
        <v>415</v>
      </c>
      <c r="GY31" s="8">
        <v>1</v>
      </c>
      <c r="GZ31" s="8">
        <v>1</v>
      </c>
      <c r="HA31" s="8">
        <v>1</v>
      </c>
      <c r="HB31" s="8" t="s">
        <v>415</v>
      </c>
      <c r="HC31" s="8" t="s">
        <v>415</v>
      </c>
      <c r="HD31" s="8">
        <v>1</v>
      </c>
      <c r="HE31" s="8">
        <v>1</v>
      </c>
      <c r="HF31" s="8">
        <v>1</v>
      </c>
      <c r="HG31" s="8">
        <v>1</v>
      </c>
      <c r="HH31" s="8">
        <v>1</v>
      </c>
      <c r="HI31" s="8">
        <v>1</v>
      </c>
      <c r="HJ31" s="8">
        <v>1</v>
      </c>
      <c r="HK31" s="8">
        <v>1</v>
      </c>
      <c r="HL31" s="8">
        <v>1</v>
      </c>
      <c r="HM31" s="8">
        <v>1</v>
      </c>
      <c r="HN31" s="8">
        <v>1</v>
      </c>
      <c r="HO31" s="8">
        <v>1</v>
      </c>
      <c r="HP31" s="8">
        <v>1</v>
      </c>
      <c r="HQ31" s="8">
        <v>1</v>
      </c>
      <c r="HR31" s="8">
        <v>1</v>
      </c>
      <c r="HS31" s="8">
        <v>1</v>
      </c>
      <c r="HT31" s="8">
        <v>0.5</v>
      </c>
      <c r="HU31" s="8" t="s">
        <v>415</v>
      </c>
      <c r="HV31" s="8">
        <v>1</v>
      </c>
      <c r="HW31" s="8">
        <v>1</v>
      </c>
      <c r="HX31" s="8">
        <v>1</v>
      </c>
      <c r="HY31" s="8">
        <v>1</v>
      </c>
      <c r="HZ31" s="8">
        <v>1</v>
      </c>
      <c r="IA31" s="8">
        <v>1</v>
      </c>
      <c r="IB31" s="8">
        <v>1</v>
      </c>
      <c r="IC31" s="8">
        <v>1</v>
      </c>
      <c r="ID31" s="8">
        <v>1</v>
      </c>
      <c r="IE31" s="8">
        <v>1</v>
      </c>
      <c r="IF31" s="8">
        <v>1</v>
      </c>
      <c r="IG31" s="8">
        <v>1</v>
      </c>
      <c r="IH31" s="8">
        <v>1</v>
      </c>
      <c r="II31" s="8">
        <v>1</v>
      </c>
      <c r="IJ31" s="8">
        <v>1</v>
      </c>
      <c r="IK31" s="8">
        <v>1</v>
      </c>
      <c r="IL31" s="8">
        <v>1</v>
      </c>
      <c r="IM31" s="8">
        <v>1</v>
      </c>
      <c r="IN31" s="8">
        <v>1</v>
      </c>
      <c r="IO31" s="8">
        <v>1</v>
      </c>
      <c r="IP31" s="8">
        <v>1</v>
      </c>
      <c r="IQ31" s="8">
        <v>1</v>
      </c>
      <c r="IR31" s="8">
        <v>1</v>
      </c>
      <c r="IS31" s="8">
        <v>1</v>
      </c>
      <c r="IT31" s="8">
        <v>1</v>
      </c>
      <c r="IU31" s="8">
        <v>1</v>
      </c>
      <c r="IV31" s="8">
        <v>1</v>
      </c>
      <c r="IW31" s="8">
        <v>1</v>
      </c>
      <c r="IX31" s="8">
        <v>1</v>
      </c>
      <c r="IY31" s="8" t="s">
        <v>963</v>
      </c>
      <c r="IZ31" s="8" t="s">
        <v>963</v>
      </c>
      <c r="JA31" s="8" t="s">
        <v>963</v>
      </c>
      <c r="JB31" s="8">
        <v>1</v>
      </c>
      <c r="JC31" s="8">
        <v>1</v>
      </c>
      <c r="JD31" s="8">
        <v>1</v>
      </c>
      <c r="JE31" s="8">
        <v>1</v>
      </c>
      <c r="JF31" s="8" t="s">
        <v>415</v>
      </c>
      <c r="JG31" s="8">
        <v>1</v>
      </c>
      <c r="JH31" s="8">
        <v>1</v>
      </c>
      <c r="JI31" s="8">
        <v>1</v>
      </c>
      <c r="JJ31" s="8">
        <v>1</v>
      </c>
      <c r="JK31" s="8">
        <v>1</v>
      </c>
      <c r="JL31" s="8">
        <v>1</v>
      </c>
      <c r="JM31" s="8">
        <v>1</v>
      </c>
      <c r="JN31" s="8" t="s">
        <v>415</v>
      </c>
      <c r="JO31" s="8">
        <v>1</v>
      </c>
      <c r="JP31" s="8">
        <v>1</v>
      </c>
      <c r="JQ31" s="8">
        <v>1</v>
      </c>
      <c r="JR31" s="8">
        <v>1</v>
      </c>
      <c r="JS31" s="8">
        <v>1</v>
      </c>
      <c r="JT31" s="8">
        <v>1</v>
      </c>
      <c r="JU31" s="8">
        <v>1</v>
      </c>
      <c r="JV31" s="8">
        <v>1</v>
      </c>
      <c r="JW31" s="8">
        <v>1</v>
      </c>
      <c r="JX31" s="8">
        <v>1</v>
      </c>
      <c r="JY31" s="8">
        <v>1</v>
      </c>
      <c r="JZ31" s="8">
        <v>1</v>
      </c>
      <c r="KA31" s="8">
        <v>1</v>
      </c>
      <c r="KB31" s="8">
        <v>1</v>
      </c>
      <c r="KC31" s="8">
        <v>1</v>
      </c>
      <c r="KD31" s="8">
        <v>1</v>
      </c>
      <c r="KE31" s="8">
        <v>1</v>
      </c>
      <c r="KF31" s="8">
        <v>1</v>
      </c>
      <c r="KG31" s="8">
        <v>1</v>
      </c>
      <c r="KH31" s="8">
        <v>1</v>
      </c>
      <c r="KI31" s="8">
        <v>1</v>
      </c>
      <c r="KJ31" s="8">
        <v>1</v>
      </c>
      <c r="KK31" s="8">
        <v>1</v>
      </c>
      <c r="KL31" s="8">
        <v>1</v>
      </c>
      <c r="KM31" s="8">
        <v>1</v>
      </c>
      <c r="KN31" s="8">
        <v>1</v>
      </c>
      <c r="KO31" s="8">
        <v>1</v>
      </c>
      <c r="KP31" s="8">
        <v>1</v>
      </c>
      <c r="KQ31" s="8">
        <v>1</v>
      </c>
      <c r="KR31" s="8" t="s">
        <v>413</v>
      </c>
      <c r="KS31" s="8" t="s">
        <v>413</v>
      </c>
      <c r="KT31" s="8">
        <f t="shared" si="3"/>
        <v>2</v>
      </c>
      <c r="KU31" s="8">
        <f t="shared" si="0"/>
        <v>20</v>
      </c>
      <c r="KV31" s="8">
        <f t="shared" si="1"/>
        <v>220</v>
      </c>
      <c r="KW31" s="8">
        <f t="shared" si="2"/>
        <v>13</v>
      </c>
      <c r="KX31" s="8">
        <v>6</v>
      </c>
      <c r="KY31" s="8">
        <v>4</v>
      </c>
      <c r="KZ31" s="61">
        <f>IF(ISBLANK($P31)," ",IF(AND(NOT(ISBLANK($Q31)),MONTH($Q31)&gt;1),IF(MONTH($P31)&lt;=1,COUNTIF(Tableau2353[[#This Row],[01/01/2024]:[31/01/2024]],"B")), IF(IF(AND((ISBLANK($Q31))),MONTH($P31)&gt;1)," ",IF(MONTH($P31)&lt;=1,COUNTIF(Tableau2353[[#This Row],[01/01/2024]:[31/01/2024]],"B")))))</f>
        <v>0</v>
      </c>
      <c r="LA31" s="61">
        <f>IF(ISBLANK($P31)," ",IF(AND(NOT(ISBLANK($Q31)),MONTH($Q31)&gt;2),IF(MONTH($P31)&lt;=2,COUNTIF(Tableau2353[[#This Row],[01/02/2024]:[29/02/2024]],"B")), IF(IF(AND((ISBLANK($Q31))),MONTH($P31)&gt;2)," ",IF(MONTH($P31)&lt;=2,COUNTIF(Tableau2353[[#This Row],[01/02/2024]:[29/02/2024]],"B")))))</f>
        <v>0</v>
      </c>
      <c r="LB31" s="61">
        <f>IF(ISBLANK($P31)," ",IF(AND(NOT(ISBLANK($Q31)),MONTH($Q31)&gt;3),IF(MONTH($P31)&lt;=3,COUNTIF(Tableau2353[[#This Row],[01/03/2024]:[29/03/2024]],"B")), IF(IF(AND((ISBLANK($Q31))),MONTH($P31)&gt;3)," ",IF(MONTH($P31)&lt;=3,COUNTIF(Tableau2353[[#This Row],[01/03/2024]:[29/03/2024]],"B")))))</f>
        <v>0</v>
      </c>
      <c r="LC31" s="61">
        <f>IF(ISBLANK($P31)," ",IF(AND(NOT(ISBLANK($Q31)),MONTH($Q31)&gt;4),IF(MONTH($P31)&lt;=4,COUNTIF(Tableau2353[[#This Row],[01/04/2024]:[30/04/2024]],"B")), IF(IF(AND((ISBLANK($Q31))),MONTH($P31)&gt;4)," ",IF(MONTH($P31)&lt;=4,COUNTIF(Tableau2353[[#This Row],[01/04/2024]:[30/04/2024]],"B")))))</f>
        <v>0</v>
      </c>
      <c r="LD31" s="61">
        <f>IF(ISBLANK($P31)," ",IF(AND(NOT(ISBLANK($Q31)),MONTH($Q31)&gt;5),IF(MONTH($P31)&lt;=5,COUNTIF(Tableau2353[[#This Row],[01/05/2024]:[31/05/2024]],"B")), IF(IF(AND((ISBLANK($Q31))),MONTH($P31)&gt;5)," ",IF(MONTH($P31)&lt;=5,COUNTIF(Tableau2353[[#This Row],[01/05/2024]:[31/05/2024]],"B")))))</f>
        <v>0</v>
      </c>
      <c r="LE31" s="61">
        <f>IF(ISBLANK($P31)," ",IF(AND(NOT(ISBLANK($Q31)),MONTH($Q31)&gt;6),IF(MONTH($P31)&lt;=6,COUNTIF(Tableau2353[[#This Row],[3/6/20242]:[28/06/2024]],"B")), IF(IF(AND((ISBLANK($Q31))),MONTH($P31)&gt;6)," ",IF(MONTH($P31)&lt;=6,COUNTIF(Tableau2353[[#This Row],[3/6/20242]:[28/06/2024]],"B")))))</f>
        <v>0</v>
      </c>
      <c r="LF31" s="61">
        <f>IF(ISBLANK($P31)," ",IF(AND(NOT(ISBLANK($Q31)),MONTH($Q31)&gt;7),IF(MONTH($P31)&lt;=7,COUNTIF(Tableau2353[[#This Row],[01/07/2024]:[31/07/2024]],"B")), IF(IF(AND((ISBLANK($Q31))),MONTH($P31)&gt;7)," ",IF(MONTH($P31)&lt;=7,COUNTIF(Tableau2353[[#This Row],[01/07/2024]:[31/07/2024]],"B")))))</f>
        <v>0</v>
      </c>
      <c r="LG31" s="61">
        <f>IF(ISBLANK($P31)," ",IF(AND(NOT(ISBLANK($Q31)),MONTH($Q31)&gt;8),IF(MONTH($P31)&lt;=8,COUNTIF(Tableau2353[[#This Row],[1/8/2024]:[30/08/2024]],"B")), IF(IF(AND((ISBLANK($Q31))),MONTH($P31)&gt;8)," ",IF(MONTH($P31)&lt;=8,COUNTIF(Tableau2353[[#This Row],[1/8/2024]:[30/08/2024]],"B")))))</f>
        <v>0</v>
      </c>
      <c r="LH31" s="61">
        <f>IF(ISBLANK($P31)," ",IF(AND(NOT(ISBLANK($Q31)),MONTH($Q31)&gt;9),IF(MONTH($P31)&lt;=9,COUNTIF(Tableau2353[[#This Row],[02/09/2024]:[30/09/2024]],"B")), IF(IF(AND((ISBLANK($Q31))),MONTH($P31)&gt;9)," ",IF(MONTH($P31)&lt;=9,COUNTIF(Tableau2353[[#This Row],[02/09/2024]:[30/09/2024]],"B")))))</f>
        <v>0</v>
      </c>
      <c r="LI31" s="61">
        <f>IF(ISBLANK($P31)," ",IF(AND(NOT(ISBLANK($Q31)),MONTH($Q31)&gt;10),IF(MONTH($P31)&lt;=10,COUNTIF(Tableau2353[[#This Row],[01/10/2024]:[31/10/2024]],"B")), IF(IF(AND((ISBLANK($Q31))),MONTH($P31)&gt;10)," ",IF(MONTH($P31)&lt;=10,COUNTIF(Tableau2353[[#This Row],[01/10/2024]:[31/10/2024]],"B")))))</f>
        <v>0</v>
      </c>
      <c r="LJ31" s="61">
        <f>IF(ISBLANK($P31)," ",IF(AND(NOT(ISBLANK($Q31)),MONTH($Q31)&gt;11),IF(MONTH($P31)&lt;=11,COUNTIF(Tableau2353[[#This Row],[01/11/2024]:[29/11/2024]],"B")), IF(IF(AND((ISBLANK($Q31))),MONTH($P31)&gt;11)," ",IF(MONTH($P31)&lt;=11,COUNTIF(Tableau2353[[#This Row],[01/11/2024]:[29/11/2024]],"B")))))</f>
        <v>0</v>
      </c>
      <c r="LK31" s="61">
        <f>IF(ISBLANK($P31)," ",IF(AND(NOT(ISBLANK($Q31)),MONTH($Q31)&gt;12),IF(MONTH($P31)&lt;=12,COUNTIF(Tableau2353[[#This Row],[02/12/2024]:[31/12/2024]],"B")), IF(IF(AND((ISBLANK($Q31))),MONTH($P31)&gt;12)," ",IF(MONTH($P31)&lt;=12,COUNTIF(Tableau2353[[#This Row],[02/12/2024]:[31/12/2024]],"B")))))</f>
        <v>0</v>
      </c>
    </row>
    <row r="32" spans="1:323" ht="15" hidden="1" customHeight="1">
      <c r="A32" s="40">
        <v>1</v>
      </c>
      <c r="B32" s="92" t="s">
        <v>516</v>
      </c>
      <c r="C32" s="26" t="s">
        <v>517</v>
      </c>
      <c r="D32" s="32">
        <v>44291</v>
      </c>
      <c r="E32" s="26" t="s">
        <v>419</v>
      </c>
      <c r="F32" s="26" t="s">
        <v>431</v>
      </c>
      <c r="G32" s="26" t="s">
        <v>421</v>
      </c>
      <c r="H32" s="26" t="s">
        <v>422</v>
      </c>
      <c r="I32" s="26" t="s">
        <v>423</v>
      </c>
      <c r="J32" s="26" t="s">
        <v>424</v>
      </c>
      <c r="K32" s="26" t="s">
        <v>425</v>
      </c>
      <c r="L32" s="26" t="s">
        <v>931</v>
      </c>
      <c r="M32" s="26" t="s">
        <v>519</v>
      </c>
      <c r="N32" s="26" t="s">
        <v>478</v>
      </c>
      <c r="O32" s="26" t="s">
        <v>434</v>
      </c>
      <c r="P32" s="32">
        <v>45292</v>
      </c>
      <c r="Q32" s="29"/>
      <c r="R32" s="27" t="s">
        <v>445</v>
      </c>
      <c r="S32" s="28">
        <f>IF(ISBLANK(P32)," ",IF(IF(AND(NOT(ISBLANK(Q32))),MONTH(Q32)&lt;1)," ",IF(MONTH(P32)&lt;2,SUM(Tableau2353[[#This Row],[01/01/2024]:[31/01/2024]])," ")))</f>
        <v>18</v>
      </c>
      <c r="T32" s="28">
        <f>IF(ISBLANK(P32)," ",IF(IF(AND(NOT(ISBLANK(Q32))),MONTH(Q32)&lt;2)," ",IF(MONTH(P32)&lt;3,SUM(Tableau2353[[#This Row],[01/02/2024]:[29/02/2024]])," ")))</f>
        <v>21</v>
      </c>
      <c r="U32" s="28">
        <f>IF(ISBLANK(P32)," ",IF(IF(AND(NOT(ISBLANK(Q32))),MONTH(Q32)&lt;3)," ",IF(MONTH(P32)&lt;4,SUM(Tableau2353[[#This Row],[01/03/2024]:[29/03/2024]])," ")))</f>
        <v>21</v>
      </c>
      <c r="V32" s="28">
        <f>IF(ISBLANK(P32)," ",IF(IF(AND(NOT(ISBLANK(Q32))),MONTH(Q32)&lt;4)," ",IF(MONTH(P32)&lt;5,SUM(Tableau2353[[#This Row],[01/04/2024]:[30/04/2024]])," ")))</f>
        <v>20</v>
      </c>
      <c r="W32" s="28">
        <f>IF(ISBLANK(P32)," ",IF(IF(AND(NOT(ISBLANK(Q32))),MONTH(Q32)&lt;5)," ",IF(MONTH(P32)&lt;6,SUM(Tableau2353[[#This Row],[01/05/2024]:[31/05/2024]])," ")))</f>
        <v>22</v>
      </c>
      <c r="X32" s="28">
        <f>IF(ISBLANK(P32)," ",IF(IF(AND(NOT(ISBLANK(Q32))),MONTH(Q32)&lt;6)," ",IF(MONTH(P32)&lt;7,SUM(Tableau2353[[#This Row],[3/6/20242]:[28/06/2024]])," ")))</f>
        <v>10</v>
      </c>
      <c r="Y32" s="28">
        <f>IF(ISBLANK(P32)," ",IF(IF(AND(NOT(ISBLANK(Q32))),MONTH(Q32)&lt;6)," ",IF(MONTH(P32)&lt;8,SUM(Tableau2353[[#This Row],[01/07/2024]:[31/07/2024]])," ")))</f>
        <v>22</v>
      </c>
      <c r="Z32" s="28">
        <f>IF(ISBLANK(P32)," ",IF(IF(AND(NOT(ISBLANK(Q32))),MONTH(Q32)&lt;8)," ",IF(MONTH(P32)&lt;9,SUM(Tableau2353[[#This Row],[1/8/2024]:[30/08/2024]])," ")))</f>
        <v>17</v>
      </c>
      <c r="AA32" s="28">
        <f>IF(ISBLANK(P32)," ",IF(IF(AND(NOT(ISBLANK(Q32))),MONTH(Q32)&lt;9)," ",IF(MONTH(P32)&lt;10,SUM(Tableau2353[[#This Row],[02/09/2024]:[30/09/2024]])," ")))</f>
        <v>19</v>
      </c>
      <c r="AB32" s="28">
        <f>IF(ISBLANK(P32)," ",IF(IF(AND(NOT(ISBLANK(Q32))),MONTH(Q32)&lt;10)," ",IF(MONTH(P32)&lt;11,SUM(Tableau2353[[#This Row],[01/10/2024]:[31/10/2024]])," ")))</f>
        <v>22</v>
      </c>
      <c r="AC32" s="28">
        <f>IF(ISBLANK(P32)," ",IF(IF(AND(NOT(ISBLANK(Q32))),MONTH(Q32)&lt;11)," ",IF(MONTH(P32)&lt;12,SUM(Tableau2353[[#This Row],[01/11/2024]:[29/11/2024]])," ")))</f>
        <v>19</v>
      </c>
      <c r="AD32" s="28">
        <f>IF(ISBLANK(P32)," ",IF(IF(AND(NOT(ISBLANK(Q32))),MONTH(Q32)&lt;12)," ",IF(MONTH(P32)&lt;13,SUM(Tableau2353[[#This Row],[02/12/2024]:[31/12/2024]])," ")))</f>
        <v>9</v>
      </c>
      <c r="AE32" s="7"/>
      <c r="AF32" s="64">
        <f>IF(OR(ISBLANK(P32),Tableau2353[[#This Row],[Janvier]]=" ")," ",SUM(Tableau2353[[#This Row],[01/01/2024]:[31/01/2024]])/(COUNTA(Tableau2353[[#This Row],[01/01/2024]:[31/01/2024]])+COUNTBLANK(Tableau2353[[#This Row],[01/01/2024]:[31/01/2024]])))</f>
        <v>0.78260869565217395</v>
      </c>
      <c r="AG32" s="8">
        <f>IF(OR(ISBLANK(P32),Tableau2353[[#This Row],[Février]]=" ")," ",SUM(Tableau2353[[#This Row],[01/02/2024]:[29/02/2024]])/(COUNTA(Tableau2353[[#This Row],[01/02/2024]:[29/02/2024]])+COUNTBLANK(Tableau2353[[#This Row],[01/02/2024]:[29/02/2024]])))</f>
        <v>1</v>
      </c>
      <c r="AH32" s="8">
        <f>IF(OR(ISBLANK(P32),Tableau2353[[#This Row],[Mars]]=" ")," ",SUM(Tableau2353[[#This Row],[01/03/2024]:[29/03/2024]])/(COUNTA(Tableau2353[[#This Row],[01/03/2024]:[29/03/2024]])+COUNTBLANK(Tableau2353[[#This Row],[01/03/2024]:[29/03/2024]])))</f>
        <v>1</v>
      </c>
      <c r="AI32" s="8">
        <f>IF(OR(ISBLANK(P32),Tableau2353[[#This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32" s="8">
        <f>IF(OR(ISBLANK(P32),Tableau2353[[#This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32" s="8">
        <f>IF(OR(ISBLANK(P32),Tableau2353[[#This Row],[Juin]]=" ")," ",SUM(Tableau2353[[#This Row],[3/6/20242]:[28/06/2024]])/(COUNTA(Tableau2353[[#This Row],[3/6/20242]:[28/06/2024]])+COUNTBLANK(Tableau2353[[#This Row],[3/6/20242]:[28/06/2024]])))</f>
        <v>0.5</v>
      </c>
      <c r="AL32" s="8">
        <f>IF(OR(ISBLANK(P32),Tableau2353[[#This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32" s="8">
        <f>IF(OR(ISBLANK(P32),Tableau2353[[#This Row],[Août]]=" ")," ",SUM(Tableau2353[[#This Row],[1/8/2024]:[30/08/2024]])/(COUNTA(Tableau2353[[#This Row],[1/8/2024]:[30/08/2024]])+COUNTBLANK(Tableau2353[[#This Row],[1/8/2024]:[30/08/2024]])))</f>
        <v>0.77272727272727271</v>
      </c>
      <c r="AN32" s="8">
        <f>IF(OR(ISBLANK(P32),Tableau2353[[#This Row],[Septembre]]=" ")," ",SUM(Tableau2353[[#This Row],[02/09/2024]:[30/09/2024]])/(COUNTA(Tableau2353[[#This Row],[02/09/2024]:[30/09/2024]])+COUNTBLANK(Tableau2353[[#This Row],[02/09/2024]:[30/09/2024]])))</f>
        <v>0.90476190476190477</v>
      </c>
      <c r="AO32" s="8">
        <f>IF(OR(ISBLANK(P32),Tableau2353[[#This Row],[Octobre]]=" ")," ",SUM(Tableau2353[[#This Row],[01/10/2024]:[31/10/2024]])/(COUNTA(Tableau2353[[#This Row],[01/10/2024]:[31/10/2024]])+COUNTBLANK(Tableau2353[[#This Row],[01/10/2024]:[31/10/2024]])))</f>
        <v>0.95652173913043481</v>
      </c>
      <c r="AP32" s="8">
        <f>IF(OR(ISBLANK(P32),Tableau2353[[#This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32" s="8">
        <f>IF(OR(ISBLANK(P32),Tableau2353[[#This Row],[Décembre]]=" ")," ",SUM(Tableau2353[[#This Row],[02/12/2024]:[31/12/2024]])/(COUNTA(Tableau2353[[#This Row],[02/12/2024]:[31/12/2024]])+COUNTBLANK(Tableau2353[[#This Row],[02/12/2024]:[31/12/2024]])))</f>
        <v>0.40909090909090912</v>
      </c>
      <c r="AR32" s="8">
        <v>1</v>
      </c>
      <c r="AS32" s="8" t="s">
        <v>413</v>
      </c>
      <c r="AT32" s="8" t="s">
        <v>413</v>
      </c>
      <c r="AU32" s="8" t="s">
        <v>413</v>
      </c>
      <c r="AV32" s="8" t="s">
        <v>413</v>
      </c>
      <c r="AW32" s="8">
        <v>1</v>
      </c>
      <c r="AX32" s="8">
        <v>1</v>
      </c>
      <c r="AY32" s="8">
        <v>1</v>
      </c>
      <c r="AZ32" s="61" t="s">
        <v>415</v>
      </c>
      <c r="BA32" s="8">
        <v>1</v>
      </c>
      <c r="BB32" s="8">
        <v>1</v>
      </c>
      <c r="BC32" s="8">
        <v>1</v>
      </c>
      <c r="BD32" s="8">
        <v>1</v>
      </c>
      <c r="BE32" s="8">
        <v>1</v>
      </c>
      <c r="BF32" s="8">
        <v>1</v>
      </c>
      <c r="BG32" s="8">
        <v>1</v>
      </c>
      <c r="BH32" s="8">
        <v>1</v>
      </c>
      <c r="BI32" s="8">
        <v>1</v>
      </c>
      <c r="BJ32" s="8">
        <v>1</v>
      </c>
      <c r="BK32" s="8">
        <v>1</v>
      </c>
      <c r="BL32" s="8">
        <v>1</v>
      </c>
      <c r="BM32" s="8">
        <v>1</v>
      </c>
      <c r="BN32" s="8">
        <v>1</v>
      </c>
      <c r="BO32" s="8">
        <v>1</v>
      </c>
      <c r="BP32" s="8">
        <v>1</v>
      </c>
      <c r="BQ32" s="8">
        <v>1</v>
      </c>
      <c r="BR32" s="8">
        <v>1</v>
      </c>
      <c r="BS32" s="8">
        <v>1</v>
      </c>
      <c r="BT32" s="8">
        <v>1</v>
      </c>
      <c r="BU32" s="8">
        <v>1</v>
      </c>
      <c r="BV32" s="8">
        <v>1</v>
      </c>
      <c r="BW32" s="8">
        <v>1</v>
      </c>
      <c r="BX32" s="8">
        <v>1</v>
      </c>
      <c r="BY32" s="8">
        <v>1</v>
      </c>
      <c r="BZ32" s="8">
        <v>1</v>
      </c>
      <c r="CA32" s="8">
        <v>1</v>
      </c>
      <c r="CB32" s="8">
        <v>1</v>
      </c>
      <c r="CC32" s="8">
        <v>1</v>
      </c>
      <c r="CD32" s="8">
        <v>1</v>
      </c>
      <c r="CE32" s="8">
        <v>1</v>
      </c>
      <c r="CF32" s="8">
        <v>1</v>
      </c>
      <c r="CG32" s="8">
        <v>1</v>
      </c>
      <c r="CH32" s="8">
        <v>1</v>
      </c>
      <c r="CI32" s="8">
        <v>1</v>
      </c>
      <c r="CJ32" s="8">
        <v>1</v>
      </c>
      <c r="CK32" s="8">
        <v>1</v>
      </c>
      <c r="CL32" s="8">
        <v>1</v>
      </c>
      <c r="CM32" s="8">
        <v>1</v>
      </c>
      <c r="CN32" s="8">
        <v>1</v>
      </c>
      <c r="CO32" s="8">
        <v>1</v>
      </c>
      <c r="CP32" s="8">
        <v>1</v>
      </c>
      <c r="CQ32" s="8">
        <v>1</v>
      </c>
      <c r="CR32" s="8">
        <v>1</v>
      </c>
      <c r="CS32" s="8">
        <v>1</v>
      </c>
      <c r="CT32" s="8">
        <v>1</v>
      </c>
      <c r="CU32" s="8">
        <v>1</v>
      </c>
      <c r="CV32" s="8">
        <v>1</v>
      </c>
      <c r="CW32" s="8">
        <v>1</v>
      </c>
      <c r="CX32" s="8">
        <v>1</v>
      </c>
      <c r="CY32" s="8">
        <v>1</v>
      </c>
      <c r="CZ32" s="8">
        <v>1</v>
      </c>
      <c r="DA32" s="8">
        <v>1</v>
      </c>
      <c r="DB32" s="8">
        <v>1</v>
      </c>
      <c r="DC32" s="8">
        <v>1</v>
      </c>
      <c r="DD32" s="8">
        <v>1</v>
      </c>
      <c r="DE32" s="8">
        <v>1</v>
      </c>
      <c r="DF32" s="8">
        <v>1</v>
      </c>
      <c r="DG32" s="8">
        <v>1</v>
      </c>
      <c r="DH32" s="8">
        <v>1</v>
      </c>
      <c r="DI32" s="8">
        <v>1</v>
      </c>
      <c r="DJ32" s="8">
        <v>1</v>
      </c>
      <c r="DK32" s="8">
        <v>1</v>
      </c>
      <c r="DL32" s="8" t="s">
        <v>415</v>
      </c>
      <c r="DM32" s="8" t="s">
        <v>415</v>
      </c>
      <c r="DN32" s="8">
        <v>1</v>
      </c>
      <c r="DO32" s="8">
        <v>1</v>
      </c>
      <c r="DP32" s="8">
        <v>1</v>
      </c>
      <c r="DQ32" s="8">
        <v>1</v>
      </c>
      <c r="DR32" s="8">
        <v>1</v>
      </c>
      <c r="DS32" s="8">
        <v>1</v>
      </c>
      <c r="DT32" s="8">
        <v>1</v>
      </c>
      <c r="DU32" s="8">
        <v>1</v>
      </c>
      <c r="DV32" s="8">
        <v>1</v>
      </c>
      <c r="DW32" s="8">
        <v>1</v>
      </c>
      <c r="DX32" s="8">
        <v>1</v>
      </c>
      <c r="DY32" s="8">
        <v>1</v>
      </c>
      <c r="DZ32" s="8">
        <v>1</v>
      </c>
      <c r="EA32" s="8" t="s">
        <v>415</v>
      </c>
      <c r="EB32" s="8">
        <v>1</v>
      </c>
      <c r="EC32" s="8">
        <v>1</v>
      </c>
      <c r="ED32" s="8">
        <v>1</v>
      </c>
      <c r="EE32" s="8">
        <v>1</v>
      </c>
      <c r="EF32" s="8">
        <v>1</v>
      </c>
      <c r="EG32" s="8">
        <v>1</v>
      </c>
      <c r="EH32" s="8">
        <v>1</v>
      </c>
      <c r="EI32" s="8">
        <v>1</v>
      </c>
      <c r="EJ32" s="8">
        <v>1</v>
      </c>
      <c r="EK32" s="8">
        <v>1</v>
      </c>
      <c r="EL32" s="8">
        <v>1</v>
      </c>
      <c r="EM32" s="8">
        <v>1</v>
      </c>
      <c r="EN32" s="8">
        <v>1</v>
      </c>
      <c r="EO32" s="8">
        <v>1</v>
      </c>
      <c r="EP32" s="8">
        <v>1</v>
      </c>
      <c r="EQ32" s="8">
        <v>1</v>
      </c>
      <c r="ER32" s="8">
        <v>1</v>
      </c>
      <c r="ES32" s="8">
        <v>1</v>
      </c>
      <c r="ET32" s="8">
        <v>1</v>
      </c>
      <c r="EU32" s="8">
        <v>1</v>
      </c>
      <c r="EV32" s="8">
        <v>1</v>
      </c>
      <c r="EW32" s="8">
        <v>1</v>
      </c>
      <c r="EX32" s="8">
        <v>1</v>
      </c>
      <c r="EY32" s="8">
        <v>1</v>
      </c>
      <c r="EZ32" s="8">
        <v>1</v>
      </c>
      <c r="FA32" s="8">
        <v>1</v>
      </c>
      <c r="FB32" s="8">
        <v>1</v>
      </c>
      <c r="FC32" s="8">
        <v>1</v>
      </c>
      <c r="FD32" s="8">
        <v>1</v>
      </c>
      <c r="FE32" s="8">
        <v>1</v>
      </c>
      <c r="FF32" s="8">
        <v>1</v>
      </c>
      <c r="FG32" s="8">
        <v>1</v>
      </c>
      <c r="FH32" s="8" t="s">
        <v>415</v>
      </c>
      <c r="FI32" s="8" t="s">
        <v>415</v>
      </c>
      <c r="FJ32" s="8" t="s">
        <v>413</v>
      </c>
      <c r="FK32" s="8" t="s">
        <v>413</v>
      </c>
      <c r="FL32" s="8" t="s">
        <v>413</v>
      </c>
      <c r="FM32" s="8" t="s">
        <v>413</v>
      </c>
      <c r="FN32" s="8" t="s">
        <v>413</v>
      </c>
      <c r="FO32" s="8" t="s">
        <v>413</v>
      </c>
      <c r="FP32" s="8" t="s">
        <v>413</v>
      </c>
      <c r="FQ32" s="8" t="s">
        <v>413</v>
      </c>
      <c r="FR32" s="8">
        <v>1</v>
      </c>
      <c r="FS32" s="8">
        <v>1</v>
      </c>
      <c r="FT32" s="8">
        <v>1</v>
      </c>
      <c r="FU32" s="8">
        <v>1</v>
      </c>
      <c r="FV32" s="8">
        <v>1</v>
      </c>
      <c r="FW32" s="8">
        <v>1</v>
      </c>
      <c r="FX32" s="8">
        <v>1</v>
      </c>
      <c r="FY32" s="8">
        <v>1</v>
      </c>
      <c r="FZ32" s="8">
        <v>1</v>
      </c>
      <c r="GA32" s="8">
        <v>1</v>
      </c>
      <c r="GB32" s="8">
        <v>1</v>
      </c>
      <c r="GC32" s="8">
        <v>1</v>
      </c>
      <c r="GD32" s="8">
        <v>1</v>
      </c>
      <c r="GE32" s="8">
        <v>1</v>
      </c>
      <c r="GF32" s="8">
        <v>1</v>
      </c>
      <c r="GG32" s="8">
        <v>1</v>
      </c>
      <c r="GH32" s="8">
        <v>1</v>
      </c>
      <c r="GI32" s="8">
        <v>1</v>
      </c>
      <c r="GJ32" s="8">
        <v>1</v>
      </c>
      <c r="GK32" s="8">
        <v>1</v>
      </c>
      <c r="GL32" s="8">
        <v>1</v>
      </c>
      <c r="GM32" s="8" t="s">
        <v>415</v>
      </c>
      <c r="GN32" s="8">
        <v>1</v>
      </c>
      <c r="GO32" s="8">
        <v>1</v>
      </c>
      <c r="GP32" s="8">
        <v>1</v>
      </c>
      <c r="GQ32" s="8">
        <v>1</v>
      </c>
      <c r="GR32" s="8">
        <v>1</v>
      </c>
      <c r="GS32" s="8">
        <v>1</v>
      </c>
      <c r="GT32" s="8">
        <v>1</v>
      </c>
      <c r="GU32" s="8">
        <v>1</v>
      </c>
      <c r="GV32" s="8">
        <v>1</v>
      </c>
      <c r="GW32" s="8">
        <v>1</v>
      </c>
      <c r="GX32" s="8" t="s">
        <v>415</v>
      </c>
      <c r="GY32" s="8">
        <v>1</v>
      </c>
      <c r="GZ32" s="8">
        <v>1</v>
      </c>
      <c r="HA32" s="8" t="s">
        <v>413</v>
      </c>
      <c r="HB32" s="8" t="s">
        <v>415</v>
      </c>
      <c r="HC32" s="8" t="s">
        <v>415</v>
      </c>
      <c r="HD32" s="8">
        <v>1</v>
      </c>
      <c r="HE32" s="8">
        <v>1</v>
      </c>
      <c r="HF32" s="8">
        <v>1</v>
      </c>
      <c r="HG32" s="8">
        <v>1</v>
      </c>
      <c r="HH32" s="8">
        <v>1</v>
      </c>
      <c r="HI32" s="8">
        <v>1</v>
      </c>
      <c r="HJ32" s="8" t="s">
        <v>409</v>
      </c>
      <c r="HK32" s="8">
        <v>1</v>
      </c>
      <c r="HL32" s="8">
        <v>1</v>
      </c>
      <c r="HM32" s="8">
        <v>1</v>
      </c>
      <c r="HN32" s="8">
        <v>1</v>
      </c>
      <c r="HO32" s="8">
        <v>1</v>
      </c>
      <c r="HP32" s="8">
        <v>1</v>
      </c>
      <c r="HQ32" s="8">
        <v>1</v>
      </c>
      <c r="HR32" s="8">
        <v>1</v>
      </c>
      <c r="HS32" s="8">
        <v>1</v>
      </c>
      <c r="HT32" s="8">
        <v>1</v>
      </c>
      <c r="HU32" s="8" t="s">
        <v>415</v>
      </c>
      <c r="HV32" s="8">
        <v>1</v>
      </c>
      <c r="HW32" s="8">
        <v>1</v>
      </c>
      <c r="HX32" s="8">
        <v>1</v>
      </c>
      <c r="HY32" s="8">
        <v>1</v>
      </c>
      <c r="HZ32" s="8">
        <v>1</v>
      </c>
      <c r="IA32" s="8">
        <v>1</v>
      </c>
      <c r="IB32" s="8">
        <v>1</v>
      </c>
      <c r="IC32" s="8">
        <v>1</v>
      </c>
      <c r="ID32" s="8">
        <v>1</v>
      </c>
      <c r="IE32" s="8" t="s">
        <v>409</v>
      </c>
      <c r="IF32" s="8">
        <v>1</v>
      </c>
      <c r="IG32" s="8">
        <v>1</v>
      </c>
      <c r="IH32" s="8">
        <v>1</v>
      </c>
      <c r="II32" s="8">
        <v>1</v>
      </c>
      <c r="IJ32" s="8">
        <v>1</v>
      </c>
      <c r="IK32" s="8">
        <v>1</v>
      </c>
      <c r="IL32" s="8">
        <v>1</v>
      </c>
      <c r="IM32" s="8">
        <v>1</v>
      </c>
      <c r="IN32" s="8">
        <v>1</v>
      </c>
      <c r="IO32" s="8">
        <v>1</v>
      </c>
      <c r="IP32" s="8">
        <v>1</v>
      </c>
      <c r="IQ32" s="8">
        <v>1</v>
      </c>
      <c r="IR32" s="8">
        <v>1</v>
      </c>
      <c r="IS32" s="8">
        <v>1</v>
      </c>
      <c r="IT32" s="8">
        <v>1</v>
      </c>
      <c r="IU32" s="8">
        <v>1</v>
      </c>
      <c r="IV32" s="8">
        <v>1</v>
      </c>
      <c r="IW32" s="8">
        <v>1</v>
      </c>
      <c r="IX32" s="8">
        <v>1</v>
      </c>
      <c r="IY32" s="8">
        <v>1</v>
      </c>
      <c r="IZ32" s="8">
        <v>1</v>
      </c>
      <c r="JA32" s="8">
        <v>1</v>
      </c>
      <c r="JB32" s="8" t="s">
        <v>409</v>
      </c>
      <c r="JC32" s="8">
        <v>1</v>
      </c>
      <c r="JD32" s="8">
        <v>1</v>
      </c>
      <c r="JE32" s="8">
        <v>1</v>
      </c>
      <c r="JF32" s="8" t="s">
        <v>415</v>
      </c>
      <c r="JG32" s="8">
        <v>1</v>
      </c>
      <c r="JH32" s="8">
        <v>1</v>
      </c>
      <c r="JI32" s="8">
        <v>1</v>
      </c>
      <c r="JJ32" s="8">
        <v>1</v>
      </c>
      <c r="JK32" s="8">
        <v>1</v>
      </c>
      <c r="JL32" s="8">
        <v>1</v>
      </c>
      <c r="JM32" s="8">
        <v>1</v>
      </c>
      <c r="JN32" s="8" t="s">
        <v>415</v>
      </c>
      <c r="JO32" s="8">
        <v>1</v>
      </c>
      <c r="JP32" s="8">
        <v>1</v>
      </c>
      <c r="JQ32" s="8">
        <v>1</v>
      </c>
      <c r="JR32" s="8">
        <v>1</v>
      </c>
      <c r="JS32" s="8">
        <v>1</v>
      </c>
      <c r="JT32" s="8">
        <v>1</v>
      </c>
      <c r="JU32" s="8">
        <v>1</v>
      </c>
      <c r="JV32" s="8">
        <v>1</v>
      </c>
      <c r="JW32" s="8">
        <v>1</v>
      </c>
      <c r="JX32" s="8">
        <v>1</v>
      </c>
      <c r="JY32" s="8">
        <v>1</v>
      </c>
      <c r="JZ32" s="8">
        <v>1</v>
      </c>
      <c r="KA32" s="8">
        <v>1</v>
      </c>
      <c r="KB32" s="8">
        <v>1</v>
      </c>
      <c r="KC32" s="8">
        <v>1</v>
      </c>
      <c r="KD32" s="8">
        <v>1</v>
      </c>
      <c r="KE32" s="8">
        <v>1</v>
      </c>
      <c r="KF32" s="8">
        <v>1</v>
      </c>
      <c r="KG32" s="8" t="s">
        <v>409</v>
      </c>
      <c r="KH32" s="8" t="s">
        <v>413</v>
      </c>
      <c r="KI32" s="8" t="s">
        <v>413</v>
      </c>
      <c r="KJ32" s="8" t="s">
        <v>413</v>
      </c>
      <c r="KK32" s="8" t="s">
        <v>413</v>
      </c>
      <c r="KL32" s="8" t="s">
        <v>413</v>
      </c>
      <c r="KM32" s="8" t="s">
        <v>413</v>
      </c>
      <c r="KN32" s="8" t="s">
        <v>413</v>
      </c>
      <c r="KO32" s="8" t="s">
        <v>413</v>
      </c>
      <c r="KP32" s="8" t="s">
        <v>413</v>
      </c>
      <c r="KQ32" s="8" t="s">
        <v>413</v>
      </c>
      <c r="KR32" s="8" t="s">
        <v>413</v>
      </c>
      <c r="KS32" s="8" t="s">
        <v>413</v>
      </c>
      <c r="KT32" s="8">
        <f t="shared" si="3"/>
        <v>4</v>
      </c>
      <c r="KU32" s="8">
        <f t="shared" si="0"/>
        <v>25</v>
      </c>
      <c r="KV32" s="8">
        <f t="shared" si="1"/>
        <v>220</v>
      </c>
      <c r="KW32" s="8">
        <f t="shared" si="2"/>
        <v>13</v>
      </c>
      <c r="KX32" s="8">
        <v>6</v>
      </c>
      <c r="KY32" s="8">
        <v>6</v>
      </c>
      <c r="KZ32" s="61">
        <f>IF(ISBLANK($P32)," ",IF(AND(NOT(ISBLANK($Q32)),MONTH($Q32)&gt;1),IF(MONTH($P32)&lt;=1,COUNTIF(Tableau2353[[#This Row],[01/01/2024]:[31/01/2024]],"B")), IF(IF(AND((ISBLANK($Q32))),MONTH($P32)&gt;1)," ",IF(MONTH($P32)&lt;=1,COUNTIF(Tableau2353[[#This Row],[01/01/2024]:[31/01/2024]],"B")))))</f>
        <v>0</v>
      </c>
      <c r="LA32" s="61">
        <f>IF(ISBLANK($P32)," ",IF(AND(NOT(ISBLANK($Q32)),MONTH($Q32)&gt;2),IF(MONTH($P32)&lt;=2,COUNTIF(Tableau2353[[#This Row],[01/02/2024]:[29/02/2024]],"B")), IF(IF(AND((ISBLANK($Q32))),MONTH($P32)&gt;2)," ",IF(MONTH($P32)&lt;=2,COUNTIF(Tableau2353[[#This Row],[01/02/2024]:[29/02/2024]],"B")))))</f>
        <v>0</v>
      </c>
      <c r="LB32" s="61">
        <f>IF(ISBLANK($P32)," ",IF(AND(NOT(ISBLANK($Q32)),MONTH($Q32)&gt;3),IF(MONTH($P32)&lt;=3,COUNTIF(Tableau2353[[#This Row],[01/03/2024]:[29/03/2024]],"B")), IF(IF(AND((ISBLANK($Q32))),MONTH($P32)&gt;3)," ",IF(MONTH($P32)&lt;=3,COUNTIF(Tableau2353[[#This Row],[01/03/2024]:[29/03/2024]],"B")))))</f>
        <v>0</v>
      </c>
      <c r="LC32" s="61">
        <f>IF(ISBLANK($P32)," ",IF(AND(NOT(ISBLANK($Q32)),MONTH($Q32)&gt;4),IF(MONTH($P32)&lt;=4,COUNTIF(Tableau2353[[#This Row],[01/04/2024]:[30/04/2024]],"B")), IF(IF(AND((ISBLANK($Q32))),MONTH($P32)&gt;4)," ",IF(MONTH($P32)&lt;=4,COUNTIF(Tableau2353[[#This Row],[01/04/2024]:[30/04/2024]],"B")))))</f>
        <v>0</v>
      </c>
      <c r="LD32" s="61">
        <f>IF(ISBLANK($P32)," ",IF(AND(NOT(ISBLANK($Q32)),MONTH($Q32)&gt;5),IF(MONTH($P32)&lt;=5,COUNTIF(Tableau2353[[#This Row],[01/05/2024]:[31/05/2024]],"B")), IF(IF(AND((ISBLANK($Q32))),MONTH($P32)&gt;5)," ",IF(MONTH($P32)&lt;=5,COUNTIF(Tableau2353[[#This Row],[01/05/2024]:[31/05/2024]],"B")))))</f>
        <v>0</v>
      </c>
      <c r="LE32" s="61">
        <f>IF(ISBLANK($P32)," ",IF(AND(NOT(ISBLANK($Q32)),MONTH($Q32)&gt;6),IF(MONTH($P32)&lt;=6,COUNTIF(Tableau2353[[#This Row],[3/6/20242]:[28/06/2024]],"B")), IF(IF(AND((ISBLANK($Q32))),MONTH($P32)&gt;6)," ",IF(MONTH($P32)&lt;=6,COUNTIF(Tableau2353[[#This Row],[3/6/20242]:[28/06/2024]],"B")))))</f>
        <v>0</v>
      </c>
      <c r="LF32" s="61">
        <f>IF(ISBLANK($P32)," ",IF(AND(NOT(ISBLANK($Q32)),MONTH($Q32)&gt;7),IF(MONTH($P32)&lt;=7,COUNTIF(Tableau2353[[#This Row],[01/07/2024]:[31/07/2024]],"B")), IF(IF(AND((ISBLANK($Q32))),MONTH($P32)&gt;7)," ",IF(MONTH($P32)&lt;=7,COUNTIF(Tableau2353[[#This Row],[01/07/2024]:[31/07/2024]],"B")))))</f>
        <v>0</v>
      </c>
      <c r="LG32" s="61">
        <f>IF(ISBLANK($P32)," ",IF(AND(NOT(ISBLANK($Q32)),MONTH($Q32)&gt;8),IF(MONTH($P32)&lt;=8,COUNTIF(Tableau2353[[#This Row],[1/8/2024]:[30/08/2024]],"B")), IF(IF(AND((ISBLANK($Q32))),MONTH($P32)&gt;8)," ",IF(MONTH($P32)&lt;=8,COUNTIF(Tableau2353[[#This Row],[1/8/2024]:[30/08/2024]],"B")))))</f>
        <v>0</v>
      </c>
      <c r="LH32" s="61">
        <f>IF(ISBLANK($P32)," ",IF(AND(NOT(ISBLANK($Q32)),MONTH($Q32)&gt;9),IF(MONTH($P32)&lt;=9,COUNTIF(Tableau2353[[#This Row],[02/09/2024]:[30/09/2024]],"B")), IF(IF(AND((ISBLANK($Q32))),MONTH($P32)&gt;9)," ",IF(MONTH($P32)&lt;=9,COUNTIF(Tableau2353[[#This Row],[02/09/2024]:[30/09/2024]],"B")))))</f>
        <v>0</v>
      </c>
      <c r="LI32" s="61">
        <f>IF(ISBLANK($P32)," ",IF(AND(NOT(ISBLANK($Q32)),MONTH($Q32)&gt;10),IF(MONTH($P32)&lt;=10,COUNTIF(Tableau2353[[#This Row],[01/10/2024]:[31/10/2024]],"B")), IF(IF(AND((ISBLANK($Q32))),MONTH($P32)&gt;10)," ",IF(MONTH($P32)&lt;=10,COUNTIF(Tableau2353[[#This Row],[01/10/2024]:[31/10/2024]],"B")))))</f>
        <v>0</v>
      </c>
      <c r="LJ32" s="61">
        <f>IF(ISBLANK($P32)," ",IF(AND(NOT(ISBLANK($Q32)),MONTH($Q32)&gt;11),IF(MONTH($P32)&lt;=11,COUNTIF(Tableau2353[[#This Row],[01/11/2024]:[29/11/2024]],"B")), IF(IF(AND((ISBLANK($Q32))),MONTH($P32)&gt;11)," ",IF(MONTH($P32)&lt;=11,COUNTIF(Tableau2353[[#This Row],[01/11/2024]:[29/11/2024]],"B")))))</f>
        <v>0</v>
      </c>
      <c r="LK32" s="61">
        <f>IF(ISBLANK($P32)," ",IF(AND(NOT(ISBLANK($Q32)),MONTH($Q32)&gt;12),IF(MONTH($P32)&lt;=12,COUNTIF(Tableau2353[[#This Row],[02/12/2024]:[31/12/2024]],"B")), IF(IF(AND((ISBLANK($Q32))),MONTH($P32)&gt;12)," ",IF(MONTH($P32)&lt;=12,COUNTIF(Tableau2353[[#This Row],[02/12/2024]:[31/12/2024]],"B")))))</f>
        <v>0</v>
      </c>
    </row>
    <row r="33" spans="1:323" ht="15" hidden="1" customHeight="1">
      <c r="A33" s="40">
        <v>1</v>
      </c>
      <c r="B33" s="25" t="s">
        <v>932</v>
      </c>
      <c r="C33" s="26" t="s">
        <v>933</v>
      </c>
      <c r="D33" s="32">
        <v>44662</v>
      </c>
      <c r="E33" s="26" t="s">
        <v>419</v>
      </c>
      <c r="F33" s="26" t="s">
        <v>465</v>
      </c>
      <c r="G33" s="26" t="s">
        <v>421</v>
      </c>
      <c r="H33" s="26" t="s">
        <v>422</v>
      </c>
      <c r="I33" s="26" t="s">
        <v>423</v>
      </c>
      <c r="J33" s="26" t="s">
        <v>440</v>
      </c>
      <c r="K33" s="26" t="s">
        <v>441</v>
      </c>
      <c r="L33" s="26" t="s">
        <v>935</v>
      </c>
      <c r="M33" s="26"/>
      <c r="N33" s="26" t="s">
        <v>474</v>
      </c>
      <c r="O33" s="26" t="s">
        <v>451</v>
      </c>
      <c r="P33" s="32">
        <v>45292</v>
      </c>
      <c r="Q33" s="29">
        <v>45330</v>
      </c>
      <c r="R33" s="27" t="s">
        <v>614</v>
      </c>
      <c r="S33" s="28">
        <f>IF(ISBLANK(P33)," ",IF(IF(AND(NOT(ISBLANK(Q33))),MONTH(Q33)&lt;1)," ",IF(MONTH(P33)&lt;2,SUM(Tableau2353[[#This Row],[01/01/2024]:[31/01/2024]])," ")))</f>
        <v>22</v>
      </c>
      <c r="T33" s="28">
        <f>IF(ISBLANK(P33)," ",IF(IF(AND(NOT(ISBLANK(Q33))),MONTH(Q33)&lt;2)," ",IF(MONTH(P33)&lt;3,SUM(Tableau2353[[#This Row],[01/02/2024]:[29/02/2024]])," ")))</f>
        <v>4</v>
      </c>
      <c r="U33" s="28" t="str">
        <f>IF(ISBLANK(P33)," ",IF(IF(AND(NOT(ISBLANK(Q33))),MONTH(Q33)&lt;3)," ",IF(MONTH(P33)&lt;4,SUM(Tableau2353[[#This Row],[01/03/2024]:[29/03/2024]])," ")))</f>
        <v xml:space="preserve"> </v>
      </c>
      <c r="V33" s="28" t="str">
        <f>IF(ISBLANK(P33)," ",IF(IF(AND(NOT(ISBLANK(Q33))),MONTH(Q33)&lt;4)," ",IF(MONTH(P33)&lt;5,SUM(Tableau2353[[#This Row],[01/04/2024]:[30/04/2024]])," ")))</f>
        <v xml:space="preserve"> </v>
      </c>
      <c r="W33" s="28" t="str">
        <f>IF(ISBLANK(P33)," ",IF(IF(AND(NOT(ISBLANK(Q33))),MONTH(Q33)&lt;5)," ",IF(MONTH(P33)&lt;6,SUM(Tableau2353[[#This Row],[01/05/2024]:[31/05/2024]])," ")))</f>
        <v xml:space="preserve"> </v>
      </c>
      <c r="X33" s="28" t="str">
        <f>IF(ISBLANK(P33)," ",IF(IF(AND(NOT(ISBLANK(Q33))),MONTH(Q33)&lt;6)," ",IF(MONTH(P33)&lt;7,SUM(Tableau2353[[#This Row],[3/6/20242]:[28/06/2024]])," ")))</f>
        <v xml:space="preserve"> </v>
      </c>
      <c r="Y33" s="28" t="str">
        <f>IF(ISBLANK(P33)," ",IF(IF(AND(NOT(ISBLANK(Q33))),MONTH(Q33)&lt;6)," ",IF(MONTH(P33)&lt;8,SUM(Tableau2353[[#This Row],[01/07/2024]:[31/07/2024]])," ")))</f>
        <v xml:space="preserve"> </v>
      </c>
      <c r="Z33" s="28" t="str">
        <f>IF(ISBLANK(P33)," ",IF(IF(AND(NOT(ISBLANK(Q33))),MONTH(Q33)&lt;8)," ",IF(MONTH(P33)&lt;9,SUM(Tableau2353[[#This Row],[1/8/2024]:[30/08/2024]])," ")))</f>
        <v xml:space="preserve"> </v>
      </c>
      <c r="AA33" s="28" t="str">
        <f>IF(ISBLANK(P33)," ",IF(IF(AND(NOT(ISBLANK(Q33))),MONTH(Q33)&lt;9)," ",IF(MONTH(P33)&lt;10,SUM(Tableau2353[[#This Row],[02/09/2024]:[30/09/2024]])," ")))</f>
        <v xml:space="preserve"> </v>
      </c>
      <c r="AB33" s="28" t="str">
        <f>IF(ISBLANK(P33)," ",IF(IF(AND(NOT(ISBLANK(Q33))),MONTH(Q33)&lt;10)," ",IF(MONTH(P33)&lt;11,SUM(Tableau2353[[#This Row],[01/10/2024]:[31/10/2024]])," ")))</f>
        <v xml:space="preserve"> </v>
      </c>
      <c r="AC33" s="28" t="str">
        <f>IF(ISBLANK(P33)," ",IF(IF(AND(NOT(ISBLANK(Q33))),MONTH(Q33)&lt;11)," ",IF(MONTH(P33)&lt;12,SUM(Tableau2353[[#This Row],[01/11/2024]:[29/11/2024]])," ")))</f>
        <v xml:space="preserve"> </v>
      </c>
      <c r="AD33" s="28" t="str">
        <f>IF(ISBLANK(P33)," ",IF(IF(AND(NOT(ISBLANK(Q33))),MONTH(Q33)&lt;12)," ",IF(MONTH(P33)&lt;13,SUM(Tableau2353[[#This Row],[02/12/2024]:[31/12/2024]])," ")))</f>
        <v xml:space="preserve"> </v>
      </c>
      <c r="AE33" s="7"/>
      <c r="AF33" s="64">
        <f>IF(OR(ISBLANK(P33),Tableau2353[[#This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33" s="8">
        <f>IF(OR(ISBLANK(P33),Tableau2353[[#This Row],[Février]]=" ")," ",SUM(Tableau2353[[#This Row],[01/02/2024]:[29/02/2024]])/(COUNTA(Tableau2353[[#This Row],[01/02/2024]:[29/02/2024]])+COUNTBLANK(Tableau2353[[#This Row],[01/02/2024]:[29/02/2024]])))</f>
        <v>0.19047619047619047</v>
      </c>
      <c r="AH33" s="8" t="str">
        <f>IF(OR(ISBLANK(P33),Tableau2353[[#This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33" s="8" t="str">
        <f>IF(OR(ISBLANK(P33),Tableau2353[[#This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33" s="8" t="str">
        <f>IF(OR(ISBLANK(P33),Tableau2353[[#This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33" s="8" t="str">
        <f>IF(OR(ISBLANK(P33),Tableau2353[[#This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33" s="8" t="str">
        <f>IF(OR(ISBLANK(P33),Tableau2353[[#This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33" s="8" t="str">
        <f>IF(OR(ISBLANK(P33),Tableau2353[[#This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33" s="8" t="str">
        <f>IF(OR(ISBLANK(P33),Tableau2353[[#This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33" s="8" t="str">
        <f>IF(OR(ISBLANK(P33),Tableau2353[[#This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33" s="8" t="str">
        <f>IF(OR(ISBLANK(P33),Tableau2353[[#This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33" s="8" t="str">
        <f>IF(OR(ISBLANK(P33),Tableau2353[[#This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  <c r="AY33" s="8">
        <v>1</v>
      </c>
      <c r="AZ33" s="61" t="s">
        <v>415</v>
      </c>
      <c r="BA33" s="8">
        <v>1</v>
      </c>
      <c r="BB33" s="8">
        <v>1</v>
      </c>
      <c r="BC33" s="8">
        <v>1</v>
      </c>
      <c r="BD33" s="8">
        <v>1</v>
      </c>
      <c r="BE33" s="8">
        <v>1</v>
      </c>
      <c r="BF33" s="8">
        <v>1</v>
      </c>
      <c r="BG33" s="8">
        <v>1</v>
      </c>
      <c r="BH33" s="8">
        <v>1</v>
      </c>
      <c r="BI33" s="8">
        <v>1</v>
      </c>
      <c r="BJ33" s="8">
        <v>1</v>
      </c>
      <c r="BK33" s="8">
        <v>1</v>
      </c>
      <c r="BL33" s="8">
        <v>1</v>
      </c>
      <c r="BM33" s="8">
        <v>1</v>
      </c>
      <c r="BN33" s="8">
        <v>1</v>
      </c>
      <c r="BO33" s="8">
        <v>1</v>
      </c>
      <c r="BP33" s="8">
        <v>1</v>
      </c>
      <c r="BQ33" s="8">
        <v>1</v>
      </c>
      <c r="BR33" s="8">
        <v>1</v>
      </c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 t="s">
        <v>415</v>
      </c>
      <c r="FJ33" s="8" t="s">
        <v>415</v>
      </c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 t="s">
        <v>415</v>
      </c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>
        <v>1</v>
      </c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 t="s">
        <v>415</v>
      </c>
      <c r="GY33" s="8"/>
      <c r="GZ33" s="8"/>
      <c r="HA33" s="8"/>
      <c r="HB33" s="8" t="s">
        <v>415</v>
      </c>
      <c r="HC33" s="8" t="s">
        <v>415</v>
      </c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 t="s">
        <v>415</v>
      </c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 t="s">
        <v>415</v>
      </c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>
        <f t="shared" si="3"/>
        <v>0</v>
      </c>
      <c r="KU33" s="8">
        <f t="shared" si="0"/>
        <v>0</v>
      </c>
      <c r="KV33" s="8">
        <f t="shared" si="1"/>
        <v>27</v>
      </c>
      <c r="KW33" s="8">
        <f t="shared" si="2"/>
        <v>9</v>
      </c>
      <c r="KX33" s="8"/>
      <c r="KY33" s="8" t="e">
        <f>VLOOKUP(Tableau2353[[#This Row],[Matricule]],Feuil2!D:J,7,0)</f>
        <v>#N/A</v>
      </c>
      <c r="KZ33" s="61">
        <f>IF(ISBLANK($P33)," ",IF(AND(NOT(ISBLANK($Q33)),MONTH($Q33)&gt;1),IF(MONTH($P33)&lt;=1,COUNTIF(Tableau2353[[#This Row],[01/01/2024]:[31/01/2024]],"B")), IF(IF(AND((ISBLANK($Q33))),MONTH($P33)&gt;1)," ",IF(MONTH($P33)&lt;=1,COUNTIF(Tableau2353[[#This Row],[01/01/2024]:[31/01/2024]],"B")))))</f>
        <v>0</v>
      </c>
      <c r="LA33" s="61">
        <f>IF(ISBLANK($P33)," ",IF(AND(NOT(ISBLANK($Q33)),MONTH($Q33)&gt;2),IF(MONTH($P33)&lt;=2,COUNTIF(Tableau2353[[#This Row],[01/02/2024]:[29/02/2024]],"B")), IF(IF(AND((ISBLANK($Q33))),MONTH($P33)&gt;2)," ",IF(MONTH($P33)&lt;=2,COUNTIF(Tableau2353[[#This Row],[01/02/2024]:[29/02/2024]],"B")))))</f>
        <v>0</v>
      </c>
      <c r="LB33" s="61">
        <f>IF(ISBLANK($P33)," ",IF(AND(NOT(ISBLANK($Q33)),MONTH($Q33)&gt;3),IF(MONTH($P33)&lt;=3,COUNTIF(Tableau2353[[#This Row],[01/03/2024]:[29/03/2024]],"B")), IF(IF(AND((ISBLANK($Q33))),MONTH($P33)&gt;3)," ",IF(MONTH($P33)&lt;=3,COUNTIF(Tableau2353[[#This Row],[01/03/2024]:[29/03/2024]],"B")))))</f>
        <v>0</v>
      </c>
      <c r="LC33" s="61">
        <f>IF(ISBLANK($P33)," ",IF(AND(NOT(ISBLANK($Q33)),MONTH($Q33)&gt;4),IF(MONTH($P33)&lt;=4,COUNTIF(Tableau2353[[#This Row],[01/04/2024]:[30/04/2024]],"B")), IF(IF(AND((ISBLANK($Q33))),MONTH($P33)&gt;4)," ",IF(MONTH($P33)&lt;=4,COUNTIF(Tableau2353[[#This Row],[01/04/2024]:[30/04/2024]],"B")))))</f>
        <v>0</v>
      </c>
      <c r="LD33" s="61">
        <f>IF(ISBLANK($P33)," ",IF(AND(NOT(ISBLANK($Q33)),MONTH($Q33)&gt;5),IF(MONTH($P33)&lt;=5,COUNTIF(Tableau2353[[#This Row],[01/05/2024]:[31/05/2024]],"B")), IF(IF(AND((ISBLANK($Q33))),MONTH($P33)&gt;5)," ",IF(MONTH($P33)&lt;=5,COUNTIF(Tableau2353[[#This Row],[01/05/2024]:[31/05/2024]],"B")))))</f>
        <v>0</v>
      </c>
      <c r="LE33" s="61">
        <f>IF(ISBLANK($P33)," ",IF(AND(NOT(ISBLANK($Q33)),MONTH($Q33)&gt;6),IF(MONTH($P33)&lt;=6,COUNTIF(Tableau2353[[#This Row],[3/6/20242]:[28/06/2024]],"B")), IF(IF(AND((ISBLANK($Q33))),MONTH($P33)&gt;6)," ",IF(MONTH($P33)&lt;=6,COUNTIF(Tableau2353[[#This Row],[3/6/20242]:[28/06/2024]],"B")))))</f>
        <v>0</v>
      </c>
      <c r="LF33" s="61">
        <f>IF(ISBLANK($P33)," ",IF(AND(NOT(ISBLANK($Q33)),MONTH($Q33)&gt;7),IF(MONTH($P33)&lt;=7,COUNTIF(Tableau2353[[#This Row],[01/07/2024]:[31/07/2024]],"B")), IF(IF(AND((ISBLANK($Q33))),MONTH($P33)&gt;7)," ",IF(MONTH($P33)&lt;=7,COUNTIF(Tableau2353[[#This Row],[01/07/2024]:[31/07/2024]],"B")))))</f>
        <v>0</v>
      </c>
      <c r="LG33" s="61">
        <f>IF(ISBLANK($P33)," ",IF(AND(NOT(ISBLANK($Q33)),MONTH($Q33)&gt;8),IF(MONTH($P33)&lt;=8,COUNTIF(Tableau2353[[#This Row],[1/8/2024]:[30/08/2024]],"B")), IF(IF(AND((ISBLANK($Q33))),MONTH($P33)&gt;8)," ",IF(MONTH($P33)&lt;=8,COUNTIF(Tableau2353[[#This Row],[1/8/2024]:[30/08/2024]],"B")))))</f>
        <v>0</v>
      </c>
      <c r="LH33" s="61">
        <f>IF(ISBLANK($P33)," ",IF(AND(NOT(ISBLANK($Q33)),MONTH($Q33)&gt;9),IF(MONTH($P33)&lt;=9,COUNTIF(Tableau2353[[#This Row],[02/09/2024]:[30/09/2024]],"B")), IF(IF(AND((ISBLANK($Q33))),MONTH($P33)&gt;9)," ",IF(MONTH($P33)&lt;=9,COUNTIF(Tableau2353[[#This Row],[02/09/2024]:[30/09/2024]],"B")))))</f>
        <v>0</v>
      </c>
      <c r="LI33" s="61">
        <f>IF(ISBLANK($P33)," ",IF(AND(NOT(ISBLANK($Q33)),MONTH($Q33)&gt;10),IF(MONTH($P33)&lt;=10,COUNTIF(Tableau2353[[#This Row],[01/10/2024]:[31/10/2024]],"B")), IF(IF(AND((ISBLANK($Q33))),MONTH($P33)&gt;10)," ",IF(MONTH($P33)&lt;=10,COUNTIF(Tableau2353[[#This Row],[01/10/2024]:[31/10/2024]],"B")))))</f>
        <v>0</v>
      </c>
      <c r="LJ33" s="61">
        <f>IF(ISBLANK($P33)," ",IF(AND(NOT(ISBLANK($Q33)),MONTH($Q33)&gt;11),IF(MONTH($P33)&lt;=11,COUNTIF(Tableau2353[[#This Row],[01/11/2024]:[29/11/2024]],"B")), IF(IF(AND((ISBLANK($Q33))),MONTH($P33)&gt;11)," ",IF(MONTH($P33)&lt;=11,COUNTIF(Tableau2353[[#This Row],[01/11/2024]:[29/11/2024]],"B")))))</f>
        <v>0</v>
      </c>
      <c r="LK33" s="61">
        <f>IF(ISBLANK($P33)," ",IF(AND(NOT(ISBLANK($Q33)),MONTH($Q33)&gt;12),IF(MONTH($P33)&lt;=12,COUNTIF(Tableau2353[[#This Row],[02/12/2024]:[31/12/2024]],"B")), IF(IF(AND((ISBLANK($Q33))),MONTH($P33)&gt;12)," ",IF(MONTH($P33)&lt;=12,COUNTIF(Tableau2353[[#This Row],[02/12/2024]:[31/12/2024]],"B")))))</f>
        <v>0</v>
      </c>
    </row>
    <row r="34" spans="1:323" ht="15.6" hidden="1">
      <c r="A34" s="40">
        <v>1</v>
      </c>
      <c r="B34" s="92" t="s">
        <v>520</v>
      </c>
      <c r="C34" s="26" t="s">
        <v>521</v>
      </c>
      <c r="D34" s="32">
        <v>44928</v>
      </c>
      <c r="E34" s="26" t="s">
        <v>470</v>
      </c>
      <c r="F34" s="26" t="s">
        <v>437</v>
      </c>
      <c r="G34" s="26" t="s">
        <v>421</v>
      </c>
      <c r="H34" s="26" t="s">
        <v>422</v>
      </c>
      <c r="I34" s="26" t="s">
        <v>423</v>
      </c>
      <c r="J34" s="26" t="s">
        <v>424</v>
      </c>
      <c r="K34" s="26" t="s">
        <v>425</v>
      </c>
      <c r="L34" s="26" t="s">
        <v>504</v>
      </c>
      <c r="M34" s="26" t="s">
        <v>433</v>
      </c>
      <c r="N34" s="26" t="s">
        <v>427</v>
      </c>
      <c r="O34" s="26" t="s">
        <v>434</v>
      </c>
      <c r="P34" s="32">
        <v>45292</v>
      </c>
      <c r="Q34" s="26"/>
      <c r="R34" s="27" t="s">
        <v>428</v>
      </c>
      <c r="S34" s="28">
        <f>IF(ISBLANK(P34)," ",IF(IF(AND(NOT(ISBLANK(Q34))),MONTH(Q34)&lt;1)," ",IF(MONTH(P34)&lt;2,SUM(Tableau2353[[#This Row],[01/01/2024]:[31/01/2024]])," ")))</f>
        <v>20</v>
      </c>
      <c r="T34" s="28">
        <f>IF(ISBLANK(P34)," ",IF(IF(AND(NOT(ISBLANK(Q34))),MONTH(Q34)&lt;2)," ",IF(MONTH(P34)&lt;3,SUM(Tableau2353[[#This Row],[01/02/2024]:[29/02/2024]])," ")))</f>
        <v>21</v>
      </c>
      <c r="U34" s="28">
        <f>IF(ISBLANK(P34)," ",IF(IF(AND(NOT(ISBLANK(Q34))),MONTH(Q34)&lt;3)," ",IF(MONTH(P34)&lt;4,SUM(Tableau2353[[#This Row],[01/03/2024]:[29/03/2024]])," ")))</f>
        <v>21</v>
      </c>
      <c r="V34" s="28">
        <f>IF(ISBLANK(P34)," ",IF(IF(AND(NOT(ISBLANK(Q34))),MONTH(Q34)&lt;4)," ",IF(MONTH(P34)&lt;5,SUM(Tableau2353[[#This Row],[01/04/2024]:[30/04/2024]])," ")))</f>
        <v>19</v>
      </c>
      <c r="W34" s="28">
        <f>IF(ISBLANK(P34)," ",IF(IF(AND(NOT(ISBLANK(Q34))),MONTH(Q34)&lt;5)," ",IF(MONTH(P34)&lt;6,SUM(Tableau2353[[#This Row],[01/05/2024]:[31/05/2024]])," ")))</f>
        <v>6</v>
      </c>
      <c r="X34" s="28">
        <f>IF(ISBLANK(P34)," ",IF(IF(AND(NOT(ISBLANK(Q34))),MONTH(Q34)&lt;6)," ",IF(MONTH(P34)&lt;7,SUM(Tableau2353[[#This Row],[3/6/20242]:[28/06/2024]])," ")))</f>
        <v>15</v>
      </c>
      <c r="Y34" s="28">
        <f>IF(ISBLANK(P34)," ",IF(IF(AND(NOT(ISBLANK(Q34))),MONTH(Q34)&lt;6)," ",IF(MONTH(P34)&lt;8,SUM(Tableau2353[[#This Row],[01/07/2024]:[31/07/2024]])," ")))</f>
        <v>14</v>
      </c>
      <c r="Z34" s="28">
        <f>IF(ISBLANK(P34)," ",IF(IF(AND(NOT(ISBLANK(Q34))),MONTH(Q34)&lt;8)," ",IF(MONTH(P34)&lt;9,SUM(Tableau2353[[#This Row],[1/8/2024]:[30/08/2024]])," ")))</f>
        <v>14</v>
      </c>
      <c r="AA34" s="28">
        <f>IF(ISBLANK(P34)," ",IF(IF(AND(NOT(ISBLANK(Q34))),MONTH(Q34)&lt;9)," ",IF(MONTH(P34)&lt;10,SUM(Tableau2353[[#This Row],[02/09/2024]:[30/09/2024]])," ")))</f>
        <v>20</v>
      </c>
      <c r="AB34" s="28">
        <f>IF(ISBLANK(P34)," ",IF(IF(AND(NOT(ISBLANK(Q34))),MONTH(Q34)&lt;10)," ",IF(MONTH(P34)&lt;11,SUM(Tableau2353[[#This Row],[01/10/2024]:[31/10/2024]])," ")))</f>
        <v>23</v>
      </c>
      <c r="AC34" s="28">
        <f>IF(ISBLANK(P34)," ",IF(IF(AND(NOT(ISBLANK(Q34))),MONTH(Q34)&lt;11)," ",IF(MONTH(P34)&lt;12,SUM(Tableau2353[[#This Row],[01/11/2024]:[29/11/2024]])," ")))</f>
        <v>17</v>
      </c>
      <c r="AD34" s="28">
        <f>IF(ISBLANK(P34)," ",IF(IF(AND(NOT(ISBLANK(Q34))),MONTH(Q34)&lt;12)," ",IF(MONTH(P34)&lt;13,SUM(Tableau2353[[#This Row],[02/12/2024]:[31/12/2024]])," ")))</f>
        <v>17</v>
      </c>
      <c r="AE34" s="7"/>
      <c r="AF34" s="64">
        <f>IF(OR(ISBLANK(P34),Tableau2353[[#This Row],[Janvier]]=" ")," ",SUM(Tableau2353[[#This Row],[01/01/2024]:[31/01/2024]])/(COUNTA(Tableau2353[[#This Row],[01/01/2024]:[31/01/2024]])+COUNTBLANK(Tableau2353[[#This Row],[01/01/2024]:[31/01/2024]])))</f>
        <v>0.86956521739130432</v>
      </c>
      <c r="AG34" s="8">
        <f>IF(OR(ISBLANK(P34),Tableau2353[[#This Row],[Février]]=" ")," ",SUM(Tableau2353[[#This Row],[01/02/2024]:[29/02/2024]])/(COUNTA(Tableau2353[[#This Row],[01/02/2024]:[29/02/2024]])+COUNTBLANK(Tableau2353[[#This Row],[01/02/2024]:[29/02/2024]])))</f>
        <v>1</v>
      </c>
      <c r="AH34" s="8">
        <f>IF(OR(ISBLANK(P34),Tableau2353[[#This Row],[Mars]]=" ")," ",SUM(Tableau2353[[#This Row],[01/03/2024]:[29/03/2024]])/(COUNTA(Tableau2353[[#This Row],[01/03/2024]:[29/03/2024]])+COUNTBLANK(Tableau2353[[#This Row],[01/03/2024]:[29/03/2024]])))</f>
        <v>1</v>
      </c>
      <c r="AI34" s="8">
        <f>IF(OR(ISBLANK(P34),Tableau2353[[#This Row],[Avril]]=" ")," ",SUM(Tableau2353[[#This Row],[01/04/2024]:[30/04/2024]])/(COUNTA(Tableau2353[[#This Row],[01/04/2024]:[30/04/2024]])+COUNTBLANK(Tableau2353[[#This Row],[01/04/2024]:[30/04/2024]])))</f>
        <v>0.86363636363636365</v>
      </c>
      <c r="AJ34" s="8">
        <f>IF(OR(ISBLANK(P34),Tableau2353[[#This Row],[Mai]]=" ")," ",SUM(Tableau2353[[#This Row],[01/05/2024]:[31/05/2024]])/(COUNTA(Tableau2353[[#This Row],[01/05/2024]:[31/05/2024]])+COUNTBLANK(Tableau2353[[#This Row],[01/05/2024]:[31/01/2024]])))</f>
        <v>0.2608695652173913</v>
      </c>
      <c r="AK34" s="8">
        <f>IF(OR(ISBLANK(P34),Tableau2353[[#This Row],[Juin]]=" ")," ",SUM(Tableau2353[[#This Row],[3/6/20242]:[28/06/2024]])/(COUNTA(Tableau2353[[#This Row],[3/6/20242]:[28/06/2024]])+COUNTBLANK(Tableau2353[[#This Row],[3/6/20242]:[28/06/2024]])))</f>
        <v>0.75</v>
      </c>
      <c r="AL34" s="8">
        <f>IF(OR(ISBLANK(P34),Tableau2353[[#This Row],[Juillet]]=" ")," ",SUM(Tableau2353[[#This Row],[01/07/2024]:[31/07/2024]])/(COUNTA(Tableau2353[[#This Row],[01/07/2024]:[31/07/2024]])+COUNTBLANK(Tableau2353[[#This Row],[01/07/2024]:[31/07/2024]])))</f>
        <v>0.60869565217391308</v>
      </c>
      <c r="AM34" s="8">
        <f>IF(OR(ISBLANK(P34),Tableau2353[[#This Row],[Août]]=" ")," ",SUM(Tableau2353[[#This Row],[1/8/2024]:[30/08/2024]])/(COUNTA(Tableau2353[[#This Row],[1/8/2024]:[30/08/2024]])+COUNTBLANK(Tableau2353[[#This Row],[1/8/2024]:[30/08/2024]])))</f>
        <v>0.63636363636363635</v>
      </c>
      <c r="AN34" s="8">
        <f>IF(OR(ISBLANK(P34),Tableau2353[[#This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34" s="8">
        <f>IF(OR(ISBLANK(P34),Tableau2353[[#This Row],[Octobre]]=" ")," ",SUM(Tableau2353[[#This Row],[01/10/2024]:[31/10/2024]])/(COUNTA(Tableau2353[[#This Row],[01/10/2024]:[31/10/2024]])+COUNTBLANK(Tableau2353[[#This Row],[01/10/2024]:[31/10/2024]])))</f>
        <v>1</v>
      </c>
      <c r="AP34" s="8">
        <f>IF(OR(ISBLANK(P34),Tableau2353[[#This Row],[Novembre]]=" ")," ",SUM(Tableau2353[[#This Row],[01/11/2024]:[29/11/2024]])/(COUNTA(Tableau2353[[#This Row],[01/11/2024]:[29/11/2024]])+COUNTBLANK(Tableau2353[[#This Row],[01/11/2024]:[29/11/2024]])))</f>
        <v>0.80952380952380953</v>
      </c>
      <c r="AQ34" s="8">
        <f>IF(OR(ISBLANK(P34),Tableau2353[[#This Row],[Décembre]]=" ")," ",SUM(Tableau2353[[#This Row],[02/12/2024]:[31/12/2024]])/(COUNTA(Tableau2353[[#This Row],[02/12/2024]:[31/12/2024]])+COUNTBLANK(Tableau2353[[#This Row],[02/12/2024]:[31/12/2024]])))</f>
        <v>0.77272727272727271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  <c r="AY34" s="8" t="s">
        <v>413</v>
      </c>
      <c r="AZ34" s="61" t="s">
        <v>415</v>
      </c>
      <c r="BA34" s="8" t="s">
        <v>413</v>
      </c>
      <c r="BB34" s="8">
        <v>1</v>
      </c>
      <c r="BC34" s="8">
        <v>1</v>
      </c>
      <c r="BD34" s="8">
        <v>1</v>
      </c>
      <c r="BE34" s="8">
        <v>1</v>
      </c>
      <c r="BF34" s="8">
        <v>1</v>
      </c>
      <c r="BG34" s="8">
        <v>1</v>
      </c>
      <c r="BH34" s="8">
        <v>1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8">
        <v>1</v>
      </c>
      <c r="BP34" s="8">
        <v>1</v>
      </c>
      <c r="BQ34" s="8">
        <v>1</v>
      </c>
      <c r="BR34" s="8">
        <v>1</v>
      </c>
      <c r="BS34" s="8">
        <v>1</v>
      </c>
      <c r="BT34" s="8">
        <v>1</v>
      </c>
      <c r="BU34" s="8">
        <v>1</v>
      </c>
      <c r="BV34" s="8">
        <v>1</v>
      </c>
      <c r="BW34" s="8">
        <v>1</v>
      </c>
      <c r="BX34" s="8">
        <v>1</v>
      </c>
      <c r="BY34" s="8">
        <v>1</v>
      </c>
      <c r="BZ34" s="8">
        <v>1</v>
      </c>
      <c r="CA34" s="8">
        <v>1</v>
      </c>
      <c r="CB34" s="8">
        <v>1</v>
      </c>
      <c r="CC34" s="8">
        <v>1</v>
      </c>
      <c r="CD34" s="8">
        <v>1</v>
      </c>
      <c r="CE34" s="8">
        <v>1</v>
      </c>
      <c r="CF34" s="8">
        <v>1</v>
      </c>
      <c r="CG34" s="8">
        <v>1</v>
      </c>
      <c r="CH34" s="8">
        <v>1</v>
      </c>
      <c r="CI34" s="8">
        <v>1</v>
      </c>
      <c r="CJ34" s="8">
        <v>1</v>
      </c>
      <c r="CK34" s="8">
        <v>1</v>
      </c>
      <c r="CL34" s="8">
        <v>1</v>
      </c>
      <c r="CM34" s="8">
        <v>1</v>
      </c>
      <c r="CN34" s="8">
        <v>1</v>
      </c>
      <c r="CO34" s="8">
        <v>1</v>
      </c>
      <c r="CP34" s="8">
        <v>1</v>
      </c>
      <c r="CQ34" s="8">
        <v>1</v>
      </c>
      <c r="CR34" s="8">
        <v>1</v>
      </c>
      <c r="CS34" s="8">
        <v>1</v>
      </c>
      <c r="CT34" s="8">
        <v>1</v>
      </c>
      <c r="CU34" s="8">
        <v>1</v>
      </c>
      <c r="CV34" s="8">
        <v>1</v>
      </c>
      <c r="CW34" s="8">
        <v>1</v>
      </c>
      <c r="CX34" s="8">
        <v>1</v>
      </c>
      <c r="CY34" s="8">
        <v>1</v>
      </c>
      <c r="CZ34" s="8">
        <v>1</v>
      </c>
      <c r="DA34" s="8">
        <v>1</v>
      </c>
      <c r="DB34" s="8">
        <v>1</v>
      </c>
      <c r="DC34" s="8">
        <v>1</v>
      </c>
      <c r="DD34" s="8">
        <v>1</v>
      </c>
      <c r="DE34" s="8">
        <v>1</v>
      </c>
      <c r="DF34" s="8">
        <v>1</v>
      </c>
      <c r="DG34" s="8">
        <v>1</v>
      </c>
      <c r="DH34" s="8">
        <v>1</v>
      </c>
      <c r="DI34" s="8">
        <v>1</v>
      </c>
      <c r="DJ34" s="8">
        <v>1</v>
      </c>
      <c r="DK34" s="8">
        <v>1</v>
      </c>
      <c r="DL34" s="8" t="s">
        <v>415</v>
      </c>
      <c r="DM34" s="8" t="s">
        <v>415</v>
      </c>
      <c r="DN34" s="8" t="s">
        <v>413</v>
      </c>
      <c r="DO34" s="8">
        <v>1</v>
      </c>
      <c r="DP34" s="8">
        <v>1</v>
      </c>
      <c r="DQ34" s="8">
        <v>1</v>
      </c>
      <c r="DR34" s="8">
        <v>1</v>
      </c>
      <c r="DS34" s="8">
        <v>1</v>
      </c>
      <c r="DT34" s="8">
        <v>1</v>
      </c>
      <c r="DU34" s="8">
        <v>1</v>
      </c>
      <c r="DV34" s="8">
        <v>1</v>
      </c>
      <c r="DW34" s="8">
        <v>1</v>
      </c>
      <c r="DX34" s="8">
        <v>1</v>
      </c>
      <c r="DY34" s="8">
        <v>1</v>
      </c>
      <c r="DZ34" s="8">
        <v>1</v>
      </c>
      <c r="EA34" s="8" t="s">
        <v>415</v>
      </c>
      <c r="EB34" s="8">
        <v>1</v>
      </c>
      <c r="EC34" s="8">
        <v>1</v>
      </c>
      <c r="ED34" s="8">
        <v>1</v>
      </c>
      <c r="EE34" s="8">
        <v>1</v>
      </c>
      <c r="EF34" s="8" t="s">
        <v>413</v>
      </c>
      <c r="EG34" s="8" t="s">
        <v>413</v>
      </c>
      <c r="EH34" s="8" t="s">
        <v>413</v>
      </c>
      <c r="EI34" s="8" t="s">
        <v>413</v>
      </c>
      <c r="EJ34" s="8" t="s">
        <v>413</v>
      </c>
      <c r="EK34" s="8" t="s">
        <v>413</v>
      </c>
      <c r="EL34" s="8" t="s">
        <v>413</v>
      </c>
      <c r="EM34" s="8" t="s">
        <v>413</v>
      </c>
      <c r="EN34" s="8" t="s">
        <v>413</v>
      </c>
      <c r="EO34" s="8" t="s">
        <v>413</v>
      </c>
      <c r="EP34" s="8" t="s">
        <v>413</v>
      </c>
      <c r="EQ34" s="8" t="s">
        <v>413</v>
      </c>
      <c r="ER34" s="8" t="s">
        <v>413</v>
      </c>
      <c r="ES34" s="8" t="s">
        <v>413</v>
      </c>
      <c r="ET34" s="8" t="s">
        <v>413</v>
      </c>
      <c r="EU34" s="8" t="s">
        <v>413</v>
      </c>
      <c r="EV34" s="8">
        <v>1</v>
      </c>
      <c r="EW34" s="8">
        <v>1</v>
      </c>
      <c r="EX34" s="8">
        <v>1</v>
      </c>
      <c r="EY34" s="8">
        <v>1</v>
      </c>
      <c r="EZ34" s="8">
        <v>1</v>
      </c>
      <c r="FA34" s="8">
        <v>1</v>
      </c>
      <c r="FB34" s="8">
        <v>1</v>
      </c>
      <c r="FC34" s="8">
        <v>1</v>
      </c>
      <c r="FD34" s="8">
        <v>1</v>
      </c>
      <c r="FE34" s="8">
        <v>1</v>
      </c>
      <c r="FF34" s="8">
        <v>1</v>
      </c>
      <c r="FG34" s="8">
        <v>1</v>
      </c>
      <c r="FH34" s="8" t="s">
        <v>415</v>
      </c>
      <c r="FI34" s="8" t="s">
        <v>415</v>
      </c>
      <c r="FJ34" s="8" t="s">
        <v>413</v>
      </c>
      <c r="FK34" s="8" t="s">
        <v>413</v>
      </c>
      <c r="FL34" s="8" t="s">
        <v>413</v>
      </c>
      <c r="FM34" s="8">
        <v>1</v>
      </c>
      <c r="FN34" s="8">
        <v>1</v>
      </c>
      <c r="FO34" s="8">
        <v>1</v>
      </c>
      <c r="FP34" s="8">
        <v>1</v>
      </c>
      <c r="FQ34" s="8">
        <v>1</v>
      </c>
      <c r="FR34" s="8">
        <v>1</v>
      </c>
      <c r="FS34" s="8">
        <v>1</v>
      </c>
      <c r="FT34" s="8">
        <v>1</v>
      </c>
      <c r="FU34" s="8">
        <v>1</v>
      </c>
      <c r="FV34" s="8">
        <v>1</v>
      </c>
      <c r="FW34" s="8">
        <v>1</v>
      </c>
      <c r="FX34" s="8">
        <v>1</v>
      </c>
      <c r="FY34" s="8">
        <v>1</v>
      </c>
      <c r="FZ34" s="8">
        <v>1</v>
      </c>
      <c r="GA34" s="8">
        <v>1</v>
      </c>
      <c r="GB34" s="8">
        <v>1</v>
      </c>
      <c r="GC34" s="8">
        <v>1</v>
      </c>
      <c r="GD34" s="8">
        <v>1</v>
      </c>
      <c r="GE34" s="8" t="s">
        <v>902</v>
      </c>
      <c r="GF34" s="8" t="s">
        <v>902</v>
      </c>
      <c r="GG34" s="8" t="s">
        <v>902</v>
      </c>
      <c r="GH34" s="8" t="s">
        <v>902</v>
      </c>
      <c r="GI34" s="8" t="s">
        <v>902</v>
      </c>
      <c r="GJ34" s="8" t="s">
        <v>902</v>
      </c>
      <c r="GK34" s="8" t="s">
        <v>902</v>
      </c>
      <c r="GL34" s="8" t="s">
        <v>902</v>
      </c>
      <c r="GM34" s="8" t="s">
        <v>415</v>
      </c>
      <c r="GN34" s="8">
        <v>1</v>
      </c>
      <c r="GO34" s="8">
        <v>1</v>
      </c>
      <c r="GP34" s="8">
        <v>1</v>
      </c>
      <c r="GQ34" s="8">
        <v>1</v>
      </c>
      <c r="GR34" s="8">
        <v>1</v>
      </c>
      <c r="GS34" s="8">
        <v>1</v>
      </c>
      <c r="GT34" s="8">
        <v>1</v>
      </c>
      <c r="GU34" s="8">
        <v>1</v>
      </c>
      <c r="GV34" s="8">
        <v>1</v>
      </c>
      <c r="GW34" s="8">
        <v>1</v>
      </c>
      <c r="GX34" s="8" t="s">
        <v>415</v>
      </c>
      <c r="GY34" s="8" t="s">
        <v>413</v>
      </c>
      <c r="GZ34" s="8" t="s">
        <v>413</v>
      </c>
      <c r="HA34" s="8" t="s">
        <v>413</v>
      </c>
      <c r="HB34" s="8" t="s">
        <v>415</v>
      </c>
      <c r="HC34" s="8" t="s">
        <v>415</v>
      </c>
      <c r="HD34" s="8" t="s">
        <v>413</v>
      </c>
      <c r="HE34" s="8" t="s">
        <v>413</v>
      </c>
      <c r="HF34" s="8">
        <v>1</v>
      </c>
      <c r="HG34" s="8">
        <v>1</v>
      </c>
      <c r="HH34" s="8">
        <v>1</v>
      </c>
      <c r="HI34" s="8">
        <v>1</v>
      </c>
      <c r="HJ34" s="8">
        <v>1</v>
      </c>
      <c r="HK34" s="8">
        <v>1</v>
      </c>
      <c r="HL34" s="8">
        <v>1</v>
      </c>
      <c r="HM34" s="8">
        <v>1</v>
      </c>
      <c r="HN34" s="8">
        <v>1</v>
      </c>
      <c r="HO34" s="8">
        <v>1</v>
      </c>
      <c r="HP34" s="8">
        <v>1</v>
      </c>
      <c r="HQ34" s="8">
        <v>1</v>
      </c>
      <c r="HR34" s="8">
        <v>1</v>
      </c>
      <c r="HS34" s="8">
        <v>1</v>
      </c>
      <c r="HT34" s="8">
        <v>1</v>
      </c>
      <c r="HU34" s="8" t="s">
        <v>415</v>
      </c>
      <c r="HV34" s="8">
        <v>1</v>
      </c>
      <c r="HW34" s="8">
        <v>1</v>
      </c>
      <c r="HX34" s="8">
        <v>1</v>
      </c>
      <c r="HY34" s="8">
        <v>1</v>
      </c>
      <c r="HZ34" s="8">
        <v>1</v>
      </c>
      <c r="IA34" s="8">
        <v>1</v>
      </c>
      <c r="IB34" s="8">
        <v>1</v>
      </c>
      <c r="IC34" s="8">
        <v>1</v>
      </c>
      <c r="ID34" s="8">
        <v>1</v>
      </c>
      <c r="IE34" s="8">
        <v>1</v>
      </c>
      <c r="IF34" s="8">
        <v>1</v>
      </c>
      <c r="IG34" s="8">
        <v>1</v>
      </c>
      <c r="IH34" s="8">
        <v>1</v>
      </c>
      <c r="II34" s="8">
        <v>1</v>
      </c>
      <c r="IJ34" s="8">
        <v>1</v>
      </c>
      <c r="IK34" s="8">
        <v>1</v>
      </c>
      <c r="IL34" s="8">
        <v>1</v>
      </c>
      <c r="IM34" s="8">
        <v>1</v>
      </c>
      <c r="IN34" s="8">
        <v>1</v>
      </c>
      <c r="IO34" s="8">
        <v>1</v>
      </c>
      <c r="IP34" s="8">
        <v>1</v>
      </c>
      <c r="IQ34" s="8">
        <v>1</v>
      </c>
      <c r="IR34" s="8">
        <v>1</v>
      </c>
      <c r="IS34" s="8">
        <v>1</v>
      </c>
      <c r="IT34" s="8">
        <v>1</v>
      </c>
      <c r="IU34" s="8">
        <v>1</v>
      </c>
      <c r="IV34" s="8">
        <v>1</v>
      </c>
      <c r="IW34" s="8">
        <v>1</v>
      </c>
      <c r="IX34" s="8">
        <v>1</v>
      </c>
      <c r="IY34" s="8">
        <v>1</v>
      </c>
      <c r="IZ34" s="8">
        <v>1</v>
      </c>
      <c r="JA34" s="8">
        <v>1</v>
      </c>
      <c r="JB34" s="8">
        <v>1</v>
      </c>
      <c r="JC34" s="8">
        <v>1</v>
      </c>
      <c r="JD34" s="8">
        <v>1</v>
      </c>
      <c r="JE34" s="8">
        <v>1</v>
      </c>
      <c r="JF34" s="8" t="s">
        <v>415</v>
      </c>
      <c r="JG34" s="8" t="s">
        <v>413</v>
      </c>
      <c r="JH34" s="8" t="s">
        <v>413</v>
      </c>
      <c r="JI34" s="8">
        <v>1</v>
      </c>
      <c r="JJ34" s="8">
        <v>1</v>
      </c>
      <c r="JK34" s="8">
        <v>1</v>
      </c>
      <c r="JL34" s="8">
        <v>1</v>
      </c>
      <c r="JM34" s="8">
        <v>1</v>
      </c>
      <c r="JN34" s="8" t="s">
        <v>415</v>
      </c>
      <c r="JO34" s="8">
        <v>1</v>
      </c>
      <c r="JP34" s="8">
        <v>1</v>
      </c>
      <c r="JQ34" s="8">
        <v>1</v>
      </c>
      <c r="JR34" s="8">
        <v>1</v>
      </c>
      <c r="JS34" s="8">
        <v>1</v>
      </c>
      <c r="JT34" s="8">
        <v>1</v>
      </c>
      <c r="JU34" s="8">
        <v>1</v>
      </c>
      <c r="JV34" s="8">
        <v>1</v>
      </c>
      <c r="JW34" s="8">
        <v>1</v>
      </c>
      <c r="JX34" s="8">
        <v>1</v>
      </c>
      <c r="JY34" s="8">
        <v>1</v>
      </c>
      <c r="JZ34" s="8">
        <v>1</v>
      </c>
      <c r="KA34" s="8">
        <v>1</v>
      </c>
      <c r="KB34" s="8">
        <v>1</v>
      </c>
      <c r="KC34" s="8">
        <v>1</v>
      </c>
      <c r="KD34" s="8">
        <v>1</v>
      </c>
      <c r="KE34" s="8">
        <v>1</v>
      </c>
      <c r="KF34" s="8">
        <v>1</v>
      </c>
      <c r="KG34" s="8">
        <v>1</v>
      </c>
      <c r="KH34" s="8">
        <v>1</v>
      </c>
      <c r="KI34" s="8">
        <v>1</v>
      </c>
      <c r="KJ34" s="8">
        <v>1</v>
      </c>
      <c r="KK34" s="8">
        <v>1</v>
      </c>
      <c r="KL34" s="8">
        <v>1</v>
      </c>
      <c r="KM34" s="8">
        <v>1</v>
      </c>
      <c r="KN34" s="8">
        <v>1</v>
      </c>
      <c r="KO34" s="8" t="s">
        <v>413</v>
      </c>
      <c r="KP34" s="8" t="s">
        <v>413</v>
      </c>
      <c r="KQ34" s="8" t="s">
        <v>413</v>
      </c>
      <c r="KR34" s="8" t="s">
        <v>413</v>
      </c>
      <c r="KS34" s="8" t="s">
        <v>413</v>
      </c>
      <c r="KT34" s="8">
        <f t="shared" si="3"/>
        <v>0</v>
      </c>
      <c r="KU34" s="8">
        <f t="shared" si="0"/>
        <v>34</v>
      </c>
      <c r="KV34" s="8">
        <f t="shared" si="1"/>
        <v>207</v>
      </c>
      <c r="KW34" s="8">
        <f t="shared" si="2"/>
        <v>13</v>
      </c>
      <c r="KX34" s="102">
        <v>0</v>
      </c>
      <c r="KY34" s="8">
        <v>-5</v>
      </c>
      <c r="KZ34" s="61">
        <f>IF(ISBLANK($P34)," ",IF(AND(NOT(ISBLANK($Q34)),MONTH($Q34)&gt;1),IF(MONTH($P34)&lt;=1,COUNTIF(Tableau2353[[#This Row],[01/01/2024]:[31/01/2024]],"B")), IF(IF(AND((ISBLANK($Q34))),MONTH($P34)&gt;1)," ",IF(MONTH($P34)&lt;=1,COUNTIF(Tableau2353[[#This Row],[01/01/2024]:[31/01/2024]],"B")))))</f>
        <v>0</v>
      </c>
      <c r="LA34" s="61">
        <f>IF(ISBLANK($P34)," ",IF(AND(NOT(ISBLANK($Q34)),MONTH($Q34)&gt;2),IF(MONTH($P34)&lt;=2,COUNTIF(Tableau2353[[#This Row],[01/02/2024]:[29/02/2024]],"B")), IF(IF(AND((ISBLANK($Q34))),MONTH($P34)&gt;2)," ",IF(MONTH($P34)&lt;=2,COUNTIF(Tableau2353[[#This Row],[01/02/2024]:[29/02/2024]],"B")))))</f>
        <v>0</v>
      </c>
      <c r="LB34" s="61">
        <f>IF(ISBLANK($P34)," ",IF(AND(NOT(ISBLANK($Q34)),MONTH($Q34)&gt;3),IF(MONTH($P34)&lt;=3,COUNTIF(Tableau2353[[#This Row],[01/03/2024]:[29/03/2024]],"B")), IF(IF(AND((ISBLANK($Q34))),MONTH($P34)&gt;3)," ",IF(MONTH($P34)&lt;=3,COUNTIF(Tableau2353[[#This Row],[01/03/2024]:[29/03/2024]],"B")))))</f>
        <v>0</v>
      </c>
      <c r="LC34" s="61">
        <f>IF(ISBLANK($P34)," ",IF(AND(NOT(ISBLANK($Q34)),MONTH($Q34)&gt;4),IF(MONTH($P34)&lt;=4,COUNTIF(Tableau2353[[#This Row],[01/04/2024]:[30/04/2024]],"B")), IF(IF(AND((ISBLANK($Q34))),MONTH($P34)&gt;4)," ",IF(MONTH($P34)&lt;=4,COUNTIF(Tableau2353[[#This Row],[01/04/2024]:[30/04/2024]],"B")))))</f>
        <v>0</v>
      </c>
      <c r="LD34" s="61">
        <f>IF(ISBLANK($P34)," ",IF(AND(NOT(ISBLANK($Q34)),MONTH($Q34)&gt;5),IF(MONTH($P34)&lt;=5,COUNTIF(Tableau2353[[#This Row],[01/05/2024]:[31/05/2024]],"B")), IF(IF(AND((ISBLANK($Q34))),MONTH($P34)&gt;5)," ",IF(MONTH($P34)&lt;=5,COUNTIF(Tableau2353[[#This Row],[01/05/2024]:[31/05/2024]],"B")))))</f>
        <v>0</v>
      </c>
      <c r="LE34" s="61">
        <f>IF(ISBLANK($P34)," ",IF(AND(NOT(ISBLANK($Q34)),MONTH($Q34)&gt;6),IF(MONTH($P34)&lt;=6,COUNTIF(Tableau2353[[#This Row],[3/6/20242]:[28/06/2024]],"B")), IF(IF(AND((ISBLANK($Q34))),MONTH($P34)&gt;6)," ",IF(MONTH($P34)&lt;=6,COUNTIF(Tableau2353[[#This Row],[3/6/20242]:[28/06/2024]],"B")))))</f>
        <v>0</v>
      </c>
      <c r="LF34" s="61">
        <f>IF(ISBLANK($P34)," ",IF(AND(NOT(ISBLANK($Q34)),MONTH($Q34)&gt;7),IF(MONTH($P34)&lt;=7,COUNTIF(Tableau2353[[#This Row],[01/07/2024]:[31/07/2024]],"B")), IF(IF(AND((ISBLANK($Q34))),MONTH($P34)&gt;7)," ",IF(MONTH($P34)&lt;=7,COUNTIF(Tableau2353[[#This Row],[01/07/2024]:[31/07/2024]],"B")))))</f>
        <v>0</v>
      </c>
      <c r="LG34" s="61">
        <f>IF(ISBLANK($P34)," ",IF(AND(NOT(ISBLANK($Q34)),MONTH($Q34)&gt;8),IF(MONTH($P34)&lt;=8,COUNTIF(Tableau2353[[#This Row],[1/8/2024]:[30/08/2024]],"B")), IF(IF(AND((ISBLANK($Q34))),MONTH($P34)&gt;8)," ",IF(MONTH($P34)&lt;=8,COUNTIF(Tableau2353[[#This Row],[1/8/2024]:[30/08/2024]],"B")))))</f>
        <v>0</v>
      </c>
      <c r="LH34" s="61">
        <f>IF(ISBLANK($P34)," ",IF(AND(NOT(ISBLANK($Q34)),MONTH($Q34)&gt;9),IF(MONTH($P34)&lt;=9,COUNTIF(Tableau2353[[#This Row],[02/09/2024]:[30/09/2024]],"B")), IF(IF(AND((ISBLANK($Q34))),MONTH($P34)&gt;9)," ",IF(MONTH($P34)&lt;=9,COUNTIF(Tableau2353[[#This Row],[02/09/2024]:[30/09/2024]],"B")))))</f>
        <v>0</v>
      </c>
      <c r="LI34" s="61">
        <f>IF(ISBLANK($P34)," ",IF(AND(NOT(ISBLANK($Q34)),MONTH($Q34)&gt;10),IF(MONTH($P34)&lt;=10,COUNTIF(Tableau2353[[#This Row],[01/10/2024]:[31/10/2024]],"B")), IF(IF(AND((ISBLANK($Q34))),MONTH($P34)&gt;10)," ",IF(MONTH($P34)&lt;=10,COUNTIF(Tableau2353[[#This Row],[01/10/2024]:[31/10/2024]],"B")))))</f>
        <v>0</v>
      </c>
      <c r="LJ34" s="61">
        <f>IF(ISBLANK($P34)," ",IF(AND(NOT(ISBLANK($Q34)),MONTH($Q34)&gt;11),IF(MONTH($P34)&lt;=11,COUNTIF(Tableau2353[[#This Row],[01/11/2024]:[29/11/2024]],"B")), IF(IF(AND((ISBLANK($Q34))),MONTH($P34)&gt;11)," ",IF(MONTH($P34)&lt;=11,COUNTIF(Tableau2353[[#This Row],[01/11/2024]:[29/11/2024]],"B")))))</f>
        <v>0</v>
      </c>
      <c r="LK34" s="61">
        <f>IF(ISBLANK($P34)," ",IF(AND(NOT(ISBLANK($Q34)),MONTH($Q34)&gt;12),IF(MONTH($P34)&lt;=12,COUNTIF(Tableau2353[[#This Row],[02/12/2024]:[31/12/2024]],"B")), IF(IF(AND((ISBLANK($Q34))),MONTH($P34)&gt;12)," ",IF(MONTH($P34)&lt;=12,COUNTIF(Tableau2353[[#This Row],[02/12/2024]:[31/12/2024]],"B")))))</f>
        <v>0</v>
      </c>
    </row>
    <row r="35" spans="1:323" ht="15" hidden="1" customHeight="1">
      <c r="A35" s="40">
        <v>1</v>
      </c>
      <c r="B35" s="92" t="s">
        <v>522</v>
      </c>
      <c r="C35" s="26" t="s">
        <v>523</v>
      </c>
      <c r="D35" s="32">
        <v>44662</v>
      </c>
      <c r="E35" s="26" t="s">
        <v>419</v>
      </c>
      <c r="F35" s="26" t="s">
        <v>465</v>
      </c>
      <c r="G35" s="26" t="s">
        <v>421</v>
      </c>
      <c r="H35" s="26" t="s">
        <v>548</v>
      </c>
      <c r="I35" s="26" t="s">
        <v>423</v>
      </c>
      <c r="J35" s="26" t="s">
        <v>424</v>
      </c>
      <c r="K35" s="26" t="s">
        <v>425</v>
      </c>
      <c r="L35" s="26" t="s">
        <v>481</v>
      </c>
      <c r="M35" s="26"/>
      <c r="N35" s="26" t="s">
        <v>443</v>
      </c>
      <c r="O35" s="26"/>
      <c r="P35" s="32">
        <v>45292</v>
      </c>
      <c r="Q35" s="29"/>
      <c r="R35" s="27" t="s">
        <v>428</v>
      </c>
      <c r="S35" s="28">
        <f>IF(ISBLANK(P35)," ",IF(IF(AND(NOT(ISBLANK(Q35))),MONTH(Q35)&lt;1)," ",IF(MONTH(P35)&lt;2,SUM(Tableau2353[[#This Row],[01/01/2024]:[31/01/2024]])," ")))</f>
        <v>16</v>
      </c>
      <c r="T35" s="28">
        <f>IF(ISBLANK(P35)," ",IF(IF(AND(NOT(ISBLANK(Q35))),MONTH(Q35)&lt;2)," ",IF(MONTH(P35)&lt;3,SUM(Tableau2353[[#This Row],[01/02/2024]:[29/02/2024]])," ")))</f>
        <v>21</v>
      </c>
      <c r="U35" s="28">
        <f>IF(ISBLANK(P35)," ",IF(IF(AND(NOT(ISBLANK(Q35))),MONTH(Q35)&lt;3)," ",IF(MONTH(P35)&lt;4,SUM(Tableau2353[[#This Row],[01/03/2024]:[29/03/2024]])," ")))</f>
        <v>21</v>
      </c>
      <c r="V35" s="28">
        <f>IF(ISBLANK(P35)," ",IF(IF(AND(NOT(ISBLANK(Q35))),MONTH(Q35)&lt;4)," ",IF(MONTH(P35)&lt;5,SUM(Tableau2353[[#This Row],[01/04/2024]:[30/04/2024]])," ")))</f>
        <v>10</v>
      </c>
      <c r="W35" s="28">
        <f>IF(ISBLANK(P35)," ",IF(IF(AND(NOT(ISBLANK(Q35))),MONTH(Q35)&lt;5)," ",IF(MONTH(P35)&lt;6,SUM(Tableau2353[[#This Row],[01/05/2024]:[31/05/2024]])," ")))</f>
        <v>22</v>
      </c>
      <c r="X35" s="28">
        <f>IF(ISBLANK(P35)," ",IF(IF(AND(NOT(ISBLANK(Q35))),MONTH(Q35)&lt;6)," ",IF(MONTH(P35)&lt;7,SUM(Tableau2353[[#This Row],[3/6/20242]:[28/06/2024]])," ")))</f>
        <v>18</v>
      </c>
      <c r="Y35" s="28">
        <f>IF(ISBLANK(P35)," ",IF(IF(AND(NOT(ISBLANK(Q35))),MONTH(Q35)&lt;6)," ",IF(MONTH(P35)&lt;8,SUM(Tableau2353[[#This Row],[01/07/2024]:[31/07/2024]])," ")))</f>
        <v>20</v>
      </c>
      <c r="Z35" s="28">
        <f>IF(ISBLANK(P35)," ",IF(IF(AND(NOT(ISBLANK(Q35))),MONTH(Q35)&lt;8)," ",IF(MONTH(P35)&lt;9,SUM(Tableau2353[[#This Row],[1/8/2024]:[30/08/2024]])," ")))</f>
        <v>0</v>
      </c>
      <c r="AA35" s="28">
        <f>IF(ISBLANK(P35)," ",IF(IF(AND(NOT(ISBLANK(Q35))),MONTH(Q35)&lt;9)," ",IF(MONTH(P35)&lt;10,SUM(Tableau2353[[#This Row],[02/09/2024]:[30/09/2024]])," ")))</f>
        <v>0</v>
      </c>
      <c r="AB35" s="28">
        <f>IF(ISBLANK(P35)," ",IF(IF(AND(NOT(ISBLANK(Q35))),MONTH(Q35)&lt;10)," ",IF(MONTH(P35)&lt;11,SUM(Tableau2353[[#This Row],[01/10/2024]:[31/10/2024]])," ")))</f>
        <v>0</v>
      </c>
      <c r="AC35" s="28">
        <f>IF(ISBLANK(P35)," ",IF(IF(AND(NOT(ISBLANK(Q35))),MONTH(Q35)&lt;11)," ",IF(MONTH(P35)&lt;12,SUM(Tableau2353[[#This Row],[01/11/2024]:[29/11/2024]])," ")))</f>
        <v>0</v>
      </c>
      <c r="AD35" s="28">
        <f>IF(ISBLANK(P35)," ",IF(IF(AND(NOT(ISBLANK(Q35))),MONTH(Q35)&lt;12)," ",IF(MONTH(P35)&lt;13,SUM(Tableau2353[[#This Row],[02/12/2024]:[31/12/2024]])," ")))</f>
        <v>0</v>
      </c>
      <c r="AE35" s="7"/>
      <c r="AF35" s="64">
        <f>IF(OR(ISBLANK(P35),Tableau2353[[#This Row],[Janvier]]=" ")," ",SUM(Tableau2353[[#This Row],[01/01/2024]:[31/01/2024]])/(COUNTA(Tableau2353[[#This Row],[01/01/2024]:[31/01/2024]])+COUNTBLANK(Tableau2353[[#This Row],[01/01/2024]:[31/01/2024]])))</f>
        <v>0.69565217391304346</v>
      </c>
      <c r="AG35" s="8">
        <f>IF(OR(ISBLANK(P35),Tableau2353[[#This Row],[Février]]=" ")," ",SUM(Tableau2353[[#This Row],[01/02/2024]:[29/02/2024]])/(COUNTA(Tableau2353[[#This Row],[01/02/2024]:[29/02/2024]])+COUNTBLANK(Tableau2353[[#This Row],[01/02/2024]:[29/02/2024]])))</f>
        <v>1</v>
      </c>
      <c r="AH35" s="8">
        <f>IF(OR(ISBLANK(P35),Tableau2353[[#This Row],[Mars]]=" ")," ",SUM(Tableau2353[[#This Row],[01/03/2024]:[29/03/2024]])/(COUNTA(Tableau2353[[#This Row],[01/03/2024]:[29/03/2024]])+COUNTBLANK(Tableau2353[[#This Row],[01/03/2024]:[29/03/2024]])))</f>
        <v>1</v>
      </c>
      <c r="AI35" s="8">
        <f>IF(OR(ISBLANK(P35),Tableau2353[[#This Row],[Avril]]=" ")," ",SUM(Tableau2353[[#This Row],[01/04/2024]:[30/04/2024]])/(COUNTA(Tableau2353[[#This Row],[01/04/2024]:[30/04/2024]])+COUNTBLANK(Tableau2353[[#This Row],[01/04/2024]:[30/04/2024]])))</f>
        <v>0.45454545454545453</v>
      </c>
      <c r="AJ35" s="8">
        <f>IF(OR(ISBLANK(P35),Tableau2353[[#This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35" s="8">
        <f>IF(OR(ISBLANK(P35),Tableau2353[[#This Row],[Juin]]=" ")," ",SUM(Tableau2353[[#This Row],[3/6/20242]:[28/06/2024]])/(COUNTA(Tableau2353[[#This Row],[3/6/20242]:[28/06/2024]])+COUNTBLANK(Tableau2353[[#This Row],[3/6/20242]:[28/06/2024]])))</f>
        <v>0.9</v>
      </c>
      <c r="AL35" s="8">
        <f>IF(OR(ISBLANK(P35),Tableau2353[[#This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35" s="8">
        <f>IF(OR(ISBLANK(P35),Tableau2353[[#This Row],[Août]]=" ")," ",SUM(Tableau2353[[#This Row],[1/8/2024]:[30/08/2024]])/(COUNTA(Tableau2353[[#This Row],[1/8/2024]:[30/08/2024]])+COUNTBLANK(Tableau2353[[#This Row],[1/8/2024]:[30/08/2024]])))</f>
        <v>0</v>
      </c>
      <c r="AN35" s="8">
        <f>IF(OR(ISBLANK(P35),Tableau2353[[#This Row],[Septembre]]=" ")," ",SUM(Tableau2353[[#This Row],[02/09/2024]:[30/09/2024]])/(COUNTA(Tableau2353[[#This Row],[02/09/2024]:[30/09/2024]])+COUNTBLANK(Tableau2353[[#This Row],[02/09/2024]:[30/09/2024]])))</f>
        <v>0</v>
      </c>
      <c r="AO35" s="8">
        <f>IF(OR(ISBLANK(P35),Tableau2353[[#This Row],[Octobre]]=" ")," ",SUM(Tableau2353[[#This Row],[01/10/2024]:[31/10/2024]])/(COUNTA(Tableau2353[[#This Row],[01/10/2024]:[31/10/2024]])+COUNTBLANK(Tableau2353[[#This Row],[01/10/2024]:[31/10/2024]])))</f>
        <v>0</v>
      </c>
      <c r="AP35" s="8">
        <f>IF(OR(ISBLANK(P35),Tableau2353[[#This Row],[Novembre]]=" ")," ",SUM(Tableau2353[[#This Row],[01/11/2024]:[29/11/2024]])/(COUNTA(Tableau2353[[#This Row],[01/11/2024]:[29/11/2024]])+COUNTBLANK(Tableau2353[[#This Row],[01/11/2024]:[29/11/2024]])))</f>
        <v>0</v>
      </c>
      <c r="AQ35" s="8">
        <f>IF(OR(ISBLANK(P35),Tableau2353[[#This Row],[Décembre]]=" ")," ",SUM(Tableau2353[[#This Row],[02/12/2024]:[31/12/2024]])/(COUNTA(Tableau2353[[#This Row],[02/12/2024]:[31/12/2024]])+COUNTBLANK(Tableau2353[[#This Row],[02/12/2024]:[31/12/2024]])))</f>
        <v>0</v>
      </c>
      <c r="AR35" s="8" t="s">
        <v>409</v>
      </c>
      <c r="AS35" s="8" t="s">
        <v>409</v>
      </c>
      <c r="AT35" s="8" t="s">
        <v>409</v>
      </c>
      <c r="AU35" s="8">
        <v>1</v>
      </c>
      <c r="AV35" s="8">
        <v>1</v>
      </c>
      <c r="AW35" s="8" t="s">
        <v>957</v>
      </c>
      <c r="AX35" s="8" t="s">
        <v>957</v>
      </c>
      <c r="AY35" s="8" t="s">
        <v>957</v>
      </c>
      <c r="AZ35" s="61" t="s">
        <v>415</v>
      </c>
      <c r="BA35" s="8">
        <v>1</v>
      </c>
      <c r="BB35" s="8">
        <v>1</v>
      </c>
      <c r="BC35" s="8">
        <v>1</v>
      </c>
      <c r="BD35" s="8">
        <v>1</v>
      </c>
      <c r="BE35" s="8">
        <v>1</v>
      </c>
      <c r="BF35" s="8">
        <v>1</v>
      </c>
      <c r="BG35" s="8">
        <v>1</v>
      </c>
      <c r="BH35" s="8">
        <v>1</v>
      </c>
      <c r="BI35" s="8">
        <v>1</v>
      </c>
      <c r="BJ35" s="8">
        <v>1</v>
      </c>
      <c r="BK35" s="8">
        <v>1</v>
      </c>
      <c r="BL35" s="8">
        <v>1</v>
      </c>
      <c r="BM35" s="8">
        <v>1</v>
      </c>
      <c r="BN35" s="8">
        <v>1</v>
      </c>
      <c r="BO35" s="8">
        <v>1</v>
      </c>
      <c r="BP35" s="8">
        <v>1</v>
      </c>
      <c r="BQ35" s="8">
        <v>1</v>
      </c>
      <c r="BR35" s="8">
        <v>1</v>
      </c>
      <c r="BS35" s="8">
        <v>1</v>
      </c>
      <c r="BT35" s="8">
        <v>1</v>
      </c>
      <c r="BU35" s="8">
        <v>1</v>
      </c>
      <c r="BV35" s="8">
        <v>1</v>
      </c>
      <c r="BW35" s="8">
        <v>1</v>
      </c>
      <c r="BX35" s="8">
        <v>1</v>
      </c>
      <c r="BY35" s="8">
        <v>1</v>
      </c>
      <c r="BZ35" s="8">
        <v>1</v>
      </c>
      <c r="CA35" s="8">
        <v>1</v>
      </c>
      <c r="CB35" s="8">
        <v>1</v>
      </c>
      <c r="CC35" s="8">
        <v>1</v>
      </c>
      <c r="CD35" s="8">
        <v>1</v>
      </c>
      <c r="CE35" s="8">
        <v>1</v>
      </c>
      <c r="CF35" s="8">
        <v>1</v>
      </c>
      <c r="CG35" s="8">
        <v>1</v>
      </c>
      <c r="CH35" s="8">
        <v>1</v>
      </c>
      <c r="CI35" s="8">
        <v>1</v>
      </c>
      <c r="CJ35" s="8">
        <v>1</v>
      </c>
      <c r="CK35" s="8">
        <v>1</v>
      </c>
      <c r="CL35" s="8">
        <v>1</v>
      </c>
      <c r="CM35" s="8">
        <v>1</v>
      </c>
      <c r="CN35" s="8">
        <v>1</v>
      </c>
      <c r="CO35" s="8">
        <v>1</v>
      </c>
      <c r="CP35" s="8">
        <v>1</v>
      </c>
      <c r="CQ35" s="8">
        <v>1</v>
      </c>
      <c r="CR35" s="8">
        <v>1</v>
      </c>
      <c r="CS35" s="8">
        <v>1</v>
      </c>
      <c r="CT35" s="8">
        <v>1</v>
      </c>
      <c r="CU35" s="8">
        <v>1</v>
      </c>
      <c r="CV35" s="8">
        <v>1</v>
      </c>
      <c r="CW35" s="8">
        <v>1</v>
      </c>
      <c r="CX35" s="8">
        <v>1</v>
      </c>
      <c r="CY35" s="8">
        <v>1</v>
      </c>
      <c r="CZ35" s="8">
        <v>1</v>
      </c>
      <c r="DA35" s="8">
        <v>1</v>
      </c>
      <c r="DB35" s="8">
        <v>1</v>
      </c>
      <c r="DC35" s="8">
        <v>1</v>
      </c>
      <c r="DD35" s="8">
        <v>1</v>
      </c>
      <c r="DE35" s="8">
        <v>1</v>
      </c>
      <c r="DF35" s="8">
        <v>1</v>
      </c>
      <c r="DG35" s="8">
        <v>1</v>
      </c>
      <c r="DH35" s="8">
        <v>1</v>
      </c>
      <c r="DI35" s="8">
        <v>1</v>
      </c>
      <c r="DJ35" s="8">
        <v>1</v>
      </c>
      <c r="DK35" s="8">
        <v>1</v>
      </c>
      <c r="DL35" s="8" t="s">
        <v>415</v>
      </c>
      <c r="DM35" s="8" t="s">
        <v>415</v>
      </c>
      <c r="DN35" s="8">
        <v>1</v>
      </c>
      <c r="DO35" s="8" t="s">
        <v>413</v>
      </c>
      <c r="DP35" s="8" t="s">
        <v>413</v>
      </c>
      <c r="DQ35" s="8" t="s">
        <v>413</v>
      </c>
      <c r="DR35" s="8" t="s">
        <v>413</v>
      </c>
      <c r="DS35" s="8" t="s">
        <v>413</v>
      </c>
      <c r="DT35" s="8" t="s">
        <v>413</v>
      </c>
      <c r="DU35" s="8" t="s">
        <v>413</v>
      </c>
      <c r="DV35" s="8" t="s">
        <v>413</v>
      </c>
      <c r="DW35" s="8" t="s">
        <v>413</v>
      </c>
      <c r="DX35" s="8" t="s">
        <v>413</v>
      </c>
      <c r="DY35" s="8">
        <v>1</v>
      </c>
      <c r="DZ35" s="8">
        <v>1</v>
      </c>
      <c r="EA35" s="8" t="s">
        <v>415</v>
      </c>
      <c r="EB35" s="8">
        <v>1</v>
      </c>
      <c r="EC35" s="8">
        <v>1</v>
      </c>
      <c r="ED35" s="8">
        <v>1</v>
      </c>
      <c r="EE35" s="8">
        <v>1</v>
      </c>
      <c r="EF35" s="8">
        <v>1</v>
      </c>
      <c r="EG35" s="8">
        <v>1</v>
      </c>
      <c r="EH35" s="8">
        <v>1</v>
      </c>
      <c r="EI35" s="8">
        <v>1</v>
      </c>
      <c r="EJ35" s="8">
        <v>1</v>
      </c>
      <c r="EK35" s="8">
        <v>1</v>
      </c>
      <c r="EL35" s="8">
        <v>1</v>
      </c>
      <c r="EM35" s="8">
        <v>1</v>
      </c>
      <c r="EN35" s="8">
        <v>1</v>
      </c>
      <c r="EO35" s="8">
        <v>1</v>
      </c>
      <c r="EP35" s="8">
        <v>1</v>
      </c>
      <c r="EQ35" s="8">
        <v>1</v>
      </c>
      <c r="ER35" s="8">
        <v>1</v>
      </c>
      <c r="ES35" s="8">
        <v>1</v>
      </c>
      <c r="ET35" s="8">
        <v>1</v>
      </c>
      <c r="EU35" s="8">
        <v>1</v>
      </c>
      <c r="EV35" s="8">
        <v>1</v>
      </c>
      <c r="EW35" s="8">
        <v>1</v>
      </c>
      <c r="EX35" s="8">
        <v>1</v>
      </c>
      <c r="EY35" s="8">
        <v>1</v>
      </c>
      <c r="EZ35" s="8">
        <v>1</v>
      </c>
      <c r="FA35" s="8">
        <v>1</v>
      </c>
      <c r="FB35" s="8">
        <v>1</v>
      </c>
      <c r="FC35" s="8">
        <v>1</v>
      </c>
      <c r="FD35" s="8">
        <v>1</v>
      </c>
      <c r="FE35" s="8">
        <v>1</v>
      </c>
      <c r="FF35" s="8">
        <v>1</v>
      </c>
      <c r="FG35" s="8">
        <v>1</v>
      </c>
      <c r="FH35" s="8" t="s">
        <v>415</v>
      </c>
      <c r="FI35" s="8" t="s">
        <v>415</v>
      </c>
      <c r="FJ35" s="8">
        <v>1</v>
      </c>
      <c r="FK35" s="8">
        <v>1</v>
      </c>
      <c r="FL35" s="8">
        <v>1</v>
      </c>
      <c r="FM35" s="8">
        <v>1</v>
      </c>
      <c r="FN35" s="8">
        <v>1</v>
      </c>
      <c r="FO35" s="8">
        <v>1</v>
      </c>
      <c r="FP35" s="8">
        <v>1</v>
      </c>
      <c r="FQ35" s="8">
        <v>1</v>
      </c>
      <c r="FR35" s="8">
        <v>1</v>
      </c>
      <c r="FS35" s="8">
        <v>1</v>
      </c>
      <c r="FT35" s="8">
        <v>1</v>
      </c>
      <c r="FU35" s="8">
        <v>1</v>
      </c>
      <c r="FV35" s="8">
        <v>1</v>
      </c>
      <c r="FW35" s="8">
        <v>1</v>
      </c>
      <c r="FX35" s="8">
        <v>1</v>
      </c>
      <c r="FY35" s="8">
        <v>1</v>
      </c>
      <c r="FZ35" s="8">
        <v>1</v>
      </c>
      <c r="GA35" s="8">
        <v>1</v>
      </c>
      <c r="GB35" s="8">
        <v>1</v>
      </c>
      <c r="GC35" s="8">
        <v>1</v>
      </c>
      <c r="GD35" s="8">
        <v>1</v>
      </c>
      <c r="GE35" s="8">
        <v>1</v>
      </c>
      <c r="GF35" s="8">
        <v>1</v>
      </c>
      <c r="GG35" s="8">
        <v>1</v>
      </c>
      <c r="GH35" s="8">
        <v>1</v>
      </c>
      <c r="GI35" s="8">
        <v>1</v>
      </c>
      <c r="GJ35" s="8">
        <v>1</v>
      </c>
      <c r="GK35" s="8">
        <v>1</v>
      </c>
      <c r="GL35" s="8" t="s">
        <v>413</v>
      </c>
      <c r="GM35" s="8" t="s">
        <v>415</v>
      </c>
      <c r="GN35" s="8" t="s">
        <v>413</v>
      </c>
      <c r="GO35" s="8" t="s">
        <v>413</v>
      </c>
      <c r="GP35" s="8" t="s">
        <v>413</v>
      </c>
      <c r="GQ35" s="8" t="s">
        <v>413</v>
      </c>
      <c r="GR35" s="8" t="s">
        <v>413</v>
      </c>
      <c r="GS35" s="8" t="s">
        <v>413</v>
      </c>
      <c r="GT35" s="8" t="s">
        <v>413</v>
      </c>
      <c r="GU35" s="8" t="s">
        <v>413</v>
      </c>
      <c r="GV35" s="8" t="s">
        <v>413</v>
      </c>
      <c r="GW35" s="8" t="s">
        <v>413</v>
      </c>
      <c r="GX35" s="8" t="s">
        <v>415</v>
      </c>
      <c r="GY35" s="8" t="s">
        <v>413</v>
      </c>
      <c r="GZ35" s="8" t="s">
        <v>413</v>
      </c>
      <c r="HA35" s="8" t="s">
        <v>413</v>
      </c>
      <c r="HB35" s="8" t="s">
        <v>415</v>
      </c>
      <c r="HC35" s="8" t="s">
        <v>415</v>
      </c>
      <c r="HD35" s="8" t="s">
        <v>413</v>
      </c>
      <c r="HE35" s="8" t="s">
        <v>413</v>
      </c>
      <c r="HF35" s="8" t="s">
        <v>413</v>
      </c>
      <c r="HG35" s="8" t="s">
        <v>413</v>
      </c>
      <c r="HH35" s="8" t="s">
        <v>413</v>
      </c>
      <c r="HI35" s="8" t="s">
        <v>413</v>
      </c>
      <c r="HJ35" s="8" t="s">
        <v>413</v>
      </c>
      <c r="HK35" s="8" t="s">
        <v>898</v>
      </c>
      <c r="HL35" s="8" t="s">
        <v>898</v>
      </c>
      <c r="HM35" s="8" t="s">
        <v>898</v>
      </c>
      <c r="HN35" s="8" t="s">
        <v>898</v>
      </c>
      <c r="HO35" s="8" t="s">
        <v>898</v>
      </c>
      <c r="HP35" s="8" t="s">
        <v>898</v>
      </c>
      <c r="HQ35" s="8" t="s">
        <v>898</v>
      </c>
      <c r="HR35" s="8" t="s">
        <v>898</v>
      </c>
      <c r="HS35" s="8" t="s">
        <v>898</v>
      </c>
      <c r="HT35" s="8" t="s">
        <v>898</v>
      </c>
      <c r="HU35" s="8" t="s">
        <v>415</v>
      </c>
      <c r="HV35" s="8" t="s">
        <v>898</v>
      </c>
      <c r="HW35" s="8" t="s">
        <v>898</v>
      </c>
      <c r="HX35" s="8" t="s">
        <v>898</v>
      </c>
      <c r="HY35" s="8" t="s">
        <v>898</v>
      </c>
      <c r="HZ35" s="8" t="s">
        <v>898</v>
      </c>
      <c r="IA35" s="8" t="s">
        <v>898</v>
      </c>
      <c r="IB35" s="8" t="s">
        <v>898</v>
      </c>
      <c r="IC35" s="8" t="s">
        <v>898</v>
      </c>
      <c r="ID35" s="8" t="s">
        <v>898</v>
      </c>
      <c r="IE35" s="8" t="s">
        <v>898</v>
      </c>
      <c r="IF35" s="8" t="s">
        <v>898</v>
      </c>
      <c r="IG35" s="8" t="s">
        <v>898</v>
      </c>
      <c r="IH35" s="8" t="s">
        <v>898</v>
      </c>
      <c r="II35" s="8" t="s">
        <v>898</v>
      </c>
      <c r="IJ35" s="8" t="s">
        <v>898</v>
      </c>
      <c r="IK35" s="8" t="s">
        <v>898</v>
      </c>
      <c r="IL35" s="8" t="s">
        <v>898</v>
      </c>
      <c r="IM35" s="8" t="s">
        <v>898</v>
      </c>
      <c r="IN35" s="8" t="s">
        <v>898</v>
      </c>
      <c r="IO35" s="8" t="s">
        <v>898</v>
      </c>
      <c r="IP35" s="8" t="s">
        <v>898</v>
      </c>
      <c r="IQ35" s="8" t="s">
        <v>898</v>
      </c>
      <c r="IR35" s="8" t="s">
        <v>898</v>
      </c>
      <c r="IS35" s="8" t="s">
        <v>898</v>
      </c>
      <c r="IT35" s="8" t="s">
        <v>898</v>
      </c>
      <c r="IU35" s="8" t="s">
        <v>898</v>
      </c>
      <c r="IV35" s="8" t="s">
        <v>898</v>
      </c>
      <c r="IW35" s="8" t="s">
        <v>898</v>
      </c>
      <c r="IX35" s="8" t="s">
        <v>898</v>
      </c>
      <c r="IY35" s="8" t="s">
        <v>898</v>
      </c>
      <c r="IZ35" s="8" t="s">
        <v>898</v>
      </c>
      <c r="JA35" s="8" t="s">
        <v>898</v>
      </c>
      <c r="JB35" s="8" t="s">
        <v>898</v>
      </c>
      <c r="JC35" s="8" t="s">
        <v>898</v>
      </c>
      <c r="JD35" s="8" t="s">
        <v>898</v>
      </c>
      <c r="JE35" s="8" t="s">
        <v>898</v>
      </c>
      <c r="JF35" s="8" t="s">
        <v>415</v>
      </c>
      <c r="JG35" s="8" t="s">
        <v>898</v>
      </c>
      <c r="JH35" s="8" t="s">
        <v>898</v>
      </c>
      <c r="JI35" s="8" t="s">
        <v>898</v>
      </c>
      <c r="JJ35" s="8" t="s">
        <v>898</v>
      </c>
      <c r="JK35" s="8" t="s">
        <v>898</v>
      </c>
      <c r="JL35" s="8" t="s">
        <v>898</v>
      </c>
      <c r="JM35" s="8" t="s">
        <v>898</v>
      </c>
      <c r="JN35" s="8" t="s">
        <v>415</v>
      </c>
      <c r="JO35" s="8" t="s">
        <v>898</v>
      </c>
      <c r="JP35" s="8" t="s">
        <v>898</v>
      </c>
      <c r="JQ35" s="8" t="s">
        <v>898</v>
      </c>
      <c r="JR35" s="8" t="s">
        <v>898</v>
      </c>
      <c r="JS35" s="8" t="s">
        <v>898</v>
      </c>
      <c r="JT35" s="8" t="s">
        <v>898</v>
      </c>
      <c r="JU35" s="8" t="s">
        <v>898</v>
      </c>
      <c r="JV35" s="8" t="s">
        <v>898</v>
      </c>
      <c r="JW35" s="8" t="s">
        <v>898</v>
      </c>
      <c r="JX35" s="8" t="s">
        <v>898</v>
      </c>
      <c r="JY35" s="8" t="s">
        <v>898</v>
      </c>
      <c r="JZ35" s="8" t="s">
        <v>898</v>
      </c>
      <c r="KA35" s="8" t="s">
        <v>898</v>
      </c>
      <c r="KB35" s="8" t="s">
        <v>898</v>
      </c>
      <c r="KC35" s="8" t="s">
        <v>898</v>
      </c>
      <c r="KD35" s="8" t="s">
        <v>898</v>
      </c>
      <c r="KE35" s="8" t="s">
        <v>898</v>
      </c>
      <c r="KF35" s="8" t="s">
        <v>898</v>
      </c>
      <c r="KG35" s="8" t="s">
        <v>898</v>
      </c>
      <c r="KH35" s="8" t="s">
        <v>898</v>
      </c>
      <c r="KI35" s="8" t="s">
        <v>898</v>
      </c>
      <c r="KJ35" s="8" t="s">
        <v>898</v>
      </c>
      <c r="KK35" s="8" t="s">
        <v>898</v>
      </c>
      <c r="KL35" s="8" t="s">
        <v>898</v>
      </c>
      <c r="KM35" s="8" t="s">
        <v>898</v>
      </c>
      <c r="KN35" s="8" t="s">
        <v>413</v>
      </c>
      <c r="KO35" s="8" t="s">
        <v>413</v>
      </c>
      <c r="KP35" s="8" t="s">
        <v>413</v>
      </c>
      <c r="KQ35" s="8" t="s">
        <v>413</v>
      </c>
      <c r="KR35" s="8" t="s">
        <v>413</v>
      </c>
      <c r="KS35" s="8" t="s">
        <v>413</v>
      </c>
      <c r="KT35" s="8">
        <f t="shared" si="3"/>
        <v>3</v>
      </c>
      <c r="KU35" s="8">
        <f t="shared" si="0"/>
        <v>37</v>
      </c>
      <c r="KV35" s="8">
        <f t="shared" si="1"/>
        <v>128</v>
      </c>
      <c r="KW35" s="8">
        <f t="shared" si="2"/>
        <v>13</v>
      </c>
      <c r="KX35" s="8">
        <v>1</v>
      </c>
      <c r="KY35" s="8">
        <v>-5</v>
      </c>
      <c r="KZ35" s="61">
        <f>IF(ISBLANK($P35)," ",IF(AND(NOT(ISBLANK($Q35)),MONTH($Q35)&gt;1),IF(MONTH($P35)&lt;=1,COUNTIF(Tableau2353[[#This Row],[01/01/2024]:[31/01/2024]],"B")), IF(IF(AND((ISBLANK($Q35))),MONTH($P35)&gt;1)," ",IF(MONTH($P35)&lt;=1,COUNTIF(Tableau2353[[#This Row],[01/01/2024]:[31/01/2024]],"B")))))</f>
        <v>0</v>
      </c>
      <c r="LA35" s="61">
        <f>IF(ISBLANK($P35)," ",IF(AND(NOT(ISBLANK($Q35)),MONTH($Q35)&gt;2),IF(MONTH($P35)&lt;=2,COUNTIF(Tableau2353[[#This Row],[01/02/2024]:[29/02/2024]],"B")), IF(IF(AND((ISBLANK($Q35))),MONTH($P35)&gt;2)," ",IF(MONTH($P35)&lt;=2,COUNTIF(Tableau2353[[#This Row],[01/02/2024]:[29/02/2024]],"B")))))</f>
        <v>0</v>
      </c>
      <c r="LB35" s="61">
        <f>IF(ISBLANK($P35)," ",IF(AND(NOT(ISBLANK($Q35)),MONTH($Q35)&gt;3),IF(MONTH($P35)&lt;=3,COUNTIF(Tableau2353[[#This Row],[01/03/2024]:[29/03/2024]],"B")), IF(IF(AND((ISBLANK($Q35))),MONTH($P35)&gt;3)," ",IF(MONTH($P35)&lt;=3,COUNTIF(Tableau2353[[#This Row],[01/03/2024]:[29/03/2024]],"B")))))</f>
        <v>0</v>
      </c>
      <c r="LC35" s="61">
        <f>IF(ISBLANK($P35)," ",IF(AND(NOT(ISBLANK($Q35)),MONTH($Q35)&gt;4),IF(MONTH($P35)&lt;=4,COUNTIF(Tableau2353[[#This Row],[01/04/2024]:[30/04/2024]],"B")), IF(IF(AND((ISBLANK($Q35))),MONTH($P35)&gt;4)," ",IF(MONTH($P35)&lt;=4,COUNTIF(Tableau2353[[#This Row],[01/04/2024]:[30/04/2024]],"B")))))</f>
        <v>0</v>
      </c>
      <c r="LD35" s="61">
        <f>IF(ISBLANK($P35)," ",IF(AND(NOT(ISBLANK($Q35)),MONTH($Q35)&gt;5),IF(MONTH($P35)&lt;=5,COUNTIF(Tableau2353[[#This Row],[01/05/2024]:[31/05/2024]],"B")), IF(IF(AND((ISBLANK($Q35))),MONTH($P35)&gt;5)," ",IF(MONTH($P35)&lt;=5,COUNTIF(Tableau2353[[#This Row],[01/05/2024]:[31/05/2024]],"B")))))</f>
        <v>0</v>
      </c>
      <c r="LE35" s="61">
        <f>IF(ISBLANK($P35)," ",IF(AND(NOT(ISBLANK($Q35)),MONTH($Q35)&gt;6),IF(MONTH($P35)&lt;=6,COUNTIF(Tableau2353[[#This Row],[3/6/20242]:[28/06/2024]],"B")), IF(IF(AND((ISBLANK($Q35))),MONTH($P35)&gt;6)," ",IF(MONTH($P35)&lt;=6,COUNTIF(Tableau2353[[#This Row],[3/6/20242]:[28/06/2024]],"B")))))</f>
        <v>0</v>
      </c>
      <c r="LF35" s="61">
        <f>IF(ISBLANK($P35)," ",IF(AND(NOT(ISBLANK($Q35)),MONTH($Q35)&gt;7),IF(MONTH($P35)&lt;=7,COUNTIF(Tableau2353[[#This Row],[01/07/2024]:[31/07/2024]],"B")), IF(IF(AND((ISBLANK($Q35))),MONTH($P35)&gt;7)," ",IF(MONTH($P35)&lt;=7,COUNTIF(Tableau2353[[#This Row],[01/07/2024]:[31/07/2024]],"B")))))</f>
        <v>0</v>
      </c>
      <c r="LG35" s="61">
        <f>IF(ISBLANK($P35)," ",IF(AND(NOT(ISBLANK($Q35)),MONTH($Q35)&gt;8),IF(MONTH($P35)&lt;=8,COUNTIF(Tableau2353[[#This Row],[1/8/2024]:[30/08/2024]],"B")), IF(IF(AND((ISBLANK($Q35))),MONTH($P35)&gt;8)," ",IF(MONTH($P35)&lt;=8,COUNTIF(Tableau2353[[#This Row],[1/8/2024]:[30/08/2024]],"B")))))</f>
        <v>0</v>
      </c>
      <c r="LH35" s="61">
        <f>IF(ISBLANK($P35)," ",IF(AND(NOT(ISBLANK($Q35)),MONTH($Q35)&gt;9),IF(MONTH($P35)&lt;=9,COUNTIF(Tableau2353[[#This Row],[02/09/2024]:[30/09/2024]],"B")), IF(IF(AND((ISBLANK($Q35))),MONTH($P35)&gt;9)," ",IF(MONTH($P35)&lt;=9,COUNTIF(Tableau2353[[#This Row],[02/09/2024]:[30/09/2024]],"B")))))</f>
        <v>20</v>
      </c>
      <c r="LI35" s="61">
        <f>IF(ISBLANK($P35)," ",IF(AND(NOT(ISBLANK($Q35)),MONTH($Q35)&gt;10),IF(MONTH($P35)&lt;=10,COUNTIF(Tableau2353[[#This Row],[01/10/2024]:[31/10/2024]],"B")), IF(IF(AND((ISBLANK($Q35))),MONTH($P35)&gt;10)," ",IF(MONTH($P35)&lt;=10,COUNTIF(Tableau2353[[#This Row],[01/10/2024]:[31/10/2024]],"B")))))</f>
        <v>23</v>
      </c>
      <c r="LJ35" s="61">
        <f>IF(ISBLANK($P35)," ",IF(AND(NOT(ISBLANK($Q35)),MONTH($Q35)&gt;11),IF(MONTH($P35)&lt;=11,COUNTIF(Tableau2353[[#This Row],[01/11/2024]:[29/11/2024]],"B")), IF(IF(AND((ISBLANK($Q35))),MONTH($P35)&gt;11)," ",IF(MONTH($P35)&lt;=11,COUNTIF(Tableau2353[[#This Row],[01/11/2024]:[29/11/2024]],"B")))))</f>
        <v>19</v>
      </c>
      <c r="LK35" s="61">
        <f>IF(ISBLANK($P35)," ",IF(AND(NOT(ISBLANK($Q35)),MONTH($Q35)&gt;12),IF(MONTH($P35)&lt;=12,COUNTIF(Tableau2353[[#This Row],[02/12/2024]:[31/12/2024]],"B")), IF(IF(AND((ISBLANK($Q35))),MONTH($P35)&gt;12)," ",IF(MONTH($P35)&lt;=12,COUNTIF(Tableau2353[[#This Row],[02/12/2024]:[31/12/2024]],"B")))))</f>
        <v>16</v>
      </c>
    </row>
    <row r="36" spans="1:323" ht="15" hidden="1" customHeight="1">
      <c r="A36" s="40">
        <v>1</v>
      </c>
      <c r="B36" s="92" t="s">
        <v>524</v>
      </c>
      <c r="C36" s="115" t="s">
        <v>525</v>
      </c>
      <c r="D36" s="32">
        <v>45180</v>
      </c>
      <c r="E36" s="26" t="s">
        <v>419</v>
      </c>
      <c r="F36" s="26" t="s">
        <v>465</v>
      </c>
      <c r="G36" s="26" t="s">
        <v>421</v>
      </c>
      <c r="H36" s="26" t="s">
        <v>422</v>
      </c>
      <c r="I36" s="26" t="s">
        <v>423</v>
      </c>
      <c r="J36" s="26" t="s">
        <v>440</v>
      </c>
      <c r="K36" s="26" t="s">
        <v>441</v>
      </c>
      <c r="L36" s="26" t="s">
        <v>935</v>
      </c>
      <c r="M36" s="26" t="s">
        <v>527</v>
      </c>
      <c r="N36" s="26" t="s">
        <v>474</v>
      </c>
      <c r="O36" s="26" t="s">
        <v>451</v>
      </c>
      <c r="P36" s="32">
        <v>45292</v>
      </c>
      <c r="Q36" s="26"/>
      <c r="R36" s="27" t="s">
        <v>445</v>
      </c>
      <c r="S36" s="28">
        <f>IF(ISBLANK(P36)," ",IF(IF(AND(NOT(ISBLANK(Q36))),MONTH(Q36)&lt;1)," ",IF(MONTH(P36)&lt;2,SUM(Tableau2353[[#This Row],[01/01/2024]:[31/01/2024]])," ")))</f>
        <v>22</v>
      </c>
      <c r="T36" s="28">
        <f>IF(ISBLANK(P36)," ",IF(IF(AND(NOT(ISBLANK(Q36))),MONTH(Q36)&lt;2)," ",IF(MONTH(P36)&lt;3,SUM(Tableau2353[[#This Row],[01/02/2024]:[29/02/2024]])," ")))</f>
        <v>21</v>
      </c>
      <c r="U36" s="28">
        <f>IF(ISBLANK(P36)," ",IF(IF(AND(NOT(ISBLANK(Q36))),MONTH(Q36)&lt;3)," ",IF(MONTH(P36)&lt;4,SUM(Tableau2353[[#This Row],[01/03/2024]:[29/03/2024]])," ")))</f>
        <v>21</v>
      </c>
      <c r="V36" s="28">
        <f>IF(ISBLANK(P36)," ",IF(IF(AND(NOT(ISBLANK(Q36))),MONTH(Q36)&lt;4)," ",IF(MONTH(P36)&lt;5,SUM(Tableau2353[[#This Row],[01/04/2024]:[30/04/2024]])," ")))</f>
        <v>20</v>
      </c>
      <c r="W36" s="28">
        <f>IF(ISBLANK(P36)," ",IF(IF(AND(NOT(ISBLANK(Q36))),MONTH(Q36)&lt;5)," ",IF(MONTH(P36)&lt;6,SUM(Tableau2353[[#This Row],[01/05/2024]:[31/05/2024]])," ")))</f>
        <v>22</v>
      </c>
      <c r="X36" s="28">
        <f>IF(ISBLANK(P36)," ",IF(IF(AND(NOT(ISBLANK(Q36))),MONTH(Q36)&lt;6)," ",IF(MONTH(P36)&lt;7,SUM(Tableau2353[[#This Row],[3/6/20242]:[28/06/2024]])," ")))</f>
        <v>15</v>
      </c>
      <c r="Y36" s="28">
        <f>IF(ISBLANK(P36)," ",IF(IF(AND(NOT(ISBLANK(Q36))),MONTH(Q36)&lt;6)," ",IF(MONTH(P36)&lt;8,SUM(Tableau2353[[#This Row],[01/07/2024]:[31/07/2024]])," ")))</f>
        <v>22</v>
      </c>
      <c r="Z36" s="28">
        <f>IF(ISBLANK(P36)," ",IF(IF(AND(NOT(ISBLANK(Q36))),MONTH(Q36)&lt;8)," ",IF(MONTH(P36)&lt;9,SUM(Tableau2353[[#This Row],[1/8/2024]:[30/08/2024]])," ")))</f>
        <v>16</v>
      </c>
      <c r="AA36" s="28">
        <f>IF(ISBLANK(P36)," ",IF(IF(AND(NOT(ISBLANK(Q36))),MONTH(Q36)&lt;9)," ",IF(MONTH(P36)&lt;10,SUM(Tableau2353[[#This Row],[02/09/2024]:[30/09/2024]])," ")))</f>
        <v>19</v>
      </c>
      <c r="AB36" s="28">
        <f>IF(ISBLANK(P36)," ",IF(IF(AND(NOT(ISBLANK(Q36))),MONTH(Q36)&lt;10)," ",IF(MONTH(P36)&lt;11,SUM(Tableau2353[[#This Row],[01/10/2024]:[31/10/2024]])," ")))</f>
        <v>23</v>
      </c>
      <c r="AC36" s="28">
        <f>IF(ISBLANK(P36)," ",IF(IF(AND(NOT(ISBLANK(Q36))),MONTH(Q36)&lt;11)," ",IF(MONTH(P36)&lt;12,SUM(Tableau2353[[#This Row],[01/11/2024]:[29/11/2024]])," ")))</f>
        <v>17</v>
      </c>
      <c r="AD36" s="28">
        <f>IF(ISBLANK(P36)," ",IF(IF(AND(NOT(ISBLANK(Q36))),MONTH(Q36)&lt;12)," ",IF(MONTH(P36)&lt;13,SUM(Tableau2353[[#This Row],[02/12/2024]:[31/12/2024]])," ")))</f>
        <v>15</v>
      </c>
      <c r="AE36" s="7"/>
      <c r="AF36" s="64">
        <f>IF(OR(ISBLANK(P36),Tableau2353[[#This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36" s="8">
        <f>IF(OR(ISBLANK(P36),Tableau2353[[#This Row],[Février]]=" ")," ",SUM(Tableau2353[[#This Row],[01/02/2024]:[29/02/2024]])/(COUNTA(Tableau2353[[#This Row],[01/02/2024]:[29/02/2024]])+COUNTBLANK(Tableau2353[[#This Row],[01/02/2024]:[29/02/2024]])))</f>
        <v>1</v>
      </c>
      <c r="AH36" s="8">
        <f>IF(OR(ISBLANK(P36),Tableau2353[[#This Row],[Mars]]=" ")," ",SUM(Tableau2353[[#This Row],[01/03/2024]:[29/03/2024]])/(COUNTA(Tableau2353[[#This Row],[01/03/2024]:[29/03/2024]])+COUNTBLANK(Tableau2353[[#This Row],[01/03/2024]:[29/03/2024]])))</f>
        <v>1</v>
      </c>
      <c r="AI36" s="8">
        <f>IF(OR(ISBLANK(P36),Tableau2353[[#This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36" s="8">
        <f>IF(OR(ISBLANK(P36),Tableau2353[[#This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36" s="8">
        <f>IF(OR(ISBLANK(P36),Tableau2353[[#This Row],[Juin]]=" ")," ",SUM(Tableau2353[[#This Row],[3/6/20242]:[28/06/2024]])/(COUNTA(Tableau2353[[#This Row],[3/6/20242]:[28/06/2024]])+COUNTBLANK(Tableau2353[[#This Row],[3/6/20242]:[28/06/2024]])))</f>
        <v>0.75</v>
      </c>
      <c r="AL36" s="8">
        <f>IF(OR(ISBLANK(P36),Tableau2353[[#This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36" s="8">
        <f>IF(OR(ISBLANK(P36),Tableau2353[[#This Row],[Août]]=" ")," ",SUM(Tableau2353[[#This Row],[1/8/2024]:[30/08/2024]])/(COUNTA(Tableau2353[[#This Row],[1/8/2024]:[30/08/2024]])+COUNTBLANK(Tableau2353[[#This Row],[1/8/2024]:[30/08/2024]])))</f>
        <v>0.72727272727272729</v>
      </c>
      <c r="AN36" s="8">
        <f>IF(OR(ISBLANK(P36),Tableau2353[[#This Row],[Septembre]]=" ")," ",SUM(Tableau2353[[#This Row],[02/09/2024]:[30/09/2024]])/(COUNTA(Tableau2353[[#This Row],[02/09/2024]:[30/09/2024]])+COUNTBLANK(Tableau2353[[#This Row],[02/09/2024]:[30/09/2024]])))</f>
        <v>0.90476190476190477</v>
      </c>
      <c r="AO36" s="8">
        <f>IF(OR(ISBLANK(P36),Tableau2353[[#This Row],[Octobre]]=" ")," ",SUM(Tableau2353[[#This Row],[01/10/2024]:[31/10/2024]])/(COUNTA(Tableau2353[[#This Row],[01/10/2024]:[31/10/2024]])+COUNTBLANK(Tableau2353[[#This Row],[01/10/2024]:[31/10/2024]])))</f>
        <v>1</v>
      </c>
      <c r="AP36" s="8">
        <f>IF(OR(ISBLANK(P36),Tableau2353[[#This Row],[Novembre]]=" ")," ",SUM(Tableau2353[[#This Row],[01/11/2024]:[29/11/2024]])/(COUNTA(Tableau2353[[#This Row],[01/11/2024]:[29/11/2024]])+COUNTBLANK(Tableau2353[[#This Row],[01/11/2024]:[29/11/2024]])))</f>
        <v>0.80952380952380953</v>
      </c>
      <c r="AQ36" s="8">
        <f>IF(OR(ISBLANK(P36),Tableau2353[[#This Row],[Décembre]]=" ")," ",SUM(Tableau2353[[#This Row],[02/12/2024]:[31/12/2024]])/(COUNTA(Tableau2353[[#This Row],[02/12/2024]:[31/12/2024]])+COUNTBLANK(Tableau2353[[#This Row],[02/12/2024]:[31/12/2024]])))</f>
        <v>0.68181818181818177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  <c r="AY36" s="8">
        <v>1</v>
      </c>
      <c r="AZ36" s="61" t="s">
        <v>415</v>
      </c>
      <c r="BA36" s="8">
        <v>1</v>
      </c>
      <c r="BB36" s="8">
        <v>1</v>
      </c>
      <c r="BC36" s="8">
        <v>1</v>
      </c>
      <c r="BD36" s="8">
        <v>1</v>
      </c>
      <c r="BE36" s="8">
        <v>1</v>
      </c>
      <c r="BF36" s="8">
        <v>1</v>
      </c>
      <c r="BG36" s="8">
        <v>1</v>
      </c>
      <c r="BH36" s="8">
        <v>1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8">
        <v>1</v>
      </c>
      <c r="BO36" s="8">
        <v>1</v>
      </c>
      <c r="BP36" s="8">
        <v>1</v>
      </c>
      <c r="BQ36" s="8">
        <v>1</v>
      </c>
      <c r="BR36" s="8">
        <v>1</v>
      </c>
      <c r="BS36" s="8">
        <v>1</v>
      </c>
      <c r="BT36" s="8">
        <v>1</v>
      </c>
      <c r="BU36" s="8">
        <v>1</v>
      </c>
      <c r="BV36" s="8">
        <v>1</v>
      </c>
      <c r="BW36" s="8">
        <v>1</v>
      </c>
      <c r="BX36" s="8">
        <v>1</v>
      </c>
      <c r="BY36" s="8">
        <v>1</v>
      </c>
      <c r="BZ36" s="8">
        <v>1</v>
      </c>
      <c r="CA36" s="8">
        <v>1</v>
      </c>
      <c r="CB36" s="8">
        <v>1</v>
      </c>
      <c r="CC36" s="8">
        <v>1</v>
      </c>
      <c r="CD36" s="8">
        <v>1</v>
      </c>
      <c r="CE36" s="8">
        <v>1</v>
      </c>
      <c r="CF36" s="8">
        <v>1</v>
      </c>
      <c r="CG36" s="8">
        <v>1</v>
      </c>
      <c r="CH36" s="8">
        <v>1</v>
      </c>
      <c r="CI36" s="8">
        <v>1</v>
      </c>
      <c r="CJ36" s="8">
        <v>1</v>
      </c>
      <c r="CK36" s="8">
        <v>1</v>
      </c>
      <c r="CL36" s="8">
        <v>1</v>
      </c>
      <c r="CM36" s="8">
        <v>1</v>
      </c>
      <c r="CN36" s="8">
        <v>1</v>
      </c>
      <c r="CO36" s="8">
        <v>1</v>
      </c>
      <c r="CP36" s="8">
        <v>1</v>
      </c>
      <c r="CQ36" s="8">
        <v>1</v>
      </c>
      <c r="CR36" s="8">
        <v>1</v>
      </c>
      <c r="CS36" s="8">
        <v>1</v>
      </c>
      <c r="CT36" s="8">
        <v>1</v>
      </c>
      <c r="CU36" s="8">
        <v>1</v>
      </c>
      <c r="CV36" s="8">
        <v>1</v>
      </c>
      <c r="CW36" s="8">
        <v>1</v>
      </c>
      <c r="CX36" s="8">
        <v>1</v>
      </c>
      <c r="CY36" s="8">
        <v>1</v>
      </c>
      <c r="CZ36" s="8">
        <v>1</v>
      </c>
      <c r="DA36" s="8">
        <v>1</v>
      </c>
      <c r="DB36" s="8">
        <v>1</v>
      </c>
      <c r="DC36" s="8">
        <v>1</v>
      </c>
      <c r="DD36" s="8">
        <v>1</v>
      </c>
      <c r="DE36" s="8">
        <v>1</v>
      </c>
      <c r="DF36" s="8">
        <v>1</v>
      </c>
      <c r="DG36" s="8">
        <v>1</v>
      </c>
      <c r="DH36" s="8">
        <v>1</v>
      </c>
      <c r="DI36" s="8">
        <v>1</v>
      </c>
      <c r="DJ36" s="8">
        <v>1</v>
      </c>
      <c r="DK36" s="8">
        <v>1</v>
      </c>
      <c r="DL36" s="8" t="s">
        <v>415</v>
      </c>
      <c r="DM36" s="8" t="s">
        <v>415</v>
      </c>
      <c r="DN36" s="8">
        <v>1</v>
      </c>
      <c r="DO36" s="8">
        <v>1</v>
      </c>
      <c r="DP36" s="8">
        <v>1</v>
      </c>
      <c r="DQ36" s="8">
        <v>1</v>
      </c>
      <c r="DR36" s="8">
        <v>1</v>
      </c>
      <c r="DS36" s="8">
        <v>1</v>
      </c>
      <c r="DT36" s="8">
        <v>1</v>
      </c>
      <c r="DU36" s="8">
        <v>1</v>
      </c>
      <c r="DV36" s="8">
        <v>1</v>
      </c>
      <c r="DW36" s="8">
        <v>1</v>
      </c>
      <c r="DX36" s="8">
        <v>1</v>
      </c>
      <c r="DY36" s="8">
        <v>1</v>
      </c>
      <c r="DZ36" s="8">
        <v>1</v>
      </c>
      <c r="EA36" s="8" t="s">
        <v>415</v>
      </c>
      <c r="EB36" s="8">
        <v>1</v>
      </c>
      <c r="EC36" s="8">
        <v>1</v>
      </c>
      <c r="ED36" s="8">
        <v>1</v>
      </c>
      <c r="EE36" s="8">
        <v>1</v>
      </c>
      <c r="EF36" s="8">
        <v>1</v>
      </c>
      <c r="EG36" s="8">
        <v>1</v>
      </c>
      <c r="EH36" s="8">
        <v>1</v>
      </c>
      <c r="EI36" s="8">
        <v>1</v>
      </c>
      <c r="EJ36" s="8">
        <v>1</v>
      </c>
      <c r="EK36" s="8">
        <v>1</v>
      </c>
      <c r="EL36" s="8">
        <v>1</v>
      </c>
      <c r="EM36" s="8">
        <v>1</v>
      </c>
      <c r="EN36" s="8">
        <v>1</v>
      </c>
      <c r="EO36" s="8">
        <v>1</v>
      </c>
      <c r="EP36" s="8">
        <v>1</v>
      </c>
      <c r="EQ36" s="8">
        <v>1</v>
      </c>
      <c r="ER36" s="8">
        <v>1</v>
      </c>
      <c r="ES36" s="8">
        <v>1</v>
      </c>
      <c r="ET36" s="8">
        <v>1</v>
      </c>
      <c r="EU36" s="8">
        <v>1</v>
      </c>
      <c r="EV36" s="8">
        <v>1</v>
      </c>
      <c r="EW36" s="8">
        <v>1</v>
      </c>
      <c r="EX36" s="8">
        <v>1</v>
      </c>
      <c r="EY36" s="8">
        <v>1</v>
      </c>
      <c r="EZ36" s="8">
        <v>1</v>
      </c>
      <c r="FA36" s="8">
        <v>1</v>
      </c>
      <c r="FB36" s="8">
        <v>1</v>
      </c>
      <c r="FC36" s="8">
        <v>1</v>
      </c>
      <c r="FD36" s="8">
        <v>1</v>
      </c>
      <c r="FE36" s="8">
        <v>1</v>
      </c>
      <c r="FF36" s="8">
        <v>1</v>
      </c>
      <c r="FG36" s="8">
        <v>1</v>
      </c>
      <c r="FH36" s="8" t="s">
        <v>415</v>
      </c>
      <c r="FI36" s="8" t="s">
        <v>415</v>
      </c>
      <c r="FJ36" s="8" t="s">
        <v>413</v>
      </c>
      <c r="FK36" s="8" t="s">
        <v>413</v>
      </c>
      <c r="FL36" s="8" t="s">
        <v>413</v>
      </c>
      <c r="FM36" s="8">
        <v>1</v>
      </c>
      <c r="FN36" s="8">
        <v>1</v>
      </c>
      <c r="FO36" s="8">
        <v>1</v>
      </c>
      <c r="FP36" s="8">
        <v>1</v>
      </c>
      <c r="FQ36" s="8">
        <v>1</v>
      </c>
      <c r="FR36" s="8">
        <v>1</v>
      </c>
      <c r="FS36" s="8">
        <v>1</v>
      </c>
      <c r="FT36" s="8">
        <v>1</v>
      </c>
      <c r="FU36" s="8">
        <v>1</v>
      </c>
      <c r="FV36" s="8">
        <v>1</v>
      </c>
      <c r="FW36" s="8">
        <v>1</v>
      </c>
      <c r="FX36" s="8">
        <v>1</v>
      </c>
      <c r="FY36" s="8">
        <v>1</v>
      </c>
      <c r="FZ36" s="8">
        <v>1</v>
      </c>
      <c r="GA36" s="8">
        <v>1</v>
      </c>
      <c r="GB36" s="8">
        <v>1</v>
      </c>
      <c r="GC36" s="8">
        <v>1</v>
      </c>
      <c r="GD36" s="8">
        <v>1</v>
      </c>
      <c r="GE36" s="8">
        <v>1</v>
      </c>
      <c r="GF36" s="8">
        <v>1</v>
      </c>
      <c r="GG36" s="8">
        <v>1</v>
      </c>
      <c r="GH36" s="8">
        <v>1</v>
      </c>
      <c r="GI36" s="8">
        <v>1</v>
      </c>
      <c r="GJ36" s="8">
        <v>1</v>
      </c>
      <c r="GK36" s="8">
        <v>1</v>
      </c>
      <c r="GL36" s="8">
        <v>1</v>
      </c>
      <c r="GM36" s="8" t="s">
        <v>415</v>
      </c>
      <c r="GN36" s="8">
        <v>1</v>
      </c>
      <c r="GO36" s="8">
        <v>1</v>
      </c>
      <c r="GP36" s="8">
        <v>1</v>
      </c>
      <c r="GQ36" s="8">
        <v>1</v>
      </c>
      <c r="GR36" s="8">
        <v>1</v>
      </c>
      <c r="GS36" s="8">
        <v>1</v>
      </c>
      <c r="GT36" s="8">
        <v>1</v>
      </c>
      <c r="GU36" s="8">
        <v>1</v>
      </c>
      <c r="GV36" s="8">
        <v>1</v>
      </c>
      <c r="GW36" s="8">
        <v>1</v>
      </c>
      <c r="GX36" s="8" t="s">
        <v>415</v>
      </c>
      <c r="GY36" s="8">
        <v>1</v>
      </c>
      <c r="GZ36" s="8">
        <v>1</v>
      </c>
      <c r="HA36" s="8" t="s">
        <v>413</v>
      </c>
      <c r="HB36" s="8" t="s">
        <v>415</v>
      </c>
      <c r="HC36" s="8" t="s">
        <v>415</v>
      </c>
      <c r="HD36" s="8" t="s">
        <v>413</v>
      </c>
      <c r="HE36" s="8" t="s">
        <v>413</v>
      </c>
      <c r="HF36" s="8">
        <v>1</v>
      </c>
      <c r="HG36" s="8">
        <v>1</v>
      </c>
      <c r="HH36" s="8">
        <v>1</v>
      </c>
      <c r="HI36" s="8">
        <v>1</v>
      </c>
      <c r="HJ36" s="8">
        <v>1</v>
      </c>
      <c r="HK36" s="8">
        <v>1</v>
      </c>
      <c r="HL36" s="8">
        <v>1</v>
      </c>
      <c r="HM36" s="8">
        <v>1</v>
      </c>
      <c r="HN36" s="8">
        <v>1</v>
      </c>
      <c r="HO36" s="8">
        <v>1</v>
      </c>
      <c r="HP36" s="8">
        <v>1</v>
      </c>
      <c r="HQ36" s="8">
        <v>1</v>
      </c>
      <c r="HR36" s="8">
        <v>1</v>
      </c>
      <c r="HS36" s="8">
        <v>1</v>
      </c>
      <c r="HT36" s="8">
        <v>1</v>
      </c>
      <c r="HU36" s="8" t="s">
        <v>415</v>
      </c>
      <c r="HV36" s="8">
        <v>1</v>
      </c>
      <c r="HW36" s="8">
        <v>1</v>
      </c>
      <c r="HX36" s="8">
        <v>1</v>
      </c>
      <c r="HY36" s="8" t="s">
        <v>413</v>
      </c>
      <c r="HZ36" s="8">
        <v>1</v>
      </c>
      <c r="IA36" s="8">
        <v>1</v>
      </c>
      <c r="IB36" s="8">
        <v>1</v>
      </c>
      <c r="IC36" s="8">
        <v>1</v>
      </c>
      <c r="ID36" s="8">
        <v>1</v>
      </c>
      <c r="IE36" s="8">
        <v>1</v>
      </c>
      <c r="IF36" s="8">
        <v>1</v>
      </c>
      <c r="IG36" s="8">
        <v>1</v>
      </c>
      <c r="IH36" s="8">
        <v>1</v>
      </c>
      <c r="II36" s="8">
        <v>1</v>
      </c>
      <c r="IJ36" s="8">
        <v>1</v>
      </c>
      <c r="IK36" s="8">
        <v>1</v>
      </c>
      <c r="IL36" s="8">
        <v>1</v>
      </c>
      <c r="IM36" s="8">
        <v>1</v>
      </c>
      <c r="IN36" s="8">
        <v>1</v>
      </c>
      <c r="IO36" s="8">
        <v>1</v>
      </c>
      <c r="IP36" s="8">
        <v>1</v>
      </c>
      <c r="IQ36" s="8">
        <v>1</v>
      </c>
      <c r="IR36" s="8">
        <v>1</v>
      </c>
      <c r="IS36" s="8">
        <v>1</v>
      </c>
      <c r="IT36" s="8">
        <v>1</v>
      </c>
      <c r="IU36" s="8">
        <v>1</v>
      </c>
      <c r="IV36" s="8">
        <v>1</v>
      </c>
      <c r="IW36" s="8">
        <v>1</v>
      </c>
      <c r="IX36" s="8">
        <v>1</v>
      </c>
      <c r="IY36" s="8">
        <v>1</v>
      </c>
      <c r="IZ36" s="8">
        <v>1</v>
      </c>
      <c r="JA36" s="8">
        <v>1</v>
      </c>
      <c r="JB36" s="8">
        <v>1</v>
      </c>
      <c r="JC36" s="8">
        <v>1</v>
      </c>
      <c r="JD36" s="8">
        <v>1</v>
      </c>
      <c r="JE36" s="8">
        <v>1</v>
      </c>
      <c r="JF36" s="8" t="s">
        <v>415</v>
      </c>
      <c r="JG36" s="8">
        <v>1</v>
      </c>
      <c r="JH36" s="8">
        <v>1</v>
      </c>
      <c r="JI36" s="8">
        <v>1</v>
      </c>
      <c r="JJ36" s="8">
        <v>1</v>
      </c>
      <c r="JK36" s="8">
        <v>1</v>
      </c>
      <c r="JL36" s="8">
        <v>1</v>
      </c>
      <c r="JM36" s="8" t="s">
        <v>409</v>
      </c>
      <c r="JN36" s="8" t="s">
        <v>415</v>
      </c>
      <c r="JO36" s="8">
        <v>1</v>
      </c>
      <c r="JP36" s="8">
        <v>1</v>
      </c>
      <c r="JQ36" s="8">
        <v>1</v>
      </c>
      <c r="JR36" s="8" t="s">
        <v>409</v>
      </c>
      <c r="JS36" s="8">
        <v>1</v>
      </c>
      <c r="JT36" s="8">
        <v>1</v>
      </c>
      <c r="JU36" s="8">
        <v>1</v>
      </c>
      <c r="JV36" s="8">
        <v>1</v>
      </c>
      <c r="JW36" s="8">
        <v>1</v>
      </c>
      <c r="JX36" s="8" t="s">
        <v>409</v>
      </c>
      <c r="JY36" s="8">
        <v>1</v>
      </c>
      <c r="JZ36" s="8">
        <v>1</v>
      </c>
      <c r="KA36" s="8">
        <v>1</v>
      </c>
      <c r="KB36" s="8" t="s">
        <v>409</v>
      </c>
      <c r="KC36" s="8">
        <v>1</v>
      </c>
      <c r="KD36" s="8">
        <v>1</v>
      </c>
      <c r="KE36" s="8">
        <v>1</v>
      </c>
      <c r="KF36" s="8">
        <v>1</v>
      </c>
      <c r="KG36" s="8" t="s">
        <v>409</v>
      </c>
      <c r="KH36" s="8">
        <v>1</v>
      </c>
      <c r="KI36" s="8">
        <v>1</v>
      </c>
      <c r="KJ36" s="8">
        <v>1</v>
      </c>
      <c r="KK36" s="8">
        <v>1</v>
      </c>
      <c r="KL36" s="8" t="s">
        <v>409</v>
      </c>
      <c r="KM36" s="8">
        <v>1</v>
      </c>
      <c r="KN36" s="8">
        <v>1</v>
      </c>
      <c r="KO36" s="8">
        <v>1</v>
      </c>
      <c r="KP36" s="8">
        <v>1</v>
      </c>
      <c r="KQ36" s="8" t="s">
        <v>409</v>
      </c>
      <c r="KR36" s="8" t="s">
        <v>413</v>
      </c>
      <c r="KS36" s="8" t="s">
        <v>413</v>
      </c>
      <c r="KT36" s="8">
        <f t="shared" si="3"/>
        <v>7</v>
      </c>
      <c r="KU36" s="8">
        <f t="shared" si="0"/>
        <v>9</v>
      </c>
      <c r="KV36" s="102">
        <f t="shared" si="1"/>
        <v>233</v>
      </c>
      <c r="KW36" s="8">
        <f t="shared" si="2"/>
        <v>13</v>
      </c>
      <c r="KX36" s="8">
        <v>14</v>
      </c>
      <c r="KY36" s="8"/>
      <c r="KZ36" s="61">
        <f>IF(ISBLANK($P36)," ",IF(AND(NOT(ISBLANK($Q36)),MONTH($Q36)&gt;1),IF(MONTH($P36)&lt;=1,COUNTIF(Tableau2353[[#This Row],[01/01/2024]:[31/01/2024]],"B")), IF(IF(AND((ISBLANK($Q36))),MONTH($P36)&gt;1)," ",IF(MONTH($P36)&lt;=1,COUNTIF(Tableau2353[[#This Row],[01/01/2024]:[31/01/2024]],"B")))))</f>
        <v>0</v>
      </c>
      <c r="LA36" s="61">
        <f>IF(ISBLANK($P36)," ",IF(AND(NOT(ISBLANK($Q36)),MONTH($Q36)&gt;2),IF(MONTH($P36)&lt;=2,COUNTIF(Tableau2353[[#This Row],[01/02/2024]:[29/02/2024]],"B")), IF(IF(AND((ISBLANK($Q36))),MONTH($P36)&gt;2)," ",IF(MONTH($P36)&lt;=2,COUNTIF(Tableau2353[[#This Row],[01/02/2024]:[29/02/2024]],"B")))))</f>
        <v>0</v>
      </c>
      <c r="LB36" s="61">
        <f>IF(ISBLANK($P36)," ",IF(AND(NOT(ISBLANK($Q36)),MONTH($Q36)&gt;3),IF(MONTH($P36)&lt;=3,COUNTIF(Tableau2353[[#This Row],[01/03/2024]:[29/03/2024]],"B")), IF(IF(AND((ISBLANK($Q36))),MONTH($P36)&gt;3)," ",IF(MONTH($P36)&lt;=3,COUNTIF(Tableau2353[[#This Row],[01/03/2024]:[29/03/2024]],"B")))))</f>
        <v>0</v>
      </c>
      <c r="LC36" s="61">
        <f>IF(ISBLANK($P36)," ",IF(AND(NOT(ISBLANK($Q36)),MONTH($Q36)&gt;4),IF(MONTH($P36)&lt;=4,COUNTIF(Tableau2353[[#This Row],[01/04/2024]:[30/04/2024]],"B")), IF(IF(AND((ISBLANK($Q36))),MONTH($P36)&gt;4)," ",IF(MONTH($P36)&lt;=4,COUNTIF(Tableau2353[[#This Row],[01/04/2024]:[30/04/2024]],"B")))))</f>
        <v>0</v>
      </c>
      <c r="LD36" s="61">
        <f>IF(ISBLANK($P36)," ",IF(AND(NOT(ISBLANK($Q36)),MONTH($Q36)&gt;5),IF(MONTH($P36)&lt;=5,COUNTIF(Tableau2353[[#This Row],[01/05/2024]:[31/05/2024]],"B")), IF(IF(AND((ISBLANK($Q36))),MONTH($P36)&gt;5)," ",IF(MONTH($P36)&lt;=5,COUNTIF(Tableau2353[[#This Row],[01/05/2024]:[31/05/2024]],"B")))))</f>
        <v>0</v>
      </c>
      <c r="LE36" s="61">
        <f>IF(ISBLANK($P36)," ",IF(AND(NOT(ISBLANK($Q36)),MONTH($Q36)&gt;6),IF(MONTH($P36)&lt;=6,COUNTIF(Tableau2353[[#This Row],[3/6/20242]:[28/06/2024]],"B")), IF(IF(AND((ISBLANK($Q36))),MONTH($P36)&gt;6)," ",IF(MONTH($P36)&lt;=6,COUNTIF(Tableau2353[[#This Row],[3/6/20242]:[28/06/2024]],"B")))))</f>
        <v>0</v>
      </c>
      <c r="LF36" s="61">
        <f>IF(ISBLANK($P36)," ",IF(AND(NOT(ISBLANK($Q36)),MONTH($Q36)&gt;7),IF(MONTH($P36)&lt;=7,COUNTIF(Tableau2353[[#This Row],[01/07/2024]:[31/07/2024]],"B")), IF(IF(AND((ISBLANK($Q36))),MONTH($P36)&gt;7)," ",IF(MONTH($P36)&lt;=7,COUNTIF(Tableau2353[[#This Row],[01/07/2024]:[31/07/2024]],"B")))))</f>
        <v>0</v>
      </c>
      <c r="LG36" s="61">
        <f>IF(ISBLANK($P36)," ",IF(AND(NOT(ISBLANK($Q36)),MONTH($Q36)&gt;8),IF(MONTH($P36)&lt;=8,COUNTIF(Tableau2353[[#This Row],[1/8/2024]:[30/08/2024]],"B")), IF(IF(AND((ISBLANK($Q36))),MONTH($P36)&gt;8)," ",IF(MONTH($P36)&lt;=8,COUNTIF(Tableau2353[[#This Row],[1/8/2024]:[30/08/2024]],"B")))))</f>
        <v>0</v>
      </c>
      <c r="LH36" s="61">
        <f>IF(ISBLANK($P36)," ",IF(AND(NOT(ISBLANK($Q36)),MONTH($Q36)&gt;9),IF(MONTH($P36)&lt;=9,COUNTIF(Tableau2353[[#This Row],[02/09/2024]:[30/09/2024]],"B")), IF(IF(AND((ISBLANK($Q36))),MONTH($P36)&gt;9)," ",IF(MONTH($P36)&lt;=9,COUNTIF(Tableau2353[[#This Row],[02/09/2024]:[30/09/2024]],"B")))))</f>
        <v>0</v>
      </c>
      <c r="LI36" s="61">
        <f>IF(ISBLANK($P36)," ",IF(AND(NOT(ISBLANK($Q36)),MONTH($Q36)&gt;10),IF(MONTH($P36)&lt;=10,COUNTIF(Tableau2353[[#This Row],[01/10/2024]:[31/10/2024]],"B")), IF(IF(AND((ISBLANK($Q36))),MONTH($P36)&gt;10)," ",IF(MONTH($P36)&lt;=10,COUNTIF(Tableau2353[[#This Row],[01/10/2024]:[31/10/2024]],"B")))))</f>
        <v>0</v>
      </c>
      <c r="LJ36" s="61">
        <f>IF(ISBLANK($P36)," ",IF(AND(NOT(ISBLANK($Q36)),MONTH($Q36)&gt;11),IF(MONTH($P36)&lt;=11,COUNTIF(Tableau2353[[#This Row],[01/11/2024]:[29/11/2024]],"B")), IF(IF(AND((ISBLANK($Q36))),MONTH($P36)&gt;11)," ",IF(MONTH($P36)&lt;=11,COUNTIF(Tableau2353[[#This Row],[01/11/2024]:[29/11/2024]],"B")))))</f>
        <v>0</v>
      </c>
      <c r="LK36" s="61">
        <f>IF(ISBLANK($P36)," ",IF(AND(NOT(ISBLANK($Q36)),MONTH($Q36)&gt;12),IF(MONTH($P36)&lt;=12,COUNTIF(Tableau2353[[#This Row],[02/12/2024]:[31/12/2024]],"B")), IF(IF(AND((ISBLANK($Q36))),MONTH($P36)&gt;12)," ",IF(MONTH($P36)&lt;=12,COUNTIF(Tableau2353[[#This Row],[02/12/2024]:[31/12/2024]],"B")))))</f>
        <v>0</v>
      </c>
    </row>
    <row r="37" spans="1:323" ht="15" hidden="1" customHeight="1">
      <c r="A37" s="40">
        <v>1</v>
      </c>
      <c r="B37" s="92" t="s">
        <v>528</v>
      </c>
      <c r="C37" s="115" t="s">
        <v>529</v>
      </c>
      <c r="D37" s="32">
        <v>44782</v>
      </c>
      <c r="E37" s="26" t="s">
        <v>470</v>
      </c>
      <c r="F37" s="26" t="s">
        <v>437</v>
      </c>
      <c r="G37" s="26" t="s">
        <v>421</v>
      </c>
      <c r="H37" s="26" t="s">
        <v>422</v>
      </c>
      <c r="I37" s="26" t="s">
        <v>423</v>
      </c>
      <c r="J37" s="26" t="s">
        <v>440</v>
      </c>
      <c r="K37" s="26" t="s">
        <v>441</v>
      </c>
      <c r="L37" s="26" t="s">
        <v>935</v>
      </c>
      <c r="M37" s="26" t="s">
        <v>527</v>
      </c>
      <c r="N37" s="26" t="s">
        <v>474</v>
      </c>
      <c r="O37" s="26" t="s">
        <v>451</v>
      </c>
      <c r="P37" s="32">
        <v>45292</v>
      </c>
      <c r="Q37" s="26"/>
      <c r="R37" s="27" t="s">
        <v>445</v>
      </c>
      <c r="S37" s="28">
        <f>IF(ISBLANK(P37)," ",IF(IF(AND(NOT(ISBLANK(Q37))),MONTH(Q37)&lt;1)," ",IF(MONTH(P37)&lt;2,SUM(Tableau2353[[#This Row],[01/01/2024]:[31/01/2024]])," ")))</f>
        <v>22</v>
      </c>
      <c r="T37" s="28">
        <f>IF(ISBLANK(P37)," ",IF(IF(AND(NOT(ISBLANK(Q37))),MONTH(Q37)&lt;2)," ",IF(MONTH(P37)&lt;3,SUM(Tableau2353[[#This Row],[01/02/2024]:[29/02/2024]])," ")))</f>
        <v>21</v>
      </c>
      <c r="U37" s="28">
        <f>IF(ISBLANK(P37)," ",IF(IF(AND(NOT(ISBLANK(Q37))),MONTH(Q37)&lt;3)," ",IF(MONTH(P37)&lt;4,SUM(Tableau2353[[#This Row],[01/03/2024]:[29/03/2024]])," ")))</f>
        <v>21</v>
      </c>
      <c r="V37" s="28">
        <f>IF(ISBLANK(P37)," ",IF(IF(AND(NOT(ISBLANK(Q37))),MONTH(Q37)&lt;4)," ",IF(MONTH(P37)&lt;5,SUM(Tableau2353[[#This Row],[01/04/2024]:[30/04/2024]])," ")))</f>
        <v>20</v>
      </c>
      <c r="W37" s="28">
        <f>IF(ISBLANK(P37)," ",IF(IF(AND(NOT(ISBLANK(Q37))),MONTH(Q37)&lt;5)," ",IF(MONTH(P37)&lt;6,SUM(Tableau2353[[#This Row],[01/05/2024]:[31/05/2024]])," ")))</f>
        <v>22</v>
      </c>
      <c r="X37" s="28">
        <f>IF(ISBLANK(P37)," ",IF(IF(AND(NOT(ISBLANK(Q37))),MONTH(Q37)&lt;6)," ",IF(MONTH(P37)&lt;7,SUM(Tableau2353[[#This Row],[3/6/20242]:[28/06/2024]])," ")))</f>
        <v>13</v>
      </c>
      <c r="Y37" s="28">
        <f>IF(ISBLANK(P37)," ",IF(IF(AND(NOT(ISBLANK(Q37))),MONTH(Q37)&lt;6)," ",IF(MONTH(P37)&lt;8,SUM(Tableau2353[[#This Row],[01/07/2024]:[31/07/2024]])," ")))</f>
        <v>22</v>
      </c>
      <c r="Z37" s="28">
        <f>IF(ISBLANK(P37)," ",IF(IF(AND(NOT(ISBLANK(Q37))),MONTH(Q37)&lt;8)," ",IF(MONTH(P37)&lt;9,SUM(Tableau2353[[#This Row],[1/8/2024]:[30/08/2024]])," ")))</f>
        <v>14</v>
      </c>
      <c r="AA37" s="28">
        <f>IF(ISBLANK(P37)," ",IF(IF(AND(NOT(ISBLANK(Q37))),MONTH(Q37)&lt;9)," ",IF(MONTH(P37)&lt;10,SUM(Tableau2353[[#This Row],[02/09/2024]:[30/09/2024]])," ")))</f>
        <v>17</v>
      </c>
      <c r="AB37" s="28">
        <f>IF(ISBLANK(P37)," ",IF(IF(AND(NOT(ISBLANK(Q37))),MONTH(Q37)&lt;10)," ",IF(MONTH(P37)&lt;11,SUM(Tableau2353[[#This Row],[01/10/2024]:[31/10/2024]])," ")))</f>
        <v>23</v>
      </c>
      <c r="AC37" s="28">
        <f>IF(ISBLANK(P37)," ",IF(IF(AND(NOT(ISBLANK(Q37))),MONTH(Q37)&lt;11)," ",IF(MONTH(P37)&lt;12,SUM(Tableau2353[[#This Row],[01/11/2024]:[29/11/2024]])," ")))</f>
        <v>19</v>
      </c>
      <c r="AD37" s="28">
        <f>IF(ISBLANK(P37)," ",IF(IF(AND(NOT(ISBLANK(Q37))),MONTH(Q37)&lt;12)," ",IF(MONTH(P37)&lt;13,SUM(Tableau2353[[#This Row],[02/12/2024]:[31/12/2024]])," ")))</f>
        <v>11</v>
      </c>
      <c r="AE37" s="7"/>
      <c r="AF37" s="64">
        <f>IF(OR(ISBLANK(P37),Tableau2353[[#This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37" s="8">
        <f>IF(OR(ISBLANK(P37),Tableau2353[[#This Row],[Février]]=" ")," ",SUM(Tableau2353[[#This Row],[01/02/2024]:[29/02/2024]])/(COUNTA(Tableau2353[[#This Row],[01/02/2024]:[29/02/2024]])+COUNTBLANK(Tableau2353[[#This Row],[01/02/2024]:[29/02/2024]])))</f>
        <v>1</v>
      </c>
      <c r="AH37" s="8">
        <f>IF(OR(ISBLANK(P37),Tableau2353[[#This Row],[Mars]]=" ")," ",SUM(Tableau2353[[#This Row],[01/03/2024]:[29/03/2024]])/(COUNTA(Tableau2353[[#This Row],[01/03/2024]:[29/03/2024]])+COUNTBLANK(Tableau2353[[#This Row],[01/03/2024]:[29/03/2024]])))</f>
        <v>1</v>
      </c>
      <c r="AI37" s="8">
        <f>IF(OR(ISBLANK(P37),Tableau2353[[#This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37" s="8">
        <f>IF(OR(ISBLANK(P37),Tableau2353[[#This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37" s="8">
        <f>IF(OR(ISBLANK(P37),Tableau2353[[#This Row],[Juin]]=" ")," ",SUM(Tableau2353[[#This Row],[3/6/20242]:[28/06/2024]])/(COUNTA(Tableau2353[[#This Row],[3/6/20242]:[28/06/2024]])+COUNTBLANK(Tableau2353[[#This Row],[3/6/20242]:[28/06/2024]])))</f>
        <v>0.65</v>
      </c>
      <c r="AL37" s="8">
        <f>IF(OR(ISBLANK(P37),Tableau2353[[#This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37" s="8">
        <f>IF(OR(ISBLANK(P37),Tableau2353[[#This Row],[Août]]=" ")," ",SUM(Tableau2353[[#This Row],[1/8/2024]:[30/08/2024]])/(COUNTA(Tableau2353[[#This Row],[1/8/2024]:[30/08/2024]])+COUNTBLANK(Tableau2353[[#This Row],[1/8/2024]:[30/08/2024]])))</f>
        <v>0.63636363636363635</v>
      </c>
      <c r="AN37" s="8">
        <f>IF(OR(ISBLANK(P37),Tableau2353[[#This Row],[Septembre]]=" ")," ",SUM(Tableau2353[[#This Row],[02/09/2024]:[30/09/2024]])/(COUNTA(Tableau2353[[#This Row],[02/09/2024]:[30/09/2024]])+COUNTBLANK(Tableau2353[[#This Row],[02/09/2024]:[30/09/2024]])))</f>
        <v>0.80952380952380953</v>
      </c>
      <c r="AO37" s="8">
        <f>IF(OR(ISBLANK(P37),Tableau2353[[#This Row],[Octobre]]=" ")," ",SUM(Tableau2353[[#This Row],[01/10/2024]:[31/10/2024]])/(COUNTA(Tableau2353[[#This Row],[01/10/2024]:[31/10/2024]])+COUNTBLANK(Tableau2353[[#This Row],[01/10/2024]:[31/10/2024]])))</f>
        <v>1</v>
      </c>
      <c r="AP37" s="8">
        <f>IF(OR(ISBLANK(P37),Tableau2353[[#This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37" s="8">
        <f>IF(OR(ISBLANK(P37),Tableau2353[[#This Row],[Décembre]]=" ")," ",SUM(Tableau2353[[#This Row],[02/12/2024]:[31/12/2024]])/(COUNTA(Tableau2353[[#This Row],[02/12/2024]:[31/12/2024]])+COUNTBLANK(Tableau2353[[#This Row],[02/12/2024]:[31/12/2024]])))</f>
        <v>0.5</v>
      </c>
      <c r="AR37" s="8">
        <v>1</v>
      </c>
      <c r="AS37" s="8">
        <v>1</v>
      </c>
      <c r="AT37" s="8">
        <v>1</v>
      </c>
      <c r="AU37" s="8">
        <v>1</v>
      </c>
      <c r="AV37" s="8">
        <v>1</v>
      </c>
      <c r="AW37" s="8">
        <v>1</v>
      </c>
      <c r="AX37" s="8">
        <v>1</v>
      </c>
      <c r="AY37" s="8">
        <v>1</v>
      </c>
      <c r="AZ37" s="61" t="s">
        <v>415</v>
      </c>
      <c r="BA37" s="8">
        <v>1</v>
      </c>
      <c r="BB37" s="8">
        <v>1</v>
      </c>
      <c r="BC37" s="8">
        <v>1</v>
      </c>
      <c r="BD37" s="8">
        <v>1</v>
      </c>
      <c r="BE37" s="8">
        <v>1</v>
      </c>
      <c r="BF37" s="8">
        <v>1</v>
      </c>
      <c r="BG37" s="8">
        <v>1</v>
      </c>
      <c r="BH37" s="8">
        <v>1</v>
      </c>
      <c r="BI37" s="8">
        <v>1</v>
      </c>
      <c r="BJ37" s="8">
        <v>1</v>
      </c>
      <c r="BK37" s="8">
        <v>1</v>
      </c>
      <c r="BL37" s="8">
        <v>1</v>
      </c>
      <c r="BM37" s="8">
        <v>1</v>
      </c>
      <c r="BN37" s="8">
        <v>1</v>
      </c>
      <c r="BO37" s="8">
        <v>1</v>
      </c>
      <c r="BP37" s="8">
        <v>1</v>
      </c>
      <c r="BQ37" s="8">
        <v>1</v>
      </c>
      <c r="BR37" s="8">
        <v>1</v>
      </c>
      <c r="BS37" s="8">
        <v>1</v>
      </c>
      <c r="BT37" s="8">
        <v>1</v>
      </c>
      <c r="BU37" s="8">
        <v>1</v>
      </c>
      <c r="BV37" s="8">
        <v>1</v>
      </c>
      <c r="BW37" s="8">
        <v>1</v>
      </c>
      <c r="BX37" s="8">
        <v>1</v>
      </c>
      <c r="BY37" s="8">
        <v>1</v>
      </c>
      <c r="BZ37" s="8">
        <v>1</v>
      </c>
      <c r="CA37" s="8">
        <v>1</v>
      </c>
      <c r="CB37" s="8">
        <v>1</v>
      </c>
      <c r="CC37" s="8">
        <v>1</v>
      </c>
      <c r="CD37" s="8">
        <v>1</v>
      </c>
      <c r="CE37" s="8">
        <v>1</v>
      </c>
      <c r="CF37" s="8">
        <v>1</v>
      </c>
      <c r="CG37" s="8">
        <v>1</v>
      </c>
      <c r="CH37" s="8">
        <v>1</v>
      </c>
      <c r="CI37" s="8">
        <v>1</v>
      </c>
      <c r="CJ37" s="8">
        <v>1</v>
      </c>
      <c r="CK37" s="8">
        <v>1</v>
      </c>
      <c r="CL37" s="8">
        <v>1</v>
      </c>
      <c r="CM37" s="8">
        <v>1</v>
      </c>
      <c r="CN37" s="8">
        <v>1</v>
      </c>
      <c r="CO37" s="8">
        <v>1</v>
      </c>
      <c r="CP37" s="8">
        <v>1</v>
      </c>
      <c r="CQ37" s="8">
        <v>1</v>
      </c>
      <c r="CR37" s="8">
        <v>1</v>
      </c>
      <c r="CS37" s="8">
        <v>1</v>
      </c>
      <c r="CT37" s="8">
        <v>1</v>
      </c>
      <c r="CU37" s="8">
        <v>1</v>
      </c>
      <c r="CV37" s="8">
        <v>1</v>
      </c>
      <c r="CW37" s="8">
        <v>1</v>
      </c>
      <c r="CX37" s="8">
        <v>1</v>
      </c>
      <c r="CY37" s="8">
        <v>1</v>
      </c>
      <c r="CZ37" s="8">
        <v>1</v>
      </c>
      <c r="DA37" s="8">
        <v>1</v>
      </c>
      <c r="DB37" s="8">
        <v>1</v>
      </c>
      <c r="DC37" s="8">
        <v>1</v>
      </c>
      <c r="DD37" s="8">
        <v>1</v>
      </c>
      <c r="DE37" s="8">
        <v>1</v>
      </c>
      <c r="DF37" s="8">
        <v>1</v>
      </c>
      <c r="DG37" s="8">
        <v>1</v>
      </c>
      <c r="DH37" s="8">
        <v>1</v>
      </c>
      <c r="DI37" s="8">
        <v>1</v>
      </c>
      <c r="DJ37" s="8">
        <v>1</v>
      </c>
      <c r="DK37" s="8">
        <v>1</v>
      </c>
      <c r="DL37" s="8" t="s">
        <v>415</v>
      </c>
      <c r="DM37" s="8" t="s">
        <v>415</v>
      </c>
      <c r="DN37" s="8">
        <v>1</v>
      </c>
      <c r="DO37" s="8">
        <v>1</v>
      </c>
      <c r="DP37" s="8">
        <v>1</v>
      </c>
      <c r="DQ37" s="8">
        <v>1</v>
      </c>
      <c r="DR37" s="8">
        <v>1</v>
      </c>
      <c r="DS37" s="8">
        <v>1</v>
      </c>
      <c r="DT37" s="8">
        <v>1</v>
      </c>
      <c r="DU37" s="8">
        <v>1</v>
      </c>
      <c r="DV37" s="8">
        <v>1</v>
      </c>
      <c r="DW37" s="8">
        <v>1</v>
      </c>
      <c r="DX37" s="8">
        <v>1</v>
      </c>
      <c r="DY37" s="8">
        <v>1</v>
      </c>
      <c r="DZ37" s="8">
        <v>1</v>
      </c>
      <c r="EA37" s="8" t="s">
        <v>415</v>
      </c>
      <c r="EB37" s="8">
        <v>1</v>
      </c>
      <c r="EC37" s="8">
        <v>1</v>
      </c>
      <c r="ED37" s="8">
        <v>1</v>
      </c>
      <c r="EE37" s="8">
        <v>1</v>
      </c>
      <c r="EF37" s="8">
        <v>1</v>
      </c>
      <c r="EG37" s="8">
        <v>1</v>
      </c>
      <c r="EH37" s="8">
        <v>1</v>
      </c>
      <c r="EI37" s="8">
        <v>1</v>
      </c>
      <c r="EJ37" s="8">
        <v>1</v>
      </c>
      <c r="EK37" s="8">
        <v>1</v>
      </c>
      <c r="EL37" s="8">
        <v>1</v>
      </c>
      <c r="EM37" s="8">
        <v>1</v>
      </c>
      <c r="EN37" s="8">
        <v>1</v>
      </c>
      <c r="EO37" s="8">
        <v>1</v>
      </c>
      <c r="EP37" s="8">
        <v>1</v>
      </c>
      <c r="EQ37" s="8">
        <v>1</v>
      </c>
      <c r="ER37" s="8">
        <v>1</v>
      </c>
      <c r="ES37" s="8">
        <v>1</v>
      </c>
      <c r="ET37" s="8">
        <v>1</v>
      </c>
      <c r="EU37" s="8">
        <v>1</v>
      </c>
      <c r="EV37" s="8">
        <v>1</v>
      </c>
      <c r="EW37" s="8">
        <v>1</v>
      </c>
      <c r="EX37" s="8">
        <v>1</v>
      </c>
      <c r="EY37" s="8">
        <v>1</v>
      </c>
      <c r="EZ37" s="8">
        <v>1</v>
      </c>
      <c r="FA37" s="8">
        <v>1</v>
      </c>
      <c r="FB37" s="8">
        <v>1</v>
      </c>
      <c r="FC37" s="8">
        <v>1</v>
      </c>
      <c r="FD37" s="8">
        <v>1</v>
      </c>
      <c r="FE37" s="8">
        <v>1</v>
      </c>
      <c r="FF37" s="8">
        <v>1</v>
      </c>
      <c r="FG37" s="8">
        <v>1</v>
      </c>
      <c r="FH37" s="8" t="s">
        <v>415</v>
      </c>
      <c r="FI37" s="8" t="s">
        <v>415</v>
      </c>
      <c r="FJ37" s="8">
        <v>1</v>
      </c>
      <c r="FK37" s="8" t="s">
        <v>413</v>
      </c>
      <c r="FL37" s="8" t="s">
        <v>413</v>
      </c>
      <c r="FM37" s="8" t="s">
        <v>413</v>
      </c>
      <c r="FN37" s="8" t="s">
        <v>413</v>
      </c>
      <c r="FO37" s="8" t="s">
        <v>413</v>
      </c>
      <c r="FP37" s="8">
        <v>1</v>
      </c>
      <c r="FQ37" s="8">
        <v>1</v>
      </c>
      <c r="FR37" s="8">
        <v>1</v>
      </c>
      <c r="FS37" s="8">
        <v>1</v>
      </c>
      <c r="FT37" s="8">
        <v>1</v>
      </c>
      <c r="FU37" s="8">
        <v>1</v>
      </c>
      <c r="FV37" s="8">
        <v>1</v>
      </c>
      <c r="FW37" s="8">
        <v>1</v>
      </c>
      <c r="FX37" s="8">
        <v>1</v>
      </c>
      <c r="FY37" s="8">
        <v>1</v>
      </c>
      <c r="FZ37" s="8">
        <v>1</v>
      </c>
      <c r="GA37" s="8">
        <v>1</v>
      </c>
      <c r="GB37" s="8">
        <v>1</v>
      </c>
      <c r="GC37" s="8">
        <v>1</v>
      </c>
      <c r="GD37" s="8">
        <v>1</v>
      </c>
      <c r="GE37" s="8">
        <v>1</v>
      </c>
      <c r="GF37" s="8">
        <v>1</v>
      </c>
      <c r="GG37" s="8">
        <v>1</v>
      </c>
      <c r="GH37" s="8">
        <v>1</v>
      </c>
      <c r="GI37" s="8">
        <v>1</v>
      </c>
      <c r="GJ37" s="8">
        <v>1</v>
      </c>
      <c r="GK37" s="8">
        <v>1</v>
      </c>
      <c r="GL37" s="8">
        <v>1</v>
      </c>
      <c r="GM37" s="8" t="s">
        <v>415</v>
      </c>
      <c r="GN37" s="8">
        <v>1</v>
      </c>
      <c r="GO37" s="8">
        <v>1</v>
      </c>
      <c r="GP37" s="8">
        <v>1</v>
      </c>
      <c r="GQ37" s="8">
        <v>1</v>
      </c>
      <c r="GR37" s="8">
        <v>1</v>
      </c>
      <c r="GS37" s="8">
        <v>1</v>
      </c>
      <c r="GT37" s="8">
        <v>1</v>
      </c>
      <c r="GU37" s="8">
        <v>1</v>
      </c>
      <c r="GV37" s="8">
        <v>1</v>
      </c>
      <c r="GW37" s="8">
        <v>1</v>
      </c>
      <c r="GX37" s="8" t="s">
        <v>415</v>
      </c>
      <c r="GY37" s="8" t="s">
        <v>413</v>
      </c>
      <c r="GZ37" s="8" t="s">
        <v>413</v>
      </c>
      <c r="HA37" s="8" t="s">
        <v>413</v>
      </c>
      <c r="HB37" s="8" t="s">
        <v>415</v>
      </c>
      <c r="HC37" s="8" t="s">
        <v>415</v>
      </c>
      <c r="HD37" s="8" t="s">
        <v>413</v>
      </c>
      <c r="HE37" s="8" t="s">
        <v>413</v>
      </c>
      <c r="HF37" s="8">
        <v>1</v>
      </c>
      <c r="HG37" s="8">
        <v>1</v>
      </c>
      <c r="HH37" s="8">
        <v>1</v>
      </c>
      <c r="HI37" s="8">
        <v>1</v>
      </c>
      <c r="HJ37" s="8">
        <v>1</v>
      </c>
      <c r="HK37" s="8">
        <v>1</v>
      </c>
      <c r="HL37" s="8">
        <v>1</v>
      </c>
      <c r="HM37" s="8">
        <v>1</v>
      </c>
      <c r="HN37" s="8">
        <v>1</v>
      </c>
      <c r="HO37" s="8">
        <v>1</v>
      </c>
      <c r="HP37" s="8">
        <v>1</v>
      </c>
      <c r="HQ37" s="8">
        <v>1</v>
      </c>
      <c r="HR37" s="8">
        <v>1</v>
      </c>
      <c r="HS37" s="8">
        <v>1</v>
      </c>
      <c r="HT37" s="8">
        <v>1</v>
      </c>
      <c r="HU37" s="8" t="s">
        <v>415</v>
      </c>
      <c r="HV37" s="8">
        <v>1</v>
      </c>
      <c r="HW37" s="8" t="s">
        <v>413</v>
      </c>
      <c r="HX37" s="8" t="s">
        <v>413</v>
      </c>
      <c r="HY37" s="8" t="s">
        <v>413</v>
      </c>
      <c r="HZ37" s="8">
        <v>1</v>
      </c>
      <c r="IA37" s="8">
        <v>1</v>
      </c>
      <c r="IB37" s="8">
        <v>1</v>
      </c>
      <c r="IC37" s="8">
        <v>1</v>
      </c>
      <c r="ID37" s="8">
        <v>1</v>
      </c>
      <c r="IE37" s="8">
        <v>1</v>
      </c>
      <c r="IF37" s="8">
        <v>1</v>
      </c>
      <c r="IG37" s="8">
        <v>1</v>
      </c>
      <c r="IH37" s="8">
        <v>1</v>
      </c>
      <c r="II37" s="8">
        <v>1</v>
      </c>
      <c r="IJ37" s="8">
        <v>1</v>
      </c>
      <c r="IK37" s="8">
        <v>1</v>
      </c>
      <c r="IL37" s="8">
        <v>1</v>
      </c>
      <c r="IM37" s="8">
        <v>1</v>
      </c>
      <c r="IN37" s="8">
        <v>1</v>
      </c>
      <c r="IO37" s="8">
        <v>1</v>
      </c>
      <c r="IP37" s="8">
        <v>1</v>
      </c>
      <c r="IQ37" s="8">
        <v>1</v>
      </c>
      <c r="IR37" s="8">
        <v>1</v>
      </c>
      <c r="IS37" s="8">
        <v>1</v>
      </c>
      <c r="IT37" s="8">
        <v>1</v>
      </c>
      <c r="IU37" s="8">
        <v>1</v>
      </c>
      <c r="IV37" s="8">
        <v>1</v>
      </c>
      <c r="IW37" s="8">
        <v>1</v>
      </c>
      <c r="IX37" s="8">
        <v>1</v>
      </c>
      <c r="IY37" s="8">
        <v>1</v>
      </c>
      <c r="IZ37" s="8">
        <v>1</v>
      </c>
      <c r="JA37" s="8">
        <v>1</v>
      </c>
      <c r="JB37" s="8">
        <v>1</v>
      </c>
      <c r="JC37" s="8">
        <v>1</v>
      </c>
      <c r="JD37" s="8">
        <v>1</v>
      </c>
      <c r="JE37" s="8">
        <v>1</v>
      </c>
      <c r="JF37" s="8" t="s">
        <v>415</v>
      </c>
      <c r="JG37" s="8">
        <v>1</v>
      </c>
      <c r="JH37" s="8">
        <v>1</v>
      </c>
      <c r="JI37" s="8">
        <v>1</v>
      </c>
      <c r="JJ37" s="8">
        <v>1</v>
      </c>
      <c r="JK37" s="8">
        <v>1</v>
      </c>
      <c r="JL37" s="8">
        <v>1</v>
      </c>
      <c r="JM37" s="8">
        <v>1</v>
      </c>
      <c r="JN37" s="8" t="s">
        <v>415</v>
      </c>
      <c r="JO37" s="8">
        <v>1</v>
      </c>
      <c r="JP37" s="8">
        <v>1</v>
      </c>
      <c r="JQ37" s="8">
        <v>1</v>
      </c>
      <c r="JR37" s="8">
        <v>1</v>
      </c>
      <c r="JS37" s="8">
        <v>1</v>
      </c>
      <c r="JT37" s="8">
        <v>1</v>
      </c>
      <c r="JU37" s="8">
        <v>1</v>
      </c>
      <c r="JV37" s="8">
        <v>1</v>
      </c>
      <c r="JW37" s="8">
        <v>1</v>
      </c>
      <c r="JX37" s="8">
        <v>1</v>
      </c>
      <c r="JY37" s="8">
        <v>1</v>
      </c>
      <c r="JZ37" s="8">
        <v>1</v>
      </c>
      <c r="KA37" s="8">
        <v>1</v>
      </c>
      <c r="KB37" s="8" t="s">
        <v>409</v>
      </c>
      <c r="KC37" s="8">
        <v>1</v>
      </c>
      <c r="KD37" s="8">
        <v>1</v>
      </c>
      <c r="KE37" s="8">
        <v>1</v>
      </c>
      <c r="KF37" s="8">
        <v>1</v>
      </c>
      <c r="KG37" s="8" t="s">
        <v>409</v>
      </c>
      <c r="KH37" s="8" t="s">
        <v>413</v>
      </c>
      <c r="KI37" s="8">
        <v>1</v>
      </c>
      <c r="KJ37" s="8">
        <v>1</v>
      </c>
      <c r="KK37" s="8">
        <v>1</v>
      </c>
      <c r="KL37" s="8" t="s">
        <v>409</v>
      </c>
      <c r="KM37" s="8" t="s">
        <v>413</v>
      </c>
      <c r="KN37" s="8" t="s">
        <v>413</v>
      </c>
      <c r="KO37" s="8" t="s">
        <v>413</v>
      </c>
      <c r="KP37" s="8" t="s">
        <v>413</v>
      </c>
      <c r="KQ37" s="8" t="s">
        <v>413</v>
      </c>
      <c r="KR37" s="8" t="s">
        <v>413</v>
      </c>
      <c r="KS37" s="8" t="s">
        <v>413</v>
      </c>
      <c r="KT37" s="8">
        <f t="shared" si="3"/>
        <v>3</v>
      </c>
      <c r="KU37" s="8">
        <f t="shared" si="0"/>
        <v>21</v>
      </c>
      <c r="KV37" s="102">
        <f t="shared" si="1"/>
        <v>225</v>
      </c>
      <c r="KW37" s="8">
        <f t="shared" si="2"/>
        <v>13</v>
      </c>
      <c r="KX37" s="8">
        <v>16</v>
      </c>
      <c r="KY37" s="8">
        <v>9</v>
      </c>
      <c r="KZ37" s="61">
        <f>IF(ISBLANK($P37)," ",IF(AND(NOT(ISBLANK($Q37)),MONTH($Q37)&gt;1),IF(MONTH($P37)&lt;=1,COUNTIF(Tableau2353[[#This Row],[01/01/2024]:[31/01/2024]],"B")), IF(IF(AND((ISBLANK($Q37))),MONTH($P37)&gt;1)," ",IF(MONTH($P37)&lt;=1,COUNTIF(Tableau2353[[#This Row],[01/01/2024]:[31/01/2024]],"B")))))</f>
        <v>0</v>
      </c>
      <c r="LA37" s="61">
        <f>IF(ISBLANK($P37)," ",IF(AND(NOT(ISBLANK($Q37)),MONTH($Q37)&gt;2),IF(MONTH($P37)&lt;=2,COUNTIF(Tableau2353[[#This Row],[01/02/2024]:[29/02/2024]],"B")), IF(IF(AND((ISBLANK($Q37))),MONTH($P37)&gt;2)," ",IF(MONTH($P37)&lt;=2,COUNTIF(Tableau2353[[#This Row],[01/02/2024]:[29/02/2024]],"B")))))</f>
        <v>0</v>
      </c>
      <c r="LB37" s="61">
        <f>IF(ISBLANK($P37)," ",IF(AND(NOT(ISBLANK($Q37)),MONTH($Q37)&gt;3),IF(MONTH($P37)&lt;=3,COUNTIF(Tableau2353[[#This Row],[01/03/2024]:[29/03/2024]],"B")), IF(IF(AND((ISBLANK($Q37))),MONTH($P37)&gt;3)," ",IF(MONTH($P37)&lt;=3,COUNTIF(Tableau2353[[#This Row],[01/03/2024]:[29/03/2024]],"B")))))</f>
        <v>0</v>
      </c>
      <c r="LC37" s="61">
        <f>IF(ISBLANK($P37)," ",IF(AND(NOT(ISBLANK($Q37)),MONTH($Q37)&gt;4),IF(MONTH($P37)&lt;=4,COUNTIF(Tableau2353[[#This Row],[01/04/2024]:[30/04/2024]],"B")), IF(IF(AND((ISBLANK($Q37))),MONTH($P37)&gt;4)," ",IF(MONTH($P37)&lt;=4,COUNTIF(Tableau2353[[#This Row],[01/04/2024]:[30/04/2024]],"B")))))</f>
        <v>0</v>
      </c>
      <c r="LD37" s="61">
        <f>IF(ISBLANK($P37)," ",IF(AND(NOT(ISBLANK($Q37)),MONTH($Q37)&gt;5),IF(MONTH($P37)&lt;=5,COUNTIF(Tableau2353[[#This Row],[01/05/2024]:[31/05/2024]],"B")), IF(IF(AND((ISBLANK($Q37))),MONTH($P37)&gt;5)," ",IF(MONTH($P37)&lt;=5,COUNTIF(Tableau2353[[#This Row],[01/05/2024]:[31/05/2024]],"B")))))</f>
        <v>0</v>
      </c>
      <c r="LE37" s="61">
        <f>IF(ISBLANK($P37)," ",IF(AND(NOT(ISBLANK($Q37)),MONTH($Q37)&gt;6),IF(MONTH($P37)&lt;=6,COUNTIF(Tableau2353[[#This Row],[3/6/20242]:[28/06/2024]],"B")), IF(IF(AND((ISBLANK($Q37))),MONTH($P37)&gt;6)," ",IF(MONTH($P37)&lt;=6,COUNTIF(Tableau2353[[#This Row],[3/6/20242]:[28/06/2024]],"B")))))</f>
        <v>0</v>
      </c>
      <c r="LF37" s="61">
        <f>IF(ISBLANK($P37)," ",IF(AND(NOT(ISBLANK($Q37)),MONTH($Q37)&gt;7),IF(MONTH($P37)&lt;=7,COUNTIF(Tableau2353[[#This Row],[01/07/2024]:[31/07/2024]],"B")), IF(IF(AND((ISBLANK($Q37))),MONTH($P37)&gt;7)," ",IF(MONTH($P37)&lt;=7,COUNTIF(Tableau2353[[#This Row],[01/07/2024]:[31/07/2024]],"B")))))</f>
        <v>0</v>
      </c>
      <c r="LG37" s="61">
        <f>IF(ISBLANK($P37)," ",IF(AND(NOT(ISBLANK($Q37)),MONTH($Q37)&gt;8),IF(MONTH($P37)&lt;=8,COUNTIF(Tableau2353[[#This Row],[1/8/2024]:[30/08/2024]],"B")), IF(IF(AND((ISBLANK($Q37))),MONTH($P37)&gt;8)," ",IF(MONTH($P37)&lt;=8,COUNTIF(Tableau2353[[#This Row],[1/8/2024]:[30/08/2024]],"B")))))</f>
        <v>0</v>
      </c>
      <c r="LH37" s="61">
        <f>IF(ISBLANK($P37)," ",IF(AND(NOT(ISBLANK($Q37)),MONTH($Q37)&gt;9),IF(MONTH($P37)&lt;=9,COUNTIF(Tableau2353[[#This Row],[02/09/2024]:[30/09/2024]],"B")), IF(IF(AND((ISBLANK($Q37))),MONTH($P37)&gt;9)," ",IF(MONTH($P37)&lt;=9,COUNTIF(Tableau2353[[#This Row],[02/09/2024]:[30/09/2024]],"B")))))</f>
        <v>0</v>
      </c>
      <c r="LI37" s="61">
        <f>IF(ISBLANK($P37)," ",IF(AND(NOT(ISBLANK($Q37)),MONTH($Q37)&gt;10),IF(MONTH($P37)&lt;=10,COUNTIF(Tableau2353[[#This Row],[01/10/2024]:[31/10/2024]],"B")), IF(IF(AND((ISBLANK($Q37))),MONTH($P37)&gt;10)," ",IF(MONTH($P37)&lt;=10,COUNTIF(Tableau2353[[#This Row],[01/10/2024]:[31/10/2024]],"B")))))</f>
        <v>0</v>
      </c>
      <c r="LJ37" s="61">
        <f>IF(ISBLANK($P37)," ",IF(AND(NOT(ISBLANK($Q37)),MONTH($Q37)&gt;11),IF(MONTH($P37)&lt;=11,COUNTIF(Tableau2353[[#This Row],[01/11/2024]:[29/11/2024]],"B")), IF(IF(AND((ISBLANK($Q37))),MONTH($P37)&gt;11)," ",IF(MONTH($P37)&lt;=11,COUNTIF(Tableau2353[[#This Row],[01/11/2024]:[29/11/2024]],"B")))))</f>
        <v>0</v>
      </c>
      <c r="LK37" s="61">
        <f>IF(ISBLANK($P37)," ",IF(AND(NOT(ISBLANK($Q37)),MONTH($Q37)&gt;12),IF(MONTH($P37)&lt;=12,COUNTIF(Tableau2353[[#This Row],[02/12/2024]:[31/12/2024]],"B")), IF(IF(AND((ISBLANK($Q37))),MONTH($P37)&gt;12)," ",IF(MONTH($P37)&lt;=12,COUNTIF(Tableau2353[[#This Row],[02/12/2024]:[31/12/2024]],"B")))))</f>
        <v>0</v>
      </c>
    </row>
    <row r="38" spans="1:323" ht="15" hidden="1" customHeight="1">
      <c r="A38" s="40">
        <v>1</v>
      </c>
      <c r="B38" s="92" t="s">
        <v>939</v>
      </c>
      <c r="C38" s="72" t="s">
        <v>940</v>
      </c>
      <c r="D38" s="32">
        <v>45078</v>
      </c>
      <c r="E38" s="26" t="s">
        <v>419</v>
      </c>
      <c r="F38" s="26" t="s">
        <v>437</v>
      </c>
      <c r="G38" s="26" t="s">
        <v>421</v>
      </c>
      <c r="H38" s="26" t="s">
        <v>422</v>
      </c>
      <c r="I38" s="26" t="s">
        <v>423</v>
      </c>
      <c r="J38" s="26" t="s">
        <v>440</v>
      </c>
      <c r="K38" s="26" t="s">
        <v>441</v>
      </c>
      <c r="L38" s="26" t="s">
        <v>941</v>
      </c>
      <c r="M38" s="26" t="s">
        <v>527</v>
      </c>
      <c r="N38" s="26" t="s">
        <v>474</v>
      </c>
      <c r="O38" s="26" t="s">
        <v>451</v>
      </c>
      <c r="P38" s="32">
        <v>45292</v>
      </c>
      <c r="Q38" s="26"/>
      <c r="R38" s="27" t="s">
        <v>614</v>
      </c>
      <c r="S38" s="28">
        <f>IF(ISBLANK(P38)," ",IF(IF(AND(NOT(ISBLANK(Q38))),MONTH(Q38)&lt;1)," ",IF(MONTH(P38)&lt;2,SUM(Tableau2353[[#This Row],[01/01/2024]:[31/01/2024]])," ")))</f>
        <v>22</v>
      </c>
      <c r="T38" s="28">
        <f>IF(ISBLANK(P38)," ",IF(IF(AND(NOT(ISBLANK(Q38))),MONTH(Q38)&lt;2)," ",IF(MONTH(P38)&lt;3,SUM(Tableau2353[[#This Row],[01/02/2024]:[29/02/2024]])," ")))</f>
        <v>21</v>
      </c>
      <c r="U38" s="28">
        <f>IF(ISBLANK(P38)," ",IF(IF(AND(NOT(ISBLANK(Q38))),MONTH(Q38)&lt;3)," ",IF(MONTH(P38)&lt;4,SUM(Tableau2353[[#This Row],[01/03/2024]:[29/03/2024]])," ")))</f>
        <v>21</v>
      </c>
      <c r="V38" s="28">
        <f>IF(ISBLANK(P38)," ",IF(IF(AND(NOT(ISBLANK(Q38))),MONTH(Q38)&lt;4)," ",IF(MONTH(P38)&lt;5,SUM(Tableau2353[[#This Row],[01/04/2024]:[30/04/2024]])," ")))</f>
        <v>20</v>
      </c>
      <c r="W38" s="28">
        <f>IF(ISBLANK(P38)," ",IF(IF(AND(NOT(ISBLANK(Q38))),MONTH(Q38)&lt;5)," ",IF(MONTH(P38)&lt;6,SUM(Tableau2353[[#This Row],[01/05/2024]:[31/05/2024]])," ")))</f>
        <v>22</v>
      </c>
      <c r="X38" s="28">
        <f>IF(ISBLANK(P38)," ",IF(IF(AND(NOT(ISBLANK(Q38))),MONTH(Q38)&lt;6)," ",IF(MONTH(P38)&lt;7,SUM(Tableau2353[[#This Row],[3/6/20242]:[28/06/2024]])," ")))</f>
        <v>18</v>
      </c>
      <c r="Y38" s="28">
        <f>IF(ISBLANK(P38)," ",IF(IF(AND(NOT(ISBLANK(Q38))),MONTH(Q38)&lt;6)," ",IF(MONTH(P38)&lt;8,SUM(Tableau2353[[#This Row],[01/07/2024]:[31/07/2024]])," ")))</f>
        <v>22</v>
      </c>
      <c r="Z38" s="28">
        <f>IF(ISBLANK(P38)," ",IF(IF(AND(NOT(ISBLANK(Q38))),MONTH(Q38)&lt;8)," ",IF(MONTH(P38)&lt;9,SUM(Tableau2353[[#This Row],[1/8/2024]:[30/08/2024]])," ")))</f>
        <v>19</v>
      </c>
      <c r="AA38" s="28">
        <f>IF(ISBLANK(P38)," ",IF(IF(AND(NOT(ISBLANK(Q38))),MONTH(Q38)&lt;9)," ",IF(MONTH(P38)&lt;10,SUM(Tableau2353[[#This Row],[02/09/2024]:[30/09/2024]])," ")))</f>
        <v>20</v>
      </c>
      <c r="AB38" s="28">
        <f>IF(ISBLANK(P38)," ",IF(IF(AND(NOT(ISBLANK(Q38))),MONTH(Q38)&lt;10)," ",IF(MONTH(P38)&lt;11,SUM(Tableau2353[[#This Row],[01/10/2024]:[31/10/2024]])," ")))</f>
        <v>22</v>
      </c>
      <c r="AC38" s="28">
        <f>IF(ISBLANK(P38)," ",IF(IF(AND(NOT(ISBLANK(Q38))),MONTH(Q38)&lt;11)," ",IF(MONTH(P38)&lt;12,SUM(Tableau2353[[#This Row],[01/11/2024]:[29/11/2024]])," ")))</f>
        <v>18</v>
      </c>
      <c r="AD38" s="28">
        <f>IF(ISBLANK(P38)," ",IF(IF(AND(NOT(ISBLANK(Q38))),MONTH(Q38)&lt;12)," ",IF(MONTH(P38)&lt;13,SUM(Tableau2353[[#This Row],[02/12/2024]:[31/12/2024]])," ")))</f>
        <v>0</v>
      </c>
      <c r="AE38" s="7"/>
      <c r="AF38" s="64">
        <f>IF(OR(ISBLANK(P38),Tableau2353[[#This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38" s="8">
        <f>IF(OR(ISBLANK(P38),Tableau2353[[#This Row],[Février]]=" ")," ",SUM(Tableau2353[[#This Row],[01/02/2024]:[29/02/2024]])/(COUNTA(Tableau2353[[#This Row],[01/02/2024]:[29/02/2024]])+COUNTBLANK(Tableau2353[[#This Row],[01/02/2024]:[29/02/2024]])))</f>
        <v>1</v>
      </c>
      <c r="AH38" s="8">
        <f>IF(OR(ISBLANK(P38),Tableau2353[[#This Row],[Mars]]=" ")," ",SUM(Tableau2353[[#This Row],[01/03/2024]:[29/03/2024]])/(COUNTA(Tableau2353[[#This Row],[01/03/2024]:[29/03/2024]])+COUNTBLANK(Tableau2353[[#This Row],[01/03/2024]:[29/03/2024]])))</f>
        <v>1</v>
      </c>
      <c r="AI38" s="8">
        <f>IF(OR(ISBLANK(P38),Tableau2353[[#This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38" s="8">
        <f>IF(OR(ISBLANK(P38),Tableau2353[[#This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38" s="8">
        <f>IF(OR(ISBLANK(P38),Tableau2353[[#This Row],[Juin]]=" ")," ",SUM(Tableau2353[[#This Row],[3/6/20242]:[28/06/2024]])/(COUNTA(Tableau2353[[#This Row],[3/6/20242]:[28/06/2024]])+COUNTBLANK(Tableau2353[[#This Row],[3/6/20242]:[28/06/2024]])))</f>
        <v>0.9</v>
      </c>
      <c r="AL38" s="8">
        <f>IF(OR(ISBLANK(P38),Tableau2353[[#This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38" s="8">
        <f>IF(OR(ISBLANK(P38),Tableau2353[[#This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38" s="8">
        <f>IF(OR(ISBLANK(P38),Tableau2353[[#This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38" s="8">
        <f>IF(OR(ISBLANK(P38),Tableau2353[[#This Row],[Octobre]]=" ")," ",SUM(Tableau2353[[#This Row],[01/10/2024]:[31/10/2024]])/(COUNTA(Tableau2353[[#This Row],[01/10/2024]:[31/10/2024]])+COUNTBLANK(Tableau2353[[#This Row],[01/10/2024]:[31/10/2024]])))</f>
        <v>0.95652173913043481</v>
      </c>
      <c r="AP38" s="8">
        <f>IF(OR(ISBLANK(P38),Tableau2353[[#This Row],[Novembre]]=" ")," ",SUM(Tableau2353[[#This Row],[01/11/2024]:[29/11/2024]])/(COUNTA(Tableau2353[[#This Row],[01/11/2024]:[29/11/2024]])+COUNTBLANK(Tableau2353[[#This Row],[01/11/2024]:[29/11/2024]])))</f>
        <v>0.8571428571428571</v>
      </c>
      <c r="AQ38" s="8">
        <f>IF(OR(ISBLANK(P38),Tableau2353[[#This Row],[Décembre]]=" ")," ",SUM(Tableau2353[[#This Row],[02/12/2024]:[31/12/2024]])/(COUNTA(Tableau2353[[#This Row],[02/12/2024]:[31/12/2024]])+COUNTBLANK(Tableau2353[[#This Row],[02/12/2024]:[31/12/2024]])))</f>
        <v>0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61" t="s">
        <v>415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8">
        <v>1</v>
      </c>
      <c r="BQ38" s="8">
        <v>1</v>
      </c>
      <c r="BR38" s="8">
        <v>1</v>
      </c>
      <c r="BS38" s="8">
        <v>1</v>
      </c>
      <c r="BT38" s="8">
        <v>1</v>
      </c>
      <c r="BU38" s="8">
        <v>1</v>
      </c>
      <c r="BV38" s="8">
        <v>1</v>
      </c>
      <c r="BW38" s="8">
        <v>1</v>
      </c>
      <c r="BX38" s="8">
        <v>1</v>
      </c>
      <c r="BY38" s="8">
        <v>1</v>
      </c>
      <c r="BZ38" s="8">
        <v>1</v>
      </c>
      <c r="CA38" s="8">
        <v>1</v>
      </c>
      <c r="CB38" s="8">
        <v>1</v>
      </c>
      <c r="CC38" s="8">
        <v>1</v>
      </c>
      <c r="CD38" s="8">
        <v>1</v>
      </c>
      <c r="CE38" s="8">
        <v>1</v>
      </c>
      <c r="CF38" s="8">
        <v>1</v>
      </c>
      <c r="CG38" s="8">
        <v>1</v>
      </c>
      <c r="CH38" s="8">
        <v>1</v>
      </c>
      <c r="CI38" s="8">
        <v>1</v>
      </c>
      <c r="CJ38" s="8">
        <v>1</v>
      </c>
      <c r="CK38" s="8">
        <v>1</v>
      </c>
      <c r="CL38" s="8">
        <v>1</v>
      </c>
      <c r="CM38" s="8">
        <v>1</v>
      </c>
      <c r="CN38" s="8">
        <v>1</v>
      </c>
      <c r="CO38" s="8">
        <v>1</v>
      </c>
      <c r="CP38" s="8">
        <v>1</v>
      </c>
      <c r="CQ38" s="8">
        <v>1</v>
      </c>
      <c r="CR38" s="8">
        <v>1</v>
      </c>
      <c r="CS38" s="8">
        <v>1</v>
      </c>
      <c r="CT38" s="8">
        <v>1</v>
      </c>
      <c r="CU38" s="8">
        <v>1</v>
      </c>
      <c r="CV38" s="8">
        <v>1</v>
      </c>
      <c r="CW38" s="8">
        <v>1</v>
      </c>
      <c r="CX38" s="8">
        <v>1</v>
      </c>
      <c r="CY38" s="8">
        <v>1</v>
      </c>
      <c r="CZ38" s="8">
        <v>1</v>
      </c>
      <c r="DA38" s="8">
        <v>1</v>
      </c>
      <c r="DB38" s="8">
        <v>1</v>
      </c>
      <c r="DC38" s="8">
        <v>1</v>
      </c>
      <c r="DD38" s="8">
        <v>1</v>
      </c>
      <c r="DE38" s="8">
        <v>1</v>
      </c>
      <c r="DF38" s="8">
        <v>1</v>
      </c>
      <c r="DG38" s="8">
        <v>1</v>
      </c>
      <c r="DH38" s="8">
        <v>1</v>
      </c>
      <c r="DI38" s="8">
        <v>1</v>
      </c>
      <c r="DJ38" s="8">
        <v>1</v>
      </c>
      <c r="DK38" s="8">
        <v>1</v>
      </c>
      <c r="DL38" s="8" t="s">
        <v>415</v>
      </c>
      <c r="DM38" s="8" t="s">
        <v>415</v>
      </c>
      <c r="DN38" s="8">
        <v>1</v>
      </c>
      <c r="DO38" s="8">
        <v>1</v>
      </c>
      <c r="DP38" s="8">
        <v>1</v>
      </c>
      <c r="DQ38" s="8">
        <v>1</v>
      </c>
      <c r="DR38" s="8">
        <v>1</v>
      </c>
      <c r="DS38" s="8">
        <v>1</v>
      </c>
      <c r="DT38" s="8">
        <v>1</v>
      </c>
      <c r="DU38" s="8">
        <v>1</v>
      </c>
      <c r="DV38" s="8">
        <v>1</v>
      </c>
      <c r="DW38" s="8">
        <v>1</v>
      </c>
      <c r="DX38" s="8">
        <v>1</v>
      </c>
      <c r="DY38" s="8">
        <v>1</v>
      </c>
      <c r="DZ38" s="8">
        <v>1</v>
      </c>
      <c r="EA38" s="8" t="s">
        <v>415</v>
      </c>
      <c r="EB38" s="8">
        <v>1</v>
      </c>
      <c r="EC38" s="8">
        <v>1</v>
      </c>
      <c r="ED38" s="8">
        <v>1</v>
      </c>
      <c r="EE38" s="8">
        <v>1</v>
      </c>
      <c r="EF38" s="8">
        <v>1</v>
      </c>
      <c r="EG38" s="8">
        <v>1</v>
      </c>
      <c r="EH38" s="8">
        <v>1</v>
      </c>
      <c r="EI38" s="8">
        <v>1</v>
      </c>
      <c r="EJ38" s="8">
        <v>1</v>
      </c>
      <c r="EK38" s="8">
        <v>1</v>
      </c>
      <c r="EL38" s="8">
        <v>1</v>
      </c>
      <c r="EM38" s="8">
        <v>1</v>
      </c>
      <c r="EN38" s="8">
        <v>1</v>
      </c>
      <c r="EO38" s="8">
        <v>1</v>
      </c>
      <c r="EP38" s="8">
        <v>1</v>
      </c>
      <c r="EQ38" s="8">
        <v>1</v>
      </c>
      <c r="ER38" s="8">
        <v>1</v>
      </c>
      <c r="ES38" s="8">
        <v>1</v>
      </c>
      <c r="ET38" s="8">
        <v>1</v>
      </c>
      <c r="EU38" s="8">
        <v>1</v>
      </c>
      <c r="EV38" s="8">
        <v>1</v>
      </c>
      <c r="EW38" s="8">
        <v>1</v>
      </c>
      <c r="EX38" s="8">
        <v>1</v>
      </c>
      <c r="EY38" s="8">
        <v>1</v>
      </c>
      <c r="EZ38" s="8">
        <v>1</v>
      </c>
      <c r="FA38" s="8">
        <v>1</v>
      </c>
      <c r="FB38" s="8">
        <v>1</v>
      </c>
      <c r="FC38" s="8">
        <v>1</v>
      </c>
      <c r="FD38" s="8">
        <v>1</v>
      </c>
      <c r="FE38" s="8">
        <v>1</v>
      </c>
      <c r="FF38" s="8">
        <v>1</v>
      </c>
      <c r="FG38" s="8">
        <v>1</v>
      </c>
      <c r="FH38" s="8" t="s">
        <v>415</v>
      </c>
      <c r="FI38" s="8" t="s">
        <v>415</v>
      </c>
      <c r="FJ38" s="8">
        <v>1</v>
      </c>
      <c r="FK38" s="8">
        <v>1</v>
      </c>
      <c r="FL38" s="8">
        <v>1</v>
      </c>
      <c r="FM38" s="8">
        <v>1</v>
      </c>
      <c r="FN38" s="8">
        <v>1</v>
      </c>
      <c r="FO38" s="8">
        <v>1</v>
      </c>
      <c r="FP38" s="8">
        <v>1</v>
      </c>
      <c r="FQ38" s="8">
        <v>1</v>
      </c>
      <c r="FR38" s="8">
        <v>1</v>
      </c>
      <c r="FS38" s="8">
        <v>1</v>
      </c>
      <c r="FT38" s="8">
        <v>1</v>
      </c>
      <c r="FU38" s="8">
        <v>1</v>
      </c>
      <c r="FV38" s="8">
        <v>1</v>
      </c>
      <c r="FW38" s="8">
        <v>1</v>
      </c>
      <c r="FX38" s="8">
        <v>1</v>
      </c>
      <c r="FY38" s="8">
        <v>1</v>
      </c>
      <c r="FZ38" s="8">
        <v>1</v>
      </c>
      <c r="GA38" s="8">
        <v>1</v>
      </c>
      <c r="GB38" s="8">
        <v>1</v>
      </c>
      <c r="GC38" s="8">
        <v>1</v>
      </c>
      <c r="GD38" s="8">
        <v>1</v>
      </c>
      <c r="GE38" s="8">
        <v>1</v>
      </c>
      <c r="GF38" s="8">
        <v>1</v>
      </c>
      <c r="GG38" s="8">
        <v>1</v>
      </c>
      <c r="GH38" s="8">
        <v>1</v>
      </c>
      <c r="GI38" s="8">
        <v>1</v>
      </c>
      <c r="GJ38" s="8">
        <v>1</v>
      </c>
      <c r="GK38" s="8">
        <v>1</v>
      </c>
      <c r="GL38" s="8">
        <v>1</v>
      </c>
      <c r="GM38" s="8" t="s">
        <v>415</v>
      </c>
      <c r="GN38" s="8">
        <v>1</v>
      </c>
      <c r="GO38" s="8">
        <v>1</v>
      </c>
      <c r="GP38" s="8">
        <v>1</v>
      </c>
      <c r="GQ38" s="8">
        <v>1</v>
      </c>
      <c r="GR38" s="8">
        <v>1</v>
      </c>
      <c r="GS38" s="8">
        <v>1</v>
      </c>
      <c r="GT38" s="8">
        <v>1</v>
      </c>
      <c r="GU38" s="8">
        <v>1</v>
      </c>
      <c r="GV38" s="8">
        <v>1</v>
      </c>
      <c r="GW38" s="8">
        <v>1</v>
      </c>
      <c r="GX38" s="8" t="s">
        <v>415</v>
      </c>
      <c r="GY38" s="8">
        <v>1</v>
      </c>
      <c r="GZ38" s="8">
        <v>1</v>
      </c>
      <c r="HA38" s="8">
        <v>1</v>
      </c>
      <c r="HB38" s="8" t="s">
        <v>415</v>
      </c>
      <c r="HC38" s="8" t="s">
        <v>415</v>
      </c>
      <c r="HD38" s="8">
        <v>1</v>
      </c>
      <c r="HE38" s="8">
        <v>1</v>
      </c>
      <c r="HF38" s="8">
        <v>1</v>
      </c>
      <c r="HG38" s="8">
        <v>1</v>
      </c>
      <c r="HH38" s="8">
        <v>1</v>
      </c>
      <c r="HI38" s="8">
        <v>1</v>
      </c>
      <c r="HJ38" s="8">
        <v>1</v>
      </c>
      <c r="HK38" s="8">
        <v>1</v>
      </c>
      <c r="HL38" s="8">
        <v>1</v>
      </c>
      <c r="HM38" s="8">
        <v>1</v>
      </c>
      <c r="HN38" s="8">
        <v>1</v>
      </c>
      <c r="HO38" s="8">
        <v>1</v>
      </c>
      <c r="HP38" s="8">
        <v>1</v>
      </c>
      <c r="HQ38" s="8">
        <v>1</v>
      </c>
      <c r="HR38" s="8">
        <v>1</v>
      </c>
      <c r="HS38" s="8">
        <v>1</v>
      </c>
      <c r="HT38" s="8">
        <v>1</v>
      </c>
      <c r="HU38" s="8" t="s">
        <v>415</v>
      </c>
      <c r="HV38" s="8">
        <v>1</v>
      </c>
      <c r="HW38" s="8">
        <v>1</v>
      </c>
      <c r="HX38" s="8">
        <v>1</v>
      </c>
      <c r="HY38" s="8">
        <v>1</v>
      </c>
      <c r="HZ38" s="8">
        <v>1</v>
      </c>
      <c r="IA38" s="8">
        <v>1</v>
      </c>
      <c r="IB38" s="8">
        <v>1</v>
      </c>
      <c r="IC38" s="8">
        <v>1</v>
      </c>
      <c r="ID38" s="8">
        <v>1</v>
      </c>
      <c r="IE38" s="8">
        <v>1</v>
      </c>
      <c r="IF38" s="8">
        <v>1</v>
      </c>
      <c r="IG38" s="8">
        <v>1</v>
      </c>
      <c r="IH38" s="8">
        <v>1</v>
      </c>
      <c r="II38" s="8">
        <v>1</v>
      </c>
      <c r="IJ38" s="8">
        <v>1</v>
      </c>
      <c r="IK38" s="8">
        <v>1</v>
      </c>
      <c r="IL38" s="8" t="s">
        <v>413</v>
      </c>
      <c r="IM38" s="8">
        <v>1</v>
      </c>
      <c r="IN38" s="8">
        <v>1</v>
      </c>
      <c r="IO38" s="8">
        <v>1</v>
      </c>
      <c r="IP38" s="8">
        <v>1</v>
      </c>
      <c r="IQ38" s="8">
        <v>1</v>
      </c>
      <c r="IR38" s="8">
        <v>1</v>
      </c>
      <c r="IS38" s="8">
        <v>1</v>
      </c>
      <c r="IT38" s="8">
        <v>1</v>
      </c>
      <c r="IU38" s="8">
        <v>1</v>
      </c>
      <c r="IV38" s="8">
        <v>1</v>
      </c>
      <c r="IW38" s="8">
        <v>1</v>
      </c>
      <c r="IX38" s="8">
        <v>1</v>
      </c>
      <c r="IY38" s="8">
        <v>1</v>
      </c>
      <c r="IZ38" s="8">
        <v>1</v>
      </c>
      <c r="JA38" s="8">
        <v>1</v>
      </c>
      <c r="JB38" s="8">
        <v>1</v>
      </c>
      <c r="JC38" s="8">
        <v>1</v>
      </c>
      <c r="JD38" s="8">
        <v>1</v>
      </c>
      <c r="JE38" s="8">
        <v>1</v>
      </c>
      <c r="JF38" s="8" t="s">
        <v>415</v>
      </c>
      <c r="JG38" s="8">
        <v>1</v>
      </c>
      <c r="JH38" s="8">
        <v>1</v>
      </c>
      <c r="JI38" s="8">
        <v>1</v>
      </c>
      <c r="JJ38" s="8" t="s">
        <v>413</v>
      </c>
      <c r="JK38" s="8">
        <v>1</v>
      </c>
      <c r="JL38" s="8">
        <v>1</v>
      </c>
      <c r="JM38" s="8">
        <v>1</v>
      </c>
      <c r="JN38" s="8" t="s">
        <v>415</v>
      </c>
      <c r="JO38" s="8">
        <v>1</v>
      </c>
      <c r="JP38" s="8">
        <v>1</v>
      </c>
      <c r="JQ38" s="8">
        <v>1</v>
      </c>
      <c r="JR38" s="8">
        <v>1</v>
      </c>
      <c r="JS38" s="8">
        <v>1</v>
      </c>
      <c r="JT38" s="8">
        <v>1</v>
      </c>
      <c r="JU38" s="8">
        <v>1</v>
      </c>
      <c r="JV38" s="8">
        <v>1</v>
      </c>
      <c r="JW38" s="8">
        <v>1</v>
      </c>
      <c r="JX38" s="8" t="s">
        <v>413</v>
      </c>
      <c r="JY38" s="8" t="s">
        <v>413</v>
      </c>
      <c r="JZ38" s="8" t="s">
        <v>413</v>
      </c>
      <c r="KA38" s="8" t="s">
        <v>413</v>
      </c>
      <c r="KB38" s="8" t="s">
        <v>413</v>
      </c>
      <c r="KC38" s="8" t="s">
        <v>413</v>
      </c>
      <c r="KD38" s="8" t="s">
        <v>413</v>
      </c>
      <c r="KE38" s="8" t="s">
        <v>413</v>
      </c>
      <c r="KF38" s="8" t="s">
        <v>413</v>
      </c>
      <c r="KG38" s="8" t="s">
        <v>413</v>
      </c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>
        <f t="shared" si="3"/>
        <v>0</v>
      </c>
      <c r="KU38" s="8">
        <f t="shared" si="0"/>
        <v>12</v>
      </c>
      <c r="KV38" s="8">
        <f t="shared" si="1"/>
        <v>225</v>
      </c>
      <c r="KW38" s="8">
        <f t="shared" si="2"/>
        <v>13</v>
      </c>
      <c r="KX38" s="8">
        <v>2.5</v>
      </c>
      <c r="KY38" s="8">
        <v>0</v>
      </c>
      <c r="KZ38" s="61">
        <f>IF(ISBLANK($P38)," ",IF(AND(NOT(ISBLANK($Q38)),MONTH($Q38)&gt;1),IF(MONTH($P38)&lt;=1,COUNTIF(Tableau2353[[#This Row],[01/01/2024]:[31/01/2024]],"B")), IF(IF(AND((ISBLANK($Q38))),MONTH($P38)&gt;1)," ",IF(MONTH($P38)&lt;=1,COUNTIF(Tableau2353[[#This Row],[01/01/2024]:[31/01/2024]],"B")))))</f>
        <v>0</v>
      </c>
      <c r="LA38" s="61">
        <f>IF(ISBLANK($P38)," ",IF(AND(NOT(ISBLANK($Q38)),MONTH($Q38)&gt;2),IF(MONTH($P38)&lt;=2,COUNTIF(Tableau2353[[#This Row],[01/02/2024]:[29/02/2024]],"B")), IF(IF(AND((ISBLANK($Q38))),MONTH($P38)&gt;2)," ",IF(MONTH($P38)&lt;=2,COUNTIF(Tableau2353[[#This Row],[01/02/2024]:[29/02/2024]],"B")))))</f>
        <v>0</v>
      </c>
      <c r="LB38" s="61">
        <f>IF(ISBLANK($P38)," ",IF(AND(NOT(ISBLANK($Q38)),MONTH($Q38)&gt;3),IF(MONTH($P38)&lt;=3,COUNTIF(Tableau2353[[#This Row],[01/03/2024]:[29/03/2024]],"B")), IF(IF(AND((ISBLANK($Q38))),MONTH($P38)&gt;3)," ",IF(MONTH($P38)&lt;=3,COUNTIF(Tableau2353[[#This Row],[01/03/2024]:[29/03/2024]],"B")))))</f>
        <v>0</v>
      </c>
      <c r="LC38" s="61">
        <f>IF(ISBLANK($P38)," ",IF(AND(NOT(ISBLANK($Q38)),MONTH($Q38)&gt;4),IF(MONTH($P38)&lt;=4,COUNTIF(Tableau2353[[#This Row],[01/04/2024]:[30/04/2024]],"B")), IF(IF(AND((ISBLANK($Q38))),MONTH($P38)&gt;4)," ",IF(MONTH($P38)&lt;=4,COUNTIF(Tableau2353[[#This Row],[01/04/2024]:[30/04/2024]],"B")))))</f>
        <v>0</v>
      </c>
      <c r="LD38" s="61">
        <f>IF(ISBLANK($P38)," ",IF(AND(NOT(ISBLANK($Q38)),MONTH($Q38)&gt;5),IF(MONTH($P38)&lt;=5,COUNTIF(Tableau2353[[#This Row],[01/05/2024]:[31/05/2024]],"B")), IF(IF(AND((ISBLANK($Q38))),MONTH($P38)&gt;5)," ",IF(MONTH($P38)&lt;=5,COUNTIF(Tableau2353[[#This Row],[01/05/2024]:[31/05/2024]],"B")))))</f>
        <v>0</v>
      </c>
      <c r="LE38" s="61">
        <f>IF(ISBLANK($P38)," ",IF(AND(NOT(ISBLANK($Q38)),MONTH($Q38)&gt;6),IF(MONTH($P38)&lt;=6,COUNTIF(Tableau2353[[#This Row],[3/6/20242]:[28/06/2024]],"B")), IF(IF(AND((ISBLANK($Q38))),MONTH($P38)&gt;6)," ",IF(MONTH($P38)&lt;=6,COUNTIF(Tableau2353[[#This Row],[3/6/20242]:[28/06/2024]],"B")))))</f>
        <v>0</v>
      </c>
      <c r="LF38" s="61">
        <f>IF(ISBLANK($P38)," ",IF(AND(NOT(ISBLANK($Q38)),MONTH($Q38)&gt;7),IF(MONTH($P38)&lt;=7,COUNTIF(Tableau2353[[#This Row],[01/07/2024]:[31/07/2024]],"B")), IF(IF(AND((ISBLANK($Q38))),MONTH($P38)&gt;7)," ",IF(MONTH($P38)&lt;=7,COUNTIF(Tableau2353[[#This Row],[01/07/2024]:[31/07/2024]],"B")))))</f>
        <v>0</v>
      </c>
      <c r="LG38" s="61">
        <f>IF(ISBLANK($P38)," ",IF(AND(NOT(ISBLANK($Q38)),MONTH($Q38)&gt;8),IF(MONTH($P38)&lt;=8,COUNTIF(Tableau2353[[#This Row],[1/8/2024]:[30/08/2024]],"B")), IF(IF(AND((ISBLANK($Q38))),MONTH($P38)&gt;8)," ",IF(MONTH($P38)&lt;=8,COUNTIF(Tableau2353[[#This Row],[1/8/2024]:[30/08/2024]],"B")))))</f>
        <v>0</v>
      </c>
      <c r="LH38" s="61">
        <f>IF(ISBLANK($P38)," ",IF(AND(NOT(ISBLANK($Q38)),MONTH($Q38)&gt;9),IF(MONTH($P38)&lt;=9,COUNTIF(Tableau2353[[#This Row],[02/09/2024]:[30/09/2024]],"B")), IF(IF(AND((ISBLANK($Q38))),MONTH($P38)&gt;9)," ",IF(MONTH($P38)&lt;=9,COUNTIF(Tableau2353[[#This Row],[02/09/2024]:[30/09/2024]],"B")))))</f>
        <v>0</v>
      </c>
      <c r="LI38" s="61">
        <f>IF(ISBLANK($P38)," ",IF(AND(NOT(ISBLANK($Q38)),MONTH($Q38)&gt;10),IF(MONTH($P38)&lt;=10,COUNTIF(Tableau2353[[#This Row],[01/10/2024]:[31/10/2024]],"B")), IF(IF(AND((ISBLANK($Q38))),MONTH($P38)&gt;10)," ",IF(MONTH($P38)&lt;=10,COUNTIF(Tableau2353[[#This Row],[01/10/2024]:[31/10/2024]],"B")))))</f>
        <v>0</v>
      </c>
      <c r="LJ38" s="61">
        <f>IF(ISBLANK($P38)," ",IF(AND(NOT(ISBLANK($Q38)),MONTH($Q38)&gt;11),IF(MONTH($P38)&lt;=11,COUNTIF(Tableau2353[[#This Row],[01/11/2024]:[29/11/2024]],"B")), IF(IF(AND((ISBLANK($Q38))),MONTH($P38)&gt;11)," ",IF(MONTH($P38)&lt;=11,COUNTIF(Tableau2353[[#This Row],[01/11/2024]:[29/11/2024]],"B")))))</f>
        <v>0</v>
      </c>
      <c r="LK38" s="61">
        <f>IF(ISBLANK($P38)," ",IF(AND(NOT(ISBLANK($Q38)),MONTH($Q38)&gt;12),IF(MONTH($P38)&lt;=12,COUNTIF(Tableau2353[[#This Row],[02/12/2024]:[31/12/2024]],"B")), IF(IF(AND((ISBLANK($Q38))),MONTH($P38)&gt;12)," ",IF(MONTH($P38)&lt;=12,COUNTIF(Tableau2353[[#This Row],[02/12/2024]:[31/12/2024]],"B")))))</f>
        <v>0</v>
      </c>
    </row>
    <row r="39" spans="1:323" ht="15" hidden="1" customHeight="1">
      <c r="A39" s="40">
        <v>1</v>
      </c>
      <c r="B39" s="25" t="s">
        <v>942</v>
      </c>
      <c r="C39" s="26" t="s">
        <v>943</v>
      </c>
      <c r="D39" s="32">
        <v>44726</v>
      </c>
      <c r="E39" s="26" t="s">
        <v>419</v>
      </c>
      <c r="F39" s="26" t="s">
        <v>431</v>
      </c>
      <c r="G39" s="26" t="s">
        <v>421</v>
      </c>
      <c r="H39" s="26" t="s">
        <v>422</v>
      </c>
      <c r="I39" s="26" t="s">
        <v>423</v>
      </c>
      <c r="J39" s="26" t="s">
        <v>424</v>
      </c>
      <c r="K39" s="26" t="s">
        <v>425</v>
      </c>
      <c r="L39" s="26" t="s">
        <v>504</v>
      </c>
      <c r="M39" s="26" t="s">
        <v>433</v>
      </c>
      <c r="N39" s="26" t="s">
        <v>427</v>
      </c>
      <c r="O39" s="26" t="s">
        <v>434</v>
      </c>
      <c r="P39" s="32">
        <v>45292</v>
      </c>
      <c r="Q39" s="29">
        <v>45513</v>
      </c>
      <c r="R39" s="27" t="s">
        <v>614</v>
      </c>
      <c r="S39" s="28">
        <f>IF(ISBLANK(P39)," ",IF(IF(AND(NOT(ISBLANK(Q39))),MONTH(Q39)&lt;1)," ",IF(MONTH(P39)&lt;2,SUM(Tableau2353[[#This Row],[01/01/2024]:[31/01/2024]])," ")))</f>
        <v>17</v>
      </c>
      <c r="T39" s="28">
        <f>IF(ISBLANK(P39)," ",IF(IF(AND(NOT(ISBLANK(Q39))),MONTH(Q39)&lt;2)," ",IF(MONTH(P39)&lt;3,SUM(Tableau2353[[#This Row],[01/02/2024]:[29/02/2024]])," ")))</f>
        <v>21</v>
      </c>
      <c r="U39" s="28">
        <f>IF(ISBLANK(P39)," ",IF(IF(AND(NOT(ISBLANK(Q39))),MONTH(Q39)&lt;3)," ",IF(MONTH(P39)&lt;4,SUM(Tableau2353[[#This Row],[01/03/2024]:[29/03/2024]])," ")))</f>
        <v>21</v>
      </c>
      <c r="V39" s="28">
        <f>IF(ISBLANK(P39)," ",IF(IF(AND(NOT(ISBLANK(Q39))),MONTH(Q39)&lt;4)," ",IF(MONTH(P39)&lt;5,SUM(Tableau2353[[#This Row],[01/04/2024]:[30/04/2024]])," ")))</f>
        <v>20</v>
      </c>
      <c r="W39" s="28">
        <f>IF(ISBLANK(P39)," ",IF(IF(AND(NOT(ISBLANK(Q39))),MONTH(Q39)&lt;5)," ",IF(MONTH(P39)&lt;6,SUM(Tableau2353[[#This Row],[01/05/2024]:[31/05/2024]])," ")))</f>
        <v>20</v>
      </c>
      <c r="X39" s="28">
        <f>IF(ISBLANK(P39)," ",IF(IF(AND(NOT(ISBLANK(Q39))),MONTH(Q39)&lt;6)," ",IF(MONTH(P39)&lt;7,SUM(Tableau2353[[#This Row],[3/6/20242]:[28/06/2024]])," ")))</f>
        <v>18</v>
      </c>
      <c r="Y39" s="28">
        <f>IF(ISBLANK(P39)," ",IF(IF(AND(NOT(ISBLANK(Q39))),MONTH(Q39)&lt;6)," ",IF(MONTH(P39)&lt;8,SUM(Tableau2353[[#This Row],[01/07/2024]:[31/07/2024]])," ")))</f>
        <v>22</v>
      </c>
      <c r="Z39" s="28">
        <f>IF(ISBLANK(P39)," ",IF(IF(AND(NOT(ISBLANK(Q39))),MONTH(Q39)&lt;8)," ",IF(MONTH(P39)&lt;9,SUM(Tableau2353[[#This Row],[1/8/2024]:[30/08/2024]])," ")))</f>
        <v>7</v>
      </c>
      <c r="AA39" s="28" t="str">
        <f>IF(ISBLANK(P39)," ",IF(IF(AND(NOT(ISBLANK(Q39))),MONTH(Q39)&lt;9)," ",IF(MONTH(P39)&lt;10,SUM(Tableau2353[[#This Row],[02/09/2024]:[30/09/2024]])," ")))</f>
        <v xml:space="preserve"> </v>
      </c>
      <c r="AB39" s="28" t="str">
        <f>IF(ISBLANK(P39)," ",IF(IF(AND(NOT(ISBLANK(Q39))),MONTH(Q39)&lt;10)," ",IF(MONTH(P39)&lt;11,SUM(Tableau2353[[#This Row],[01/10/2024]:[31/10/2024]])," ")))</f>
        <v xml:space="preserve"> </v>
      </c>
      <c r="AC39" s="28" t="str">
        <f>IF(ISBLANK(P39)," ",IF(IF(AND(NOT(ISBLANK(Q39))),MONTH(Q39)&lt;11)," ",IF(MONTH(P39)&lt;12,SUM(Tableau2353[[#This Row],[01/11/2024]:[29/11/2024]])," ")))</f>
        <v xml:space="preserve"> </v>
      </c>
      <c r="AD39" s="28" t="str">
        <f>IF(ISBLANK(P39)," ",IF(IF(AND(NOT(ISBLANK(Q39))),MONTH(Q39)&lt;12)," ",IF(MONTH(P39)&lt;13,SUM(Tableau2353[[#This Row],[02/12/2024]:[31/12/2024]])," ")))</f>
        <v xml:space="preserve"> </v>
      </c>
      <c r="AE39" s="7"/>
      <c r="AF39" s="64">
        <f>IF(OR(ISBLANK(P39),Tableau2353[[#This Row],[Janvier]]=" ")," ",SUM(Tableau2353[[#This Row],[01/01/2024]:[31/01/2024]])/(COUNTA(Tableau2353[[#This Row],[01/01/2024]:[31/01/2024]])+COUNTBLANK(Tableau2353[[#This Row],[01/01/2024]:[31/01/2024]])))</f>
        <v>0.73913043478260865</v>
      </c>
      <c r="AG39" s="8">
        <f>IF(OR(ISBLANK(P39),Tableau2353[[#This Row],[Février]]=" ")," ",SUM(Tableau2353[[#This Row],[01/02/2024]:[29/02/2024]])/(COUNTA(Tableau2353[[#This Row],[01/02/2024]:[29/02/2024]])+COUNTBLANK(Tableau2353[[#This Row],[01/02/2024]:[29/02/2024]])))</f>
        <v>1</v>
      </c>
      <c r="AH39" s="8">
        <f>IF(OR(ISBLANK(P39),Tableau2353[[#This Row],[Mars]]=" ")," ",SUM(Tableau2353[[#This Row],[01/03/2024]:[29/03/2024]])/(COUNTA(Tableau2353[[#This Row],[01/03/2024]:[29/03/2024]])+COUNTBLANK(Tableau2353[[#This Row],[01/03/2024]:[29/03/2024]])))</f>
        <v>1</v>
      </c>
      <c r="AI39" s="8">
        <f>IF(OR(ISBLANK(P39),Tableau2353[[#This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39" s="8">
        <f>IF(OR(ISBLANK(P39),Tableau2353[[#This Row],[Mai]]=" ")," ",SUM(Tableau2353[[#This Row],[01/05/2024]:[31/05/2024]])/(COUNTA(Tableau2353[[#This Row],[01/05/2024]:[31/05/2024]])+COUNTBLANK(Tableau2353[[#This Row],[01/05/2024]:[31/01/2024]])))</f>
        <v>0.86956521739130432</v>
      </c>
      <c r="AK39" s="8">
        <f>IF(OR(ISBLANK(P39),Tableau2353[[#This Row],[Juin]]=" ")," ",SUM(Tableau2353[[#This Row],[3/6/20242]:[28/06/2024]])/(COUNTA(Tableau2353[[#This Row],[3/6/20242]:[28/06/2024]])+COUNTBLANK(Tableau2353[[#This Row],[3/6/20242]:[28/06/2024]])))</f>
        <v>0.9</v>
      </c>
      <c r="AL39" s="8">
        <f>IF(OR(ISBLANK(P39),Tableau2353[[#This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39" s="8">
        <f>IF(OR(ISBLANK(P39),Tableau2353[[#This Row],[Août]]=" ")," ",SUM(Tableau2353[[#This Row],[1/8/2024]:[30/08/2024]])/(COUNTA(Tableau2353[[#This Row],[1/8/2024]:[30/08/2024]])+COUNTBLANK(Tableau2353[[#This Row],[1/8/2024]:[30/08/2024]])))</f>
        <v>0.31818181818181818</v>
      </c>
      <c r="AN39" s="8" t="str">
        <f>IF(OR(ISBLANK(P39),Tableau2353[[#This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39" s="8" t="str">
        <f>IF(OR(ISBLANK(P39),Tableau2353[[#This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39" s="8" t="str">
        <f>IF(OR(ISBLANK(P39),Tableau2353[[#This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39" s="8" t="str">
        <f>IF(OR(ISBLANK(P39),Tableau2353[[#This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39" s="8" t="s">
        <v>413</v>
      </c>
      <c r="AS39" s="8" t="s">
        <v>413</v>
      </c>
      <c r="AT39" s="8" t="s">
        <v>413</v>
      </c>
      <c r="AU39" s="8" t="s">
        <v>413</v>
      </c>
      <c r="AV39" s="8" t="s">
        <v>413</v>
      </c>
      <c r="AW39" s="8">
        <v>1</v>
      </c>
      <c r="AX39" s="8">
        <v>1</v>
      </c>
      <c r="AY39" s="8">
        <v>1</v>
      </c>
      <c r="AZ39" s="61" t="s">
        <v>415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8">
        <v>1</v>
      </c>
      <c r="BQ39" s="8">
        <v>1</v>
      </c>
      <c r="BR39" s="8">
        <v>1</v>
      </c>
      <c r="BS39" s="8">
        <v>1</v>
      </c>
      <c r="BT39" s="8">
        <v>1</v>
      </c>
      <c r="BU39" s="8">
        <v>1</v>
      </c>
      <c r="BV39" s="8">
        <v>1</v>
      </c>
      <c r="BW39" s="8">
        <v>1</v>
      </c>
      <c r="BX39" s="8">
        <v>1</v>
      </c>
      <c r="BY39" s="8">
        <v>1</v>
      </c>
      <c r="BZ39" s="8">
        <v>1</v>
      </c>
      <c r="CA39" s="8">
        <v>1</v>
      </c>
      <c r="CB39" s="8">
        <v>1</v>
      </c>
      <c r="CC39" s="8">
        <v>1</v>
      </c>
      <c r="CD39" s="8">
        <v>1</v>
      </c>
      <c r="CE39" s="8">
        <v>1</v>
      </c>
      <c r="CF39" s="8">
        <v>1</v>
      </c>
      <c r="CG39" s="8">
        <v>1</v>
      </c>
      <c r="CH39" s="8">
        <v>1</v>
      </c>
      <c r="CI39" s="8">
        <v>1</v>
      </c>
      <c r="CJ39" s="8">
        <v>1</v>
      </c>
      <c r="CK39" s="8">
        <v>1</v>
      </c>
      <c r="CL39" s="8">
        <v>1</v>
      </c>
      <c r="CM39" s="8">
        <v>1</v>
      </c>
      <c r="CN39" s="8">
        <v>1</v>
      </c>
      <c r="CO39" s="8">
        <v>1</v>
      </c>
      <c r="CP39" s="8">
        <v>1</v>
      </c>
      <c r="CQ39" s="8">
        <v>1</v>
      </c>
      <c r="CR39" s="8">
        <v>1</v>
      </c>
      <c r="CS39" s="8">
        <v>1</v>
      </c>
      <c r="CT39" s="8">
        <v>1</v>
      </c>
      <c r="CU39" s="8">
        <v>1</v>
      </c>
      <c r="CV39" s="8">
        <v>1</v>
      </c>
      <c r="CW39" s="8">
        <v>1</v>
      </c>
      <c r="CX39" s="8">
        <v>1</v>
      </c>
      <c r="CY39" s="8">
        <v>1</v>
      </c>
      <c r="CZ39" s="8">
        <v>1</v>
      </c>
      <c r="DA39" s="8">
        <v>1</v>
      </c>
      <c r="DB39" s="8">
        <v>1</v>
      </c>
      <c r="DC39" s="8">
        <v>1</v>
      </c>
      <c r="DD39" s="8">
        <v>1</v>
      </c>
      <c r="DE39" s="8">
        <v>1</v>
      </c>
      <c r="DF39" s="8">
        <v>1</v>
      </c>
      <c r="DG39" s="8">
        <v>1</v>
      </c>
      <c r="DH39" s="8">
        <v>1</v>
      </c>
      <c r="DI39" s="8">
        <v>1</v>
      </c>
      <c r="DJ39" s="8">
        <v>1</v>
      </c>
      <c r="DK39" s="8">
        <v>1</v>
      </c>
      <c r="DL39" s="8" t="s">
        <v>415</v>
      </c>
      <c r="DM39" s="8" t="s">
        <v>415</v>
      </c>
      <c r="DN39" s="8">
        <v>1</v>
      </c>
      <c r="DO39" s="8">
        <v>1</v>
      </c>
      <c r="DP39" s="8">
        <v>1</v>
      </c>
      <c r="DQ39" s="8">
        <v>1</v>
      </c>
      <c r="DR39" s="8">
        <v>1</v>
      </c>
      <c r="DS39" s="8">
        <v>1</v>
      </c>
      <c r="DT39" s="8">
        <v>1</v>
      </c>
      <c r="DU39" s="8">
        <v>1</v>
      </c>
      <c r="DV39" s="8">
        <v>1</v>
      </c>
      <c r="DW39" s="8">
        <v>1</v>
      </c>
      <c r="DX39" s="8">
        <v>1</v>
      </c>
      <c r="DY39" s="8">
        <v>1</v>
      </c>
      <c r="DZ39" s="8">
        <v>1</v>
      </c>
      <c r="EA39" s="8" t="s">
        <v>415</v>
      </c>
      <c r="EB39" s="8" t="s">
        <v>413</v>
      </c>
      <c r="EC39" s="8" t="s">
        <v>413</v>
      </c>
      <c r="ED39" s="8">
        <v>1</v>
      </c>
      <c r="EE39" s="8">
        <v>1</v>
      </c>
      <c r="EF39" s="8">
        <v>1</v>
      </c>
      <c r="EG39" s="8">
        <v>1</v>
      </c>
      <c r="EH39" s="8">
        <v>1</v>
      </c>
      <c r="EI39" s="8">
        <v>1</v>
      </c>
      <c r="EJ39" s="8">
        <v>1</v>
      </c>
      <c r="EK39" s="8">
        <v>1</v>
      </c>
      <c r="EL39" s="8">
        <v>1</v>
      </c>
      <c r="EM39" s="8">
        <v>1</v>
      </c>
      <c r="EN39" s="8">
        <v>1</v>
      </c>
      <c r="EO39" s="8">
        <v>1</v>
      </c>
      <c r="EP39" s="8">
        <v>1</v>
      </c>
      <c r="EQ39" s="8">
        <v>1</v>
      </c>
      <c r="ER39" s="8">
        <v>1</v>
      </c>
      <c r="ES39" s="8">
        <v>1</v>
      </c>
      <c r="ET39" s="8">
        <v>1</v>
      </c>
      <c r="EU39" s="8">
        <v>1</v>
      </c>
      <c r="EV39" s="8">
        <v>1</v>
      </c>
      <c r="EW39" s="8">
        <v>1</v>
      </c>
      <c r="EX39" s="8">
        <v>1</v>
      </c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 t="s">
        <v>415</v>
      </c>
      <c r="FI39" s="8" t="s">
        <v>415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 t="s">
        <v>415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 t="s">
        <v>415</v>
      </c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>
        <f t="shared" si="3"/>
        <v>0</v>
      </c>
      <c r="KU39" s="8">
        <f t="shared" si="0"/>
        <v>7</v>
      </c>
      <c r="KV39" s="8">
        <f t="shared" si="1"/>
        <v>146</v>
      </c>
      <c r="KW39" s="8">
        <f t="shared" si="2"/>
        <v>8</v>
      </c>
      <c r="KX39" s="8"/>
      <c r="KY39" s="8" t="e">
        <f>VLOOKUP(Tableau2353[[#This Row],[Matricule]],Feuil2!D:J,7,0)</f>
        <v>#N/A</v>
      </c>
      <c r="KZ39" s="61">
        <f>IF(ISBLANK($P39)," ",IF(AND(NOT(ISBLANK($Q39)),MONTH($Q39)&gt;1),IF(MONTH($P39)&lt;=1,COUNTIF(Tableau2353[[#This Row],[01/01/2024]:[31/01/2024]],"B")), IF(IF(AND((ISBLANK($Q39))),MONTH($P39)&gt;1)," ",IF(MONTH($P39)&lt;=1,COUNTIF(Tableau2353[[#This Row],[01/01/2024]:[31/01/2024]],"B")))))</f>
        <v>0</v>
      </c>
      <c r="LA39" s="61">
        <f>IF(ISBLANK($P39)," ",IF(AND(NOT(ISBLANK($Q39)),MONTH($Q39)&gt;2),IF(MONTH($P39)&lt;=2,COUNTIF(Tableau2353[[#This Row],[01/02/2024]:[29/02/2024]],"B")), IF(IF(AND((ISBLANK($Q39))),MONTH($P39)&gt;2)," ",IF(MONTH($P39)&lt;=2,COUNTIF(Tableau2353[[#This Row],[01/02/2024]:[29/02/2024]],"B")))))</f>
        <v>0</v>
      </c>
      <c r="LB39" s="61">
        <f>IF(ISBLANK($P39)," ",IF(AND(NOT(ISBLANK($Q39)),MONTH($Q39)&gt;3),IF(MONTH($P39)&lt;=3,COUNTIF(Tableau2353[[#This Row],[01/03/2024]:[29/03/2024]],"B")), IF(IF(AND((ISBLANK($Q39))),MONTH($P39)&gt;3)," ",IF(MONTH($P39)&lt;=3,COUNTIF(Tableau2353[[#This Row],[01/03/2024]:[29/03/2024]],"B")))))</f>
        <v>0</v>
      </c>
      <c r="LC39" s="61">
        <f>IF(ISBLANK($P39)," ",IF(AND(NOT(ISBLANK($Q39)),MONTH($Q39)&gt;4),IF(MONTH($P39)&lt;=4,COUNTIF(Tableau2353[[#This Row],[01/04/2024]:[30/04/2024]],"B")), IF(IF(AND((ISBLANK($Q39))),MONTH($P39)&gt;4)," ",IF(MONTH($P39)&lt;=4,COUNTIF(Tableau2353[[#This Row],[01/04/2024]:[30/04/2024]],"B")))))</f>
        <v>0</v>
      </c>
      <c r="LD39" s="61">
        <f>IF(ISBLANK($P39)," ",IF(AND(NOT(ISBLANK($Q39)),MONTH($Q39)&gt;5),IF(MONTH($P39)&lt;=5,COUNTIF(Tableau2353[[#This Row],[01/05/2024]:[31/05/2024]],"B")), IF(IF(AND((ISBLANK($Q39))),MONTH($P39)&gt;5)," ",IF(MONTH($P39)&lt;=5,COUNTIF(Tableau2353[[#This Row],[01/05/2024]:[31/05/2024]],"B")))))</f>
        <v>0</v>
      </c>
      <c r="LE39" s="61">
        <f>IF(ISBLANK($P39)," ",IF(AND(NOT(ISBLANK($Q39)),MONTH($Q39)&gt;6),IF(MONTH($P39)&lt;=6,COUNTIF(Tableau2353[[#This Row],[3/6/20242]:[28/06/2024]],"B")), IF(IF(AND((ISBLANK($Q39))),MONTH($P39)&gt;6)," ",IF(MONTH($P39)&lt;=6,COUNTIF(Tableau2353[[#This Row],[3/6/20242]:[28/06/2024]],"B")))))</f>
        <v>0</v>
      </c>
      <c r="LF39" s="61">
        <f>IF(ISBLANK($P39)," ",IF(AND(NOT(ISBLANK($Q39)),MONTH($Q39)&gt;7),IF(MONTH($P39)&lt;=7,COUNTIF(Tableau2353[[#This Row],[01/07/2024]:[31/07/2024]],"B")), IF(IF(AND((ISBLANK($Q39))),MONTH($P39)&gt;7)," ",IF(MONTH($P39)&lt;=7,COUNTIF(Tableau2353[[#This Row],[01/07/2024]:[31/07/2024]],"B")))))</f>
        <v>0</v>
      </c>
      <c r="LG39" s="61">
        <f>IF(ISBLANK($P39)," ",IF(AND(NOT(ISBLANK($Q39)),MONTH($Q39)&gt;8),IF(MONTH($P39)&lt;=8,COUNTIF(Tableau2353[[#This Row],[1/8/2024]:[30/08/2024]],"B")), IF(IF(AND((ISBLANK($Q39))),MONTH($P39)&gt;8)," ",IF(MONTH($P39)&lt;=8,COUNTIF(Tableau2353[[#This Row],[1/8/2024]:[30/08/2024]],"B")))))</f>
        <v>0</v>
      </c>
      <c r="LH39" s="61">
        <f>IF(ISBLANK($P39)," ",IF(AND(NOT(ISBLANK($Q39)),MONTH($Q39)&gt;9),IF(MONTH($P39)&lt;=9,COUNTIF(Tableau2353[[#This Row],[02/09/2024]:[30/09/2024]],"B")), IF(IF(AND((ISBLANK($Q39))),MONTH($P39)&gt;9)," ",IF(MONTH($P39)&lt;=9,COUNTIF(Tableau2353[[#This Row],[02/09/2024]:[30/09/2024]],"B")))))</f>
        <v>0</v>
      </c>
      <c r="LI39" s="61">
        <f>IF(ISBLANK($P39)," ",IF(AND(NOT(ISBLANK($Q39)),MONTH($Q39)&gt;10),IF(MONTH($P39)&lt;=10,COUNTIF(Tableau2353[[#This Row],[01/10/2024]:[31/10/2024]],"B")), IF(IF(AND((ISBLANK($Q39))),MONTH($P39)&gt;10)," ",IF(MONTH($P39)&lt;=10,COUNTIF(Tableau2353[[#This Row],[01/10/2024]:[31/10/2024]],"B")))))</f>
        <v>0</v>
      </c>
      <c r="LJ39" s="61">
        <f>IF(ISBLANK($P39)," ",IF(AND(NOT(ISBLANK($Q39)),MONTH($Q39)&gt;11),IF(MONTH($P39)&lt;=11,COUNTIF(Tableau2353[[#This Row],[01/11/2024]:[29/11/2024]],"B")), IF(IF(AND((ISBLANK($Q39))),MONTH($P39)&gt;11)," ",IF(MONTH($P39)&lt;=11,COUNTIF(Tableau2353[[#This Row],[01/11/2024]:[29/11/2024]],"B")))))</f>
        <v>0</v>
      </c>
      <c r="LK39" s="61">
        <f>IF(ISBLANK($P39)," ",IF(AND(NOT(ISBLANK($Q39)),MONTH($Q39)&gt;12),IF(MONTH($P39)&lt;=12,COUNTIF(Tableau2353[[#This Row],[02/12/2024]:[31/12/2024]],"B")), IF(IF(AND((ISBLANK($Q39))),MONTH($P39)&gt;12)," ",IF(MONTH($P39)&lt;=12,COUNTIF(Tableau2353[[#This Row],[02/12/2024]:[31/12/2024]],"B")))))</f>
        <v>0</v>
      </c>
    </row>
    <row r="40" spans="1:323" ht="15" hidden="1" customHeight="1">
      <c r="A40" s="40">
        <v>1</v>
      </c>
      <c r="B40" s="92" t="s">
        <v>530</v>
      </c>
      <c r="C40" s="72" t="s">
        <v>531</v>
      </c>
      <c r="D40" s="32">
        <v>45181</v>
      </c>
      <c r="E40" s="26" t="s">
        <v>419</v>
      </c>
      <c r="F40" s="26" t="s">
        <v>431</v>
      </c>
      <c r="G40" s="26" t="s">
        <v>421</v>
      </c>
      <c r="H40" s="26" t="s">
        <v>422</v>
      </c>
      <c r="I40" s="26" t="s">
        <v>423</v>
      </c>
      <c r="J40" s="26" t="s">
        <v>440</v>
      </c>
      <c r="K40" s="26" t="s">
        <v>441</v>
      </c>
      <c r="L40" s="26" t="s">
        <v>935</v>
      </c>
      <c r="M40" s="26" t="s">
        <v>527</v>
      </c>
      <c r="N40" s="26" t="s">
        <v>534</v>
      </c>
      <c r="O40" s="26" t="s">
        <v>451</v>
      </c>
      <c r="P40" s="32">
        <v>45292</v>
      </c>
      <c r="Q40" s="26"/>
      <c r="R40" s="27" t="s">
        <v>445</v>
      </c>
      <c r="S40" s="28">
        <f>IF(ISBLANK(P40)," ",IF(IF(AND(NOT(ISBLANK(Q40))),MONTH(Q40)&lt;1)," ",IF(MONTH(P40)&lt;2,SUM(Tableau2353[[#This Row],[01/01/2024]:[31/01/2024]])," ")))</f>
        <v>22</v>
      </c>
      <c r="T40" s="28">
        <f>IF(ISBLANK(P40)," ",IF(IF(AND(NOT(ISBLANK(Q40))),MONTH(Q40)&lt;2)," ",IF(MONTH(P40)&lt;3,SUM(Tableau2353[[#This Row],[01/02/2024]:[29/02/2024]])," ")))</f>
        <v>21</v>
      </c>
      <c r="U40" s="28">
        <f>IF(ISBLANK(P40)," ",IF(IF(AND(NOT(ISBLANK(Q40))),MONTH(Q40)&lt;3)," ",IF(MONTH(P40)&lt;4,SUM(Tableau2353[[#This Row],[01/03/2024]:[29/03/2024]])," ")))</f>
        <v>21</v>
      </c>
      <c r="V40" s="28">
        <f>IF(ISBLANK(P40)," ",IF(IF(AND(NOT(ISBLANK(Q40))),MONTH(Q40)&lt;4)," ",IF(MONTH(P40)&lt;5,SUM(Tableau2353[[#This Row],[01/04/2024]:[30/04/2024]])," ")))</f>
        <v>20</v>
      </c>
      <c r="W40" s="28">
        <f>IF(ISBLANK(P40)," ",IF(IF(AND(NOT(ISBLANK(Q40))),MONTH(Q40)&lt;5)," ",IF(MONTH(P40)&lt;6,SUM(Tableau2353[[#This Row],[01/05/2024]:[31/05/2024]])," ")))</f>
        <v>22</v>
      </c>
      <c r="X40" s="28">
        <f>IF(ISBLANK(P40)," ",IF(IF(AND(NOT(ISBLANK(Q40))),MONTH(Q40)&lt;6)," ",IF(MONTH(P40)&lt;7,SUM(Tableau2353[[#This Row],[3/6/20242]:[28/06/2024]])," ")))</f>
        <v>18</v>
      </c>
      <c r="Y40" s="28">
        <f>IF(ISBLANK(P40)," ",IF(IF(AND(NOT(ISBLANK(Q40))),MONTH(Q40)&lt;6)," ",IF(MONTH(P40)&lt;8,SUM(Tableau2353[[#This Row],[01/07/2024]:[31/07/2024]])," ")))</f>
        <v>22</v>
      </c>
      <c r="Z40" s="28">
        <f>IF(ISBLANK(P40)," ",IF(IF(AND(NOT(ISBLANK(Q40))),MONTH(Q40)&lt;8)," ",IF(MONTH(P40)&lt;9,SUM(Tableau2353[[#This Row],[1/8/2024]:[30/08/2024]])," ")))</f>
        <v>19</v>
      </c>
      <c r="AA40" s="28">
        <f>IF(ISBLANK(P40)," ",IF(IF(AND(NOT(ISBLANK(Q40))),MONTH(Q40)&lt;9)," ",IF(MONTH(P40)&lt;10,SUM(Tableau2353[[#This Row],[02/09/2024]:[30/09/2024]])," ")))</f>
        <v>20</v>
      </c>
      <c r="AB40" s="28">
        <f>IF(ISBLANK(P40)," ",IF(IF(AND(NOT(ISBLANK(Q40))),MONTH(Q40)&lt;10)," ",IF(MONTH(P40)&lt;11,SUM(Tableau2353[[#This Row],[01/10/2024]:[31/10/2024]])," ")))</f>
        <v>23</v>
      </c>
      <c r="AC40" s="28">
        <f>IF(ISBLANK(P40)," ",IF(IF(AND(NOT(ISBLANK(Q40))),MONTH(Q40)&lt;11)," ",IF(MONTH(P40)&lt;12,SUM(Tableau2353[[#This Row],[01/11/2024]:[29/11/2024]])," ")))</f>
        <v>19</v>
      </c>
      <c r="AD40" s="28">
        <f>IF(ISBLANK(P40)," ",IF(IF(AND(NOT(ISBLANK(Q40))),MONTH(Q40)&lt;12)," ",IF(MONTH(P40)&lt;13,SUM(Tableau2353[[#This Row],[02/12/2024]:[31/12/2024]])," ")))</f>
        <v>22</v>
      </c>
      <c r="AE40" s="7"/>
      <c r="AF40" s="64">
        <f>IF(OR(ISBLANK(P40),Tableau2353[[#This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40" s="8">
        <f>IF(OR(ISBLANK(P40),Tableau2353[[#This Row],[Février]]=" ")," ",SUM(Tableau2353[[#This Row],[01/02/2024]:[29/02/2024]])/(COUNTA(Tableau2353[[#This Row],[01/02/2024]:[29/02/2024]])+COUNTBLANK(Tableau2353[[#This Row],[01/02/2024]:[29/02/2024]])))</f>
        <v>1</v>
      </c>
      <c r="AH40" s="8">
        <f>IF(OR(ISBLANK(P40),Tableau2353[[#This Row],[Mars]]=" ")," ",SUM(Tableau2353[[#This Row],[01/03/2024]:[29/03/2024]])/(COUNTA(Tableau2353[[#This Row],[01/03/2024]:[29/03/2024]])+COUNTBLANK(Tableau2353[[#This Row],[01/03/2024]:[29/03/2024]])))</f>
        <v>1</v>
      </c>
      <c r="AI40" s="8">
        <f>IF(OR(ISBLANK(P40),Tableau2353[[#This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0" s="8">
        <f>IF(OR(ISBLANK(P40),Tableau2353[[#This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40" s="8">
        <f>IF(OR(ISBLANK(P40),Tableau2353[[#This Row],[Juin]]=" ")," ",SUM(Tableau2353[[#This Row],[3/6/20242]:[28/06/2024]])/(COUNTA(Tableau2353[[#This Row],[3/6/20242]:[28/06/2024]])+COUNTBLANK(Tableau2353[[#This Row],[3/6/20242]:[28/06/2024]])))</f>
        <v>0.9</v>
      </c>
      <c r="AL40" s="8">
        <f>IF(OR(ISBLANK(P40),Tableau2353[[#This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40" s="8">
        <f>IF(OR(ISBLANK(P40),Tableau2353[[#This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40" s="8">
        <f>IF(OR(ISBLANK(P40),Tableau2353[[#This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0" s="8">
        <f>IF(OR(ISBLANK(P40),Tableau2353[[#This Row],[Octobre]]=" ")," ",SUM(Tableau2353[[#This Row],[01/10/2024]:[31/10/2024]])/(COUNTA(Tableau2353[[#This Row],[01/10/2024]:[31/10/2024]])+COUNTBLANK(Tableau2353[[#This Row],[01/10/2024]:[31/10/2024]])))</f>
        <v>1</v>
      </c>
      <c r="AP40" s="8">
        <f>IF(OR(ISBLANK(P40),Tableau2353[[#This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40" s="8">
        <f>IF(OR(ISBLANK(P40),Tableau2353[[#This Row],[Décembre]]=" ")," ",SUM(Tableau2353[[#This Row],[02/12/2024]:[31/12/2024]])/(COUNTA(Tableau2353[[#This Row],[02/12/2024]:[31/12/2024]])+COUNTBLANK(Tableau2353[[#This Row],[02/12/2024]:[31/12/2024]])))</f>
        <v>1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  <c r="AY40" s="8">
        <v>1</v>
      </c>
      <c r="AZ40" s="61" t="s">
        <v>415</v>
      </c>
      <c r="BA40" s="8">
        <v>1</v>
      </c>
      <c r="BB40" s="8">
        <v>1</v>
      </c>
      <c r="BC40" s="8">
        <v>1</v>
      </c>
      <c r="BD40" s="8">
        <v>1</v>
      </c>
      <c r="BE40" s="8">
        <v>1</v>
      </c>
      <c r="BF40" s="8">
        <v>1</v>
      </c>
      <c r="BG40" s="8">
        <v>1</v>
      </c>
      <c r="BH40" s="8">
        <v>1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8">
        <v>1</v>
      </c>
      <c r="BP40" s="8">
        <v>1</v>
      </c>
      <c r="BQ40" s="8">
        <v>1</v>
      </c>
      <c r="BR40" s="8">
        <v>1</v>
      </c>
      <c r="BS40" s="8">
        <v>1</v>
      </c>
      <c r="BT40" s="8">
        <v>1</v>
      </c>
      <c r="BU40" s="8">
        <v>1</v>
      </c>
      <c r="BV40" s="8">
        <v>1</v>
      </c>
      <c r="BW40" s="8">
        <v>1</v>
      </c>
      <c r="BX40" s="8">
        <v>1</v>
      </c>
      <c r="BY40" s="8">
        <v>1</v>
      </c>
      <c r="BZ40" s="8">
        <v>1</v>
      </c>
      <c r="CA40" s="8">
        <v>1</v>
      </c>
      <c r="CB40" s="8">
        <v>1</v>
      </c>
      <c r="CC40" s="8">
        <v>1</v>
      </c>
      <c r="CD40" s="8">
        <v>1</v>
      </c>
      <c r="CE40" s="8">
        <v>1</v>
      </c>
      <c r="CF40" s="8">
        <v>1</v>
      </c>
      <c r="CG40" s="8">
        <v>1</v>
      </c>
      <c r="CH40" s="8">
        <v>1</v>
      </c>
      <c r="CI40" s="8">
        <v>1</v>
      </c>
      <c r="CJ40" s="8">
        <v>1</v>
      </c>
      <c r="CK40" s="8">
        <v>1</v>
      </c>
      <c r="CL40" s="8">
        <v>1</v>
      </c>
      <c r="CM40" s="8">
        <v>1</v>
      </c>
      <c r="CN40" s="8">
        <v>1</v>
      </c>
      <c r="CO40" s="8">
        <v>1</v>
      </c>
      <c r="CP40" s="8">
        <v>1</v>
      </c>
      <c r="CQ40" s="8">
        <v>1</v>
      </c>
      <c r="CR40" s="8">
        <v>1</v>
      </c>
      <c r="CS40" s="8">
        <v>1</v>
      </c>
      <c r="CT40" s="8">
        <v>1</v>
      </c>
      <c r="CU40" s="8">
        <v>1</v>
      </c>
      <c r="CV40" s="8">
        <v>1</v>
      </c>
      <c r="CW40" s="8">
        <v>1</v>
      </c>
      <c r="CX40" s="8">
        <v>1</v>
      </c>
      <c r="CY40" s="8">
        <v>1</v>
      </c>
      <c r="CZ40" s="8">
        <v>1</v>
      </c>
      <c r="DA40" s="8">
        <v>1</v>
      </c>
      <c r="DB40" s="8">
        <v>1</v>
      </c>
      <c r="DC40" s="8">
        <v>1</v>
      </c>
      <c r="DD40" s="8">
        <v>1</v>
      </c>
      <c r="DE40" s="8">
        <v>1</v>
      </c>
      <c r="DF40" s="8">
        <v>1</v>
      </c>
      <c r="DG40" s="8">
        <v>1</v>
      </c>
      <c r="DH40" s="8">
        <v>1</v>
      </c>
      <c r="DI40" s="8">
        <v>1</v>
      </c>
      <c r="DJ40" s="8">
        <v>1</v>
      </c>
      <c r="DK40" s="8">
        <v>1</v>
      </c>
      <c r="DL40" s="8" t="s">
        <v>415</v>
      </c>
      <c r="DM40" s="8" t="s">
        <v>415</v>
      </c>
      <c r="DN40" s="8">
        <v>1</v>
      </c>
      <c r="DO40" s="8">
        <v>1</v>
      </c>
      <c r="DP40" s="8">
        <v>1</v>
      </c>
      <c r="DQ40" s="8">
        <v>1</v>
      </c>
      <c r="DR40" s="8">
        <v>1</v>
      </c>
      <c r="DS40" s="8">
        <v>1</v>
      </c>
      <c r="DT40" s="8">
        <v>1</v>
      </c>
      <c r="DU40" s="8">
        <v>1</v>
      </c>
      <c r="DV40" s="8">
        <v>1</v>
      </c>
      <c r="DW40" s="8">
        <v>1</v>
      </c>
      <c r="DX40" s="8">
        <v>1</v>
      </c>
      <c r="DY40" s="8">
        <v>1</v>
      </c>
      <c r="DZ40" s="8">
        <v>1</v>
      </c>
      <c r="EA40" s="8" t="s">
        <v>415</v>
      </c>
      <c r="EB40" s="8">
        <v>1</v>
      </c>
      <c r="EC40" s="8">
        <v>1</v>
      </c>
      <c r="ED40" s="8">
        <v>1</v>
      </c>
      <c r="EE40" s="8">
        <v>1</v>
      </c>
      <c r="EF40" s="8">
        <v>1</v>
      </c>
      <c r="EG40" s="8">
        <v>1</v>
      </c>
      <c r="EH40" s="8">
        <v>1</v>
      </c>
      <c r="EI40" s="8">
        <v>1</v>
      </c>
      <c r="EJ40" s="8">
        <v>1</v>
      </c>
      <c r="EK40" s="8">
        <v>1</v>
      </c>
      <c r="EL40" s="8">
        <v>1</v>
      </c>
      <c r="EM40" s="8">
        <v>1</v>
      </c>
      <c r="EN40" s="8">
        <v>1</v>
      </c>
      <c r="EO40" s="8">
        <v>1</v>
      </c>
      <c r="EP40" s="8">
        <v>1</v>
      </c>
      <c r="EQ40" s="8">
        <v>1</v>
      </c>
      <c r="ER40" s="8">
        <v>1</v>
      </c>
      <c r="ES40" s="8">
        <v>1</v>
      </c>
      <c r="ET40" s="8">
        <v>1</v>
      </c>
      <c r="EU40" s="8">
        <v>1</v>
      </c>
      <c r="EV40" s="8">
        <v>1</v>
      </c>
      <c r="EW40" s="8">
        <v>1</v>
      </c>
      <c r="EX40" s="8">
        <v>1</v>
      </c>
      <c r="EY40" s="8">
        <v>1</v>
      </c>
      <c r="EZ40" s="8">
        <v>1</v>
      </c>
      <c r="FA40" s="8">
        <v>1</v>
      </c>
      <c r="FB40" s="8">
        <v>1</v>
      </c>
      <c r="FC40" s="8">
        <v>1</v>
      </c>
      <c r="FD40" s="8">
        <v>1</v>
      </c>
      <c r="FE40" s="8">
        <v>1</v>
      </c>
      <c r="FF40" s="8">
        <v>1</v>
      </c>
      <c r="FG40" s="8">
        <v>1</v>
      </c>
      <c r="FH40" s="8" t="s">
        <v>415</v>
      </c>
      <c r="FI40" s="8" t="s">
        <v>415</v>
      </c>
      <c r="FJ40" s="8">
        <v>1</v>
      </c>
      <c r="FK40" s="8">
        <v>1</v>
      </c>
      <c r="FL40" s="8">
        <v>1</v>
      </c>
      <c r="FM40" s="8">
        <v>1</v>
      </c>
      <c r="FN40" s="8">
        <v>1</v>
      </c>
      <c r="FO40" s="8">
        <v>1</v>
      </c>
      <c r="FP40" s="8">
        <v>1</v>
      </c>
      <c r="FQ40" s="8">
        <v>1</v>
      </c>
      <c r="FR40" s="8">
        <v>1</v>
      </c>
      <c r="FS40" s="8">
        <v>1</v>
      </c>
      <c r="FT40" s="8">
        <v>1</v>
      </c>
      <c r="FU40" s="8">
        <v>1</v>
      </c>
      <c r="FV40" s="8">
        <v>1</v>
      </c>
      <c r="FW40" s="8">
        <v>1</v>
      </c>
      <c r="FX40" s="8">
        <v>1</v>
      </c>
      <c r="FY40" s="8">
        <v>1</v>
      </c>
      <c r="FZ40" s="8">
        <v>1</v>
      </c>
      <c r="GA40" s="8">
        <v>1</v>
      </c>
      <c r="GB40" s="8">
        <v>1</v>
      </c>
      <c r="GC40" s="8">
        <v>1</v>
      </c>
      <c r="GD40" s="8">
        <v>1</v>
      </c>
      <c r="GE40" s="8">
        <v>1</v>
      </c>
      <c r="GF40" s="8">
        <v>1</v>
      </c>
      <c r="GG40" s="8">
        <v>1</v>
      </c>
      <c r="GH40" s="8">
        <v>1</v>
      </c>
      <c r="GI40" s="8">
        <v>1</v>
      </c>
      <c r="GJ40" s="8">
        <v>1</v>
      </c>
      <c r="GK40" s="8">
        <v>1</v>
      </c>
      <c r="GL40" s="8">
        <v>1</v>
      </c>
      <c r="GM40" s="8" t="s">
        <v>415</v>
      </c>
      <c r="GN40" s="8">
        <v>1</v>
      </c>
      <c r="GO40" s="8">
        <v>1</v>
      </c>
      <c r="GP40" s="8">
        <v>1</v>
      </c>
      <c r="GQ40" s="8">
        <v>1</v>
      </c>
      <c r="GR40" s="8">
        <v>1</v>
      </c>
      <c r="GS40" s="8">
        <v>1</v>
      </c>
      <c r="GT40" s="8">
        <v>1</v>
      </c>
      <c r="GU40" s="8">
        <v>1</v>
      </c>
      <c r="GV40" s="8">
        <v>1</v>
      </c>
      <c r="GW40" s="8">
        <v>1</v>
      </c>
      <c r="GX40" s="8" t="s">
        <v>415</v>
      </c>
      <c r="GY40" s="8">
        <v>1</v>
      </c>
      <c r="GZ40" s="8">
        <v>1</v>
      </c>
      <c r="HA40" s="8">
        <v>1</v>
      </c>
      <c r="HB40" s="8" t="s">
        <v>415</v>
      </c>
      <c r="HC40" s="8" t="s">
        <v>415</v>
      </c>
      <c r="HD40" s="8">
        <v>1</v>
      </c>
      <c r="HE40" s="8">
        <v>1</v>
      </c>
      <c r="HF40" s="8">
        <v>1</v>
      </c>
      <c r="HG40" s="8">
        <v>1</v>
      </c>
      <c r="HH40" s="8">
        <v>1</v>
      </c>
      <c r="HI40" s="8">
        <v>1</v>
      </c>
      <c r="HJ40" s="8">
        <v>1</v>
      </c>
      <c r="HK40" s="8">
        <v>1</v>
      </c>
      <c r="HL40" s="8">
        <v>1</v>
      </c>
      <c r="HM40" s="8">
        <v>1</v>
      </c>
      <c r="HN40" s="8">
        <v>1</v>
      </c>
      <c r="HO40" s="8">
        <v>1</v>
      </c>
      <c r="HP40" s="8">
        <v>1</v>
      </c>
      <c r="HQ40" s="8">
        <v>1</v>
      </c>
      <c r="HR40" s="8">
        <v>1</v>
      </c>
      <c r="HS40" s="8">
        <v>1</v>
      </c>
      <c r="HT40" s="8">
        <v>1</v>
      </c>
      <c r="HU40" s="8" t="s">
        <v>415</v>
      </c>
      <c r="HV40" s="8">
        <v>1</v>
      </c>
      <c r="HW40" s="8">
        <v>1</v>
      </c>
      <c r="HX40" s="8">
        <v>1</v>
      </c>
      <c r="HY40" s="8">
        <v>1</v>
      </c>
      <c r="HZ40" s="8">
        <v>1</v>
      </c>
      <c r="IA40" s="8">
        <v>1</v>
      </c>
      <c r="IB40" s="8">
        <v>1</v>
      </c>
      <c r="IC40" s="8">
        <v>1</v>
      </c>
      <c r="ID40" s="8">
        <v>1</v>
      </c>
      <c r="IE40" s="8">
        <v>1</v>
      </c>
      <c r="IF40" s="8">
        <v>1</v>
      </c>
      <c r="IG40" s="8">
        <v>1</v>
      </c>
      <c r="IH40" s="8">
        <v>1</v>
      </c>
      <c r="II40" s="8">
        <v>1</v>
      </c>
      <c r="IJ40" s="8">
        <v>1</v>
      </c>
      <c r="IK40" s="8">
        <v>1</v>
      </c>
      <c r="IL40" s="8">
        <v>1</v>
      </c>
      <c r="IM40" s="8">
        <v>1</v>
      </c>
      <c r="IN40" s="8">
        <v>1</v>
      </c>
      <c r="IO40" s="8">
        <v>1</v>
      </c>
      <c r="IP40" s="8">
        <v>1</v>
      </c>
      <c r="IQ40" s="8">
        <v>1</v>
      </c>
      <c r="IR40" s="8">
        <v>1</v>
      </c>
      <c r="IS40" s="8">
        <v>1</v>
      </c>
      <c r="IT40" s="8">
        <v>1</v>
      </c>
      <c r="IU40" s="8">
        <v>1</v>
      </c>
      <c r="IV40" s="8">
        <v>1</v>
      </c>
      <c r="IW40" s="8">
        <v>1</v>
      </c>
      <c r="IX40" s="8">
        <v>1</v>
      </c>
      <c r="IY40" s="8">
        <v>1</v>
      </c>
      <c r="IZ40" s="8">
        <v>1</v>
      </c>
      <c r="JA40" s="8">
        <v>1</v>
      </c>
      <c r="JB40" s="8">
        <v>1</v>
      </c>
      <c r="JC40" s="8">
        <v>1</v>
      </c>
      <c r="JD40" s="8">
        <v>1</v>
      </c>
      <c r="JE40" s="8">
        <v>1</v>
      </c>
      <c r="JF40" s="8" t="s">
        <v>415</v>
      </c>
      <c r="JG40" s="8">
        <v>1</v>
      </c>
      <c r="JH40" s="8">
        <v>1</v>
      </c>
      <c r="JI40" s="8">
        <v>1</v>
      </c>
      <c r="JJ40" s="8">
        <v>1</v>
      </c>
      <c r="JK40" s="8">
        <v>1</v>
      </c>
      <c r="JL40" s="8">
        <v>1</v>
      </c>
      <c r="JM40" s="8">
        <v>1</v>
      </c>
      <c r="JN40" s="8" t="s">
        <v>415</v>
      </c>
      <c r="JO40" s="8">
        <v>1</v>
      </c>
      <c r="JP40" s="8">
        <v>1</v>
      </c>
      <c r="JQ40" s="8">
        <v>1</v>
      </c>
      <c r="JR40" s="8">
        <v>1</v>
      </c>
      <c r="JS40" s="8">
        <v>1</v>
      </c>
      <c r="JT40" s="8">
        <v>1</v>
      </c>
      <c r="JU40" s="8">
        <v>1</v>
      </c>
      <c r="JV40" s="8">
        <v>1</v>
      </c>
      <c r="JW40" s="8">
        <v>1</v>
      </c>
      <c r="JX40" s="8">
        <v>1</v>
      </c>
      <c r="JY40" s="8">
        <v>1</v>
      </c>
      <c r="JZ40" s="8">
        <v>1</v>
      </c>
      <c r="KA40" s="8">
        <v>1</v>
      </c>
      <c r="KB40" s="8">
        <v>1</v>
      </c>
      <c r="KC40" s="8">
        <v>1</v>
      </c>
      <c r="KD40" s="8">
        <v>1</v>
      </c>
      <c r="KE40" s="8">
        <v>1</v>
      </c>
      <c r="KF40" s="8">
        <v>1</v>
      </c>
      <c r="KG40" s="8">
        <v>1</v>
      </c>
      <c r="KH40" s="8">
        <v>1</v>
      </c>
      <c r="KI40" s="8">
        <v>1</v>
      </c>
      <c r="KJ40" s="8">
        <v>1</v>
      </c>
      <c r="KK40" s="8">
        <v>1</v>
      </c>
      <c r="KL40" s="8">
        <v>1</v>
      </c>
      <c r="KM40" s="8">
        <v>1</v>
      </c>
      <c r="KN40" s="8">
        <v>1</v>
      </c>
      <c r="KO40" s="8">
        <v>1</v>
      </c>
      <c r="KP40" s="8">
        <v>1</v>
      </c>
      <c r="KQ40" s="8">
        <v>1</v>
      </c>
      <c r="KR40" s="8">
        <v>1</v>
      </c>
      <c r="KS40" s="8">
        <v>1</v>
      </c>
      <c r="KT40" s="8">
        <f t="shared" si="3"/>
        <v>0</v>
      </c>
      <c r="KU40" s="8">
        <f t="shared" si="0"/>
        <v>0</v>
      </c>
      <c r="KV40" s="102">
        <f t="shared" si="1"/>
        <v>249</v>
      </c>
      <c r="KW40" s="8">
        <f t="shared" si="2"/>
        <v>13</v>
      </c>
      <c r="KX40" s="8">
        <v>24</v>
      </c>
      <c r="KY40" s="8"/>
      <c r="KZ40" s="61">
        <f>IF(ISBLANK($P40)," ",IF(AND(NOT(ISBLANK($Q40)),MONTH($Q40)&gt;1),IF(MONTH($P40)&lt;=1,COUNTIF(Tableau2353[[#This Row],[01/01/2024]:[31/01/2024]],"B")), IF(IF(AND((ISBLANK($Q40))),MONTH($P40)&gt;1)," ",IF(MONTH($P40)&lt;=1,COUNTIF(Tableau2353[[#This Row],[01/01/2024]:[31/01/2024]],"B")))))</f>
        <v>0</v>
      </c>
      <c r="LA40" s="61">
        <f>IF(ISBLANK($P40)," ",IF(AND(NOT(ISBLANK($Q40)),MONTH($Q40)&gt;2),IF(MONTH($P40)&lt;=2,COUNTIF(Tableau2353[[#This Row],[01/02/2024]:[29/02/2024]],"B")), IF(IF(AND((ISBLANK($Q40))),MONTH($P40)&gt;2)," ",IF(MONTH($P40)&lt;=2,COUNTIF(Tableau2353[[#This Row],[01/02/2024]:[29/02/2024]],"B")))))</f>
        <v>0</v>
      </c>
      <c r="LB40" s="61">
        <f>IF(ISBLANK($P40)," ",IF(AND(NOT(ISBLANK($Q40)),MONTH($Q40)&gt;3),IF(MONTH($P40)&lt;=3,COUNTIF(Tableau2353[[#This Row],[01/03/2024]:[29/03/2024]],"B")), IF(IF(AND((ISBLANK($Q40))),MONTH($P40)&gt;3)," ",IF(MONTH($P40)&lt;=3,COUNTIF(Tableau2353[[#This Row],[01/03/2024]:[29/03/2024]],"B")))))</f>
        <v>0</v>
      </c>
      <c r="LC40" s="61">
        <f>IF(ISBLANK($P40)," ",IF(AND(NOT(ISBLANK($Q40)),MONTH($Q40)&gt;4),IF(MONTH($P40)&lt;=4,COUNTIF(Tableau2353[[#This Row],[01/04/2024]:[30/04/2024]],"B")), IF(IF(AND((ISBLANK($Q40))),MONTH($P40)&gt;4)," ",IF(MONTH($P40)&lt;=4,COUNTIF(Tableau2353[[#This Row],[01/04/2024]:[30/04/2024]],"B")))))</f>
        <v>0</v>
      </c>
      <c r="LD40" s="61">
        <f>IF(ISBLANK($P40)," ",IF(AND(NOT(ISBLANK($Q40)),MONTH($Q40)&gt;5),IF(MONTH($P40)&lt;=5,COUNTIF(Tableau2353[[#This Row],[01/05/2024]:[31/05/2024]],"B")), IF(IF(AND((ISBLANK($Q40))),MONTH($P40)&gt;5)," ",IF(MONTH($P40)&lt;=5,COUNTIF(Tableau2353[[#This Row],[01/05/2024]:[31/05/2024]],"B")))))</f>
        <v>0</v>
      </c>
      <c r="LE40" s="61">
        <f>IF(ISBLANK($P40)," ",IF(AND(NOT(ISBLANK($Q40)),MONTH($Q40)&gt;6),IF(MONTH($P40)&lt;=6,COUNTIF(Tableau2353[[#This Row],[3/6/20242]:[28/06/2024]],"B")), IF(IF(AND((ISBLANK($Q40))),MONTH($P40)&gt;6)," ",IF(MONTH($P40)&lt;=6,COUNTIF(Tableau2353[[#This Row],[3/6/20242]:[28/06/2024]],"B")))))</f>
        <v>0</v>
      </c>
      <c r="LF40" s="61">
        <f>IF(ISBLANK($P40)," ",IF(AND(NOT(ISBLANK($Q40)),MONTH($Q40)&gt;7),IF(MONTH($P40)&lt;=7,COUNTIF(Tableau2353[[#This Row],[01/07/2024]:[31/07/2024]],"B")), IF(IF(AND((ISBLANK($Q40))),MONTH($P40)&gt;7)," ",IF(MONTH($P40)&lt;=7,COUNTIF(Tableau2353[[#This Row],[01/07/2024]:[31/07/2024]],"B")))))</f>
        <v>0</v>
      </c>
      <c r="LG40" s="61">
        <f>IF(ISBLANK($P40)," ",IF(AND(NOT(ISBLANK($Q40)),MONTH($Q40)&gt;8),IF(MONTH($P40)&lt;=8,COUNTIF(Tableau2353[[#This Row],[1/8/2024]:[30/08/2024]],"B")), IF(IF(AND((ISBLANK($Q40))),MONTH($P40)&gt;8)," ",IF(MONTH($P40)&lt;=8,COUNTIF(Tableau2353[[#This Row],[1/8/2024]:[30/08/2024]],"B")))))</f>
        <v>0</v>
      </c>
      <c r="LH40" s="61">
        <f>IF(ISBLANK($P40)," ",IF(AND(NOT(ISBLANK($Q40)),MONTH($Q40)&gt;9),IF(MONTH($P40)&lt;=9,COUNTIF(Tableau2353[[#This Row],[02/09/2024]:[30/09/2024]],"B")), IF(IF(AND((ISBLANK($Q40))),MONTH($P40)&gt;9)," ",IF(MONTH($P40)&lt;=9,COUNTIF(Tableau2353[[#This Row],[02/09/2024]:[30/09/2024]],"B")))))</f>
        <v>0</v>
      </c>
      <c r="LI40" s="61">
        <f>IF(ISBLANK($P40)," ",IF(AND(NOT(ISBLANK($Q40)),MONTH($Q40)&gt;10),IF(MONTH($P40)&lt;=10,COUNTIF(Tableau2353[[#This Row],[01/10/2024]:[31/10/2024]],"B")), IF(IF(AND((ISBLANK($Q40))),MONTH($P40)&gt;10)," ",IF(MONTH($P40)&lt;=10,COUNTIF(Tableau2353[[#This Row],[01/10/2024]:[31/10/2024]],"B")))))</f>
        <v>0</v>
      </c>
      <c r="LJ40" s="61">
        <f>IF(ISBLANK($P40)," ",IF(AND(NOT(ISBLANK($Q40)),MONTH($Q40)&gt;11),IF(MONTH($P40)&lt;=11,COUNTIF(Tableau2353[[#This Row],[01/11/2024]:[29/11/2024]],"B")), IF(IF(AND((ISBLANK($Q40))),MONTH($P40)&gt;11)," ",IF(MONTH($P40)&lt;=11,COUNTIF(Tableau2353[[#This Row],[01/11/2024]:[29/11/2024]],"B")))))</f>
        <v>0</v>
      </c>
      <c r="LK40" s="61">
        <f>IF(ISBLANK($P40)," ",IF(AND(NOT(ISBLANK($Q40)),MONTH($Q40)&gt;12),IF(MONTH($P40)&lt;=12,COUNTIF(Tableau2353[[#This Row],[02/12/2024]:[31/12/2024]],"B")), IF(IF(AND((ISBLANK($Q40))),MONTH($P40)&gt;12)," ",IF(MONTH($P40)&lt;=12,COUNTIF(Tableau2353[[#This Row],[02/12/2024]:[31/12/2024]],"B")))))</f>
        <v>0</v>
      </c>
    </row>
    <row r="41" spans="1:323" ht="15" hidden="1" customHeight="1">
      <c r="A41" s="40">
        <v>1</v>
      </c>
      <c r="B41" s="25" t="s">
        <v>944</v>
      </c>
      <c r="C41" s="26" t="s">
        <v>945</v>
      </c>
      <c r="D41" s="32">
        <v>44734</v>
      </c>
      <c r="E41" s="26" t="s">
        <v>419</v>
      </c>
      <c r="F41" s="26" t="s">
        <v>431</v>
      </c>
      <c r="G41" s="26" t="s">
        <v>421</v>
      </c>
      <c r="H41" s="26" t="s">
        <v>422</v>
      </c>
      <c r="I41" s="26" t="s">
        <v>423</v>
      </c>
      <c r="J41" s="26" t="s">
        <v>424</v>
      </c>
      <c r="K41" s="26" t="s">
        <v>425</v>
      </c>
      <c r="L41" s="26" t="s">
        <v>504</v>
      </c>
      <c r="M41" s="26"/>
      <c r="N41" s="26" t="s">
        <v>427</v>
      </c>
      <c r="O41" s="26" t="s">
        <v>434</v>
      </c>
      <c r="P41" s="32">
        <v>45292</v>
      </c>
      <c r="Q41" s="29">
        <v>45569</v>
      </c>
      <c r="R41" s="27" t="s">
        <v>614</v>
      </c>
      <c r="S41" s="28">
        <f>IF(ISBLANK(P41)," ",IF(IF(AND(NOT(ISBLANK(Q41))),MONTH(Q41)&lt;1)," ",IF(MONTH(P41)&lt;2,SUM(Tableau2353[[#This Row],[01/01/2024]:[31/01/2024]])," ")))</f>
        <v>19</v>
      </c>
      <c r="T41" s="28">
        <f>IF(ISBLANK(P41)," ",IF(IF(AND(NOT(ISBLANK(Q41))),MONTH(Q41)&lt;2)," ",IF(MONTH(P41)&lt;3,SUM(Tableau2353[[#This Row],[01/02/2024]:[29/02/2024]])," ")))</f>
        <v>0</v>
      </c>
      <c r="U41" s="28">
        <f>IF(ISBLANK(P41)," ",IF(IF(AND(NOT(ISBLANK(Q41))),MONTH(Q41)&lt;3)," ",IF(MONTH(P41)&lt;4,SUM(Tableau2353[[#This Row],[01/03/2024]:[29/03/2024]])," ")))</f>
        <v>0</v>
      </c>
      <c r="V41" s="28">
        <f>IF(ISBLANK(P41)," ",IF(IF(AND(NOT(ISBLANK(Q41))),MONTH(Q41)&lt;4)," ",IF(MONTH(P41)&lt;5,SUM(Tableau2353[[#This Row],[01/04/2024]:[30/04/2024]])," ")))</f>
        <v>0</v>
      </c>
      <c r="W41" s="28">
        <f>IF(ISBLANK(P41)," ",IF(IF(AND(NOT(ISBLANK(Q41))),MONTH(Q41)&lt;5)," ",IF(MONTH(P41)&lt;6,SUM(Tableau2353[[#This Row],[01/05/2024]:[31/05/2024]])," ")))</f>
        <v>0</v>
      </c>
      <c r="X41" s="28">
        <f>IF(ISBLANK(P41)," ",IF(IF(AND(NOT(ISBLANK(Q41))),MONTH(Q41)&lt;6)," ",IF(MONTH(P41)&lt;7,SUM(Tableau2353[[#This Row],[3/6/20242]:[28/06/2024]])," ")))</f>
        <v>0</v>
      </c>
      <c r="Y41" s="28">
        <f>IF(ISBLANK(P41)," ",IF(IF(AND(NOT(ISBLANK(Q41))),MONTH(Q41)&lt;6)," ",IF(MONTH(P41)&lt;8,SUM(Tableau2353[[#This Row],[01/07/2024]:[31/07/2024]])," ")))</f>
        <v>0</v>
      </c>
      <c r="Z41" s="28">
        <f>IF(ISBLANK(P41)," ",IF(IF(AND(NOT(ISBLANK(Q41))),MONTH(Q41)&lt;8)," ",IF(MONTH(P41)&lt;9,SUM(Tableau2353[[#This Row],[1/8/2024]:[30/08/2024]])," ")))</f>
        <v>0</v>
      </c>
      <c r="AA41" s="28">
        <f>IF(ISBLANK(P41)," ",IF(IF(AND(NOT(ISBLANK(Q41))),MONTH(Q41)&lt;9)," ",IF(MONTH(P41)&lt;10,SUM(Tableau2353[[#This Row],[02/09/2024]:[30/09/2024]])," ")))</f>
        <v>0</v>
      </c>
      <c r="AB41" s="28">
        <f>IF(ISBLANK(P41)," ",IF(IF(AND(NOT(ISBLANK(Q41))),MONTH(Q41)&lt;10)," ",IF(MONTH(P41)&lt;11,SUM(Tableau2353[[#This Row],[01/10/2024]:[31/10/2024]])," ")))</f>
        <v>0</v>
      </c>
      <c r="AC41" s="28" t="str">
        <f>IF(ISBLANK(P41)," ",IF(IF(AND(NOT(ISBLANK(Q41))),MONTH(Q41)&lt;11)," ",IF(MONTH(P41)&lt;12,SUM(Tableau2353[[#This Row],[01/11/2024]:[29/11/2024]])," ")))</f>
        <v xml:space="preserve"> </v>
      </c>
      <c r="AD41" s="28" t="str">
        <f>IF(ISBLANK(P41)," ",IF(IF(AND(NOT(ISBLANK(Q41))),MONTH(Q41)&lt;12)," ",IF(MONTH(P41)&lt;13,SUM(Tableau2353[[#This Row],[02/12/2024]:[31/12/2024]])," ")))</f>
        <v xml:space="preserve"> </v>
      </c>
      <c r="AE41" s="7"/>
      <c r="AF41" s="64">
        <f>IF(OR(ISBLANK(P41),Tableau2353[[#This Row],[Janvier]]=" ")," ",SUM(Tableau2353[[#This Row],[01/01/2024]:[31/01/2024]])/(COUNTA(Tableau2353[[#This Row],[01/01/2024]:[31/01/2024]])+COUNTBLANK(Tableau2353[[#This Row],[01/01/2024]:[31/01/2024]])))</f>
        <v>0.82608695652173914</v>
      </c>
      <c r="AG41" s="8">
        <f>IF(OR(ISBLANK(P41),Tableau2353[[#This Row],[Février]]=" ")," ",SUM(Tableau2353[[#This Row],[01/02/2024]:[29/02/2024]])/(COUNTA(Tableau2353[[#This Row],[01/02/2024]:[29/02/2024]])+COUNTBLANK(Tableau2353[[#This Row],[01/02/2024]:[29/02/2024]])))</f>
        <v>0</v>
      </c>
      <c r="AH41" s="8">
        <f>IF(OR(ISBLANK(P41),Tableau2353[[#This Row],[Mars]]=" ")," ",SUM(Tableau2353[[#This Row],[01/03/2024]:[29/03/2024]])/(COUNTA(Tableau2353[[#This Row],[01/03/2024]:[29/03/2024]])+COUNTBLANK(Tableau2353[[#This Row],[01/03/2024]:[29/03/2024]])))</f>
        <v>0</v>
      </c>
      <c r="AI41" s="8">
        <f>IF(OR(ISBLANK(P41),Tableau2353[[#This Row],[Avril]]=" ")," ",SUM(Tableau2353[[#This Row],[01/04/2024]:[30/04/2024]])/(COUNTA(Tableau2353[[#This Row],[01/04/2024]:[30/04/2024]])+COUNTBLANK(Tableau2353[[#This Row],[01/04/2024]:[30/04/2024]])))</f>
        <v>0</v>
      </c>
      <c r="AJ41" s="8">
        <f>IF(OR(ISBLANK(P41),Tableau2353[[#This Row],[Mai]]=" ")," ",SUM(Tableau2353[[#This Row],[01/05/2024]:[31/05/2024]])/(COUNTA(Tableau2353[[#This Row],[01/05/2024]:[31/05/2024]])+COUNTBLANK(Tableau2353[[#This Row],[01/05/2024]:[31/01/2024]])))</f>
        <v>0</v>
      </c>
      <c r="AK41" s="8">
        <f>IF(OR(ISBLANK(P41),Tableau2353[[#This Row],[Juin]]=" ")," ",SUM(Tableau2353[[#This Row],[3/6/20242]:[28/06/2024]])/(COUNTA(Tableau2353[[#This Row],[3/6/20242]:[28/06/2024]])+COUNTBLANK(Tableau2353[[#This Row],[3/6/20242]:[28/06/2024]])))</f>
        <v>0</v>
      </c>
      <c r="AL41" s="8">
        <f>IF(OR(ISBLANK(P41),Tableau2353[[#This Row],[Juillet]]=" ")," ",SUM(Tableau2353[[#This Row],[01/07/2024]:[31/07/2024]])/(COUNTA(Tableau2353[[#This Row],[01/07/2024]:[31/07/2024]])+COUNTBLANK(Tableau2353[[#This Row],[01/07/2024]:[31/07/2024]])))</f>
        <v>0</v>
      </c>
      <c r="AM41" s="8">
        <f>IF(OR(ISBLANK(P41),Tableau2353[[#This Row],[Août]]=" ")," ",SUM(Tableau2353[[#This Row],[1/8/2024]:[30/08/2024]])/(COUNTA(Tableau2353[[#This Row],[1/8/2024]:[30/08/2024]])+COUNTBLANK(Tableau2353[[#This Row],[1/8/2024]:[30/08/2024]])))</f>
        <v>0</v>
      </c>
      <c r="AN41" s="8">
        <f>IF(OR(ISBLANK(P41),Tableau2353[[#This Row],[Septembre]]=" ")," ",SUM(Tableau2353[[#This Row],[02/09/2024]:[30/09/2024]])/(COUNTA(Tableau2353[[#This Row],[02/09/2024]:[30/09/2024]])+COUNTBLANK(Tableau2353[[#This Row],[02/09/2024]:[30/09/2024]])))</f>
        <v>0</v>
      </c>
      <c r="AO41" s="8">
        <f>IF(OR(ISBLANK(P41),Tableau2353[[#This Row],[Octobre]]=" ")," ",SUM(Tableau2353[[#This Row],[01/10/2024]:[31/10/2024]])/(COUNTA(Tableau2353[[#This Row],[01/10/2024]:[31/10/2024]])+COUNTBLANK(Tableau2353[[#This Row],[01/10/2024]:[31/10/2024]])))</f>
        <v>0</v>
      </c>
      <c r="AP41" s="8" t="str">
        <f>IF(OR(ISBLANK(P41),Tableau2353[[#This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41" s="8" t="str">
        <f>IF(OR(ISBLANK(P41),Tableau2353[[#This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  <c r="AY41" s="8">
        <v>1</v>
      </c>
      <c r="AZ41" s="61" t="s">
        <v>415</v>
      </c>
      <c r="BA41" s="8">
        <v>1</v>
      </c>
      <c r="BB41" s="8">
        <v>1</v>
      </c>
      <c r="BC41" s="8">
        <v>1</v>
      </c>
      <c r="BD41" s="8">
        <v>1</v>
      </c>
      <c r="BE41" s="8">
        <v>1</v>
      </c>
      <c r="BF41" s="8">
        <v>1</v>
      </c>
      <c r="BG41" s="8">
        <v>1</v>
      </c>
      <c r="BH41" s="8">
        <v>1</v>
      </c>
      <c r="BI41" s="8" t="s">
        <v>413</v>
      </c>
      <c r="BJ41" s="8" t="s">
        <v>413</v>
      </c>
      <c r="BK41" s="8" t="s">
        <v>413</v>
      </c>
      <c r="BL41" s="8">
        <v>1</v>
      </c>
      <c r="BM41" s="8">
        <v>1</v>
      </c>
      <c r="BN41" s="8">
        <v>1</v>
      </c>
      <c r="BO41" s="8" t="s">
        <v>898</v>
      </c>
      <c r="BP41" s="8" t="s">
        <v>898</v>
      </c>
      <c r="BQ41" s="8" t="s">
        <v>898</v>
      </c>
      <c r="BR41" s="8" t="s">
        <v>898</v>
      </c>
      <c r="BS41" s="8" t="s">
        <v>898</v>
      </c>
      <c r="BT41" s="8" t="s">
        <v>898</v>
      </c>
      <c r="BU41" s="8" t="s">
        <v>898</v>
      </c>
      <c r="BV41" s="8" t="s">
        <v>898</v>
      </c>
      <c r="BW41" s="8" t="s">
        <v>898</v>
      </c>
      <c r="BX41" s="8" t="s">
        <v>898</v>
      </c>
      <c r="BY41" s="8" t="s">
        <v>898</v>
      </c>
      <c r="BZ41" s="8" t="s">
        <v>898</v>
      </c>
      <c r="CA41" s="8" t="s">
        <v>898</v>
      </c>
      <c r="CB41" s="8" t="s">
        <v>898</v>
      </c>
      <c r="CC41" s="8" t="s">
        <v>898</v>
      </c>
      <c r="CD41" s="8" t="s">
        <v>898</v>
      </c>
      <c r="CE41" s="8" t="s">
        <v>898</v>
      </c>
      <c r="CF41" s="8" t="s">
        <v>898</v>
      </c>
      <c r="CG41" s="8" t="s">
        <v>898</v>
      </c>
      <c r="CH41" s="8" t="s">
        <v>898</v>
      </c>
      <c r="CI41" s="8" t="s">
        <v>898</v>
      </c>
      <c r="CJ41" s="8" t="s">
        <v>898</v>
      </c>
      <c r="CK41" s="8" t="s">
        <v>898</v>
      </c>
      <c r="CL41" s="8" t="s">
        <v>898</v>
      </c>
      <c r="CM41" s="8" t="s">
        <v>898</v>
      </c>
      <c r="CN41" s="8" t="s">
        <v>898</v>
      </c>
      <c r="CO41" s="8" t="s">
        <v>898</v>
      </c>
      <c r="CP41" s="8" t="s">
        <v>898</v>
      </c>
      <c r="CQ41" s="8" t="s">
        <v>898</v>
      </c>
      <c r="CR41" s="8" t="s">
        <v>898</v>
      </c>
      <c r="CS41" s="8" t="s">
        <v>898</v>
      </c>
      <c r="CT41" s="8" t="s">
        <v>898</v>
      </c>
      <c r="CU41" s="8" t="s">
        <v>898</v>
      </c>
      <c r="CV41" s="8" t="s">
        <v>898</v>
      </c>
      <c r="CW41" s="8" t="s">
        <v>898</v>
      </c>
      <c r="CX41" s="8" t="s">
        <v>898</v>
      </c>
      <c r="CY41" s="8" t="s">
        <v>898</v>
      </c>
      <c r="CZ41" s="8" t="s">
        <v>898</v>
      </c>
      <c r="DA41" s="8" t="s">
        <v>898</v>
      </c>
      <c r="DB41" s="8" t="s">
        <v>898</v>
      </c>
      <c r="DC41" s="8" t="s">
        <v>898</v>
      </c>
      <c r="DD41" s="8" t="s">
        <v>898</v>
      </c>
      <c r="DE41" s="8" t="s">
        <v>902</v>
      </c>
      <c r="DF41" s="8" t="s">
        <v>902</v>
      </c>
      <c r="DG41" s="8" t="s">
        <v>902</v>
      </c>
      <c r="DH41" s="8" t="s">
        <v>898</v>
      </c>
      <c r="DI41" s="8" t="s">
        <v>898</v>
      </c>
      <c r="DJ41" s="8" t="s">
        <v>898</v>
      </c>
      <c r="DK41" s="8" t="s">
        <v>898</v>
      </c>
      <c r="DL41" s="8" t="s">
        <v>415</v>
      </c>
      <c r="DM41" s="8" t="s">
        <v>415</v>
      </c>
      <c r="DN41" s="8" t="s">
        <v>898</v>
      </c>
      <c r="DO41" s="8" t="s">
        <v>898</v>
      </c>
      <c r="DP41" s="8" t="s">
        <v>898</v>
      </c>
      <c r="DQ41" s="8" t="s">
        <v>898</v>
      </c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 t="s">
        <v>415</v>
      </c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 t="s">
        <v>415</v>
      </c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 t="s">
        <v>415</v>
      </c>
      <c r="GY41" s="8"/>
      <c r="GZ41" s="8"/>
      <c r="HA41" s="8"/>
      <c r="HB41" s="8" t="s">
        <v>415</v>
      </c>
      <c r="HC41" s="8" t="s">
        <v>415</v>
      </c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 t="s">
        <v>415</v>
      </c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 t="s">
        <v>415</v>
      </c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>
        <f t="shared" si="3"/>
        <v>0</v>
      </c>
      <c r="KU41" s="8">
        <f t="shared" si="0"/>
        <v>3</v>
      </c>
      <c r="KV41" s="8">
        <f t="shared" si="1"/>
        <v>19</v>
      </c>
      <c r="KW41" s="8">
        <f t="shared" si="2"/>
        <v>10</v>
      </c>
      <c r="KX41" s="8"/>
      <c r="KY41" s="8" t="e">
        <f>VLOOKUP(Tableau2353[[#This Row],[Matricule]],Feuil2!D:J,7,0)</f>
        <v>#N/A</v>
      </c>
      <c r="KZ41" s="61">
        <f>IF(ISBLANK($P41)," ",IF(AND(NOT(ISBLANK($Q41)),MONTH($Q41)&gt;1),IF(MONTH($P41)&lt;=1,COUNTIF(Tableau2353[[#This Row],[01/01/2024]:[31/01/2024]],"B")), IF(IF(AND((ISBLANK($Q41))),MONTH($P41)&gt;1)," ",IF(MONTH($P41)&lt;=1,COUNTIF(Tableau2353[[#This Row],[01/01/2024]:[31/01/2024]],"B")))))</f>
        <v>0</v>
      </c>
      <c r="LA41" s="61">
        <f>IF(ISBLANK($P41)," ",IF(AND(NOT(ISBLANK($Q41)),MONTH($Q41)&gt;2),IF(MONTH($P41)&lt;=2,COUNTIF(Tableau2353[[#This Row],[01/02/2024]:[29/02/2024]],"B")), IF(IF(AND((ISBLANK($Q41))),MONTH($P41)&gt;2)," ",IF(MONTH($P41)&lt;=2,COUNTIF(Tableau2353[[#This Row],[01/02/2024]:[29/02/2024]],"B")))))</f>
        <v>21</v>
      </c>
      <c r="LB41" s="61">
        <f>IF(ISBLANK($P41)," ",IF(AND(NOT(ISBLANK($Q41)),MONTH($Q41)&gt;3),IF(MONTH($P41)&lt;=3,COUNTIF(Tableau2353[[#This Row],[01/03/2024]:[29/03/2024]],"B")), IF(IF(AND((ISBLANK($Q41))),MONTH($P41)&gt;3)," ",IF(MONTH($P41)&lt;=3,COUNTIF(Tableau2353[[#This Row],[01/03/2024]:[29/03/2024]],"B")))))</f>
        <v>21</v>
      </c>
      <c r="LC41" s="61">
        <f>IF(ISBLANK($P41)," ",IF(AND(NOT(ISBLANK($Q41)),MONTH($Q41)&gt;4),IF(MONTH($P41)&lt;=4,COUNTIF(Tableau2353[[#This Row],[01/04/2024]:[30/04/2024]],"B")), IF(IF(AND((ISBLANK($Q41))),MONTH($P41)&gt;4)," ",IF(MONTH($P41)&lt;=4,COUNTIF(Tableau2353[[#This Row],[01/04/2024]:[30/04/2024]],"B")))))</f>
        <v>8</v>
      </c>
      <c r="LD41" s="61">
        <f>IF(ISBLANK($P41)," ",IF(AND(NOT(ISBLANK($Q41)),MONTH($Q41)&gt;5),IF(MONTH($P41)&lt;=5,COUNTIF(Tableau2353[[#This Row],[01/05/2024]:[31/05/2024]],"B")), IF(IF(AND((ISBLANK($Q41))),MONTH($P41)&gt;5)," ",IF(MONTH($P41)&lt;=5,COUNTIF(Tableau2353[[#This Row],[01/05/2024]:[31/05/2024]],"B")))))</f>
        <v>0</v>
      </c>
      <c r="LE41" s="61">
        <f>IF(ISBLANK($P41)," ",IF(AND(NOT(ISBLANK($Q41)),MONTH($Q41)&gt;6),IF(MONTH($P41)&lt;=6,COUNTIF(Tableau2353[[#This Row],[3/6/20242]:[28/06/2024]],"B")), IF(IF(AND((ISBLANK($Q41))),MONTH($P41)&gt;6)," ",IF(MONTH($P41)&lt;=6,COUNTIF(Tableau2353[[#This Row],[3/6/20242]:[28/06/2024]],"B")))))</f>
        <v>0</v>
      </c>
      <c r="LF41" s="61">
        <f>IF(ISBLANK($P41)," ",IF(AND(NOT(ISBLANK($Q41)),MONTH($Q41)&gt;7),IF(MONTH($P41)&lt;=7,COUNTIF(Tableau2353[[#This Row],[01/07/2024]:[31/07/2024]],"B")), IF(IF(AND((ISBLANK($Q41))),MONTH($P41)&gt;7)," ",IF(MONTH($P41)&lt;=7,COUNTIF(Tableau2353[[#This Row],[01/07/2024]:[31/07/2024]],"B")))))</f>
        <v>0</v>
      </c>
      <c r="LG41" s="61">
        <f>IF(ISBLANK($P41)," ",IF(AND(NOT(ISBLANK($Q41)),MONTH($Q41)&gt;8),IF(MONTH($P41)&lt;=8,COUNTIF(Tableau2353[[#This Row],[1/8/2024]:[30/08/2024]],"B")), IF(IF(AND((ISBLANK($Q41))),MONTH($P41)&gt;8)," ",IF(MONTH($P41)&lt;=8,COUNTIF(Tableau2353[[#This Row],[1/8/2024]:[30/08/2024]],"B")))))</f>
        <v>0</v>
      </c>
      <c r="LH41" s="61">
        <f>IF(ISBLANK($P41)," ",IF(AND(NOT(ISBLANK($Q41)),MONTH($Q41)&gt;9),IF(MONTH($P41)&lt;=9,COUNTIF(Tableau2353[[#This Row],[02/09/2024]:[30/09/2024]],"B")), IF(IF(AND((ISBLANK($Q41))),MONTH($P41)&gt;9)," ",IF(MONTH($P41)&lt;=9,COUNTIF(Tableau2353[[#This Row],[02/09/2024]:[30/09/2024]],"B")))))</f>
        <v>0</v>
      </c>
      <c r="LI41" s="61">
        <f>IF(ISBLANK($P41)," ",IF(AND(NOT(ISBLANK($Q41)),MONTH($Q41)&gt;10),IF(MONTH($P41)&lt;=10,COUNTIF(Tableau2353[[#This Row],[01/10/2024]:[31/10/2024]],"B")), IF(IF(AND((ISBLANK($Q41))),MONTH($P41)&gt;10)," ",IF(MONTH($P41)&lt;=10,COUNTIF(Tableau2353[[#This Row],[01/10/2024]:[31/10/2024]],"B")))))</f>
        <v>0</v>
      </c>
      <c r="LJ41" s="61">
        <f>IF(ISBLANK($P41)," ",IF(AND(NOT(ISBLANK($Q41)),MONTH($Q41)&gt;11),IF(MONTH($P41)&lt;=11,COUNTIF(Tableau2353[[#This Row],[01/11/2024]:[29/11/2024]],"B")), IF(IF(AND((ISBLANK($Q41))),MONTH($P41)&gt;11)," ",IF(MONTH($P41)&lt;=11,COUNTIF(Tableau2353[[#This Row],[01/11/2024]:[29/11/2024]],"B")))))</f>
        <v>0</v>
      </c>
      <c r="LK41" s="61">
        <f>IF(ISBLANK($P41)," ",IF(AND(NOT(ISBLANK($Q41)),MONTH($Q41)&gt;12),IF(MONTH($P41)&lt;=12,COUNTIF(Tableau2353[[#This Row],[02/12/2024]:[31/12/2024]],"B")), IF(IF(AND((ISBLANK($Q41))),MONTH($P41)&gt;12)," ",IF(MONTH($P41)&lt;=12,COUNTIF(Tableau2353[[#This Row],[02/12/2024]:[31/12/2024]],"B")))))</f>
        <v>0</v>
      </c>
    </row>
    <row r="42" spans="1:323" ht="15" hidden="1" customHeight="1">
      <c r="A42" s="40">
        <v>1</v>
      </c>
      <c r="B42" s="92" t="s">
        <v>535</v>
      </c>
      <c r="C42" s="26" t="s">
        <v>536</v>
      </c>
      <c r="D42" s="32">
        <v>44713</v>
      </c>
      <c r="E42" s="26" t="s">
        <v>470</v>
      </c>
      <c r="F42" s="26" t="s">
        <v>465</v>
      </c>
      <c r="G42" s="26" t="s">
        <v>448</v>
      </c>
      <c r="H42" s="26" t="s">
        <v>422</v>
      </c>
      <c r="I42" s="26" t="s">
        <v>423</v>
      </c>
      <c r="J42" s="26" t="s">
        <v>424</v>
      </c>
      <c r="K42" s="26" t="s">
        <v>425</v>
      </c>
      <c r="L42" s="26" t="s">
        <v>1427</v>
      </c>
      <c r="M42" s="26" t="s">
        <v>538</v>
      </c>
      <c r="N42" s="26" t="s">
        <v>539</v>
      </c>
      <c r="O42" s="26" t="s">
        <v>434</v>
      </c>
      <c r="P42" s="32">
        <v>45292</v>
      </c>
      <c r="Q42" s="26"/>
      <c r="R42" s="27" t="s">
        <v>445</v>
      </c>
      <c r="S42" s="28">
        <f>IF(ISBLANK(P42)," ",IF(IF(AND(NOT(ISBLANK(Q42))),MONTH(Q42)&lt;1)," ",IF(MONTH(P42)&lt;2,SUM(Tableau2353[[#This Row],[01/01/2024]:[31/01/2024]])," ")))</f>
        <v>22</v>
      </c>
      <c r="T42" s="28">
        <f>IF(ISBLANK(P42)," ",IF(IF(AND(NOT(ISBLANK(Q42))),MONTH(Q42)&lt;2)," ",IF(MONTH(P42)&lt;3,SUM(Tableau2353[[#This Row],[01/02/2024]:[29/02/2024]])," ")))</f>
        <v>21</v>
      </c>
      <c r="U42" s="28">
        <f>IF(ISBLANK(P42)," ",IF(IF(AND(NOT(ISBLANK(Q42))),MONTH(Q42)&lt;3)," ",IF(MONTH(P42)&lt;4,SUM(Tableau2353[[#This Row],[01/03/2024]:[29/03/2024]])," ")))</f>
        <v>21</v>
      </c>
      <c r="V42" s="28">
        <f>IF(ISBLANK(P42)," ",IF(IF(AND(NOT(ISBLANK(Q42))),MONTH(Q42)&lt;4)," ",IF(MONTH(P42)&lt;5,SUM(Tableau2353[[#This Row],[01/04/2024]:[30/04/2024]])," ")))</f>
        <v>20</v>
      </c>
      <c r="W42" s="28">
        <f>IF(ISBLANK(P42)," ",IF(IF(AND(NOT(ISBLANK(Q42))),MONTH(Q42)&lt;5)," ",IF(MONTH(P42)&lt;6,SUM(Tableau2353[[#This Row],[01/05/2024]:[31/05/2024]])," ")))</f>
        <v>18</v>
      </c>
      <c r="X42" s="28">
        <f>IF(ISBLANK(P42)," ",IF(IF(AND(NOT(ISBLANK(Q42))),MONTH(Q42)&lt;6)," ",IF(MONTH(P42)&lt;7,SUM(Tableau2353[[#This Row],[3/6/20242]:[28/06/2024]])," ")))</f>
        <v>18</v>
      </c>
      <c r="Y42" s="28">
        <f>IF(ISBLANK(P42)," ",IF(IF(AND(NOT(ISBLANK(Q42))),MONTH(Q42)&lt;6)," ",IF(MONTH(P42)&lt;8,SUM(Tableau2353[[#This Row],[01/07/2024]:[31/07/2024]])," ")))</f>
        <v>16</v>
      </c>
      <c r="Z42" s="28">
        <f>IF(ISBLANK(P42)," ",IF(IF(AND(NOT(ISBLANK(Q42))),MONTH(Q42)&lt;8)," ",IF(MONTH(P42)&lt;9,SUM(Tableau2353[[#This Row],[1/8/2024]:[30/08/2024]])," ")))</f>
        <v>15</v>
      </c>
      <c r="AA42" s="28">
        <f>IF(ISBLANK(P42)," ",IF(IF(AND(NOT(ISBLANK(Q42))),MONTH(Q42)&lt;9)," ",IF(MONTH(P42)&lt;10,SUM(Tableau2353[[#This Row],[02/09/2024]:[30/09/2024]])," ")))</f>
        <v>20</v>
      </c>
      <c r="AB42" s="28">
        <f>IF(ISBLANK(P42)," ",IF(IF(AND(NOT(ISBLANK(Q42))),MONTH(Q42)&lt;10)," ",IF(MONTH(P42)&lt;11,SUM(Tableau2353[[#This Row],[01/10/2024]:[31/10/2024]])," ")))</f>
        <v>23</v>
      </c>
      <c r="AC42" s="28">
        <f>IF(ISBLANK(P42)," ",IF(IF(AND(NOT(ISBLANK(Q42))),MONTH(Q42)&lt;11)," ",IF(MONTH(P42)&lt;12,SUM(Tableau2353[[#This Row],[01/11/2024]:[29/11/2024]])," ")))</f>
        <v>19</v>
      </c>
      <c r="AD42" s="28">
        <f>IF(ISBLANK(P42)," ",IF(IF(AND(NOT(ISBLANK(Q42))),MONTH(Q42)&lt;12)," ",IF(MONTH(P42)&lt;13,SUM(Tableau2353[[#This Row],[02/12/2024]:[31/12/2024]])," ")))</f>
        <v>19</v>
      </c>
      <c r="AE42" s="7"/>
      <c r="AF42" s="64">
        <f>IF(OR(ISBLANK(P42),Tableau2353[[#This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42" s="8">
        <f>IF(OR(ISBLANK(P42),Tableau2353[[#This Row],[Février]]=" ")," ",SUM(Tableau2353[[#This Row],[01/02/2024]:[29/02/2024]])/(COUNTA(Tableau2353[[#This Row],[01/02/2024]:[29/02/2024]])+COUNTBLANK(Tableau2353[[#This Row],[01/02/2024]:[29/02/2024]])))</f>
        <v>1</v>
      </c>
      <c r="AH42" s="8">
        <f>IF(OR(ISBLANK(P42),Tableau2353[[#This Row],[Mars]]=" ")," ",SUM(Tableau2353[[#This Row],[01/03/2024]:[29/03/2024]])/(COUNTA(Tableau2353[[#This Row],[01/03/2024]:[29/03/2024]])+COUNTBLANK(Tableau2353[[#This Row],[01/03/2024]:[29/03/2024]])))</f>
        <v>1</v>
      </c>
      <c r="AI42" s="8">
        <f>IF(OR(ISBLANK(P42),Tableau2353[[#This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2" s="8">
        <f>IF(OR(ISBLANK(P42),Tableau2353[[#This Row],[Mai]]=" ")," ",SUM(Tableau2353[[#This Row],[01/05/2024]:[31/05/2024]])/(COUNTA(Tableau2353[[#This Row],[01/05/2024]:[31/05/2024]])+COUNTBLANK(Tableau2353[[#This Row],[01/05/2024]:[31/01/2024]])))</f>
        <v>0.78260869565217395</v>
      </c>
      <c r="AK42" s="8">
        <f>IF(OR(ISBLANK(P42),Tableau2353[[#This Row],[Juin]]=" ")," ",SUM(Tableau2353[[#This Row],[3/6/20242]:[28/06/2024]])/(COUNTA(Tableau2353[[#This Row],[3/6/20242]:[28/06/2024]])+COUNTBLANK(Tableau2353[[#This Row],[3/6/20242]:[28/06/2024]])))</f>
        <v>0.9</v>
      </c>
      <c r="AL42" s="8">
        <f>IF(OR(ISBLANK(P42),Tableau2353[[#This Row],[Juillet]]=" ")," ",SUM(Tableau2353[[#This Row],[01/07/2024]:[31/07/2024]])/(COUNTA(Tableau2353[[#This Row],[01/07/2024]:[31/07/2024]])+COUNTBLANK(Tableau2353[[#This Row],[01/07/2024]:[31/07/2024]])))</f>
        <v>0.69565217391304346</v>
      </c>
      <c r="AM42" s="8">
        <f>IF(OR(ISBLANK(P42),Tableau2353[[#This Row],[Août]]=" ")," ",SUM(Tableau2353[[#This Row],[1/8/2024]:[30/08/2024]])/(COUNTA(Tableau2353[[#This Row],[1/8/2024]:[30/08/2024]])+COUNTBLANK(Tableau2353[[#This Row],[1/8/2024]:[30/08/2024]])))</f>
        <v>0.68181818181818177</v>
      </c>
      <c r="AN42" s="8">
        <f>IF(OR(ISBLANK(P42),Tableau2353[[#This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2" s="8">
        <f>IF(OR(ISBLANK(P42),Tableau2353[[#This Row],[Octobre]]=" ")," ",SUM(Tableau2353[[#This Row],[01/10/2024]:[31/10/2024]])/(COUNTA(Tableau2353[[#This Row],[01/10/2024]:[31/10/2024]])+COUNTBLANK(Tableau2353[[#This Row],[01/10/2024]:[31/10/2024]])))</f>
        <v>1</v>
      </c>
      <c r="AP42" s="8">
        <f>IF(OR(ISBLANK(P42),Tableau2353[[#This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42" s="8">
        <f>IF(OR(ISBLANK(P42),Tableau2353[[#This Row],[Décembre]]=" ")," ",SUM(Tableau2353[[#This Row],[02/12/2024]:[31/12/2024]])/(COUNTA(Tableau2353[[#This Row],[02/12/2024]:[31/12/2024]])+COUNTBLANK(Tableau2353[[#This Row],[02/12/2024]:[31/12/2024]])))</f>
        <v>0.86363636363636365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1</v>
      </c>
      <c r="AX42" s="8">
        <v>1</v>
      </c>
      <c r="AY42" s="8">
        <v>1</v>
      </c>
      <c r="AZ42" s="61" t="s">
        <v>415</v>
      </c>
      <c r="BA42" s="8">
        <v>1</v>
      </c>
      <c r="BB42" s="8">
        <v>1</v>
      </c>
      <c r="BC42" s="8">
        <v>1</v>
      </c>
      <c r="BD42" s="8">
        <v>1</v>
      </c>
      <c r="BE42" s="8">
        <v>1</v>
      </c>
      <c r="BF42" s="8">
        <v>1</v>
      </c>
      <c r="BG42" s="8">
        <v>1</v>
      </c>
      <c r="BH42" s="8">
        <v>1</v>
      </c>
      <c r="BI42" s="8">
        <v>1</v>
      </c>
      <c r="BJ42" s="8">
        <v>1</v>
      </c>
      <c r="BK42" s="8">
        <v>1</v>
      </c>
      <c r="BL42" s="8">
        <v>1</v>
      </c>
      <c r="BM42" s="8">
        <v>1</v>
      </c>
      <c r="BN42" s="8">
        <v>1</v>
      </c>
      <c r="BO42" s="8">
        <v>1</v>
      </c>
      <c r="BP42" s="8">
        <v>1</v>
      </c>
      <c r="BQ42" s="8">
        <v>1</v>
      </c>
      <c r="BR42" s="8">
        <v>1</v>
      </c>
      <c r="BS42" s="8">
        <v>1</v>
      </c>
      <c r="BT42" s="8">
        <v>1</v>
      </c>
      <c r="BU42" s="8">
        <v>1</v>
      </c>
      <c r="BV42" s="8">
        <v>1</v>
      </c>
      <c r="BW42" s="8">
        <v>1</v>
      </c>
      <c r="BX42" s="8">
        <v>1</v>
      </c>
      <c r="BY42" s="8">
        <v>1</v>
      </c>
      <c r="BZ42" s="8">
        <v>1</v>
      </c>
      <c r="CA42" s="8">
        <v>1</v>
      </c>
      <c r="CB42" s="8">
        <v>1</v>
      </c>
      <c r="CC42" s="8">
        <v>1</v>
      </c>
      <c r="CD42" s="8">
        <v>1</v>
      </c>
      <c r="CE42" s="8">
        <v>1</v>
      </c>
      <c r="CF42" s="8">
        <v>1</v>
      </c>
      <c r="CG42" s="8">
        <v>1</v>
      </c>
      <c r="CH42" s="8">
        <v>1</v>
      </c>
      <c r="CI42" s="8">
        <v>1</v>
      </c>
      <c r="CJ42" s="8">
        <v>1</v>
      </c>
      <c r="CK42" s="8">
        <v>1</v>
      </c>
      <c r="CL42" s="8">
        <v>1</v>
      </c>
      <c r="CM42" s="8">
        <v>1</v>
      </c>
      <c r="CN42" s="8">
        <v>1</v>
      </c>
      <c r="CO42" s="8">
        <v>1</v>
      </c>
      <c r="CP42" s="8">
        <v>1</v>
      </c>
      <c r="CQ42" s="8">
        <v>1</v>
      </c>
      <c r="CR42" s="8">
        <v>1</v>
      </c>
      <c r="CS42" s="8">
        <v>1</v>
      </c>
      <c r="CT42" s="8">
        <v>1</v>
      </c>
      <c r="CU42" s="8">
        <v>1</v>
      </c>
      <c r="CV42" s="8">
        <v>1</v>
      </c>
      <c r="CW42" s="8">
        <v>1</v>
      </c>
      <c r="CX42" s="8">
        <v>1</v>
      </c>
      <c r="CY42" s="8">
        <v>1</v>
      </c>
      <c r="CZ42" s="8">
        <v>1</v>
      </c>
      <c r="DA42" s="8">
        <v>1</v>
      </c>
      <c r="DB42" s="8">
        <v>1</v>
      </c>
      <c r="DC42" s="8">
        <v>1</v>
      </c>
      <c r="DD42" s="8">
        <v>1</v>
      </c>
      <c r="DE42" s="8">
        <v>1</v>
      </c>
      <c r="DF42" s="8">
        <v>1</v>
      </c>
      <c r="DG42" s="8">
        <v>1</v>
      </c>
      <c r="DH42" s="8">
        <v>1</v>
      </c>
      <c r="DI42" s="8">
        <v>1</v>
      </c>
      <c r="DJ42" s="8">
        <v>1</v>
      </c>
      <c r="DK42" s="8">
        <v>1</v>
      </c>
      <c r="DL42" s="8" t="s">
        <v>415</v>
      </c>
      <c r="DM42" s="8" t="s">
        <v>415</v>
      </c>
      <c r="DN42" s="8">
        <v>1</v>
      </c>
      <c r="DO42" s="8">
        <v>1</v>
      </c>
      <c r="DP42" s="8">
        <v>1</v>
      </c>
      <c r="DQ42" s="8">
        <v>1</v>
      </c>
      <c r="DR42" s="8">
        <v>1</v>
      </c>
      <c r="DS42" s="8">
        <v>1</v>
      </c>
      <c r="DT42" s="8">
        <v>1</v>
      </c>
      <c r="DU42" s="8">
        <v>1</v>
      </c>
      <c r="DV42" s="8">
        <v>1</v>
      </c>
      <c r="DW42" s="8">
        <v>1</v>
      </c>
      <c r="DX42" s="8">
        <v>1</v>
      </c>
      <c r="DY42" s="8">
        <v>1</v>
      </c>
      <c r="DZ42" s="8">
        <v>1</v>
      </c>
      <c r="EA42" s="8" t="s">
        <v>415</v>
      </c>
      <c r="EB42" s="8">
        <v>1</v>
      </c>
      <c r="EC42" s="8">
        <v>1</v>
      </c>
      <c r="ED42" s="8">
        <v>1</v>
      </c>
      <c r="EE42" s="8">
        <v>1</v>
      </c>
      <c r="EF42" s="8">
        <v>1</v>
      </c>
      <c r="EG42" s="8">
        <v>1</v>
      </c>
      <c r="EH42" s="8">
        <v>1</v>
      </c>
      <c r="EI42" s="8">
        <v>1</v>
      </c>
      <c r="EJ42" s="8" t="s">
        <v>413</v>
      </c>
      <c r="EK42" s="8" t="s">
        <v>413</v>
      </c>
      <c r="EL42" s="8" t="s">
        <v>413</v>
      </c>
      <c r="EM42" s="8" t="s">
        <v>413</v>
      </c>
      <c r="EN42" s="8">
        <v>1</v>
      </c>
      <c r="EO42" s="8">
        <v>1</v>
      </c>
      <c r="EP42" s="8">
        <v>1</v>
      </c>
      <c r="EQ42" s="8">
        <v>1</v>
      </c>
      <c r="ER42" s="8">
        <v>1</v>
      </c>
      <c r="ES42" s="8">
        <v>1</v>
      </c>
      <c r="ET42" s="8">
        <v>1</v>
      </c>
      <c r="EU42" s="8">
        <v>1</v>
      </c>
      <c r="EV42" s="8">
        <v>1</v>
      </c>
      <c r="EW42" s="8">
        <v>1</v>
      </c>
      <c r="EX42" s="8">
        <v>1</v>
      </c>
      <c r="EY42" s="8">
        <v>1</v>
      </c>
      <c r="EZ42" s="8">
        <v>1</v>
      </c>
      <c r="FA42" s="8">
        <v>1</v>
      </c>
      <c r="FB42" s="8">
        <v>1</v>
      </c>
      <c r="FC42" s="8">
        <v>1</v>
      </c>
      <c r="FD42" s="8">
        <v>1</v>
      </c>
      <c r="FE42" s="8">
        <v>1</v>
      </c>
      <c r="FF42" s="8">
        <v>1</v>
      </c>
      <c r="FG42" s="8">
        <v>1</v>
      </c>
      <c r="FH42" s="8" t="s">
        <v>415</v>
      </c>
      <c r="FI42" s="8" t="s">
        <v>415</v>
      </c>
      <c r="FJ42" s="8">
        <v>1</v>
      </c>
      <c r="FK42" s="8">
        <v>1</v>
      </c>
      <c r="FL42" s="8">
        <v>1</v>
      </c>
      <c r="FM42" s="8">
        <v>1</v>
      </c>
      <c r="FN42" s="8">
        <v>1</v>
      </c>
      <c r="FO42" s="8">
        <v>1</v>
      </c>
      <c r="FP42" s="8">
        <v>1</v>
      </c>
      <c r="FQ42" s="8">
        <v>1</v>
      </c>
      <c r="FR42" s="8">
        <v>1</v>
      </c>
      <c r="FS42" s="8">
        <v>1</v>
      </c>
      <c r="FT42" s="8">
        <v>1</v>
      </c>
      <c r="FU42" s="8">
        <v>1</v>
      </c>
      <c r="FV42" s="8">
        <v>1</v>
      </c>
      <c r="FW42" s="8">
        <v>1</v>
      </c>
      <c r="FX42" s="8">
        <v>1</v>
      </c>
      <c r="FY42" s="8">
        <v>1</v>
      </c>
      <c r="FZ42" s="8">
        <v>1</v>
      </c>
      <c r="GA42" s="8">
        <v>1</v>
      </c>
      <c r="GB42" s="8">
        <v>1</v>
      </c>
      <c r="GC42" s="8">
        <v>1</v>
      </c>
      <c r="GD42" s="8" t="s">
        <v>413</v>
      </c>
      <c r="GE42" s="8" t="s">
        <v>413</v>
      </c>
      <c r="GF42" s="8" t="s">
        <v>413</v>
      </c>
      <c r="GG42" s="8" t="s">
        <v>413</v>
      </c>
      <c r="GH42" s="8" t="s">
        <v>413</v>
      </c>
      <c r="GI42" s="8" t="s">
        <v>413</v>
      </c>
      <c r="GJ42" s="8">
        <v>1</v>
      </c>
      <c r="GK42" s="8">
        <v>1</v>
      </c>
      <c r="GL42" s="8">
        <v>1</v>
      </c>
      <c r="GM42" s="8" t="s">
        <v>415</v>
      </c>
      <c r="GN42" s="8">
        <v>1</v>
      </c>
      <c r="GO42" s="8">
        <v>1</v>
      </c>
      <c r="GP42" s="8">
        <v>1</v>
      </c>
      <c r="GQ42" s="8">
        <v>1</v>
      </c>
      <c r="GR42" s="8">
        <v>1</v>
      </c>
      <c r="GS42" s="8">
        <v>1</v>
      </c>
      <c r="GT42" s="8">
        <v>1</v>
      </c>
      <c r="GU42" s="8">
        <v>1</v>
      </c>
      <c r="GV42" s="8">
        <v>1</v>
      </c>
      <c r="GW42" s="8">
        <v>1</v>
      </c>
      <c r="GX42" s="8" t="s">
        <v>415</v>
      </c>
      <c r="GY42" s="8" t="s">
        <v>413</v>
      </c>
      <c r="GZ42" s="8" t="s">
        <v>413</v>
      </c>
      <c r="HA42" s="8" t="s">
        <v>413</v>
      </c>
      <c r="HB42" s="8" t="s">
        <v>415</v>
      </c>
      <c r="HC42" s="8" t="s">
        <v>415</v>
      </c>
      <c r="HD42" s="8" t="s">
        <v>413</v>
      </c>
      <c r="HE42" s="8">
        <v>1</v>
      </c>
      <c r="HF42" s="8">
        <v>1</v>
      </c>
      <c r="HG42" s="8">
        <v>1</v>
      </c>
      <c r="HH42" s="8">
        <v>1</v>
      </c>
      <c r="HI42" s="8">
        <v>1</v>
      </c>
      <c r="HJ42" s="8">
        <v>1</v>
      </c>
      <c r="HK42" s="8">
        <v>1</v>
      </c>
      <c r="HL42" s="8">
        <v>1</v>
      </c>
      <c r="HM42" s="8">
        <v>1</v>
      </c>
      <c r="HN42" s="8">
        <v>1</v>
      </c>
      <c r="HO42" s="8">
        <v>1</v>
      </c>
      <c r="HP42" s="8">
        <v>1</v>
      </c>
      <c r="HQ42" s="8">
        <v>1</v>
      </c>
      <c r="HR42" s="8">
        <v>1</v>
      </c>
      <c r="HS42" s="8">
        <v>1</v>
      </c>
      <c r="HT42" s="8">
        <v>1</v>
      </c>
      <c r="HU42" s="8" t="s">
        <v>415</v>
      </c>
      <c r="HV42" s="8">
        <v>1</v>
      </c>
      <c r="HW42" s="8">
        <v>1</v>
      </c>
      <c r="HX42" s="8">
        <v>1</v>
      </c>
      <c r="HY42" s="8">
        <v>1</v>
      </c>
      <c r="HZ42" s="8">
        <v>1</v>
      </c>
      <c r="IA42" s="8">
        <v>1</v>
      </c>
      <c r="IB42" s="8">
        <v>1</v>
      </c>
      <c r="IC42" s="8">
        <v>1</v>
      </c>
      <c r="ID42" s="8">
        <v>1</v>
      </c>
      <c r="IE42" s="8">
        <v>1</v>
      </c>
      <c r="IF42" s="8">
        <v>1</v>
      </c>
      <c r="IG42" s="8">
        <v>1</v>
      </c>
      <c r="IH42" s="8">
        <v>1</v>
      </c>
      <c r="II42" s="8">
        <v>1</v>
      </c>
      <c r="IJ42" s="8">
        <v>1</v>
      </c>
      <c r="IK42" s="8">
        <v>1</v>
      </c>
      <c r="IL42" s="8">
        <v>1</v>
      </c>
      <c r="IM42" s="8">
        <v>1</v>
      </c>
      <c r="IN42" s="8">
        <v>1</v>
      </c>
      <c r="IO42" s="8">
        <v>1</v>
      </c>
      <c r="IP42" s="8">
        <v>1</v>
      </c>
      <c r="IQ42" s="8">
        <v>1</v>
      </c>
      <c r="IR42" s="8">
        <v>1</v>
      </c>
      <c r="IS42" s="8">
        <v>1</v>
      </c>
      <c r="IT42" s="8">
        <v>1</v>
      </c>
      <c r="IU42" s="8">
        <v>1</v>
      </c>
      <c r="IV42" s="8">
        <v>1</v>
      </c>
      <c r="IW42" s="8">
        <v>1</v>
      </c>
      <c r="IX42" s="8">
        <v>1</v>
      </c>
      <c r="IY42" s="8">
        <v>1</v>
      </c>
      <c r="IZ42" s="8">
        <v>1</v>
      </c>
      <c r="JA42" s="8">
        <v>1</v>
      </c>
      <c r="JB42" s="8">
        <v>1</v>
      </c>
      <c r="JC42" s="8">
        <v>1</v>
      </c>
      <c r="JD42" s="8">
        <v>1</v>
      </c>
      <c r="JE42" s="8">
        <v>1</v>
      </c>
      <c r="JF42" s="8" t="s">
        <v>415</v>
      </c>
      <c r="JG42" s="8">
        <v>1</v>
      </c>
      <c r="JH42" s="8">
        <v>1</v>
      </c>
      <c r="JI42" s="8">
        <v>1</v>
      </c>
      <c r="JJ42" s="8">
        <v>1</v>
      </c>
      <c r="JK42" s="8">
        <v>1</v>
      </c>
      <c r="JL42" s="8">
        <v>1</v>
      </c>
      <c r="JM42" s="8">
        <v>1</v>
      </c>
      <c r="JN42" s="8" t="s">
        <v>415</v>
      </c>
      <c r="JO42" s="8">
        <v>1</v>
      </c>
      <c r="JP42" s="8">
        <v>1</v>
      </c>
      <c r="JQ42" s="8">
        <v>1</v>
      </c>
      <c r="JR42" s="8">
        <v>1</v>
      </c>
      <c r="JS42" s="8">
        <v>1</v>
      </c>
      <c r="JT42" s="8">
        <v>1</v>
      </c>
      <c r="JU42" s="8">
        <v>1</v>
      </c>
      <c r="JV42" s="8">
        <v>1</v>
      </c>
      <c r="JW42" s="8">
        <v>1</v>
      </c>
      <c r="JX42" s="8">
        <v>1</v>
      </c>
      <c r="JY42" s="8">
        <v>1</v>
      </c>
      <c r="JZ42" s="8">
        <v>1</v>
      </c>
      <c r="KA42" s="8">
        <v>1</v>
      </c>
      <c r="KB42" s="8">
        <v>1</v>
      </c>
      <c r="KC42" s="8">
        <v>1</v>
      </c>
      <c r="KD42" s="8">
        <v>1</v>
      </c>
      <c r="KE42" s="8">
        <v>1</v>
      </c>
      <c r="KF42" s="8">
        <v>1</v>
      </c>
      <c r="KG42" s="8">
        <v>1</v>
      </c>
      <c r="KH42" s="8">
        <v>1</v>
      </c>
      <c r="KI42" s="8">
        <v>1</v>
      </c>
      <c r="KJ42" s="8">
        <v>1</v>
      </c>
      <c r="KK42" s="8">
        <v>1</v>
      </c>
      <c r="KL42" s="8">
        <v>1</v>
      </c>
      <c r="KM42" s="8" t="s">
        <v>413</v>
      </c>
      <c r="KN42" s="8" t="s">
        <v>413</v>
      </c>
      <c r="KO42" s="8" t="s">
        <v>413</v>
      </c>
      <c r="KP42" s="8">
        <v>1</v>
      </c>
      <c r="KQ42" s="8">
        <v>1</v>
      </c>
      <c r="KR42" s="8">
        <v>1</v>
      </c>
      <c r="KS42" s="8">
        <v>1</v>
      </c>
      <c r="KT42" s="8">
        <f t="shared" si="3"/>
        <v>0</v>
      </c>
      <c r="KU42" s="8">
        <f t="shared" si="0"/>
        <v>17</v>
      </c>
      <c r="KV42" s="8">
        <f t="shared" si="1"/>
        <v>232</v>
      </c>
      <c r="KW42" s="8">
        <f t="shared" si="2"/>
        <v>13</v>
      </c>
      <c r="KX42" s="8">
        <v>3</v>
      </c>
      <c r="KY42" s="8">
        <f>VLOOKUP(Tableau2353[[#This Row],[Matricule]],Feuil2!D:J,7,0)</f>
        <v>0</v>
      </c>
      <c r="KZ42" s="61">
        <f>IF(ISBLANK($P42)," ",IF(AND(NOT(ISBLANK($Q42)),MONTH($Q42)&gt;1),IF(MONTH($P42)&lt;=1,COUNTIF(Tableau2353[[#This Row],[01/01/2024]:[31/01/2024]],"B")), IF(IF(AND((ISBLANK($Q42))),MONTH($P42)&gt;1)," ",IF(MONTH($P42)&lt;=1,COUNTIF(Tableau2353[[#This Row],[01/01/2024]:[31/01/2024]],"B")))))</f>
        <v>0</v>
      </c>
      <c r="LA42" s="61">
        <f>IF(ISBLANK($P42)," ",IF(AND(NOT(ISBLANK($Q42)),MONTH($Q42)&gt;2),IF(MONTH($P42)&lt;=2,COUNTIF(Tableau2353[[#This Row],[01/02/2024]:[29/02/2024]],"B")), IF(IF(AND((ISBLANK($Q42))),MONTH($P42)&gt;2)," ",IF(MONTH($P42)&lt;=2,COUNTIF(Tableau2353[[#This Row],[01/02/2024]:[29/02/2024]],"B")))))</f>
        <v>0</v>
      </c>
      <c r="LB42" s="61">
        <f>IF(ISBLANK($P42)," ",IF(AND(NOT(ISBLANK($Q42)),MONTH($Q42)&gt;3),IF(MONTH($P42)&lt;=3,COUNTIF(Tableau2353[[#This Row],[01/03/2024]:[29/03/2024]],"B")), IF(IF(AND((ISBLANK($Q42))),MONTH($P42)&gt;3)," ",IF(MONTH($P42)&lt;=3,COUNTIF(Tableau2353[[#This Row],[01/03/2024]:[29/03/2024]],"B")))))</f>
        <v>0</v>
      </c>
      <c r="LC42" s="61">
        <f>IF(ISBLANK($P42)," ",IF(AND(NOT(ISBLANK($Q42)),MONTH($Q42)&gt;4),IF(MONTH($P42)&lt;=4,COUNTIF(Tableau2353[[#This Row],[01/04/2024]:[30/04/2024]],"B")), IF(IF(AND((ISBLANK($Q42))),MONTH($P42)&gt;4)," ",IF(MONTH($P42)&lt;=4,COUNTIF(Tableau2353[[#This Row],[01/04/2024]:[30/04/2024]],"B")))))</f>
        <v>0</v>
      </c>
      <c r="LD42" s="61">
        <f>IF(ISBLANK($P42)," ",IF(AND(NOT(ISBLANK($Q42)),MONTH($Q42)&gt;5),IF(MONTH($P42)&lt;=5,COUNTIF(Tableau2353[[#This Row],[01/05/2024]:[31/05/2024]],"B")), IF(IF(AND((ISBLANK($Q42))),MONTH($P42)&gt;5)," ",IF(MONTH($P42)&lt;=5,COUNTIF(Tableau2353[[#This Row],[01/05/2024]:[31/05/2024]],"B")))))</f>
        <v>0</v>
      </c>
      <c r="LE42" s="61">
        <f>IF(ISBLANK($P42)," ",IF(AND(NOT(ISBLANK($Q42)),MONTH($Q42)&gt;6),IF(MONTH($P42)&lt;=6,COUNTIF(Tableau2353[[#This Row],[3/6/20242]:[28/06/2024]],"B")), IF(IF(AND((ISBLANK($Q42))),MONTH($P42)&gt;6)," ",IF(MONTH($P42)&lt;=6,COUNTIF(Tableau2353[[#This Row],[3/6/20242]:[28/06/2024]],"B")))))</f>
        <v>0</v>
      </c>
      <c r="LF42" s="61">
        <f>IF(ISBLANK($P42)," ",IF(AND(NOT(ISBLANK($Q42)),MONTH($Q42)&gt;7),IF(MONTH($P42)&lt;=7,COUNTIF(Tableau2353[[#This Row],[01/07/2024]:[31/07/2024]],"B")), IF(IF(AND((ISBLANK($Q42))),MONTH($P42)&gt;7)," ",IF(MONTH($P42)&lt;=7,COUNTIF(Tableau2353[[#This Row],[01/07/2024]:[31/07/2024]],"B")))))</f>
        <v>0</v>
      </c>
      <c r="LG42" s="61">
        <f>IF(ISBLANK($P42)," ",IF(AND(NOT(ISBLANK($Q42)),MONTH($Q42)&gt;8),IF(MONTH($P42)&lt;=8,COUNTIF(Tableau2353[[#This Row],[1/8/2024]:[30/08/2024]],"B")), IF(IF(AND((ISBLANK($Q42))),MONTH($P42)&gt;8)," ",IF(MONTH($P42)&lt;=8,COUNTIF(Tableau2353[[#This Row],[1/8/2024]:[30/08/2024]],"B")))))</f>
        <v>0</v>
      </c>
      <c r="LH42" s="61">
        <f>IF(ISBLANK($P42)," ",IF(AND(NOT(ISBLANK($Q42)),MONTH($Q42)&gt;9),IF(MONTH($P42)&lt;=9,COUNTIF(Tableau2353[[#This Row],[02/09/2024]:[30/09/2024]],"B")), IF(IF(AND((ISBLANK($Q42))),MONTH($P42)&gt;9)," ",IF(MONTH($P42)&lt;=9,COUNTIF(Tableau2353[[#This Row],[02/09/2024]:[30/09/2024]],"B")))))</f>
        <v>0</v>
      </c>
      <c r="LI42" s="61">
        <f>IF(ISBLANK($P42)," ",IF(AND(NOT(ISBLANK($Q42)),MONTH($Q42)&gt;10),IF(MONTH($P42)&lt;=10,COUNTIF(Tableau2353[[#This Row],[01/10/2024]:[31/10/2024]],"B")), IF(IF(AND((ISBLANK($Q42))),MONTH($P42)&gt;10)," ",IF(MONTH($P42)&lt;=10,COUNTIF(Tableau2353[[#This Row],[01/10/2024]:[31/10/2024]],"B")))))</f>
        <v>0</v>
      </c>
      <c r="LJ42" s="61">
        <f>IF(ISBLANK($P42)," ",IF(AND(NOT(ISBLANK($Q42)),MONTH($Q42)&gt;11),IF(MONTH($P42)&lt;=11,COUNTIF(Tableau2353[[#This Row],[01/11/2024]:[29/11/2024]],"B")), IF(IF(AND((ISBLANK($Q42))),MONTH($P42)&gt;11)," ",IF(MONTH($P42)&lt;=11,COUNTIF(Tableau2353[[#This Row],[01/11/2024]:[29/11/2024]],"B")))))</f>
        <v>0</v>
      </c>
      <c r="LK42" s="61">
        <f>IF(ISBLANK($P42)," ",IF(AND(NOT(ISBLANK($Q42)),MONTH($Q42)&gt;12),IF(MONTH($P42)&lt;=12,COUNTIF(Tableau2353[[#This Row],[02/12/2024]:[31/12/2024]],"B")), IF(IF(AND((ISBLANK($Q42))),MONTH($P42)&gt;12)," ",IF(MONTH($P42)&lt;=12,COUNTIF(Tableau2353[[#This Row],[02/12/2024]:[31/12/2024]],"B")))))</f>
        <v>0</v>
      </c>
    </row>
    <row r="43" spans="1:323" ht="15" hidden="1" customHeight="1">
      <c r="A43" s="40">
        <v>1</v>
      </c>
      <c r="B43" s="92" t="s">
        <v>540</v>
      </c>
      <c r="C43" s="26" t="s">
        <v>541</v>
      </c>
      <c r="D43" s="32">
        <v>45089</v>
      </c>
      <c r="E43" s="26" t="s">
        <v>419</v>
      </c>
      <c r="F43" s="26" t="s">
        <v>437</v>
      </c>
      <c r="G43" s="26" t="s">
        <v>421</v>
      </c>
      <c r="H43" s="26" t="s">
        <v>422</v>
      </c>
      <c r="I43" s="26" t="s">
        <v>423</v>
      </c>
      <c r="J43" s="26" t="s">
        <v>424</v>
      </c>
      <c r="K43" s="26" t="s">
        <v>425</v>
      </c>
      <c r="L43" s="26" t="s">
        <v>504</v>
      </c>
      <c r="M43" s="26" t="s">
        <v>433</v>
      </c>
      <c r="N43" s="26" t="s">
        <v>427</v>
      </c>
      <c r="O43" s="26" t="s">
        <v>434</v>
      </c>
      <c r="P43" s="32">
        <v>45292</v>
      </c>
      <c r="Q43" s="26"/>
      <c r="R43" s="27" t="s">
        <v>428</v>
      </c>
      <c r="S43" s="28">
        <f>IF(ISBLANK(P43)," ",IF(IF(AND(NOT(ISBLANK(Q43))),MONTH(Q43)&lt;1)," ",IF(MONTH(P43)&lt;2,SUM(Tableau2353[[#This Row],[01/01/2024]:[31/01/2024]])," ")))</f>
        <v>22</v>
      </c>
      <c r="T43" s="28">
        <f>IF(ISBLANK(P43)," ",IF(IF(AND(NOT(ISBLANK(Q43))),MONTH(Q43)&lt;2)," ",IF(MONTH(P43)&lt;3,SUM(Tableau2353[[#This Row],[01/02/2024]:[29/02/2024]])," ")))</f>
        <v>21</v>
      </c>
      <c r="U43" s="28">
        <f>IF(ISBLANK(P43)," ",IF(IF(AND(NOT(ISBLANK(Q43))),MONTH(Q43)&lt;3)," ",IF(MONTH(P43)&lt;4,SUM(Tableau2353[[#This Row],[01/03/2024]:[29/03/2024]])," ")))</f>
        <v>21</v>
      </c>
      <c r="V43" s="28">
        <f>IF(ISBLANK(P43)," ",IF(IF(AND(NOT(ISBLANK(Q43))),MONTH(Q43)&lt;4)," ",IF(MONTH(P43)&lt;5,SUM(Tableau2353[[#This Row],[01/04/2024]:[30/04/2024]])," ")))</f>
        <v>20</v>
      </c>
      <c r="W43" s="28">
        <f>IF(ISBLANK(P43)," ",IF(IF(AND(NOT(ISBLANK(Q43))),MONTH(Q43)&lt;5)," ",IF(MONTH(P43)&lt;6,SUM(Tableau2353[[#This Row],[01/05/2024]:[31/05/2024]])," ")))</f>
        <v>22</v>
      </c>
      <c r="X43" s="28">
        <f>IF(ISBLANK(P43)," ",IF(IF(AND(NOT(ISBLANK(Q43))),MONTH(Q43)&lt;6)," ",IF(MONTH(P43)&lt;7,SUM(Tableau2353[[#This Row],[3/6/20242]:[28/06/2024]])," ")))</f>
        <v>18</v>
      </c>
      <c r="Y43" s="28">
        <f>IF(ISBLANK(P43)," ",IF(IF(AND(NOT(ISBLANK(Q43))),MONTH(Q43)&lt;6)," ",IF(MONTH(P43)&lt;8,SUM(Tableau2353[[#This Row],[01/07/2024]:[31/07/2024]])," ")))</f>
        <v>22</v>
      </c>
      <c r="Z43" s="28">
        <f>IF(ISBLANK(P43)," ",IF(IF(AND(NOT(ISBLANK(Q43))),MONTH(Q43)&lt;8)," ",IF(MONTH(P43)&lt;9,SUM(Tableau2353[[#This Row],[1/8/2024]:[30/08/2024]])," ")))</f>
        <v>12</v>
      </c>
      <c r="AA43" s="28">
        <f>IF(ISBLANK(P43)," ",IF(IF(AND(NOT(ISBLANK(Q43))),MONTH(Q43)&lt;9)," ",IF(MONTH(P43)&lt;10,SUM(Tableau2353[[#This Row],[02/09/2024]:[30/09/2024]])," ")))</f>
        <v>20</v>
      </c>
      <c r="AB43" s="28">
        <f>IF(ISBLANK(P43)," ",IF(IF(AND(NOT(ISBLANK(Q43))),MONTH(Q43)&lt;10)," ",IF(MONTH(P43)&lt;11,SUM(Tableau2353[[#This Row],[01/10/2024]:[31/10/2024]])," ")))</f>
        <v>20</v>
      </c>
      <c r="AC43" s="28">
        <f>IF(ISBLANK(P43)," ",IF(IF(AND(NOT(ISBLANK(Q43))),MONTH(Q43)&lt;11)," ",IF(MONTH(P43)&lt;12,SUM(Tableau2353[[#This Row],[01/11/2024]:[29/11/2024]])," ")))</f>
        <v>14</v>
      </c>
      <c r="AD43" s="28">
        <f>IF(ISBLANK(P43)," ",IF(IF(AND(NOT(ISBLANK(Q43))),MONTH(Q43)&lt;12)," ",IF(MONTH(P43)&lt;13,SUM(Tableau2353[[#This Row],[02/12/2024]:[31/12/2024]])," ")))</f>
        <v>17</v>
      </c>
      <c r="AE43" s="7"/>
      <c r="AF43" s="64">
        <f>IF(OR(ISBLANK(P43),Tableau2353[[#This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43" s="8">
        <f>IF(OR(ISBLANK(P43),Tableau2353[[#This Row],[Février]]=" ")," ",SUM(Tableau2353[[#This Row],[01/02/2024]:[29/02/2024]])/(COUNTA(Tableau2353[[#This Row],[01/02/2024]:[29/02/2024]])+COUNTBLANK(Tableau2353[[#This Row],[01/02/2024]:[29/02/2024]])))</f>
        <v>1</v>
      </c>
      <c r="AH43" s="8">
        <f>IF(OR(ISBLANK(P43),Tableau2353[[#This Row],[Mars]]=" ")," ",SUM(Tableau2353[[#This Row],[01/03/2024]:[29/03/2024]])/(COUNTA(Tableau2353[[#This Row],[01/03/2024]:[29/03/2024]])+COUNTBLANK(Tableau2353[[#This Row],[01/03/2024]:[29/03/2024]])))</f>
        <v>1</v>
      </c>
      <c r="AI43" s="8">
        <f>IF(OR(ISBLANK(P43),Tableau2353[[#This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3" s="8">
        <f>IF(OR(ISBLANK(P43),Tableau2353[[#This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43" s="8">
        <f>IF(OR(ISBLANK(P43),Tableau2353[[#This Row],[Juin]]=" ")," ",SUM(Tableau2353[[#This Row],[3/6/20242]:[28/06/2024]])/(COUNTA(Tableau2353[[#This Row],[3/6/20242]:[28/06/2024]])+COUNTBLANK(Tableau2353[[#This Row],[3/6/20242]:[28/06/2024]])))</f>
        <v>0.9</v>
      </c>
      <c r="AL43" s="8">
        <f>IF(OR(ISBLANK(P43),Tableau2353[[#This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43" s="8">
        <f>IF(OR(ISBLANK(P43),Tableau2353[[#This Row],[Août]]=" ")," ",SUM(Tableau2353[[#This Row],[1/8/2024]:[30/08/2024]])/(COUNTA(Tableau2353[[#This Row],[1/8/2024]:[30/08/2024]])+COUNTBLANK(Tableau2353[[#This Row],[1/8/2024]:[30/08/2024]])))</f>
        <v>0.54545454545454541</v>
      </c>
      <c r="AN43" s="8">
        <f>IF(OR(ISBLANK(P43),Tableau2353[[#This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3" s="8">
        <f>IF(OR(ISBLANK(P43),Tableau2353[[#This Row],[Octobre]]=" ")," ",SUM(Tableau2353[[#This Row],[01/10/2024]:[31/10/2024]])/(COUNTA(Tableau2353[[#This Row],[01/10/2024]:[31/10/2024]])+COUNTBLANK(Tableau2353[[#This Row],[01/10/2024]:[31/10/2024]])))</f>
        <v>0.86956521739130432</v>
      </c>
      <c r="AP43" s="8">
        <f>IF(OR(ISBLANK(P43),Tableau2353[[#This Row],[Novembre]]=" ")," ",SUM(Tableau2353[[#This Row],[01/11/2024]:[29/11/2024]])/(COUNTA(Tableau2353[[#This Row],[01/11/2024]:[29/11/2024]])+COUNTBLANK(Tableau2353[[#This Row],[01/11/2024]:[29/11/2024]])))</f>
        <v>0.66666666666666663</v>
      </c>
      <c r="AQ43" s="8">
        <f>IF(OR(ISBLANK(P43),Tableau2353[[#This Row],[Décembre]]=" ")," ",SUM(Tableau2353[[#This Row],[02/12/2024]:[31/12/2024]])/(COUNTA(Tableau2353[[#This Row],[02/12/2024]:[31/12/2024]])+COUNTBLANK(Tableau2353[[#This Row],[02/12/2024]:[31/12/2024]])))</f>
        <v>0.77272727272727271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61" t="s">
        <v>415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1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8">
        <v>1</v>
      </c>
      <c r="BP43" s="8">
        <v>1</v>
      </c>
      <c r="BQ43" s="8">
        <v>1</v>
      </c>
      <c r="BR43" s="8">
        <v>1</v>
      </c>
      <c r="BS43" s="8">
        <v>1</v>
      </c>
      <c r="BT43" s="8">
        <v>1</v>
      </c>
      <c r="BU43" s="8">
        <v>1</v>
      </c>
      <c r="BV43" s="8">
        <v>1</v>
      </c>
      <c r="BW43" s="8">
        <v>1</v>
      </c>
      <c r="BX43" s="8">
        <v>1</v>
      </c>
      <c r="BY43" s="8">
        <v>1</v>
      </c>
      <c r="BZ43" s="8">
        <v>1</v>
      </c>
      <c r="CA43" s="8">
        <v>1</v>
      </c>
      <c r="CB43" s="8">
        <v>1</v>
      </c>
      <c r="CC43" s="8">
        <v>1</v>
      </c>
      <c r="CD43" s="8">
        <v>1</v>
      </c>
      <c r="CE43" s="8">
        <v>1</v>
      </c>
      <c r="CF43" s="8">
        <v>1</v>
      </c>
      <c r="CG43" s="8">
        <v>1</v>
      </c>
      <c r="CH43" s="8">
        <v>1</v>
      </c>
      <c r="CI43" s="8">
        <v>1</v>
      </c>
      <c r="CJ43" s="8">
        <v>1</v>
      </c>
      <c r="CK43" s="8">
        <v>1</v>
      </c>
      <c r="CL43" s="8">
        <v>1</v>
      </c>
      <c r="CM43" s="8">
        <v>1</v>
      </c>
      <c r="CN43" s="8">
        <v>1</v>
      </c>
      <c r="CO43" s="8">
        <v>1</v>
      </c>
      <c r="CP43" s="8">
        <v>1</v>
      </c>
      <c r="CQ43" s="8">
        <v>1</v>
      </c>
      <c r="CR43" s="8">
        <v>1</v>
      </c>
      <c r="CS43" s="8">
        <v>1</v>
      </c>
      <c r="CT43" s="8">
        <v>1</v>
      </c>
      <c r="CU43" s="8">
        <v>1</v>
      </c>
      <c r="CV43" s="8">
        <v>1</v>
      </c>
      <c r="CW43" s="8">
        <v>1</v>
      </c>
      <c r="CX43" s="8">
        <v>1</v>
      </c>
      <c r="CY43" s="8">
        <v>1</v>
      </c>
      <c r="CZ43" s="8">
        <v>1</v>
      </c>
      <c r="DA43" s="8">
        <v>1</v>
      </c>
      <c r="DB43" s="8">
        <v>1</v>
      </c>
      <c r="DC43" s="8">
        <v>1</v>
      </c>
      <c r="DD43" s="8">
        <v>1</v>
      </c>
      <c r="DE43" s="8">
        <v>1</v>
      </c>
      <c r="DF43" s="8">
        <v>1</v>
      </c>
      <c r="DG43" s="8">
        <v>1</v>
      </c>
      <c r="DH43" s="8">
        <v>1</v>
      </c>
      <c r="DI43" s="8">
        <v>1</v>
      </c>
      <c r="DJ43" s="8">
        <v>1</v>
      </c>
      <c r="DK43" s="8">
        <v>1</v>
      </c>
      <c r="DL43" s="8" t="s">
        <v>415</v>
      </c>
      <c r="DM43" s="8" t="s">
        <v>415</v>
      </c>
      <c r="DN43" s="8">
        <v>1</v>
      </c>
      <c r="DO43" s="8">
        <v>1</v>
      </c>
      <c r="DP43" s="8">
        <v>1</v>
      </c>
      <c r="DQ43" s="8">
        <v>1</v>
      </c>
      <c r="DR43" s="8">
        <v>1</v>
      </c>
      <c r="DS43" s="8">
        <v>1</v>
      </c>
      <c r="DT43" s="8">
        <v>1</v>
      </c>
      <c r="DU43" s="8">
        <v>1</v>
      </c>
      <c r="DV43" s="8">
        <v>1</v>
      </c>
      <c r="DW43" s="8">
        <v>1</v>
      </c>
      <c r="DX43" s="8">
        <v>1</v>
      </c>
      <c r="DY43" s="8">
        <v>1</v>
      </c>
      <c r="DZ43" s="8">
        <v>1</v>
      </c>
      <c r="EA43" s="8" t="s">
        <v>415</v>
      </c>
      <c r="EB43" s="8">
        <v>1</v>
      </c>
      <c r="EC43" s="8">
        <v>1</v>
      </c>
      <c r="ED43" s="8">
        <v>1</v>
      </c>
      <c r="EE43" s="8">
        <v>1</v>
      </c>
      <c r="EF43" s="8">
        <v>1</v>
      </c>
      <c r="EG43" s="8">
        <v>1</v>
      </c>
      <c r="EH43" s="8">
        <v>1</v>
      </c>
      <c r="EI43" s="8">
        <v>1</v>
      </c>
      <c r="EJ43" s="8">
        <v>1</v>
      </c>
      <c r="EK43" s="8">
        <v>1</v>
      </c>
      <c r="EL43" s="8">
        <v>1</v>
      </c>
      <c r="EM43" s="8">
        <v>1</v>
      </c>
      <c r="EN43" s="8">
        <v>1</v>
      </c>
      <c r="EO43" s="8">
        <v>1</v>
      </c>
      <c r="EP43" s="8">
        <v>1</v>
      </c>
      <c r="EQ43" s="8">
        <v>1</v>
      </c>
      <c r="ER43" s="8">
        <v>1</v>
      </c>
      <c r="ES43" s="8">
        <v>1</v>
      </c>
      <c r="ET43" s="8">
        <v>1</v>
      </c>
      <c r="EU43" s="8">
        <v>1</v>
      </c>
      <c r="EV43" s="8">
        <v>1</v>
      </c>
      <c r="EW43" s="8">
        <v>1</v>
      </c>
      <c r="EX43" s="8">
        <v>1</v>
      </c>
      <c r="EY43" s="8">
        <v>1</v>
      </c>
      <c r="EZ43" s="8">
        <v>1</v>
      </c>
      <c r="FA43" s="8">
        <v>1</v>
      </c>
      <c r="FB43" s="8">
        <v>1</v>
      </c>
      <c r="FC43" s="8">
        <v>1</v>
      </c>
      <c r="FD43" s="8">
        <v>1</v>
      </c>
      <c r="FE43" s="8">
        <v>1</v>
      </c>
      <c r="FF43" s="8">
        <v>1</v>
      </c>
      <c r="FG43" s="8">
        <v>1</v>
      </c>
      <c r="FH43" s="8" t="s">
        <v>415</v>
      </c>
      <c r="FI43" s="8" t="s">
        <v>415</v>
      </c>
      <c r="FJ43" s="8">
        <v>1</v>
      </c>
      <c r="FK43" s="8">
        <v>1</v>
      </c>
      <c r="FL43" s="8">
        <v>1</v>
      </c>
      <c r="FM43" s="8">
        <v>1</v>
      </c>
      <c r="FN43" s="8">
        <v>1</v>
      </c>
      <c r="FO43" s="8">
        <v>1</v>
      </c>
      <c r="FP43" s="8">
        <v>1</v>
      </c>
      <c r="FQ43" s="8">
        <v>1</v>
      </c>
      <c r="FR43" s="8">
        <v>1</v>
      </c>
      <c r="FS43" s="8">
        <v>1</v>
      </c>
      <c r="FT43" s="8">
        <v>1</v>
      </c>
      <c r="FU43" s="8">
        <v>1</v>
      </c>
      <c r="FV43" s="8">
        <v>1</v>
      </c>
      <c r="FW43" s="8">
        <v>1</v>
      </c>
      <c r="FX43" s="8">
        <v>1</v>
      </c>
      <c r="FY43" s="8">
        <v>1</v>
      </c>
      <c r="FZ43" s="8">
        <v>1</v>
      </c>
      <c r="GA43" s="8">
        <v>1</v>
      </c>
      <c r="GB43" s="8">
        <v>1</v>
      </c>
      <c r="GC43" s="8">
        <v>1</v>
      </c>
      <c r="GD43" s="8">
        <v>1</v>
      </c>
      <c r="GE43" s="8">
        <v>1</v>
      </c>
      <c r="GF43" s="8">
        <v>1</v>
      </c>
      <c r="GG43" s="8">
        <v>1</v>
      </c>
      <c r="GH43" s="8">
        <v>1</v>
      </c>
      <c r="GI43" s="8">
        <v>1</v>
      </c>
      <c r="GJ43" s="8">
        <v>1</v>
      </c>
      <c r="GK43" s="8">
        <v>1</v>
      </c>
      <c r="GL43" s="8">
        <v>1</v>
      </c>
      <c r="GM43" s="8" t="s">
        <v>415</v>
      </c>
      <c r="GN43" s="8">
        <v>1</v>
      </c>
      <c r="GO43" s="8">
        <v>1</v>
      </c>
      <c r="GP43" s="8">
        <v>1</v>
      </c>
      <c r="GQ43" s="8">
        <v>1</v>
      </c>
      <c r="GR43" s="8">
        <v>1</v>
      </c>
      <c r="GS43" s="8">
        <v>1</v>
      </c>
      <c r="GT43" s="8">
        <v>1</v>
      </c>
      <c r="GU43" s="8">
        <v>1</v>
      </c>
      <c r="GV43" s="8" t="s">
        <v>413</v>
      </c>
      <c r="GW43" s="8" t="s">
        <v>413</v>
      </c>
      <c r="GX43" s="8" t="s">
        <v>415</v>
      </c>
      <c r="GY43" s="8" t="s">
        <v>413</v>
      </c>
      <c r="GZ43" s="8" t="s">
        <v>413</v>
      </c>
      <c r="HA43" s="8" t="s">
        <v>413</v>
      </c>
      <c r="HB43" s="8" t="s">
        <v>415</v>
      </c>
      <c r="HC43" s="8" t="s">
        <v>415</v>
      </c>
      <c r="HD43" s="8" t="s">
        <v>413</v>
      </c>
      <c r="HE43" s="8" t="s">
        <v>413</v>
      </c>
      <c r="HF43" s="8">
        <v>1</v>
      </c>
      <c r="HG43" s="8">
        <v>1</v>
      </c>
      <c r="HH43" s="8">
        <v>1</v>
      </c>
      <c r="HI43" s="8">
        <v>1</v>
      </c>
      <c r="HJ43" s="8">
        <v>1</v>
      </c>
      <c r="HK43" s="8">
        <v>1</v>
      </c>
      <c r="HL43" s="8">
        <v>1</v>
      </c>
      <c r="HM43" s="8">
        <v>1</v>
      </c>
      <c r="HN43" s="8">
        <v>1</v>
      </c>
      <c r="HO43" s="8">
        <v>1</v>
      </c>
      <c r="HP43" s="8">
        <v>1</v>
      </c>
      <c r="HQ43" s="8">
        <v>1</v>
      </c>
      <c r="HR43" s="8">
        <v>1</v>
      </c>
      <c r="HS43" s="8">
        <v>1</v>
      </c>
      <c r="HT43" s="8">
        <v>1</v>
      </c>
      <c r="HU43" s="8" t="s">
        <v>415</v>
      </c>
      <c r="HV43" s="8">
        <v>1</v>
      </c>
      <c r="HW43" s="8">
        <v>1</v>
      </c>
      <c r="HX43" s="8">
        <v>1</v>
      </c>
      <c r="HY43" s="8">
        <v>1</v>
      </c>
      <c r="HZ43" s="8">
        <v>1</v>
      </c>
      <c r="IA43" s="8">
        <v>1</v>
      </c>
      <c r="IB43" s="8">
        <v>1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>
        <v>1</v>
      </c>
      <c r="II43" s="8">
        <v>1</v>
      </c>
      <c r="IJ43" s="8">
        <v>1</v>
      </c>
      <c r="IK43" s="8">
        <v>1</v>
      </c>
      <c r="IL43" s="8">
        <v>1</v>
      </c>
      <c r="IM43" s="8">
        <v>1</v>
      </c>
      <c r="IN43" s="8">
        <v>1</v>
      </c>
      <c r="IO43" s="8">
        <v>1</v>
      </c>
      <c r="IP43" s="8">
        <v>1</v>
      </c>
      <c r="IQ43" s="8" t="s">
        <v>413</v>
      </c>
      <c r="IR43" s="8" t="s">
        <v>413</v>
      </c>
      <c r="IS43" s="8" t="s">
        <v>413</v>
      </c>
      <c r="IT43" s="8">
        <v>1</v>
      </c>
      <c r="IU43" s="8">
        <v>1</v>
      </c>
      <c r="IV43" s="8">
        <v>1</v>
      </c>
      <c r="IW43" s="8">
        <v>1</v>
      </c>
      <c r="IX43" s="8">
        <v>1</v>
      </c>
      <c r="IY43" s="8">
        <v>1</v>
      </c>
      <c r="IZ43" s="8">
        <v>1</v>
      </c>
      <c r="JA43" s="8">
        <v>1</v>
      </c>
      <c r="JB43" s="8">
        <v>1</v>
      </c>
      <c r="JC43" s="8">
        <v>1</v>
      </c>
      <c r="JD43" s="8">
        <v>1</v>
      </c>
      <c r="JE43" s="8">
        <v>1</v>
      </c>
      <c r="JF43" s="8" t="s">
        <v>415</v>
      </c>
      <c r="JG43" s="8">
        <v>1</v>
      </c>
      <c r="JH43" s="8">
        <v>1</v>
      </c>
      <c r="JI43" s="8" t="s">
        <v>413</v>
      </c>
      <c r="JJ43" s="8" t="s">
        <v>413</v>
      </c>
      <c r="JK43" s="8" t="s">
        <v>413</v>
      </c>
      <c r="JL43" s="8" t="s">
        <v>413</v>
      </c>
      <c r="JM43" s="8" t="s">
        <v>413</v>
      </c>
      <c r="JN43" s="8" t="s">
        <v>415</v>
      </c>
      <c r="JO43" s="8">
        <v>1</v>
      </c>
      <c r="JP43" s="8">
        <v>1</v>
      </c>
      <c r="JQ43" s="8">
        <v>1</v>
      </c>
      <c r="JR43" s="8">
        <v>1</v>
      </c>
      <c r="JS43" s="8">
        <v>1</v>
      </c>
      <c r="JT43" s="8">
        <v>1</v>
      </c>
      <c r="JU43" s="8">
        <v>1</v>
      </c>
      <c r="JV43" s="8">
        <v>1</v>
      </c>
      <c r="JW43" s="8">
        <v>1</v>
      </c>
      <c r="JX43" s="8">
        <v>1</v>
      </c>
      <c r="JY43" s="8">
        <v>1</v>
      </c>
      <c r="JZ43" s="8">
        <v>1</v>
      </c>
      <c r="KA43" s="8">
        <v>1</v>
      </c>
      <c r="KB43" s="8">
        <v>1</v>
      </c>
      <c r="KC43" s="8">
        <v>1</v>
      </c>
      <c r="KD43" s="8">
        <v>1</v>
      </c>
      <c r="KE43" s="8">
        <v>1</v>
      </c>
      <c r="KF43" s="8">
        <v>1</v>
      </c>
      <c r="KG43" s="8">
        <v>1</v>
      </c>
      <c r="KH43" s="8">
        <v>1</v>
      </c>
      <c r="KI43" s="8">
        <v>1</v>
      </c>
      <c r="KJ43" s="8">
        <v>1</v>
      </c>
      <c r="KK43" s="8">
        <v>1</v>
      </c>
      <c r="KL43" s="8">
        <v>1</v>
      </c>
      <c r="KM43" s="8">
        <v>1</v>
      </c>
      <c r="KN43" s="8">
        <v>1</v>
      </c>
      <c r="KO43" s="8" t="s">
        <v>413</v>
      </c>
      <c r="KP43" s="8" t="s">
        <v>413</v>
      </c>
      <c r="KQ43" s="8" t="s">
        <v>413</v>
      </c>
      <c r="KR43" s="8" t="s">
        <v>413</v>
      </c>
      <c r="KS43" s="8" t="s">
        <v>413</v>
      </c>
      <c r="KT43" s="8">
        <f t="shared" si="3"/>
        <v>0</v>
      </c>
      <c r="KU43" s="8">
        <f t="shared" si="0"/>
        <v>20</v>
      </c>
      <c r="KV43" s="8">
        <f t="shared" si="1"/>
        <v>229</v>
      </c>
      <c r="KW43" s="8">
        <f t="shared" si="2"/>
        <v>13</v>
      </c>
      <c r="KX43" s="8">
        <v>4.5</v>
      </c>
      <c r="KY43" s="8" t="s">
        <v>1428</v>
      </c>
      <c r="KZ43" s="61">
        <f>IF(ISBLANK($P43)," ",IF(AND(NOT(ISBLANK($Q43)),MONTH($Q43)&gt;1),IF(MONTH($P43)&lt;=1,COUNTIF(Tableau2353[[#This Row],[01/01/2024]:[31/01/2024]],"B")), IF(IF(AND((ISBLANK($Q43))),MONTH($P43)&gt;1)," ",IF(MONTH($P43)&lt;=1,COUNTIF(Tableau2353[[#This Row],[01/01/2024]:[31/01/2024]],"B")))))</f>
        <v>0</v>
      </c>
      <c r="LA43" s="61">
        <f>IF(ISBLANK($P43)," ",IF(AND(NOT(ISBLANK($Q43)),MONTH($Q43)&gt;2),IF(MONTH($P43)&lt;=2,COUNTIF(Tableau2353[[#This Row],[01/02/2024]:[29/02/2024]],"B")), IF(IF(AND((ISBLANK($Q43))),MONTH($P43)&gt;2)," ",IF(MONTH($P43)&lt;=2,COUNTIF(Tableau2353[[#This Row],[01/02/2024]:[29/02/2024]],"B")))))</f>
        <v>0</v>
      </c>
      <c r="LB43" s="61">
        <f>IF(ISBLANK($P43)," ",IF(AND(NOT(ISBLANK($Q43)),MONTH($Q43)&gt;3),IF(MONTH($P43)&lt;=3,COUNTIF(Tableau2353[[#This Row],[01/03/2024]:[29/03/2024]],"B")), IF(IF(AND((ISBLANK($Q43))),MONTH($P43)&gt;3)," ",IF(MONTH($P43)&lt;=3,COUNTIF(Tableau2353[[#This Row],[01/03/2024]:[29/03/2024]],"B")))))</f>
        <v>0</v>
      </c>
      <c r="LC43" s="61">
        <f>IF(ISBLANK($P43)," ",IF(AND(NOT(ISBLANK($Q43)),MONTH($Q43)&gt;4),IF(MONTH($P43)&lt;=4,COUNTIF(Tableau2353[[#This Row],[01/04/2024]:[30/04/2024]],"B")), IF(IF(AND((ISBLANK($Q43))),MONTH($P43)&gt;4)," ",IF(MONTH($P43)&lt;=4,COUNTIF(Tableau2353[[#This Row],[01/04/2024]:[30/04/2024]],"B")))))</f>
        <v>0</v>
      </c>
      <c r="LD43" s="61">
        <f>IF(ISBLANK($P43)," ",IF(AND(NOT(ISBLANK($Q43)),MONTH($Q43)&gt;5),IF(MONTH($P43)&lt;=5,COUNTIF(Tableau2353[[#This Row],[01/05/2024]:[31/05/2024]],"B")), IF(IF(AND((ISBLANK($Q43))),MONTH($P43)&gt;5)," ",IF(MONTH($P43)&lt;=5,COUNTIF(Tableau2353[[#This Row],[01/05/2024]:[31/05/2024]],"B")))))</f>
        <v>0</v>
      </c>
      <c r="LE43" s="61">
        <f>IF(ISBLANK($P43)," ",IF(AND(NOT(ISBLANK($Q43)),MONTH($Q43)&gt;6),IF(MONTH($P43)&lt;=6,COUNTIF(Tableau2353[[#This Row],[3/6/20242]:[28/06/2024]],"B")), IF(IF(AND((ISBLANK($Q43))),MONTH($P43)&gt;6)," ",IF(MONTH($P43)&lt;=6,COUNTIF(Tableau2353[[#This Row],[3/6/20242]:[28/06/2024]],"B")))))</f>
        <v>0</v>
      </c>
      <c r="LF43" s="61">
        <f>IF(ISBLANK($P43)," ",IF(AND(NOT(ISBLANK($Q43)),MONTH($Q43)&gt;7),IF(MONTH($P43)&lt;=7,COUNTIF(Tableau2353[[#This Row],[01/07/2024]:[31/07/2024]],"B")), IF(IF(AND((ISBLANK($Q43))),MONTH($P43)&gt;7)," ",IF(MONTH($P43)&lt;=7,COUNTIF(Tableau2353[[#This Row],[01/07/2024]:[31/07/2024]],"B")))))</f>
        <v>0</v>
      </c>
      <c r="LG43" s="61">
        <f>IF(ISBLANK($P43)," ",IF(AND(NOT(ISBLANK($Q43)),MONTH($Q43)&gt;8),IF(MONTH($P43)&lt;=8,COUNTIF(Tableau2353[[#This Row],[1/8/2024]:[30/08/2024]],"B")), IF(IF(AND((ISBLANK($Q43))),MONTH($P43)&gt;8)," ",IF(MONTH($P43)&lt;=8,COUNTIF(Tableau2353[[#This Row],[1/8/2024]:[30/08/2024]],"B")))))</f>
        <v>0</v>
      </c>
      <c r="LH43" s="61">
        <f>IF(ISBLANK($P43)," ",IF(AND(NOT(ISBLANK($Q43)),MONTH($Q43)&gt;9),IF(MONTH($P43)&lt;=9,COUNTIF(Tableau2353[[#This Row],[02/09/2024]:[30/09/2024]],"B")), IF(IF(AND((ISBLANK($Q43))),MONTH($P43)&gt;9)," ",IF(MONTH($P43)&lt;=9,COUNTIF(Tableau2353[[#This Row],[02/09/2024]:[30/09/2024]],"B")))))</f>
        <v>0</v>
      </c>
      <c r="LI43" s="61">
        <f>IF(ISBLANK($P43)," ",IF(AND(NOT(ISBLANK($Q43)),MONTH($Q43)&gt;10),IF(MONTH($P43)&lt;=10,COUNTIF(Tableau2353[[#This Row],[01/10/2024]:[31/10/2024]],"B")), IF(IF(AND((ISBLANK($Q43))),MONTH($P43)&gt;10)," ",IF(MONTH($P43)&lt;=10,COUNTIF(Tableau2353[[#This Row],[01/10/2024]:[31/10/2024]],"B")))))</f>
        <v>0</v>
      </c>
      <c r="LJ43" s="61">
        <f>IF(ISBLANK($P43)," ",IF(AND(NOT(ISBLANK($Q43)),MONTH($Q43)&gt;11),IF(MONTH($P43)&lt;=11,COUNTIF(Tableau2353[[#This Row],[01/11/2024]:[29/11/2024]],"B")), IF(IF(AND((ISBLANK($Q43))),MONTH($P43)&gt;11)," ",IF(MONTH($P43)&lt;=11,COUNTIF(Tableau2353[[#This Row],[01/11/2024]:[29/11/2024]],"B")))))</f>
        <v>0</v>
      </c>
      <c r="LK43" s="61">
        <f>IF(ISBLANK($P43)," ",IF(AND(NOT(ISBLANK($Q43)),MONTH($Q43)&gt;12),IF(MONTH($P43)&lt;=12,COUNTIF(Tableau2353[[#This Row],[02/12/2024]:[31/12/2024]],"B")), IF(IF(AND((ISBLANK($Q43))),MONTH($P43)&gt;12)," ",IF(MONTH($P43)&lt;=12,COUNTIF(Tableau2353[[#This Row],[02/12/2024]:[31/12/2024]],"B")))))</f>
        <v>0</v>
      </c>
    </row>
    <row r="44" spans="1:323" ht="15" hidden="1" customHeight="1">
      <c r="A44" s="40">
        <v>1</v>
      </c>
      <c r="B44" s="25" t="s">
        <v>946</v>
      </c>
      <c r="C44" s="72" t="s">
        <v>947</v>
      </c>
      <c r="D44" s="32">
        <v>44896</v>
      </c>
      <c r="E44" s="26" t="s">
        <v>419</v>
      </c>
      <c r="F44" s="26" t="s">
        <v>437</v>
      </c>
      <c r="G44" s="26" t="s">
        <v>421</v>
      </c>
      <c r="H44" s="26" t="s">
        <v>422</v>
      </c>
      <c r="I44" s="26" t="s">
        <v>423</v>
      </c>
      <c r="J44" s="26" t="s">
        <v>440</v>
      </c>
      <c r="K44" s="26" t="s">
        <v>441</v>
      </c>
      <c r="L44" s="26" t="s">
        <v>935</v>
      </c>
      <c r="M44" s="26" t="s">
        <v>477</v>
      </c>
      <c r="N44" s="26" t="s">
        <v>478</v>
      </c>
      <c r="O44" s="26" t="s">
        <v>451</v>
      </c>
      <c r="P44" s="32">
        <v>45313</v>
      </c>
      <c r="Q44" s="29">
        <v>45398</v>
      </c>
      <c r="R44" s="27" t="s">
        <v>614</v>
      </c>
      <c r="S44" s="28">
        <f>IF(ISBLANK(P44)," ",IF(IF(AND(NOT(ISBLANK(Q44))),MONTH(Q44)&lt;1)," ",IF(MONTH(P44)&lt;2,SUM(Tableau2353[[#This Row],[01/01/2024]:[31/01/2024]])," ")))</f>
        <v>8</v>
      </c>
      <c r="T44" s="28">
        <f>IF(ISBLANK(P44)," ",IF(IF(AND(NOT(ISBLANK(Q44))),MONTH(Q44)&lt;2)," ",IF(MONTH(P44)&lt;3,SUM(Tableau2353[[#This Row],[01/02/2024]:[29/02/2024]])," ")))</f>
        <v>21</v>
      </c>
      <c r="U44" s="28">
        <f>IF(ISBLANK(P44)," ",IF(IF(AND(NOT(ISBLANK(Q44))),MONTH(Q44)&lt;3)," ",IF(MONTH(P44)&lt;4,SUM(Tableau2353[[#This Row],[01/03/2024]:[29/03/2024]])," ")))</f>
        <v>21</v>
      </c>
      <c r="V44" s="28">
        <f>IF(ISBLANK(P44)," ",IF(IF(AND(NOT(ISBLANK(Q44))),MONTH(Q44)&lt;4)," ",IF(MONTH(P44)&lt;5,SUM(Tableau2353[[#This Row],[01/04/2024]:[30/04/2024]])," ")))</f>
        <v>9</v>
      </c>
      <c r="W44" s="28" t="str">
        <f>IF(ISBLANK(P44)," ",IF(IF(AND(NOT(ISBLANK(Q44))),MONTH(Q44)&lt;5)," ",IF(MONTH(P44)&lt;6,SUM(Tableau2353[[#This Row],[01/05/2024]:[31/05/2024]])," ")))</f>
        <v xml:space="preserve"> </v>
      </c>
      <c r="X44" s="28" t="str">
        <f>IF(ISBLANK(P44)," ",IF(IF(AND(NOT(ISBLANK(Q44))),MONTH(Q44)&lt;6)," ",IF(MONTH(P44)&lt;7,SUM(Tableau2353[[#This Row],[3/6/20242]:[28/06/2024]])," ")))</f>
        <v xml:space="preserve"> </v>
      </c>
      <c r="Y44" s="28" t="str">
        <f>IF(ISBLANK(P44)," ",IF(IF(AND(NOT(ISBLANK(Q44))),MONTH(Q44)&lt;6)," ",IF(MONTH(P44)&lt;8,SUM(Tableau2353[[#This Row],[01/07/2024]:[31/07/2024]])," ")))</f>
        <v xml:space="preserve"> </v>
      </c>
      <c r="Z44" s="28" t="str">
        <f>IF(ISBLANK(P44)," ",IF(IF(AND(NOT(ISBLANK(Q44))),MONTH(Q44)&lt;8)," ",IF(MONTH(P44)&lt;9,SUM(Tableau2353[[#This Row],[1/8/2024]:[30/08/2024]])," ")))</f>
        <v xml:space="preserve"> </v>
      </c>
      <c r="AA44" s="28" t="str">
        <f>IF(ISBLANK(P44)," ",IF(IF(AND(NOT(ISBLANK(Q44))),MONTH(Q44)&lt;9)," ",IF(MONTH(P44)&lt;10,SUM(Tableau2353[[#This Row],[02/09/2024]:[30/09/2024]])," ")))</f>
        <v xml:space="preserve"> </v>
      </c>
      <c r="AB44" s="28" t="str">
        <f>IF(ISBLANK(P44)," ",IF(IF(AND(NOT(ISBLANK(Q44))),MONTH(Q44)&lt;10)," ",IF(MONTH(P44)&lt;11,SUM(Tableau2353[[#This Row],[01/10/2024]:[31/10/2024]])," ")))</f>
        <v xml:space="preserve"> </v>
      </c>
      <c r="AC44" s="28" t="str">
        <f>IF(ISBLANK(P44)," ",IF(IF(AND(NOT(ISBLANK(Q44))),MONTH(Q44)&lt;11)," ",IF(MONTH(P44)&lt;12,SUM(Tableau2353[[#This Row],[01/11/2024]:[29/11/2024]])," ")))</f>
        <v xml:space="preserve"> </v>
      </c>
      <c r="AD44" s="28" t="str">
        <f>IF(ISBLANK(P44)," ",IF(IF(AND(NOT(ISBLANK(Q44))),MONTH(Q44)&lt;12)," ",IF(MONTH(P44)&lt;13,SUM(Tableau2353[[#This Row],[02/12/2024]:[31/12/2024]])," ")))</f>
        <v xml:space="preserve"> </v>
      </c>
      <c r="AE44" s="7"/>
      <c r="AF44" s="64">
        <f>IF(OR(ISBLANK(P44),Tableau2353[[#This Row],[Janvier]]=" ")," ",SUM(Tableau2353[[#This Row],[01/01/2024]:[31/01/2024]])/(COUNTA(Tableau2353[[#This Row],[01/01/2024]:[31/01/2024]])+COUNTBLANK(Tableau2353[[#This Row],[01/01/2024]:[31/01/2024]])))</f>
        <v>0.34782608695652173</v>
      </c>
      <c r="AG44" s="8">
        <f>IF(OR(ISBLANK(P44),Tableau2353[[#This Row],[Février]]=" ")," ",SUM(Tableau2353[[#This Row],[01/02/2024]:[29/02/2024]])/(COUNTA(Tableau2353[[#This Row],[01/02/2024]:[29/02/2024]])+COUNTBLANK(Tableau2353[[#This Row],[01/02/2024]:[29/02/2024]])))</f>
        <v>1</v>
      </c>
      <c r="AH44" s="8">
        <f>IF(OR(ISBLANK(P44),Tableau2353[[#This Row],[Mars]]=" ")," ",SUM(Tableau2353[[#This Row],[01/03/2024]:[29/03/2024]])/(COUNTA(Tableau2353[[#This Row],[01/03/2024]:[29/03/2024]])+COUNTBLANK(Tableau2353[[#This Row],[01/03/2024]:[29/03/2024]])))</f>
        <v>1</v>
      </c>
      <c r="AI44" s="8">
        <f>IF(OR(ISBLANK(P44),Tableau2353[[#This Row],[Avril]]=" ")," ",SUM(Tableau2353[[#This Row],[01/04/2024]:[30/04/2024]])/(COUNTA(Tableau2353[[#This Row],[01/04/2024]:[30/04/2024]])+COUNTBLANK(Tableau2353[[#This Row],[01/04/2024]:[30/04/2024]])))</f>
        <v>0.40909090909090912</v>
      </c>
      <c r="AJ44" s="8" t="str">
        <f>IF(OR(ISBLANK(P44),Tableau2353[[#This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44" s="8" t="str">
        <f>IF(OR(ISBLANK(P44),Tableau2353[[#This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44" s="8" t="str">
        <f>IF(OR(ISBLANK(P44),Tableau2353[[#This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44" s="8" t="str">
        <f>IF(OR(ISBLANK(P44),Tableau2353[[#This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44" s="8" t="str">
        <f>IF(OR(ISBLANK(P44),Tableau2353[[#This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44" s="8" t="str">
        <f>IF(OR(ISBLANK(P44),Tableau2353[[#This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44" s="8" t="str">
        <f>IF(OR(ISBLANK(P44),Tableau2353[[#This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44" s="8" t="str">
        <f>IF(OR(ISBLANK(P44),Tableau2353[[#This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44" s="8" t="s">
        <v>898</v>
      </c>
      <c r="AS44" s="8" t="s">
        <v>898</v>
      </c>
      <c r="AT44" s="8" t="s">
        <v>898</v>
      </c>
      <c r="AU44" s="8" t="s">
        <v>898</v>
      </c>
      <c r="AV44" s="8" t="s">
        <v>898</v>
      </c>
      <c r="AW44" s="8" t="s">
        <v>898</v>
      </c>
      <c r="AX44" s="8" t="s">
        <v>898</v>
      </c>
      <c r="AY44" s="8" t="s">
        <v>898</v>
      </c>
      <c r="AZ44" s="61" t="s">
        <v>415</v>
      </c>
      <c r="BA44" s="8" t="s">
        <v>898</v>
      </c>
      <c r="BB44" s="8" t="s">
        <v>898</v>
      </c>
      <c r="BC44" s="8" t="s">
        <v>898</v>
      </c>
      <c r="BD44" s="8" t="s">
        <v>898</v>
      </c>
      <c r="BE44" s="8" t="s">
        <v>898</v>
      </c>
      <c r="BF44" s="8" t="s">
        <v>898</v>
      </c>
      <c r="BG44" s="8">
        <v>1</v>
      </c>
      <c r="BH44" s="8">
        <v>1</v>
      </c>
      <c r="BI44" s="8">
        <v>1</v>
      </c>
      <c r="BJ44" s="8">
        <v>1</v>
      </c>
      <c r="BK44" s="8">
        <v>1</v>
      </c>
      <c r="BL44" s="8">
        <v>1</v>
      </c>
      <c r="BM44" s="8">
        <v>1</v>
      </c>
      <c r="BN44" s="8">
        <v>1</v>
      </c>
      <c r="BO44" s="8">
        <v>1</v>
      </c>
      <c r="BP44" s="8">
        <v>1</v>
      </c>
      <c r="BQ44" s="8">
        <v>1</v>
      </c>
      <c r="BR44" s="8">
        <v>1</v>
      </c>
      <c r="BS44" s="8">
        <v>1</v>
      </c>
      <c r="BT44" s="8">
        <v>1</v>
      </c>
      <c r="BU44" s="8">
        <v>1</v>
      </c>
      <c r="BV44" s="8">
        <v>1</v>
      </c>
      <c r="BW44" s="8">
        <v>1</v>
      </c>
      <c r="BX44" s="8">
        <v>1</v>
      </c>
      <c r="BY44" s="8">
        <v>1</v>
      </c>
      <c r="BZ44" s="8">
        <v>1</v>
      </c>
      <c r="CA44" s="8">
        <v>1</v>
      </c>
      <c r="CB44" s="8">
        <v>1</v>
      </c>
      <c r="CC44" s="8">
        <v>1</v>
      </c>
      <c r="CD44" s="8">
        <v>1</v>
      </c>
      <c r="CE44" s="8">
        <v>1</v>
      </c>
      <c r="CF44" s="8">
        <v>1</v>
      </c>
      <c r="CG44" s="8">
        <v>1</v>
      </c>
      <c r="CH44" s="8">
        <v>1</v>
      </c>
      <c r="CI44" s="8">
        <v>1</v>
      </c>
      <c r="CJ44" s="8">
        <v>1</v>
      </c>
      <c r="CK44" s="8">
        <v>1</v>
      </c>
      <c r="CL44" s="8">
        <v>1</v>
      </c>
      <c r="CM44" s="8">
        <v>1</v>
      </c>
      <c r="CN44" s="8">
        <v>1</v>
      </c>
      <c r="CO44" s="8">
        <v>1</v>
      </c>
      <c r="CP44" s="8">
        <v>1</v>
      </c>
      <c r="CQ44" s="8">
        <v>1</v>
      </c>
      <c r="CR44" s="8">
        <v>1</v>
      </c>
      <c r="CS44" s="8">
        <v>1</v>
      </c>
      <c r="CT44" s="8">
        <v>1</v>
      </c>
      <c r="CU44" s="8">
        <v>1</v>
      </c>
      <c r="CV44" s="8">
        <v>1</v>
      </c>
      <c r="CW44" s="8">
        <v>1</v>
      </c>
      <c r="CX44" s="8">
        <v>1</v>
      </c>
      <c r="CY44" s="8">
        <v>1</v>
      </c>
      <c r="CZ44" s="8">
        <v>1</v>
      </c>
      <c r="DA44" s="8">
        <v>1</v>
      </c>
      <c r="DB44" s="8">
        <v>1</v>
      </c>
      <c r="DC44" s="8">
        <v>1</v>
      </c>
      <c r="DD44" s="8">
        <v>1</v>
      </c>
      <c r="DE44" s="8">
        <v>1</v>
      </c>
      <c r="DF44" s="8">
        <v>1</v>
      </c>
      <c r="DG44" s="8">
        <v>1</v>
      </c>
      <c r="DH44" s="8">
        <v>1</v>
      </c>
      <c r="DI44" s="8">
        <v>1</v>
      </c>
      <c r="DJ44" s="8">
        <v>1</v>
      </c>
      <c r="DK44" s="8">
        <v>1</v>
      </c>
      <c r="DL44" s="8" t="s">
        <v>415</v>
      </c>
      <c r="DM44" s="8" t="s">
        <v>415</v>
      </c>
      <c r="DN44" s="8">
        <v>1</v>
      </c>
      <c r="DO44" s="8">
        <v>1</v>
      </c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 t="s">
        <v>415</v>
      </c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 t="s">
        <v>415</v>
      </c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 t="s">
        <v>415</v>
      </c>
      <c r="GY44" s="8"/>
      <c r="GZ44" s="8"/>
      <c r="HA44" s="8"/>
      <c r="HB44" s="8" t="s">
        <v>415</v>
      </c>
      <c r="HC44" s="8" t="s">
        <v>415</v>
      </c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 t="s">
        <v>415</v>
      </c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 t="s">
        <v>415</v>
      </c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>
        <f t="shared" si="3"/>
        <v>0</v>
      </c>
      <c r="KU44" s="8">
        <f t="shared" si="0"/>
        <v>0</v>
      </c>
      <c r="KV44" s="8">
        <f t="shared" si="1"/>
        <v>59</v>
      </c>
      <c r="KW44" s="8">
        <f t="shared" si="2"/>
        <v>10</v>
      </c>
      <c r="KX44" s="8"/>
      <c r="KY44" s="8" t="e">
        <f>VLOOKUP(Tableau2353[[#This Row],[Matricule]],Feuil2!D:J,7,0)</f>
        <v>#N/A</v>
      </c>
      <c r="KZ44" s="61">
        <f>IF(ISBLANK($P44)," ",IF(AND(NOT(ISBLANK($Q44)),MONTH($Q44)&gt;1),IF(MONTH($P44)&lt;=1,COUNTIF(Tableau2353[[#This Row],[01/01/2024]:[31/01/2024]],"B")), IF(IF(AND((ISBLANK($Q44))),MONTH($P44)&gt;1)," ",IF(MONTH($P44)&lt;=1,COUNTIF(Tableau2353[[#This Row],[01/01/2024]:[31/01/2024]],"B")))))</f>
        <v>14</v>
      </c>
      <c r="LA44" s="61">
        <f>IF(ISBLANK($P44)," ",IF(AND(NOT(ISBLANK($Q44)),MONTH($Q44)&gt;2),IF(MONTH($P44)&lt;=2,COUNTIF(Tableau2353[[#This Row],[01/02/2024]:[29/02/2024]],"B")), IF(IF(AND((ISBLANK($Q44))),MONTH($P44)&gt;2)," ",IF(MONTH($P44)&lt;=2,COUNTIF(Tableau2353[[#This Row],[01/02/2024]:[29/02/2024]],"B")))))</f>
        <v>0</v>
      </c>
      <c r="LB44" s="61">
        <f>IF(ISBLANK($P44)," ",IF(AND(NOT(ISBLANK($Q44)),MONTH($Q44)&gt;3),IF(MONTH($P44)&lt;=3,COUNTIF(Tableau2353[[#This Row],[01/03/2024]:[29/03/2024]],"B")), IF(IF(AND((ISBLANK($Q44))),MONTH($P44)&gt;3)," ",IF(MONTH($P44)&lt;=3,COUNTIF(Tableau2353[[#This Row],[01/03/2024]:[29/03/2024]],"B")))))</f>
        <v>0</v>
      </c>
      <c r="LC44" s="61">
        <f>IF(ISBLANK($P44)," ",IF(AND(NOT(ISBLANK($Q44)),MONTH($Q44)&gt;4),IF(MONTH($P44)&lt;=4,COUNTIF(Tableau2353[[#This Row],[01/04/2024]:[30/04/2024]],"B")), IF(IF(AND((ISBLANK($Q44))),MONTH($P44)&gt;4)," ",IF(MONTH($P44)&lt;=4,COUNTIF(Tableau2353[[#This Row],[01/04/2024]:[30/04/2024]],"B")))))</f>
        <v>0</v>
      </c>
      <c r="LD44" s="61">
        <f>IF(ISBLANK($P44)," ",IF(AND(NOT(ISBLANK($Q44)),MONTH($Q44)&gt;5),IF(MONTH($P44)&lt;=5,COUNTIF(Tableau2353[[#This Row],[01/05/2024]:[31/05/2024]],"B")), IF(IF(AND((ISBLANK($Q44))),MONTH($P44)&gt;5)," ",IF(MONTH($P44)&lt;=5,COUNTIF(Tableau2353[[#This Row],[01/05/2024]:[31/05/2024]],"B")))))</f>
        <v>0</v>
      </c>
      <c r="LE44" s="61">
        <f>IF(ISBLANK($P44)," ",IF(AND(NOT(ISBLANK($Q44)),MONTH($Q44)&gt;6),IF(MONTH($P44)&lt;=6,COUNTIF(Tableau2353[[#This Row],[3/6/20242]:[28/06/2024]],"B")), IF(IF(AND((ISBLANK($Q44))),MONTH($P44)&gt;6)," ",IF(MONTH($P44)&lt;=6,COUNTIF(Tableau2353[[#This Row],[3/6/20242]:[28/06/2024]],"B")))))</f>
        <v>0</v>
      </c>
      <c r="LF44" s="61">
        <f>IF(ISBLANK($P44)," ",IF(AND(NOT(ISBLANK($Q44)),MONTH($Q44)&gt;7),IF(MONTH($P44)&lt;=7,COUNTIF(Tableau2353[[#This Row],[01/07/2024]:[31/07/2024]],"B")), IF(IF(AND((ISBLANK($Q44))),MONTH($P44)&gt;7)," ",IF(MONTH($P44)&lt;=7,COUNTIF(Tableau2353[[#This Row],[01/07/2024]:[31/07/2024]],"B")))))</f>
        <v>0</v>
      </c>
      <c r="LG44" s="61">
        <f>IF(ISBLANK($P44)," ",IF(AND(NOT(ISBLANK($Q44)),MONTH($Q44)&gt;8),IF(MONTH($P44)&lt;=8,COUNTIF(Tableau2353[[#This Row],[1/8/2024]:[30/08/2024]],"B")), IF(IF(AND((ISBLANK($Q44))),MONTH($P44)&gt;8)," ",IF(MONTH($P44)&lt;=8,COUNTIF(Tableau2353[[#This Row],[1/8/2024]:[30/08/2024]],"B")))))</f>
        <v>0</v>
      </c>
      <c r="LH44" s="61">
        <f>IF(ISBLANK($P44)," ",IF(AND(NOT(ISBLANK($Q44)),MONTH($Q44)&gt;9),IF(MONTH($P44)&lt;=9,COUNTIF(Tableau2353[[#This Row],[02/09/2024]:[30/09/2024]],"B")), IF(IF(AND((ISBLANK($Q44))),MONTH($P44)&gt;9)," ",IF(MONTH($P44)&lt;=9,COUNTIF(Tableau2353[[#This Row],[02/09/2024]:[30/09/2024]],"B")))))</f>
        <v>0</v>
      </c>
      <c r="LI44" s="61">
        <f>IF(ISBLANK($P44)," ",IF(AND(NOT(ISBLANK($Q44)),MONTH($Q44)&gt;10),IF(MONTH($P44)&lt;=10,COUNTIF(Tableau2353[[#This Row],[01/10/2024]:[31/10/2024]],"B")), IF(IF(AND((ISBLANK($Q44))),MONTH($P44)&gt;10)," ",IF(MONTH($P44)&lt;=10,COUNTIF(Tableau2353[[#This Row],[01/10/2024]:[31/10/2024]],"B")))))</f>
        <v>0</v>
      </c>
      <c r="LJ44" s="61">
        <f>IF(ISBLANK($P44)," ",IF(AND(NOT(ISBLANK($Q44)),MONTH($Q44)&gt;11),IF(MONTH($P44)&lt;=11,COUNTIF(Tableau2353[[#This Row],[01/11/2024]:[29/11/2024]],"B")), IF(IF(AND((ISBLANK($Q44))),MONTH($P44)&gt;11)," ",IF(MONTH($P44)&lt;=11,COUNTIF(Tableau2353[[#This Row],[01/11/2024]:[29/11/2024]],"B")))))</f>
        <v>0</v>
      </c>
      <c r="LK44" s="61">
        <f>IF(ISBLANK($P44)," ",IF(AND(NOT(ISBLANK($Q44)),MONTH($Q44)&gt;12),IF(MONTH($P44)&lt;=12,COUNTIF(Tableau2353[[#This Row],[02/12/2024]:[31/12/2024]],"B")), IF(IF(AND((ISBLANK($Q44))),MONTH($P44)&gt;12)," ",IF(MONTH($P44)&lt;=12,COUNTIF(Tableau2353[[#This Row],[02/12/2024]:[31/12/2024]],"B")))))</f>
        <v>0</v>
      </c>
    </row>
    <row r="45" spans="1:323" ht="15" hidden="1" customHeight="1">
      <c r="A45" s="40">
        <v>1</v>
      </c>
      <c r="B45" s="92" t="s">
        <v>542</v>
      </c>
      <c r="C45" s="115" t="s">
        <v>543</v>
      </c>
      <c r="D45" s="32">
        <v>45181</v>
      </c>
      <c r="E45" s="26" t="s">
        <v>470</v>
      </c>
      <c r="F45" s="26" t="s">
        <v>465</v>
      </c>
      <c r="G45" s="26" t="s">
        <v>421</v>
      </c>
      <c r="H45" s="26" t="s">
        <v>422</v>
      </c>
      <c r="I45" s="26" t="s">
        <v>423</v>
      </c>
      <c r="J45" s="26" t="s">
        <v>440</v>
      </c>
      <c r="K45" s="26" t="s">
        <v>441</v>
      </c>
      <c r="L45" s="26" t="s">
        <v>935</v>
      </c>
      <c r="M45" s="26" t="s">
        <v>527</v>
      </c>
      <c r="N45" s="26" t="s">
        <v>474</v>
      </c>
      <c r="O45" s="26" t="s">
        <v>451</v>
      </c>
      <c r="P45" s="32">
        <v>45292</v>
      </c>
      <c r="Q45" s="26"/>
      <c r="R45" s="27" t="s">
        <v>445</v>
      </c>
      <c r="S45" s="28">
        <f>IF(ISBLANK(P45)," ",IF(IF(AND(NOT(ISBLANK(Q45))),MONTH(Q45)&lt;1)," ",IF(MONTH(P45)&lt;2,SUM(Tableau2353[[#This Row],[01/01/2024]:[31/01/2024]])," ")))</f>
        <v>22</v>
      </c>
      <c r="T45" s="28">
        <f>IF(ISBLANK(P45)," ",IF(IF(AND(NOT(ISBLANK(Q45))),MONTH(Q45)&lt;2)," ",IF(MONTH(P45)&lt;3,SUM(Tableau2353[[#This Row],[01/02/2024]:[29/02/2024]])," ")))</f>
        <v>21</v>
      </c>
      <c r="U45" s="28">
        <f>IF(ISBLANK(P45)," ",IF(IF(AND(NOT(ISBLANK(Q45))),MONTH(Q45)&lt;3)," ",IF(MONTH(P45)&lt;4,SUM(Tableau2353[[#This Row],[01/03/2024]:[29/03/2024]])," ")))</f>
        <v>21</v>
      </c>
      <c r="V45" s="28">
        <f>IF(ISBLANK(P45)," ",IF(IF(AND(NOT(ISBLANK(Q45))),MONTH(Q45)&lt;4)," ",IF(MONTH(P45)&lt;5,SUM(Tableau2353[[#This Row],[01/04/2024]:[30/04/2024]])," ")))</f>
        <v>20</v>
      </c>
      <c r="W45" s="28">
        <f>IF(ISBLANK(P45)," ",IF(IF(AND(NOT(ISBLANK(Q45))),MONTH(Q45)&lt;5)," ",IF(MONTH(P45)&lt;6,SUM(Tableau2353[[#This Row],[01/05/2024]:[31/05/2024]])," ")))</f>
        <v>22</v>
      </c>
      <c r="X45" s="28">
        <f>IF(ISBLANK(P45)," ",IF(IF(AND(NOT(ISBLANK(Q45))),MONTH(Q45)&lt;6)," ",IF(MONTH(P45)&lt;7,SUM(Tableau2353[[#This Row],[3/6/20242]:[28/06/2024]])," ")))</f>
        <v>15</v>
      </c>
      <c r="Y45" s="28">
        <f>IF(ISBLANK(P45)," ",IF(IF(AND(NOT(ISBLANK(Q45))),MONTH(Q45)&lt;6)," ",IF(MONTH(P45)&lt;8,SUM(Tableau2353[[#This Row],[01/07/2024]:[31/07/2024]])," ")))</f>
        <v>22</v>
      </c>
      <c r="Z45" s="28">
        <f>IF(ISBLANK(P45)," ",IF(IF(AND(NOT(ISBLANK(Q45))),MONTH(Q45)&lt;8)," ",IF(MONTH(P45)&lt;9,SUM(Tableau2353[[#This Row],[1/8/2024]:[30/08/2024]])," ")))</f>
        <v>14</v>
      </c>
      <c r="AA45" s="28">
        <f>IF(ISBLANK(P45)," ",IF(IF(AND(NOT(ISBLANK(Q45))),MONTH(Q45)&lt;9)," ",IF(MONTH(P45)&lt;10,SUM(Tableau2353[[#This Row],[02/09/2024]:[30/09/2024]])," ")))</f>
        <v>20</v>
      </c>
      <c r="AB45" s="28">
        <f>IF(ISBLANK(P45)," ",IF(IF(AND(NOT(ISBLANK(Q45))),MONTH(Q45)&lt;10)," ",IF(MONTH(P45)&lt;11,SUM(Tableau2353[[#This Row],[01/10/2024]:[31/10/2024]])," ")))</f>
        <v>14</v>
      </c>
      <c r="AC45" s="28">
        <f>IF(ISBLANK(P45)," ",IF(IF(AND(NOT(ISBLANK(Q45))),MONTH(Q45)&lt;11)," ",IF(MONTH(P45)&lt;12,SUM(Tableau2353[[#This Row],[01/11/2024]:[29/11/2024]])," ")))</f>
        <v>18</v>
      </c>
      <c r="AD45" s="28">
        <f>IF(ISBLANK(P45)," ",IF(IF(AND(NOT(ISBLANK(Q45))),MONTH(Q45)&lt;12)," ",IF(MONTH(P45)&lt;13,SUM(Tableau2353[[#This Row],[02/12/2024]:[31/12/2024]])," ")))</f>
        <v>14</v>
      </c>
      <c r="AE45" s="7"/>
      <c r="AF45" s="64">
        <f>IF(OR(ISBLANK(P45),Tableau2353[[#This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45" s="8">
        <f>IF(OR(ISBLANK(P45),Tableau2353[[#This Row],[Février]]=" ")," ",SUM(Tableau2353[[#This Row],[01/02/2024]:[29/02/2024]])/(COUNTA(Tableau2353[[#This Row],[01/02/2024]:[29/02/2024]])+COUNTBLANK(Tableau2353[[#This Row],[01/02/2024]:[29/02/2024]])))</f>
        <v>1</v>
      </c>
      <c r="AH45" s="8">
        <f>IF(OR(ISBLANK(P45),Tableau2353[[#This Row],[Mars]]=" ")," ",SUM(Tableau2353[[#This Row],[01/03/2024]:[29/03/2024]])/(COUNTA(Tableau2353[[#This Row],[01/03/2024]:[29/03/2024]])+COUNTBLANK(Tableau2353[[#This Row],[01/03/2024]:[29/03/2024]])))</f>
        <v>1</v>
      </c>
      <c r="AI45" s="8">
        <f>IF(OR(ISBLANK(P45),Tableau2353[[#This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5" s="8">
        <f>IF(OR(ISBLANK(P45),Tableau2353[[#This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45" s="8">
        <f>IF(OR(ISBLANK(P45),Tableau2353[[#This Row],[Juin]]=" ")," ",SUM(Tableau2353[[#This Row],[3/6/20242]:[28/06/2024]])/(COUNTA(Tableau2353[[#This Row],[3/6/20242]:[28/06/2024]])+COUNTBLANK(Tableau2353[[#This Row],[3/6/20242]:[28/06/2024]])))</f>
        <v>0.75</v>
      </c>
      <c r="AL45" s="8">
        <f>IF(OR(ISBLANK(P45),Tableau2353[[#This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45" s="8">
        <f>IF(OR(ISBLANK(P45),Tableau2353[[#This Row],[Août]]=" ")," ",SUM(Tableau2353[[#This Row],[1/8/2024]:[30/08/2024]])/(COUNTA(Tableau2353[[#This Row],[1/8/2024]:[30/08/2024]])+COUNTBLANK(Tableau2353[[#This Row],[1/8/2024]:[30/08/2024]])))</f>
        <v>0.63636363636363635</v>
      </c>
      <c r="AN45" s="8">
        <f>IF(OR(ISBLANK(P45),Tableau2353[[#This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5" s="8">
        <f>IF(OR(ISBLANK(P45),Tableau2353[[#This Row],[Octobre]]=" ")," ",SUM(Tableau2353[[#This Row],[01/10/2024]:[31/10/2024]])/(COUNTA(Tableau2353[[#This Row],[01/10/2024]:[31/10/2024]])+COUNTBLANK(Tableau2353[[#This Row],[01/10/2024]:[31/10/2024]])))</f>
        <v>0.60869565217391308</v>
      </c>
      <c r="AP45" s="8">
        <f>IF(OR(ISBLANK(P45),Tableau2353[[#This Row],[Novembre]]=" ")," ",SUM(Tableau2353[[#This Row],[01/11/2024]:[29/11/2024]])/(COUNTA(Tableau2353[[#This Row],[01/11/2024]:[29/11/2024]])+COUNTBLANK(Tableau2353[[#This Row],[01/11/2024]:[29/11/2024]])))</f>
        <v>0.8571428571428571</v>
      </c>
      <c r="AQ45" s="8">
        <f>IF(OR(ISBLANK(P45),Tableau2353[[#This Row],[Décembre]]=" ")," ",SUM(Tableau2353[[#This Row],[02/12/2024]:[31/12/2024]])/(COUNTA(Tableau2353[[#This Row],[02/12/2024]:[31/12/2024]])+COUNTBLANK(Tableau2353[[#This Row],[02/12/2024]:[31/12/2024]])))</f>
        <v>0.63636363636363635</v>
      </c>
      <c r="AR45" s="8">
        <v>1</v>
      </c>
      <c r="AS45" s="8">
        <v>1</v>
      </c>
      <c r="AT45" s="8">
        <v>1</v>
      </c>
      <c r="AU45" s="8">
        <v>1</v>
      </c>
      <c r="AV45" s="8">
        <v>1</v>
      </c>
      <c r="AW45" s="8">
        <v>1</v>
      </c>
      <c r="AX45" s="8">
        <v>1</v>
      </c>
      <c r="AY45" s="8">
        <v>1</v>
      </c>
      <c r="AZ45" s="61" t="s">
        <v>415</v>
      </c>
      <c r="BA45" s="8">
        <v>1</v>
      </c>
      <c r="BB45" s="8">
        <v>1</v>
      </c>
      <c r="BC45" s="8">
        <v>1</v>
      </c>
      <c r="BD45" s="8">
        <v>1</v>
      </c>
      <c r="BE45" s="8">
        <v>1</v>
      </c>
      <c r="BF45" s="8">
        <v>1</v>
      </c>
      <c r="BG45" s="8">
        <v>1</v>
      </c>
      <c r="BH45" s="8">
        <v>1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8">
        <v>1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1</v>
      </c>
      <c r="BV45" s="8">
        <v>1</v>
      </c>
      <c r="BW45" s="8">
        <v>1</v>
      </c>
      <c r="BX45" s="8">
        <v>1</v>
      </c>
      <c r="BY45" s="8">
        <v>1</v>
      </c>
      <c r="BZ45" s="8">
        <v>1</v>
      </c>
      <c r="CA45" s="8">
        <v>1</v>
      </c>
      <c r="CB45" s="8">
        <v>1</v>
      </c>
      <c r="CC45" s="8">
        <v>1</v>
      </c>
      <c r="CD45" s="8">
        <v>1</v>
      </c>
      <c r="CE45" s="8">
        <v>1</v>
      </c>
      <c r="CF45" s="8">
        <v>1</v>
      </c>
      <c r="CG45" s="8">
        <v>1</v>
      </c>
      <c r="CH45" s="8">
        <v>1</v>
      </c>
      <c r="CI45" s="8">
        <v>1</v>
      </c>
      <c r="CJ45" s="8">
        <v>1</v>
      </c>
      <c r="CK45" s="8">
        <v>1</v>
      </c>
      <c r="CL45" s="8">
        <v>1</v>
      </c>
      <c r="CM45" s="8">
        <v>1</v>
      </c>
      <c r="CN45" s="8">
        <v>1</v>
      </c>
      <c r="CO45" s="8">
        <v>1</v>
      </c>
      <c r="CP45" s="8">
        <v>1</v>
      </c>
      <c r="CQ45" s="8">
        <v>1</v>
      </c>
      <c r="CR45" s="8">
        <v>1</v>
      </c>
      <c r="CS45" s="8">
        <v>1</v>
      </c>
      <c r="CT45" s="8">
        <v>1</v>
      </c>
      <c r="CU45" s="8">
        <v>1</v>
      </c>
      <c r="CV45" s="8">
        <v>1</v>
      </c>
      <c r="CW45" s="8">
        <v>1</v>
      </c>
      <c r="CX45" s="8">
        <v>1</v>
      </c>
      <c r="CY45" s="8">
        <v>1</v>
      </c>
      <c r="CZ45" s="8">
        <v>1</v>
      </c>
      <c r="DA45" s="8">
        <v>1</v>
      </c>
      <c r="DB45" s="8">
        <v>1</v>
      </c>
      <c r="DC45" s="8">
        <v>1</v>
      </c>
      <c r="DD45" s="8">
        <v>1</v>
      </c>
      <c r="DE45" s="8">
        <v>1</v>
      </c>
      <c r="DF45" s="8">
        <v>1</v>
      </c>
      <c r="DG45" s="8">
        <v>1</v>
      </c>
      <c r="DH45" s="8">
        <v>1</v>
      </c>
      <c r="DI45" s="8">
        <v>1</v>
      </c>
      <c r="DJ45" s="8">
        <v>1</v>
      </c>
      <c r="DK45" s="8">
        <v>1</v>
      </c>
      <c r="DL45" s="8" t="s">
        <v>415</v>
      </c>
      <c r="DM45" s="8" t="s">
        <v>415</v>
      </c>
      <c r="DN45" s="8">
        <v>1</v>
      </c>
      <c r="DO45" s="8">
        <v>1</v>
      </c>
      <c r="DP45" s="8">
        <v>1</v>
      </c>
      <c r="DQ45" s="8">
        <v>1</v>
      </c>
      <c r="DR45" s="8">
        <v>1</v>
      </c>
      <c r="DS45" s="8">
        <v>1</v>
      </c>
      <c r="DT45" s="8">
        <v>1</v>
      </c>
      <c r="DU45" s="8">
        <v>1</v>
      </c>
      <c r="DV45" s="8">
        <v>1</v>
      </c>
      <c r="DW45" s="8">
        <v>1</v>
      </c>
      <c r="DX45" s="8">
        <v>1</v>
      </c>
      <c r="DY45" s="8">
        <v>1</v>
      </c>
      <c r="DZ45" s="8">
        <v>1</v>
      </c>
      <c r="EA45" s="8" t="s">
        <v>415</v>
      </c>
      <c r="EB45" s="8">
        <v>1</v>
      </c>
      <c r="EC45" s="8">
        <v>1</v>
      </c>
      <c r="ED45" s="8">
        <v>1</v>
      </c>
      <c r="EE45" s="8">
        <v>1</v>
      </c>
      <c r="EF45" s="8">
        <v>1</v>
      </c>
      <c r="EG45" s="8">
        <v>1</v>
      </c>
      <c r="EH45" s="8">
        <v>1</v>
      </c>
      <c r="EI45" s="8">
        <v>1</v>
      </c>
      <c r="EJ45" s="8">
        <v>1</v>
      </c>
      <c r="EK45" s="8">
        <v>1</v>
      </c>
      <c r="EL45" s="8">
        <v>1</v>
      </c>
      <c r="EM45" s="8">
        <v>1</v>
      </c>
      <c r="EN45" s="8">
        <v>1</v>
      </c>
      <c r="EO45" s="8">
        <v>1</v>
      </c>
      <c r="EP45" s="8">
        <v>1</v>
      </c>
      <c r="EQ45" s="8">
        <v>1</v>
      </c>
      <c r="ER45" s="8">
        <v>1</v>
      </c>
      <c r="ES45" s="8">
        <v>1</v>
      </c>
      <c r="ET45" s="8">
        <v>1</v>
      </c>
      <c r="EU45" s="8">
        <v>1</v>
      </c>
      <c r="EV45" s="8">
        <v>1</v>
      </c>
      <c r="EW45" s="8">
        <v>1</v>
      </c>
      <c r="EX45" s="8">
        <v>1</v>
      </c>
      <c r="EY45" s="8">
        <v>1</v>
      </c>
      <c r="EZ45" s="8">
        <v>1</v>
      </c>
      <c r="FA45" s="8">
        <v>1</v>
      </c>
      <c r="FB45" s="8">
        <v>1</v>
      </c>
      <c r="FC45" s="8">
        <v>1</v>
      </c>
      <c r="FD45" s="8">
        <v>1</v>
      </c>
      <c r="FE45" s="8">
        <v>1</v>
      </c>
      <c r="FF45" s="8">
        <v>1</v>
      </c>
      <c r="FG45" s="8">
        <v>1</v>
      </c>
      <c r="FH45" s="8" t="s">
        <v>415</v>
      </c>
      <c r="FI45" s="8" t="s">
        <v>415</v>
      </c>
      <c r="FJ45" s="8" t="s">
        <v>413</v>
      </c>
      <c r="FK45" s="8" t="s">
        <v>413</v>
      </c>
      <c r="FL45" s="8" t="s">
        <v>413</v>
      </c>
      <c r="FM45" s="8">
        <v>1</v>
      </c>
      <c r="FN45" s="8">
        <v>1</v>
      </c>
      <c r="FO45" s="8">
        <v>1</v>
      </c>
      <c r="FP45" s="8">
        <v>1</v>
      </c>
      <c r="FQ45" s="8">
        <v>1</v>
      </c>
      <c r="FR45" s="8">
        <v>1</v>
      </c>
      <c r="FS45" s="8">
        <v>1</v>
      </c>
      <c r="FT45" s="8">
        <v>1</v>
      </c>
      <c r="FU45" s="8">
        <v>1</v>
      </c>
      <c r="FV45" s="8">
        <v>1</v>
      </c>
      <c r="FW45" s="8">
        <v>1</v>
      </c>
      <c r="FX45" s="8">
        <v>1</v>
      </c>
      <c r="FY45" s="8">
        <v>1</v>
      </c>
      <c r="FZ45" s="8">
        <v>1</v>
      </c>
      <c r="GA45" s="8">
        <v>1</v>
      </c>
      <c r="GB45" s="8">
        <v>1</v>
      </c>
      <c r="GC45" s="8">
        <v>1</v>
      </c>
      <c r="GD45" s="8">
        <v>1</v>
      </c>
      <c r="GE45" s="8">
        <v>1</v>
      </c>
      <c r="GF45" s="8">
        <v>1</v>
      </c>
      <c r="GG45" s="8">
        <v>1</v>
      </c>
      <c r="GH45" s="8">
        <v>1</v>
      </c>
      <c r="GI45" s="8">
        <v>1</v>
      </c>
      <c r="GJ45" s="8">
        <v>1</v>
      </c>
      <c r="GK45" s="8">
        <v>1</v>
      </c>
      <c r="GL45" s="8">
        <v>1</v>
      </c>
      <c r="GM45" s="8" t="s">
        <v>415</v>
      </c>
      <c r="GN45" s="8">
        <v>1</v>
      </c>
      <c r="GO45" s="8">
        <v>1</v>
      </c>
      <c r="GP45" s="8">
        <v>1</v>
      </c>
      <c r="GQ45" s="8" t="s">
        <v>413</v>
      </c>
      <c r="GR45" s="8" t="s">
        <v>413</v>
      </c>
      <c r="GS45" s="8" t="s">
        <v>413</v>
      </c>
      <c r="GT45" s="8" t="s">
        <v>413</v>
      </c>
      <c r="GU45" s="8" t="s">
        <v>413</v>
      </c>
      <c r="GV45" s="8">
        <v>1</v>
      </c>
      <c r="GW45" s="8">
        <v>1</v>
      </c>
      <c r="GX45" s="8" t="s">
        <v>415</v>
      </c>
      <c r="GY45" s="8">
        <v>1</v>
      </c>
      <c r="GZ45" s="8">
        <v>1</v>
      </c>
      <c r="HA45" s="8">
        <v>1</v>
      </c>
      <c r="HB45" s="8" t="s">
        <v>415</v>
      </c>
      <c r="HC45" s="8" t="s">
        <v>415</v>
      </c>
      <c r="HD45" s="8">
        <v>1</v>
      </c>
      <c r="HE45" s="8">
        <v>1</v>
      </c>
      <c r="HF45" s="8">
        <v>1</v>
      </c>
      <c r="HG45" s="8">
        <v>1</v>
      </c>
      <c r="HH45" s="8">
        <v>1</v>
      </c>
      <c r="HI45" s="8">
        <v>1</v>
      </c>
      <c r="HJ45" s="8">
        <v>1</v>
      </c>
      <c r="HK45" s="8">
        <v>1</v>
      </c>
      <c r="HL45" s="8">
        <v>1</v>
      </c>
      <c r="HM45" s="8">
        <v>1</v>
      </c>
      <c r="HN45" s="8">
        <v>1</v>
      </c>
      <c r="HO45" s="8">
        <v>1</v>
      </c>
      <c r="HP45" s="8">
        <v>1</v>
      </c>
      <c r="HQ45" s="8">
        <v>1</v>
      </c>
      <c r="HR45" s="8">
        <v>1</v>
      </c>
      <c r="HS45" s="8">
        <v>1</v>
      </c>
      <c r="HT45" s="8">
        <v>1</v>
      </c>
      <c r="HU45" s="8" t="s">
        <v>415</v>
      </c>
      <c r="HV45" s="8">
        <v>1</v>
      </c>
      <c r="HW45" s="8">
        <v>1</v>
      </c>
      <c r="HX45" s="8">
        <v>1</v>
      </c>
      <c r="HY45" s="8">
        <v>1</v>
      </c>
      <c r="HZ45" s="8">
        <v>1</v>
      </c>
      <c r="IA45" s="8">
        <v>1</v>
      </c>
      <c r="IB45" s="8">
        <v>1</v>
      </c>
      <c r="IC45" s="8">
        <v>1</v>
      </c>
      <c r="ID45" s="8">
        <v>1</v>
      </c>
      <c r="IE45" s="8">
        <v>1</v>
      </c>
      <c r="IF45" s="8">
        <v>1</v>
      </c>
      <c r="IG45" s="8">
        <v>1</v>
      </c>
      <c r="IH45" s="8">
        <v>1</v>
      </c>
      <c r="II45" s="8">
        <v>1</v>
      </c>
      <c r="IJ45" s="8">
        <v>1</v>
      </c>
      <c r="IK45" s="8">
        <v>1</v>
      </c>
      <c r="IL45" s="8">
        <v>1</v>
      </c>
      <c r="IM45" s="8">
        <v>1</v>
      </c>
      <c r="IN45" s="8">
        <v>1</v>
      </c>
      <c r="IO45" s="8">
        <v>1</v>
      </c>
      <c r="IP45" s="8">
        <v>1</v>
      </c>
      <c r="IQ45" s="8">
        <v>1</v>
      </c>
      <c r="IR45" s="8">
        <v>1</v>
      </c>
      <c r="IS45" s="8">
        <v>1</v>
      </c>
      <c r="IT45" s="8" t="s">
        <v>413</v>
      </c>
      <c r="IU45" s="8" t="s">
        <v>413</v>
      </c>
      <c r="IV45" s="8" t="s">
        <v>413</v>
      </c>
      <c r="IW45" s="8" t="s">
        <v>413</v>
      </c>
      <c r="IX45" s="8" t="s">
        <v>413</v>
      </c>
      <c r="IY45" s="8" t="s">
        <v>413</v>
      </c>
      <c r="IZ45" s="8" t="s">
        <v>413</v>
      </c>
      <c r="JA45" s="8" t="s">
        <v>413</v>
      </c>
      <c r="JB45" s="8" t="s">
        <v>413</v>
      </c>
      <c r="JC45" s="8" t="s">
        <v>413</v>
      </c>
      <c r="JD45" s="8">
        <v>1</v>
      </c>
      <c r="JE45" s="8">
        <v>1</v>
      </c>
      <c r="JF45" s="8" t="s">
        <v>415</v>
      </c>
      <c r="JG45" s="8">
        <v>1</v>
      </c>
      <c r="JH45" s="8">
        <v>1</v>
      </c>
      <c r="JI45" s="8">
        <v>1</v>
      </c>
      <c r="JJ45" s="8">
        <v>1</v>
      </c>
      <c r="JK45" s="8">
        <v>1</v>
      </c>
      <c r="JL45" s="8">
        <v>1</v>
      </c>
      <c r="JM45" s="8">
        <v>1</v>
      </c>
      <c r="JN45" s="8" t="s">
        <v>415</v>
      </c>
      <c r="JO45" s="8">
        <v>1</v>
      </c>
      <c r="JP45" s="8">
        <v>1</v>
      </c>
      <c r="JQ45" s="8">
        <v>1</v>
      </c>
      <c r="JR45" s="8">
        <v>1</v>
      </c>
      <c r="JS45" s="8">
        <v>1</v>
      </c>
      <c r="JT45" s="8">
        <v>1</v>
      </c>
      <c r="JU45" s="8">
        <v>1</v>
      </c>
      <c r="JV45" s="8">
        <v>1</v>
      </c>
      <c r="JW45" s="8">
        <v>1</v>
      </c>
      <c r="JX45" s="8">
        <v>1</v>
      </c>
      <c r="JY45" s="8">
        <v>1</v>
      </c>
      <c r="JZ45" s="8">
        <v>1</v>
      </c>
      <c r="KA45" s="8">
        <v>1</v>
      </c>
      <c r="KB45" s="8" t="s">
        <v>409</v>
      </c>
      <c r="KC45" s="8">
        <v>1</v>
      </c>
      <c r="KD45" s="8">
        <v>1</v>
      </c>
      <c r="KE45" s="8">
        <v>1</v>
      </c>
      <c r="KF45" s="8">
        <v>1</v>
      </c>
      <c r="KG45" s="8" t="s">
        <v>409</v>
      </c>
      <c r="KH45" s="8">
        <v>1</v>
      </c>
      <c r="KI45" s="8">
        <v>1</v>
      </c>
      <c r="KJ45" s="8">
        <v>1</v>
      </c>
      <c r="KK45" s="8">
        <v>1</v>
      </c>
      <c r="KL45" s="8" t="s">
        <v>409</v>
      </c>
      <c r="KM45" s="8" t="s">
        <v>413</v>
      </c>
      <c r="KN45" s="8" t="s">
        <v>413</v>
      </c>
      <c r="KO45" s="8" t="s">
        <v>413</v>
      </c>
      <c r="KP45" s="8" t="s">
        <v>413</v>
      </c>
      <c r="KQ45" s="8" t="s">
        <v>413</v>
      </c>
      <c r="KR45" s="8">
        <v>1</v>
      </c>
      <c r="KS45" s="8">
        <v>1</v>
      </c>
      <c r="KT45" s="8">
        <f t="shared" si="3"/>
        <v>3</v>
      </c>
      <c r="KU45" s="8">
        <f t="shared" si="0"/>
        <v>23</v>
      </c>
      <c r="KV45" s="102">
        <f t="shared" si="1"/>
        <v>223</v>
      </c>
      <c r="KW45" s="8">
        <f t="shared" si="2"/>
        <v>13</v>
      </c>
      <c r="KX45" s="8">
        <v>6</v>
      </c>
      <c r="KY45" s="8"/>
      <c r="KZ45" s="61">
        <f>IF(ISBLANK($P45)," ",IF(AND(NOT(ISBLANK($Q45)),MONTH($Q45)&gt;1),IF(MONTH($P45)&lt;=1,COUNTIF(Tableau2353[[#This Row],[01/01/2024]:[31/01/2024]],"B")), IF(IF(AND((ISBLANK($Q45))),MONTH($P45)&gt;1)," ",IF(MONTH($P45)&lt;=1,COUNTIF(Tableau2353[[#This Row],[01/01/2024]:[31/01/2024]],"B")))))</f>
        <v>0</v>
      </c>
      <c r="LA45" s="61">
        <f>IF(ISBLANK($P45)," ",IF(AND(NOT(ISBLANK($Q45)),MONTH($Q45)&gt;2),IF(MONTH($P45)&lt;=2,COUNTIF(Tableau2353[[#This Row],[01/02/2024]:[29/02/2024]],"B")), IF(IF(AND((ISBLANK($Q45))),MONTH($P45)&gt;2)," ",IF(MONTH($P45)&lt;=2,COUNTIF(Tableau2353[[#This Row],[01/02/2024]:[29/02/2024]],"B")))))</f>
        <v>0</v>
      </c>
      <c r="LB45" s="61">
        <f>IF(ISBLANK($P45)," ",IF(AND(NOT(ISBLANK($Q45)),MONTH($Q45)&gt;3),IF(MONTH($P45)&lt;=3,COUNTIF(Tableau2353[[#This Row],[01/03/2024]:[29/03/2024]],"B")), IF(IF(AND((ISBLANK($Q45))),MONTH($P45)&gt;3)," ",IF(MONTH($P45)&lt;=3,COUNTIF(Tableau2353[[#This Row],[01/03/2024]:[29/03/2024]],"B")))))</f>
        <v>0</v>
      </c>
      <c r="LC45" s="61">
        <f>IF(ISBLANK($P45)," ",IF(AND(NOT(ISBLANK($Q45)),MONTH($Q45)&gt;4),IF(MONTH($P45)&lt;=4,COUNTIF(Tableau2353[[#This Row],[01/04/2024]:[30/04/2024]],"B")), IF(IF(AND((ISBLANK($Q45))),MONTH($P45)&gt;4)," ",IF(MONTH($P45)&lt;=4,COUNTIF(Tableau2353[[#This Row],[01/04/2024]:[30/04/2024]],"B")))))</f>
        <v>0</v>
      </c>
      <c r="LD45" s="61">
        <f>IF(ISBLANK($P45)," ",IF(AND(NOT(ISBLANK($Q45)),MONTH($Q45)&gt;5),IF(MONTH($P45)&lt;=5,COUNTIF(Tableau2353[[#This Row],[01/05/2024]:[31/05/2024]],"B")), IF(IF(AND((ISBLANK($Q45))),MONTH($P45)&gt;5)," ",IF(MONTH($P45)&lt;=5,COUNTIF(Tableau2353[[#This Row],[01/05/2024]:[31/05/2024]],"B")))))</f>
        <v>0</v>
      </c>
      <c r="LE45" s="61">
        <f>IF(ISBLANK($P45)," ",IF(AND(NOT(ISBLANK($Q45)),MONTH($Q45)&gt;6),IF(MONTH($P45)&lt;=6,COUNTIF(Tableau2353[[#This Row],[3/6/20242]:[28/06/2024]],"B")), IF(IF(AND((ISBLANK($Q45))),MONTH($P45)&gt;6)," ",IF(MONTH($P45)&lt;=6,COUNTIF(Tableau2353[[#This Row],[3/6/20242]:[28/06/2024]],"B")))))</f>
        <v>0</v>
      </c>
      <c r="LF45" s="61">
        <f>IF(ISBLANK($P45)," ",IF(AND(NOT(ISBLANK($Q45)),MONTH($Q45)&gt;7),IF(MONTH($P45)&lt;=7,COUNTIF(Tableau2353[[#This Row],[01/07/2024]:[31/07/2024]],"B")), IF(IF(AND((ISBLANK($Q45))),MONTH($P45)&gt;7)," ",IF(MONTH($P45)&lt;=7,COUNTIF(Tableau2353[[#This Row],[01/07/2024]:[31/07/2024]],"B")))))</f>
        <v>0</v>
      </c>
      <c r="LG45" s="61">
        <f>IF(ISBLANK($P45)," ",IF(AND(NOT(ISBLANK($Q45)),MONTH($Q45)&gt;8),IF(MONTH($P45)&lt;=8,COUNTIF(Tableau2353[[#This Row],[1/8/2024]:[30/08/2024]],"B")), IF(IF(AND((ISBLANK($Q45))),MONTH($P45)&gt;8)," ",IF(MONTH($P45)&lt;=8,COUNTIF(Tableau2353[[#This Row],[1/8/2024]:[30/08/2024]],"B")))))</f>
        <v>0</v>
      </c>
      <c r="LH45" s="61">
        <f>IF(ISBLANK($P45)," ",IF(AND(NOT(ISBLANK($Q45)),MONTH($Q45)&gt;9),IF(MONTH($P45)&lt;=9,COUNTIF(Tableau2353[[#This Row],[02/09/2024]:[30/09/2024]],"B")), IF(IF(AND((ISBLANK($Q45))),MONTH($P45)&gt;9)," ",IF(MONTH($P45)&lt;=9,COUNTIF(Tableau2353[[#This Row],[02/09/2024]:[30/09/2024]],"B")))))</f>
        <v>0</v>
      </c>
      <c r="LI45" s="61">
        <f>IF(ISBLANK($P45)," ",IF(AND(NOT(ISBLANK($Q45)),MONTH($Q45)&gt;10),IF(MONTH($P45)&lt;=10,COUNTIF(Tableau2353[[#This Row],[01/10/2024]:[31/10/2024]],"B")), IF(IF(AND((ISBLANK($Q45))),MONTH($P45)&gt;10)," ",IF(MONTH($P45)&lt;=10,COUNTIF(Tableau2353[[#This Row],[01/10/2024]:[31/10/2024]],"B")))))</f>
        <v>0</v>
      </c>
      <c r="LJ45" s="61">
        <f>IF(ISBLANK($P45)," ",IF(AND(NOT(ISBLANK($Q45)),MONTH($Q45)&gt;11),IF(MONTH($P45)&lt;=11,COUNTIF(Tableau2353[[#This Row],[01/11/2024]:[29/11/2024]],"B")), IF(IF(AND((ISBLANK($Q45))),MONTH($P45)&gt;11)," ",IF(MONTH($P45)&lt;=11,COUNTIF(Tableau2353[[#This Row],[01/11/2024]:[29/11/2024]],"B")))))</f>
        <v>0</v>
      </c>
      <c r="LK45" s="61">
        <f>IF(ISBLANK($P45)," ",IF(AND(NOT(ISBLANK($Q45)),MONTH($Q45)&gt;12),IF(MONTH($P45)&lt;=12,COUNTIF(Tableau2353[[#This Row],[02/12/2024]:[31/12/2024]],"B")), IF(IF(AND((ISBLANK($Q45))),MONTH($P45)&gt;12)," ",IF(MONTH($P45)&lt;=12,COUNTIF(Tableau2353[[#This Row],[02/12/2024]:[31/12/2024]],"B")))))</f>
        <v>0</v>
      </c>
    </row>
    <row r="46" spans="1:323" ht="15" customHeight="1">
      <c r="A46" s="40">
        <v>1</v>
      </c>
      <c r="B46" s="92" t="s">
        <v>544</v>
      </c>
      <c r="C46" s="72" t="s">
        <v>545</v>
      </c>
      <c r="D46" s="32">
        <v>43873</v>
      </c>
      <c r="E46" s="26" t="s">
        <v>419</v>
      </c>
      <c r="F46" s="26" t="s">
        <v>431</v>
      </c>
      <c r="G46" s="26" t="s">
        <v>448</v>
      </c>
      <c r="H46" s="26" t="s">
        <v>422</v>
      </c>
      <c r="I46" s="26" t="s">
        <v>423</v>
      </c>
      <c r="J46" s="26" t="s">
        <v>440</v>
      </c>
      <c r="K46" s="26" t="s">
        <v>441</v>
      </c>
      <c r="L46" s="26"/>
      <c r="M46" s="26" t="s">
        <v>1429</v>
      </c>
      <c r="N46" s="26" t="s">
        <v>474</v>
      </c>
      <c r="O46" s="26" t="s">
        <v>451</v>
      </c>
      <c r="P46" s="32">
        <v>45292</v>
      </c>
      <c r="Q46" s="26"/>
      <c r="R46" s="27" t="s">
        <v>445</v>
      </c>
      <c r="S46" s="28">
        <f>IF(ISBLANK(P46)," ",IF(IF(AND(NOT(ISBLANK(Q46))),MONTH(Q46)&lt;1)," ",IF(MONTH(P46)&lt;2,SUM(Tableau2353[[#This Row],[01/01/2024]:[31/01/2024]])," ")))</f>
        <v>0</v>
      </c>
      <c r="T46" s="28">
        <f>IF(ISBLANK(P46)," ",IF(IF(AND(NOT(ISBLANK(Q46))),MONTH(Q46)&lt;2)," ",IF(MONTH(P46)&lt;3,SUM(Tableau2353[[#This Row],[01/02/2024]:[29/02/2024]])," ")))</f>
        <v>0</v>
      </c>
      <c r="U46" s="28">
        <f>IF(ISBLANK(P46)," ",IF(IF(AND(NOT(ISBLANK(Q46))),MONTH(Q46)&lt;3)," ",IF(MONTH(P46)&lt;4,SUM(Tableau2353[[#This Row],[01/03/2024]:[29/03/2024]])," ")))</f>
        <v>0</v>
      </c>
      <c r="V46" s="28">
        <f>IF(ISBLANK(P46)," ",IF(IF(AND(NOT(ISBLANK(Q46))),MONTH(Q46)&lt;4)," ",IF(MONTH(P46)&lt;5,SUM(Tableau2353[[#This Row],[01/04/2024]:[30/04/2024]])," ")))</f>
        <v>9</v>
      </c>
      <c r="W46" s="28">
        <f>IF(ISBLANK(P46)," ",IF(IF(AND(NOT(ISBLANK(Q46))),MONTH(Q46)&lt;5)," ",IF(MONTH(P46)&lt;6,SUM(Tableau2353[[#This Row],[01/05/2024]:[31/05/2024]])," ")))</f>
        <v>0</v>
      </c>
      <c r="X46" s="28">
        <f>IF(ISBLANK(P46)," ",IF(IF(AND(NOT(ISBLANK(Q46))),MONTH(Q46)&lt;6)," ",IF(MONTH(P46)&lt;7,SUM(Tableau2353[[#This Row],[3/6/20242]:[28/06/2024]])," ")))</f>
        <v>17</v>
      </c>
      <c r="Y46" s="28">
        <f>IF(ISBLANK(P46)," ",IF(IF(AND(NOT(ISBLANK(Q46))),MONTH(Q46)&lt;6)," ",IF(MONTH(P46)&lt;8,SUM(Tableau2353[[#This Row],[01/07/2024]:[31/07/2024]])," ")))</f>
        <v>21</v>
      </c>
      <c r="Z46" s="28">
        <f>IF(ISBLANK(P46)," ",IF(IF(AND(NOT(ISBLANK(Q46))),MONTH(Q46)&lt;8)," ",IF(MONTH(P46)&lt;9,SUM(Tableau2353[[#This Row],[1/8/2024]:[30/08/2024]])," ")))</f>
        <v>11</v>
      </c>
      <c r="AA46" s="28">
        <f>IF(ISBLANK(P46)," ",IF(IF(AND(NOT(ISBLANK(Q46))),MONTH(Q46)&lt;9)," ",IF(MONTH(P46)&lt;10,SUM(Tableau2353[[#This Row],[02/09/2024]:[30/09/2024]])," ")))</f>
        <v>20</v>
      </c>
      <c r="AB46" s="28">
        <f>IF(ISBLANK(P46)," ",IF(IF(AND(NOT(ISBLANK(Q46))),MONTH(Q46)&lt;10)," ",IF(MONTH(P46)&lt;11,SUM(Tableau2353[[#This Row],[01/10/2024]:[31/10/2024]])," ")))</f>
        <v>23</v>
      </c>
      <c r="AC46" s="28">
        <f>IF(ISBLANK(P46)," ",IF(IF(AND(NOT(ISBLANK(Q46))),MONTH(Q46)&lt;11)," ",IF(MONTH(P46)&lt;12,SUM(Tableau2353[[#This Row],[01/11/2024]:[29/11/2024]])," ")))</f>
        <v>19</v>
      </c>
      <c r="AD46" s="28">
        <f>IF(ISBLANK(P46)," ",IF(IF(AND(NOT(ISBLANK(Q46))),MONTH(Q46)&lt;12)," ",IF(MONTH(P46)&lt;13,SUM(Tableau2353[[#This Row],[02/12/2024]:[31/12/2024]])," ")))</f>
        <v>22</v>
      </c>
      <c r="AE46" s="7"/>
      <c r="AF46" s="64">
        <f>IF(OR(ISBLANK(P46),Tableau2353[[#This Row],[Janvier]]=" ")," ",SUM(Tableau2353[[#This Row],[01/01/2024]:[31/01/2024]])/(COUNTA(Tableau2353[[#This Row],[01/01/2024]:[31/01/2024]])+COUNTBLANK(Tableau2353[[#This Row],[01/01/2024]:[31/01/2024]])))</f>
        <v>0</v>
      </c>
      <c r="AG46" s="8">
        <f>IF(OR(ISBLANK(P46),Tableau2353[[#This Row],[Février]]=" ")," ",SUM(Tableau2353[[#This Row],[01/02/2024]:[29/02/2024]])/(COUNTA(Tableau2353[[#This Row],[01/02/2024]:[29/02/2024]])+COUNTBLANK(Tableau2353[[#This Row],[01/02/2024]:[29/02/2024]])))</f>
        <v>0</v>
      </c>
      <c r="AH46" s="8">
        <f>IF(OR(ISBLANK(P46),Tableau2353[[#This Row],[Mars]]=" ")," ",SUM(Tableau2353[[#This Row],[01/03/2024]:[29/03/2024]])/(COUNTA(Tableau2353[[#This Row],[01/03/2024]:[29/03/2024]])+COUNTBLANK(Tableau2353[[#This Row],[01/03/2024]:[29/03/2024]])))</f>
        <v>0</v>
      </c>
      <c r="AI46" s="8">
        <f>IF(OR(ISBLANK(P46),Tableau2353[[#This Row],[Avril]]=" ")," ",SUM(Tableau2353[[#This Row],[01/04/2024]:[30/04/2024]])/(COUNTA(Tableau2353[[#This Row],[01/04/2024]:[30/04/2024]])+COUNTBLANK(Tableau2353[[#This Row],[01/04/2024]:[30/04/2024]])))</f>
        <v>0.40909090909090912</v>
      </c>
      <c r="AJ46" s="8">
        <f>IF(OR(ISBLANK(P46),Tableau2353[[#This Row],[Mai]]=" ")," ",SUM(Tableau2353[[#This Row],[01/05/2024]:[31/05/2024]])/(COUNTA(Tableau2353[[#This Row],[01/05/2024]:[31/05/2024]])+COUNTBLANK(Tableau2353[[#This Row],[01/05/2024]:[31/01/2024]])))</f>
        <v>0</v>
      </c>
      <c r="AK46" s="8">
        <f>IF(OR(ISBLANK(P46),Tableau2353[[#This Row],[Juin]]=" ")," ",SUM(Tableau2353[[#This Row],[3/6/20242]:[28/06/2024]])/(COUNTA(Tableau2353[[#This Row],[3/6/20242]:[28/06/2024]])+COUNTBLANK(Tableau2353[[#This Row],[3/6/20242]:[28/06/2024]])))</f>
        <v>0.85</v>
      </c>
      <c r="AL46" s="8">
        <f>IF(OR(ISBLANK(P46),Tableau2353[[#This Row],[Juillet]]=" ")," ",SUM(Tableau2353[[#This Row],[01/07/2024]:[31/07/2024]])/(COUNTA(Tableau2353[[#This Row],[01/07/2024]:[31/07/2024]])+COUNTBLANK(Tableau2353[[#This Row],[01/07/2024]:[31/07/2024]])))</f>
        <v>0.91304347826086951</v>
      </c>
      <c r="AM46" s="8">
        <f>IF(OR(ISBLANK(P46),Tableau2353[[#This Row],[Août]]=" ")," ",SUM(Tableau2353[[#This Row],[1/8/2024]:[30/08/2024]])/(COUNTA(Tableau2353[[#This Row],[1/8/2024]:[30/08/2024]])+COUNTBLANK(Tableau2353[[#This Row],[1/8/2024]:[30/08/2024]])))</f>
        <v>0.5</v>
      </c>
      <c r="AN46" s="8">
        <f>IF(OR(ISBLANK(P46),Tableau2353[[#This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6" s="8">
        <f>IF(OR(ISBLANK(P46),Tableau2353[[#This Row],[Octobre]]=" ")," ",SUM(Tableau2353[[#This Row],[01/10/2024]:[31/10/2024]])/(COUNTA(Tableau2353[[#This Row],[01/10/2024]:[31/10/2024]])+COUNTBLANK(Tableau2353[[#This Row],[01/10/2024]:[31/10/2024]])))</f>
        <v>1</v>
      </c>
      <c r="AP46" s="8">
        <f>IF(OR(ISBLANK(P46),Tableau2353[[#This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46" s="8">
        <f>IF(OR(ISBLANK(P46),Tableau2353[[#This Row],[Décembre]]=" ")," ",SUM(Tableau2353[[#This Row],[02/12/2024]:[31/12/2024]])/(COUNTA(Tableau2353[[#This Row],[02/12/2024]:[31/12/2024]])+COUNTBLANK(Tableau2353[[#This Row],[02/12/2024]:[31/12/2024]])))</f>
        <v>1</v>
      </c>
      <c r="AR46" s="8" t="s">
        <v>898</v>
      </c>
      <c r="AS46" s="8" t="s">
        <v>898</v>
      </c>
      <c r="AT46" s="8" t="s">
        <v>898</v>
      </c>
      <c r="AU46" s="8" t="s">
        <v>898</v>
      </c>
      <c r="AV46" s="8" t="s">
        <v>898</v>
      </c>
      <c r="AW46" s="8" t="s">
        <v>898</v>
      </c>
      <c r="AX46" s="8" t="s">
        <v>898</v>
      </c>
      <c r="AY46" s="8" t="s">
        <v>898</v>
      </c>
      <c r="AZ46" s="61" t="s">
        <v>415</v>
      </c>
      <c r="BA46" s="8" t="s">
        <v>898</v>
      </c>
      <c r="BB46" s="8" t="s">
        <v>898</v>
      </c>
      <c r="BC46" s="8" t="s">
        <v>898</v>
      </c>
      <c r="BD46" s="8" t="s">
        <v>898</v>
      </c>
      <c r="BE46" s="8" t="s">
        <v>898</v>
      </c>
      <c r="BF46" s="8" t="s">
        <v>898</v>
      </c>
      <c r="BG46" s="8" t="s">
        <v>898</v>
      </c>
      <c r="BH46" s="8" t="s">
        <v>898</v>
      </c>
      <c r="BI46" s="8" t="s">
        <v>898</v>
      </c>
      <c r="BJ46" s="8" t="s">
        <v>898</v>
      </c>
      <c r="BK46" s="8" t="s">
        <v>898</v>
      </c>
      <c r="BL46" s="8" t="s">
        <v>898</v>
      </c>
      <c r="BM46" s="8" t="s">
        <v>898</v>
      </c>
      <c r="BN46" s="8" t="s">
        <v>898</v>
      </c>
      <c r="BO46" s="8" t="s">
        <v>898</v>
      </c>
      <c r="BP46" s="8" t="s">
        <v>898</v>
      </c>
      <c r="BQ46" s="8" t="s">
        <v>898</v>
      </c>
      <c r="BR46" s="8" t="s">
        <v>898</v>
      </c>
      <c r="BS46" s="8" t="s">
        <v>898</v>
      </c>
      <c r="BT46" s="8" t="s">
        <v>898</v>
      </c>
      <c r="BU46" s="8" t="s">
        <v>898</v>
      </c>
      <c r="BV46" s="8" t="s">
        <v>898</v>
      </c>
      <c r="BW46" s="8" t="s">
        <v>898</v>
      </c>
      <c r="BX46" s="8" t="s">
        <v>898</v>
      </c>
      <c r="BY46" s="8" t="s">
        <v>898</v>
      </c>
      <c r="BZ46" s="8" t="s">
        <v>898</v>
      </c>
      <c r="CA46" s="8" t="s">
        <v>898</v>
      </c>
      <c r="CB46" s="8" t="s">
        <v>898</v>
      </c>
      <c r="CC46" s="8" t="s">
        <v>898</v>
      </c>
      <c r="CD46" s="8" t="s">
        <v>898</v>
      </c>
      <c r="CE46" s="8" t="s">
        <v>898</v>
      </c>
      <c r="CF46" s="8" t="s">
        <v>898</v>
      </c>
      <c r="CG46" s="8" t="s">
        <v>898</v>
      </c>
      <c r="CH46" s="8" t="s">
        <v>898</v>
      </c>
      <c r="CI46" s="8" t="s">
        <v>898</v>
      </c>
      <c r="CJ46" s="8" t="s">
        <v>898</v>
      </c>
      <c r="CK46" s="8" t="s">
        <v>898</v>
      </c>
      <c r="CL46" s="8" t="s">
        <v>898</v>
      </c>
      <c r="CM46" s="8" t="s">
        <v>898</v>
      </c>
      <c r="CN46" s="8" t="s">
        <v>898</v>
      </c>
      <c r="CO46" s="8" t="s">
        <v>898</v>
      </c>
      <c r="CP46" s="8" t="s">
        <v>898</v>
      </c>
      <c r="CQ46" s="8" t="s">
        <v>898</v>
      </c>
      <c r="CR46" s="8" t="s">
        <v>898</v>
      </c>
      <c r="CS46" s="8" t="s">
        <v>898</v>
      </c>
      <c r="CT46" s="8" t="s">
        <v>898</v>
      </c>
      <c r="CU46" s="8" t="s">
        <v>898</v>
      </c>
      <c r="CV46" s="8" t="s">
        <v>898</v>
      </c>
      <c r="CW46" s="8" t="s">
        <v>898</v>
      </c>
      <c r="CX46" s="8" t="s">
        <v>898</v>
      </c>
      <c r="CY46" s="8" t="s">
        <v>898</v>
      </c>
      <c r="CZ46" s="8" t="s">
        <v>898</v>
      </c>
      <c r="DA46" s="8" t="s">
        <v>898</v>
      </c>
      <c r="DB46" s="8" t="s">
        <v>898</v>
      </c>
      <c r="DC46" s="8" t="s">
        <v>898</v>
      </c>
      <c r="DD46" s="8" t="s">
        <v>898</v>
      </c>
      <c r="DE46" s="8" t="s">
        <v>898</v>
      </c>
      <c r="DF46" s="8" t="s">
        <v>898</v>
      </c>
      <c r="DG46" s="8" t="s">
        <v>898</v>
      </c>
      <c r="DH46" s="8" t="s">
        <v>898</v>
      </c>
      <c r="DI46" s="8" t="s">
        <v>898</v>
      </c>
      <c r="DJ46" s="8" t="s">
        <v>898</v>
      </c>
      <c r="DK46" s="8" t="s">
        <v>898</v>
      </c>
      <c r="DL46" s="8" t="s">
        <v>415</v>
      </c>
      <c r="DM46" s="8" t="s">
        <v>415</v>
      </c>
      <c r="DN46" s="8" t="s">
        <v>898</v>
      </c>
      <c r="DO46" s="8" t="s">
        <v>898</v>
      </c>
      <c r="DP46" s="8" t="s">
        <v>898</v>
      </c>
      <c r="DQ46" s="8" t="s">
        <v>898</v>
      </c>
      <c r="DR46" s="8">
        <v>1</v>
      </c>
      <c r="DS46" s="8">
        <v>1</v>
      </c>
      <c r="DT46" s="8">
        <v>1</v>
      </c>
      <c r="DU46" s="8">
        <v>1</v>
      </c>
      <c r="DV46" s="8">
        <v>1</v>
      </c>
      <c r="DW46" s="8">
        <v>1</v>
      </c>
      <c r="DX46" s="8">
        <v>1</v>
      </c>
      <c r="DY46" s="8">
        <v>1</v>
      </c>
      <c r="DZ46" s="8">
        <v>1</v>
      </c>
      <c r="EA46" s="8" t="s">
        <v>415</v>
      </c>
      <c r="EB46" s="8" t="s">
        <v>898</v>
      </c>
      <c r="EC46" s="8" t="s">
        <v>898</v>
      </c>
      <c r="ED46" s="8" t="s">
        <v>898</v>
      </c>
      <c r="EE46" s="8" t="s">
        <v>898</v>
      </c>
      <c r="EF46" s="8" t="s">
        <v>898</v>
      </c>
      <c r="EG46" s="8" t="s">
        <v>898</v>
      </c>
      <c r="EH46" s="8" t="s">
        <v>898</v>
      </c>
      <c r="EI46" s="8" t="s">
        <v>898</v>
      </c>
      <c r="EJ46" s="8" t="s">
        <v>898</v>
      </c>
      <c r="EK46" s="8" t="s">
        <v>898</v>
      </c>
      <c r="EL46" s="8" t="s">
        <v>898</v>
      </c>
      <c r="EM46" s="8" t="s">
        <v>898</v>
      </c>
      <c r="EN46" s="8" t="s">
        <v>413</v>
      </c>
      <c r="EO46" s="8" t="s">
        <v>413</v>
      </c>
      <c r="EP46" s="8" t="s">
        <v>413</v>
      </c>
      <c r="EQ46" s="8" t="s">
        <v>413</v>
      </c>
      <c r="ER46" s="8" t="s">
        <v>413</v>
      </c>
      <c r="ES46" s="8" t="s">
        <v>898</v>
      </c>
      <c r="ET46" s="8" t="s">
        <v>898</v>
      </c>
      <c r="EU46" s="8" t="s">
        <v>898</v>
      </c>
      <c r="EV46" s="8" t="s">
        <v>898</v>
      </c>
      <c r="EW46" s="8" t="s">
        <v>898</v>
      </c>
      <c r="EX46" s="8" t="s">
        <v>898</v>
      </c>
      <c r="EY46" s="8">
        <v>1</v>
      </c>
      <c r="EZ46" s="8">
        <v>1</v>
      </c>
      <c r="FA46" s="8">
        <v>1</v>
      </c>
      <c r="FB46" s="8">
        <v>1</v>
      </c>
      <c r="FC46" s="8">
        <v>1</v>
      </c>
      <c r="FD46" s="8">
        <v>1</v>
      </c>
      <c r="FE46" s="8">
        <v>1</v>
      </c>
      <c r="FF46" s="8">
        <v>1</v>
      </c>
      <c r="FG46" s="8">
        <v>1</v>
      </c>
      <c r="FH46" s="8" t="s">
        <v>415</v>
      </c>
      <c r="FI46" s="8" t="s">
        <v>415</v>
      </c>
      <c r="FJ46" s="8">
        <v>1</v>
      </c>
      <c r="FK46" s="8">
        <v>1</v>
      </c>
      <c r="FL46" s="8">
        <v>1</v>
      </c>
      <c r="FM46" s="8">
        <v>1</v>
      </c>
      <c r="FN46" s="8">
        <v>1</v>
      </c>
      <c r="FO46" s="8">
        <v>1</v>
      </c>
      <c r="FP46" s="8">
        <v>1</v>
      </c>
      <c r="FQ46" s="8">
        <v>1</v>
      </c>
      <c r="FR46" s="8">
        <v>1</v>
      </c>
      <c r="FS46" s="8">
        <v>1</v>
      </c>
      <c r="FT46" s="8">
        <v>1</v>
      </c>
      <c r="FU46" s="8">
        <v>1</v>
      </c>
      <c r="FV46" s="8">
        <v>1</v>
      </c>
      <c r="FW46" s="8" t="s">
        <v>415</v>
      </c>
      <c r="FX46" s="8">
        <v>1</v>
      </c>
      <c r="FY46" s="8">
        <v>1</v>
      </c>
      <c r="FZ46" s="8">
        <v>1</v>
      </c>
      <c r="GA46" s="8">
        <v>1</v>
      </c>
      <c r="GB46" s="8">
        <v>1</v>
      </c>
      <c r="GC46" s="8">
        <v>1</v>
      </c>
      <c r="GD46" s="8">
        <v>1</v>
      </c>
      <c r="GE46" s="8">
        <v>1</v>
      </c>
      <c r="GF46" s="8">
        <v>1</v>
      </c>
      <c r="GG46" s="8">
        <v>1</v>
      </c>
      <c r="GH46" s="8">
        <v>1</v>
      </c>
      <c r="GI46" s="8">
        <v>1</v>
      </c>
      <c r="GJ46" s="8">
        <v>1</v>
      </c>
      <c r="GK46" s="8">
        <v>1</v>
      </c>
      <c r="GL46" s="8">
        <v>1</v>
      </c>
      <c r="GM46" s="8" t="s">
        <v>415</v>
      </c>
      <c r="GN46" s="8">
        <v>1</v>
      </c>
      <c r="GO46" s="8">
        <v>1</v>
      </c>
      <c r="GP46" s="8">
        <v>1</v>
      </c>
      <c r="GQ46" s="8">
        <v>1</v>
      </c>
      <c r="GR46" s="8">
        <v>1</v>
      </c>
      <c r="GS46" s="8">
        <v>1</v>
      </c>
      <c r="GT46" s="8">
        <v>1</v>
      </c>
      <c r="GU46" s="8">
        <v>1</v>
      </c>
      <c r="GV46" s="8">
        <v>1</v>
      </c>
      <c r="GW46" s="8">
        <v>1</v>
      </c>
      <c r="GX46" s="8" t="s">
        <v>415</v>
      </c>
      <c r="GY46" s="8">
        <v>1</v>
      </c>
      <c r="GZ46" s="8">
        <v>1</v>
      </c>
      <c r="HA46" s="8" t="s">
        <v>413</v>
      </c>
      <c r="HB46" s="8" t="s">
        <v>415</v>
      </c>
      <c r="HC46" s="8" t="s">
        <v>415</v>
      </c>
      <c r="HD46" s="8" t="s">
        <v>413</v>
      </c>
      <c r="HE46" s="8" t="s">
        <v>413</v>
      </c>
      <c r="HF46" s="8" t="s">
        <v>413</v>
      </c>
      <c r="HG46" s="8" t="s">
        <v>413</v>
      </c>
      <c r="HH46" s="8" t="s">
        <v>413</v>
      </c>
      <c r="HI46" s="8" t="s">
        <v>413</v>
      </c>
      <c r="HJ46" s="8" t="s">
        <v>413</v>
      </c>
      <c r="HK46" s="8">
        <v>1</v>
      </c>
      <c r="HL46" s="8">
        <v>1</v>
      </c>
      <c r="HM46" s="8">
        <v>1</v>
      </c>
      <c r="HN46" s="8">
        <v>1</v>
      </c>
      <c r="HO46" s="8">
        <v>1</v>
      </c>
      <c r="HP46" s="8">
        <v>1</v>
      </c>
      <c r="HQ46" s="8">
        <v>1</v>
      </c>
      <c r="HR46" s="8">
        <v>1</v>
      </c>
      <c r="HS46" s="8">
        <v>1</v>
      </c>
      <c r="HT46" s="8">
        <v>1</v>
      </c>
      <c r="HU46" s="8" t="s">
        <v>415</v>
      </c>
      <c r="HV46" s="8">
        <v>1</v>
      </c>
      <c r="HW46" s="8">
        <v>1</v>
      </c>
      <c r="HX46" s="8">
        <v>1</v>
      </c>
      <c r="HY46" s="8">
        <v>1</v>
      </c>
      <c r="HZ46" s="8">
        <v>1</v>
      </c>
      <c r="IA46" s="8">
        <v>1</v>
      </c>
      <c r="IB46" s="8">
        <v>1</v>
      </c>
      <c r="IC46" s="8">
        <v>1</v>
      </c>
      <c r="ID46" s="8">
        <v>1</v>
      </c>
      <c r="IE46" s="8">
        <v>1</v>
      </c>
      <c r="IF46" s="8">
        <v>1</v>
      </c>
      <c r="IG46" s="8">
        <v>1</v>
      </c>
      <c r="IH46" s="8">
        <v>1</v>
      </c>
      <c r="II46" s="8">
        <v>1</v>
      </c>
      <c r="IJ46" s="8">
        <v>1</v>
      </c>
      <c r="IK46" s="8">
        <v>1</v>
      </c>
      <c r="IL46" s="8">
        <v>1</v>
      </c>
      <c r="IM46" s="8">
        <v>1</v>
      </c>
      <c r="IN46" s="8">
        <v>1</v>
      </c>
      <c r="IO46" s="8">
        <v>1</v>
      </c>
      <c r="IP46" s="8">
        <v>1</v>
      </c>
      <c r="IQ46" s="8">
        <v>1</v>
      </c>
      <c r="IR46" s="8">
        <v>1</v>
      </c>
      <c r="IS46" s="8">
        <v>1</v>
      </c>
      <c r="IT46" s="8">
        <v>1</v>
      </c>
      <c r="IU46" s="8">
        <v>1</v>
      </c>
      <c r="IV46" s="8">
        <v>1</v>
      </c>
      <c r="IW46" s="8">
        <v>1</v>
      </c>
      <c r="IX46" s="8">
        <v>1</v>
      </c>
      <c r="IY46" s="8">
        <v>1</v>
      </c>
      <c r="IZ46" s="8">
        <v>1</v>
      </c>
      <c r="JA46" s="8">
        <v>1</v>
      </c>
      <c r="JB46" s="8">
        <v>1</v>
      </c>
      <c r="JC46" s="8">
        <v>1</v>
      </c>
      <c r="JD46" s="8">
        <v>1</v>
      </c>
      <c r="JE46" s="8">
        <v>1</v>
      </c>
      <c r="JF46" s="8" t="s">
        <v>415</v>
      </c>
      <c r="JG46" s="8">
        <v>1</v>
      </c>
      <c r="JH46" s="8">
        <v>1</v>
      </c>
      <c r="JI46" s="8">
        <v>1</v>
      </c>
      <c r="JJ46" s="8">
        <v>1</v>
      </c>
      <c r="JK46" s="8">
        <v>1</v>
      </c>
      <c r="JL46" s="8">
        <v>1</v>
      </c>
      <c r="JM46" s="8">
        <v>1</v>
      </c>
      <c r="JN46" s="8" t="s">
        <v>415</v>
      </c>
      <c r="JO46" s="8">
        <v>1</v>
      </c>
      <c r="JP46" s="8">
        <v>1</v>
      </c>
      <c r="JQ46" s="8">
        <v>1</v>
      </c>
      <c r="JR46" s="8">
        <v>1</v>
      </c>
      <c r="JS46" s="8">
        <v>1</v>
      </c>
      <c r="JT46" s="8">
        <v>1</v>
      </c>
      <c r="JU46" s="8">
        <v>1</v>
      </c>
      <c r="JV46" s="8">
        <v>1</v>
      </c>
      <c r="JW46" s="8">
        <v>1</v>
      </c>
      <c r="JX46" s="8">
        <v>1</v>
      </c>
      <c r="JY46" s="8">
        <v>1</v>
      </c>
      <c r="JZ46" s="8">
        <v>1</v>
      </c>
      <c r="KA46" s="8">
        <v>1</v>
      </c>
      <c r="KB46" s="8">
        <v>1</v>
      </c>
      <c r="KC46" s="8">
        <v>1</v>
      </c>
      <c r="KD46" s="8">
        <v>1</v>
      </c>
      <c r="KE46" s="8">
        <v>1</v>
      </c>
      <c r="KF46" s="8">
        <v>1</v>
      </c>
      <c r="KG46" s="8">
        <v>1</v>
      </c>
      <c r="KH46" s="8">
        <v>1</v>
      </c>
      <c r="KI46" s="8">
        <v>1</v>
      </c>
      <c r="KJ46" s="8">
        <v>1</v>
      </c>
      <c r="KK46" s="8">
        <v>1</v>
      </c>
      <c r="KL46" s="8">
        <v>1</v>
      </c>
      <c r="KM46" s="8">
        <v>1</v>
      </c>
      <c r="KN46" s="8">
        <v>1</v>
      </c>
      <c r="KO46" s="8">
        <v>1</v>
      </c>
      <c r="KP46" s="8">
        <v>1</v>
      </c>
      <c r="KQ46" s="8">
        <v>1</v>
      </c>
      <c r="KR46" s="8">
        <v>1</v>
      </c>
      <c r="KS46" s="8">
        <v>1</v>
      </c>
      <c r="KT46" s="8">
        <f t="shared" si="3"/>
        <v>0</v>
      </c>
      <c r="KU46" s="8">
        <f t="shared" si="0"/>
        <v>13</v>
      </c>
      <c r="KV46" s="8">
        <f t="shared" si="1"/>
        <v>142</v>
      </c>
      <c r="KW46" s="8">
        <f t="shared" si="2"/>
        <v>14</v>
      </c>
      <c r="KX46" s="8">
        <v>9</v>
      </c>
      <c r="KY46" s="8">
        <f>VLOOKUP(Tableau2353[[#This Row],[Matricule]],Feuil2!D:J,7,0)</f>
        <v>1</v>
      </c>
      <c r="KZ46" s="61">
        <f>IF(ISBLANK($P46)," ",IF(AND(NOT(ISBLANK($Q46)),MONTH($Q46)&gt;1),IF(MONTH($P46)&lt;=1,COUNTIF(Tableau2353[[#This Row],[01/01/2024]:[31/01/2024]],"B")), IF(IF(AND((ISBLANK($Q46))),MONTH($P46)&gt;1)," ",IF(MONTH($P46)&lt;=1,COUNTIF(Tableau2353[[#This Row],[01/01/2024]:[31/01/2024]],"B")))))</f>
        <v>22</v>
      </c>
      <c r="LA46" s="61">
        <f>IF(ISBLANK($P46)," ",IF(AND(NOT(ISBLANK($Q46)),MONTH($Q46)&gt;2),IF(MONTH($P46)&lt;=2,COUNTIF(Tableau2353[[#This Row],[01/02/2024]:[29/02/2024]],"B")), IF(IF(AND((ISBLANK($Q46))),MONTH($P46)&gt;2)," ",IF(MONTH($P46)&lt;=2,COUNTIF(Tableau2353[[#This Row],[01/02/2024]:[29/02/2024]],"B")))))</f>
        <v>21</v>
      </c>
      <c r="LB46" s="61">
        <f>IF(ISBLANK($P46)," ",IF(AND(NOT(ISBLANK($Q46)),MONTH($Q46)&gt;3),IF(MONTH($P46)&lt;=3,COUNTIF(Tableau2353[[#This Row],[01/03/2024]:[29/03/2024]],"B")), IF(IF(AND((ISBLANK($Q46))),MONTH($P46)&gt;3)," ",IF(MONTH($P46)&lt;=3,COUNTIF(Tableau2353[[#This Row],[01/03/2024]:[29/03/2024]],"B")))))</f>
        <v>21</v>
      </c>
      <c r="LC46" s="61">
        <f>IF(ISBLANK($P46)," ",IF(AND(NOT(ISBLANK($Q46)),MONTH($Q46)&gt;4),IF(MONTH($P46)&lt;=4,COUNTIF(Tableau2353[[#This Row],[01/04/2024]:[30/04/2024]],"B")), IF(IF(AND((ISBLANK($Q46))),MONTH($P46)&gt;4)," ",IF(MONTH($P46)&lt;=4,COUNTIF(Tableau2353[[#This Row],[01/04/2024]:[30/04/2024]],"B")))))</f>
        <v>11</v>
      </c>
      <c r="LD46" s="61">
        <f>IF(ISBLANK($P46)," ",IF(AND(NOT(ISBLANK($Q46)),MONTH($Q46)&gt;5),IF(MONTH($P46)&lt;=5,COUNTIF(Tableau2353[[#This Row],[01/05/2024]:[31/05/2024]],"B")), IF(IF(AND((ISBLANK($Q46))),MONTH($P46)&gt;5)," ",IF(MONTH($P46)&lt;=5,COUNTIF(Tableau2353[[#This Row],[01/05/2024]:[31/05/2024]],"B")))))</f>
        <v>17</v>
      </c>
      <c r="LE46" s="61">
        <f>IF(ISBLANK($P46)," ",IF(AND(NOT(ISBLANK($Q46)),MONTH($Q46)&gt;6),IF(MONTH($P46)&lt;=6,COUNTIF(Tableau2353[[#This Row],[3/6/20242]:[28/06/2024]],"B")), IF(IF(AND((ISBLANK($Q46))),MONTH($P46)&gt;6)," ",IF(MONTH($P46)&lt;=6,COUNTIF(Tableau2353[[#This Row],[3/6/20242]:[28/06/2024]],"B")))))</f>
        <v>1</v>
      </c>
      <c r="LF46" s="61">
        <f>IF(ISBLANK($P46)," ",IF(AND(NOT(ISBLANK($Q46)),MONTH($Q46)&gt;7),IF(MONTH($P46)&lt;=7,COUNTIF(Tableau2353[[#This Row],[01/07/2024]:[31/07/2024]],"B")), IF(IF(AND((ISBLANK($Q46))),MONTH($P46)&gt;7)," ",IF(MONTH($P46)&lt;=7,COUNTIF(Tableau2353[[#This Row],[01/07/2024]:[31/07/2024]],"B")))))</f>
        <v>0</v>
      </c>
      <c r="LG46" s="61">
        <f>IF(ISBLANK($P46)," ",IF(AND(NOT(ISBLANK($Q46)),MONTH($Q46)&gt;8),IF(MONTH($P46)&lt;=8,COUNTIF(Tableau2353[[#This Row],[1/8/2024]:[30/08/2024]],"B")), IF(IF(AND((ISBLANK($Q46))),MONTH($P46)&gt;8)," ",IF(MONTH($P46)&lt;=8,COUNTIF(Tableau2353[[#This Row],[1/8/2024]:[30/08/2024]],"B")))))</f>
        <v>0</v>
      </c>
      <c r="LH46" s="61">
        <f>IF(ISBLANK($P46)," ",IF(AND(NOT(ISBLANK($Q46)),MONTH($Q46)&gt;9),IF(MONTH($P46)&lt;=9,COUNTIF(Tableau2353[[#This Row],[02/09/2024]:[30/09/2024]],"B")), IF(IF(AND((ISBLANK($Q46))),MONTH($P46)&gt;9)," ",IF(MONTH($P46)&lt;=9,COUNTIF(Tableau2353[[#This Row],[02/09/2024]:[30/09/2024]],"B")))))</f>
        <v>0</v>
      </c>
      <c r="LI46" s="61">
        <f>IF(ISBLANK($P46)," ",IF(AND(NOT(ISBLANK($Q46)),MONTH($Q46)&gt;10),IF(MONTH($P46)&lt;=10,COUNTIF(Tableau2353[[#This Row],[01/10/2024]:[31/10/2024]],"B")), IF(IF(AND((ISBLANK($Q46))),MONTH($P46)&gt;10)," ",IF(MONTH($P46)&lt;=10,COUNTIF(Tableau2353[[#This Row],[01/10/2024]:[31/10/2024]],"B")))))</f>
        <v>0</v>
      </c>
      <c r="LJ46" s="61">
        <f>IF(ISBLANK($P46)," ",IF(AND(NOT(ISBLANK($Q46)),MONTH($Q46)&gt;11),IF(MONTH($P46)&lt;=11,COUNTIF(Tableau2353[[#This Row],[01/11/2024]:[29/11/2024]],"B")), IF(IF(AND((ISBLANK($Q46))),MONTH($P46)&gt;11)," ",IF(MONTH($P46)&lt;=11,COUNTIF(Tableau2353[[#This Row],[01/11/2024]:[29/11/2024]],"B")))))</f>
        <v>0</v>
      </c>
      <c r="LK46" s="61">
        <f>IF(ISBLANK($P46)," ",IF(AND(NOT(ISBLANK($Q46)),MONTH($Q46)&gt;12),IF(MONTH($P46)&lt;=12,COUNTIF(Tableau2353[[#This Row],[02/12/2024]:[31/12/2024]],"B")), IF(IF(AND((ISBLANK($Q46))),MONTH($P46)&gt;12)," ",IF(MONTH($P46)&lt;=12,COUNTIF(Tableau2353[[#This Row],[02/12/2024]:[31/12/2024]],"B")))))</f>
        <v>0</v>
      </c>
    </row>
    <row r="47" spans="1:323" ht="15" hidden="1" customHeight="1">
      <c r="A47" s="40">
        <v>1</v>
      </c>
      <c r="B47" s="92" t="s">
        <v>546</v>
      </c>
      <c r="C47" s="26" t="s">
        <v>547</v>
      </c>
      <c r="D47" s="32">
        <v>44669</v>
      </c>
      <c r="E47" s="26" t="s">
        <v>419</v>
      </c>
      <c r="F47" s="26" t="s">
        <v>465</v>
      </c>
      <c r="G47" s="26" t="s">
        <v>421</v>
      </c>
      <c r="H47" s="26" t="s">
        <v>548</v>
      </c>
      <c r="I47" s="26" t="s">
        <v>423</v>
      </c>
      <c r="J47" s="26" t="s">
        <v>424</v>
      </c>
      <c r="K47" s="26" t="s">
        <v>425</v>
      </c>
      <c r="L47" s="26" t="s">
        <v>948</v>
      </c>
      <c r="M47" s="26" t="s">
        <v>550</v>
      </c>
      <c r="N47" s="26" t="s">
        <v>443</v>
      </c>
      <c r="O47" s="26" t="s">
        <v>550</v>
      </c>
      <c r="P47" s="32">
        <v>45292</v>
      </c>
      <c r="Q47" s="26"/>
      <c r="R47" s="27" t="s">
        <v>445</v>
      </c>
      <c r="S47" s="28">
        <f>IF(ISBLANK(P47)," ",IF(IF(AND(NOT(ISBLANK(Q47))),MONTH(Q47)&lt;1)," ",IF(MONTH(P47)&lt;2,SUM(Tableau2353[[#This Row],[01/01/2024]:[31/01/2024]])," ")))</f>
        <v>19</v>
      </c>
      <c r="T47" s="28">
        <f>IF(ISBLANK(P47)," ",IF(IF(AND(NOT(ISBLANK(Q47))),MONTH(Q47)&lt;2)," ",IF(MONTH(P47)&lt;3,SUM(Tableau2353[[#This Row],[01/02/2024]:[29/02/2024]])," ")))</f>
        <v>21</v>
      </c>
      <c r="U47" s="28">
        <f>IF(ISBLANK(P47)," ",IF(IF(AND(NOT(ISBLANK(Q47))),MONTH(Q47)&lt;3)," ",IF(MONTH(P47)&lt;4,SUM(Tableau2353[[#This Row],[01/03/2024]:[29/03/2024]])," ")))</f>
        <v>21</v>
      </c>
      <c r="V47" s="28">
        <f>IF(ISBLANK(P47)," ",IF(IF(AND(NOT(ISBLANK(Q47))),MONTH(Q47)&lt;4)," ",IF(MONTH(P47)&lt;5,SUM(Tableau2353[[#This Row],[01/04/2024]:[30/04/2024]])," ")))</f>
        <v>20</v>
      </c>
      <c r="W47" s="28">
        <f>IF(ISBLANK(P47)," ",IF(IF(AND(NOT(ISBLANK(Q47))),MONTH(Q47)&lt;5)," ",IF(MONTH(P47)&lt;6,SUM(Tableau2353[[#This Row],[01/05/2024]:[31/05/2024]])," ")))</f>
        <v>22</v>
      </c>
      <c r="X47" s="28">
        <f>IF(ISBLANK(P47)," ",IF(IF(AND(NOT(ISBLANK(Q47))),MONTH(Q47)&lt;6)," ",IF(MONTH(P47)&lt;7,SUM(Tableau2353[[#This Row],[3/6/20242]:[28/06/2024]])," ")))</f>
        <v>16</v>
      </c>
      <c r="Y47" s="28">
        <f>IF(ISBLANK(P47)," ",IF(IF(AND(NOT(ISBLANK(Q47))),MONTH(Q47)&lt;6)," ",IF(MONTH(P47)&lt;8,SUM(Tableau2353[[#This Row],[01/07/2024]:[31/07/2024]])," ")))</f>
        <v>20</v>
      </c>
      <c r="Z47" s="28">
        <f>IF(ISBLANK(P47)," ",IF(IF(AND(NOT(ISBLANK(Q47))),MONTH(Q47)&lt;8)," ",IF(MONTH(P47)&lt;9,SUM(Tableau2353[[#This Row],[1/8/2024]:[30/08/2024]])," ")))</f>
        <v>5</v>
      </c>
      <c r="AA47" s="28">
        <f>IF(ISBLANK(P47)," ",IF(IF(AND(NOT(ISBLANK(Q47))),MONTH(Q47)&lt;9)," ",IF(MONTH(P47)&lt;10,SUM(Tableau2353[[#This Row],[02/09/2024]:[30/09/2024]])," ")))</f>
        <v>20</v>
      </c>
      <c r="AB47" s="28">
        <f>IF(ISBLANK(P47)," ",IF(IF(AND(NOT(ISBLANK(Q47))),MONTH(Q47)&lt;10)," ",IF(MONTH(P47)&lt;11,SUM(Tableau2353[[#This Row],[01/10/2024]:[31/10/2024]])," ")))</f>
        <v>23</v>
      </c>
      <c r="AC47" s="28">
        <f>IF(ISBLANK(P47)," ",IF(IF(AND(NOT(ISBLANK(Q47))),MONTH(Q47)&lt;11)," ",IF(MONTH(P47)&lt;12,SUM(Tableau2353[[#This Row],[01/11/2024]:[29/11/2024]])," ")))</f>
        <v>19</v>
      </c>
      <c r="AD47" s="28">
        <f>IF(ISBLANK(P47)," ",IF(IF(AND(NOT(ISBLANK(Q47))),MONTH(Q47)&lt;12)," ",IF(MONTH(P47)&lt;13,SUM(Tableau2353[[#This Row],[02/12/2024]:[31/12/2024]])," ")))</f>
        <v>15</v>
      </c>
      <c r="AE47" s="7"/>
      <c r="AF47" s="64">
        <f>IF(OR(ISBLANK(P47),Tableau2353[[#This Row],[Janvier]]=" ")," ",SUM(Tableau2353[[#This Row],[01/01/2024]:[31/01/2024]])/(COUNTA(Tableau2353[[#This Row],[01/01/2024]:[31/01/2024]])+COUNTBLANK(Tableau2353[[#This Row],[01/01/2024]:[31/01/2024]])))</f>
        <v>0.82608695652173914</v>
      </c>
      <c r="AG47" s="8">
        <f>IF(OR(ISBLANK(P47),Tableau2353[[#This Row],[Février]]=" ")," ",SUM(Tableau2353[[#This Row],[01/02/2024]:[29/02/2024]])/(COUNTA(Tableau2353[[#This Row],[01/02/2024]:[29/02/2024]])+COUNTBLANK(Tableau2353[[#This Row],[01/02/2024]:[29/02/2024]])))</f>
        <v>1</v>
      </c>
      <c r="AH47" s="8">
        <f>IF(OR(ISBLANK(P47),Tableau2353[[#This Row],[Mars]]=" ")," ",SUM(Tableau2353[[#This Row],[01/03/2024]:[29/03/2024]])/(COUNTA(Tableau2353[[#This Row],[01/03/2024]:[29/03/2024]])+COUNTBLANK(Tableau2353[[#This Row],[01/03/2024]:[29/03/2024]])))</f>
        <v>1</v>
      </c>
      <c r="AI47" s="8">
        <f>IF(OR(ISBLANK(P47),Tableau2353[[#This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7" s="8">
        <f>IF(OR(ISBLANK(P47),Tableau2353[[#This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47" s="8">
        <f>IF(OR(ISBLANK(P47),Tableau2353[[#This Row],[Juin]]=" ")," ",SUM(Tableau2353[[#This Row],[3/6/20242]:[28/06/2024]])/(COUNTA(Tableau2353[[#This Row],[3/6/20242]:[28/06/2024]])+COUNTBLANK(Tableau2353[[#This Row],[3/6/20242]:[28/06/2024]])))</f>
        <v>0.8</v>
      </c>
      <c r="AL47" s="8">
        <f>IF(OR(ISBLANK(P47),Tableau2353[[#This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47" s="8">
        <f>IF(OR(ISBLANK(P47),Tableau2353[[#This Row],[Août]]=" ")," ",SUM(Tableau2353[[#This Row],[1/8/2024]:[30/08/2024]])/(COUNTA(Tableau2353[[#This Row],[1/8/2024]:[30/08/2024]])+COUNTBLANK(Tableau2353[[#This Row],[1/8/2024]:[30/08/2024]])))</f>
        <v>0.22727272727272727</v>
      </c>
      <c r="AN47" s="8">
        <f>IF(OR(ISBLANK(P47),Tableau2353[[#This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7" s="8">
        <f>IF(OR(ISBLANK(P47),Tableau2353[[#This Row],[Octobre]]=" ")," ",SUM(Tableau2353[[#This Row],[01/10/2024]:[31/10/2024]])/(COUNTA(Tableau2353[[#This Row],[01/10/2024]:[31/10/2024]])+COUNTBLANK(Tableau2353[[#This Row],[01/10/2024]:[31/10/2024]])))</f>
        <v>1</v>
      </c>
      <c r="AP47" s="8">
        <f>IF(OR(ISBLANK(P47),Tableau2353[[#This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47" s="8">
        <f>IF(OR(ISBLANK(P47),Tableau2353[[#This Row],[Décembre]]=" ")," ",SUM(Tableau2353[[#This Row],[02/12/2024]:[31/12/2024]])/(COUNTA(Tableau2353[[#This Row],[02/12/2024]:[31/12/2024]])+COUNTBLANK(Tableau2353[[#This Row],[02/12/2024]:[31/12/2024]])))</f>
        <v>0.68181818181818177</v>
      </c>
      <c r="AR47" s="8" t="s">
        <v>409</v>
      </c>
      <c r="AS47" s="8" t="s">
        <v>409</v>
      </c>
      <c r="AT47" s="8" t="s">
        <v>409</v>
      </c>
      <c r="AU47" s="8">
        <v>1</v>
      </c>
      <c r="AV47" s="8">
        <v>1</v>
      </c>
      <c r="AW47" s="8">
        <v>1</v>
      </c>
      <c r="AX47" s="8">
        <v>1</v>
      </c>
      <c r="AY47" s="8">
        <v>1</v>
      </c>
      <c r="AZ47" s="61" t="s">
        <v>415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>
        <v>1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1</v>
      </c>
      <c r="BR47" s="8">
        <v>1</v>
      </c>
      <c r="BS47" s="8">
        <v>1</v>
      </c>
      <c r="BT47" s="8">
        <v>1</v>
      </c>
      <c r="BU47" s="8">
        <v>1</v>
      </c>
      <c r="BV47" s="8">
        <v>1</v>
      </c>
      <c r="BW47" s="8">
        <v>1</v>
      </c>
      <c r="BX47" s="8">
        <v>1</v>
      </c>
      <c r="BY47" s="8">
        <v>1</v>
      </c>
      <c r="BZ47" s="8">
        <v>1</v>
      </c>
      <c r="CA47" s="8">
        <v>1</v>
      </c>
      <c r="CB47" s="8">
        <v>1</v>
      </c>
      <c r="CC47" s="8">
        <v>1</v>
      </c>
      <c r="CD47" s="8">
        <v>1</v>
      </c>
      <c r="CE47" s="8">
        <v>1</v>
      </c>
      <c r="CF47" s="8">
        <v>1</v>
      </c>
      <c r="CG47" s="8">
        <v>1</v>
      </c>
      <c r="CH47" s="8">
        <v>1</v>
      </c>
      <c r="CI47" s="8">
        <v>1</v>
      </c>
      <c r="CJ47" s="8">
        <v>1</v>
      </c>
      <c r="CK47" s="8">
        <v>1</v>
      </c>
      <c r="CL47" s="8">
        <v>1</v>
      </c>
      <c r="CM47" s="8">
        <v>1</v>
      </c>
      <c r="CN47" s="8">
        <v>1</v>
      </c>
      <c r="CO47" s="8">
        <v>1</v>
      </c>
      <c r="CP47" s="8">
        <v>1</v>
      </c>
      <c r="CQ47" s="8">
        <v>1</v>
      </c>
      <c r="CR47" s="8">
        <v>1</v>
      </c>
      <c r="CS47" s="8">
        <v>1</v>
      </c>
      <c r="CT47" s="8">
        <v>1</v>
      </c>
      <c r="CU47" s="8">
        <v>1</v>
      </c>
      <c r="CV47" s="8">
        <v>1</v>
      </c>
      <c r="CW47" s="8">
        <v>1</v>
      </c>
      <c r="CX47" s="8">
        <v>1</v>
      </c>
      <c r="CY47" s="8">
        <v>1</v>
      </c>
      <c r="CZ47" s="8">
        <v>1</v>
      </c>
      <c r="DA47" s="8">
        <v>1</v>
      </c>
      <c r="DB47" s="8">
        <v>1</v>
      </c>
      <c r="DC47" s="8">
        <v>1</v>
      </c>
      <c r="DD47" s="8">
        <v>1</v>
      </c>
      <c r="DE47" s="8">
        <v>1</v>
      </c>
      <c r="DF47" s="8">
        <v>1</v>
      </c>
      <c r="DG47" s="8">
        <v>1</v>
      </c>
      <c r="DH47" s="8">
        <v>1</v>
      </c>
      <c r="DI47" s="8">
        <v>1</v>
      </c>
      <c r="DJ47" s="8">
        <v>1</v>
      </c>
      <c r="DK47" s="8">
        <v>1</v>
      </c>
      <c r="DL47" s="8" t="s">
        <v>415</v>
      </c>
      <c r="DM47" s="8" t="s">
        <v>415</v>
      </c>
      <c r="DN47" s="8">
        <v>1</v>
      </c>
      <c r="DO47" s="8">
        <v>1</v>
      </c>
      <c r="DP47" s="8">
        <v>1</v>
      </c>
      <c r="DQ47" s="8">
        <v>1</v>
      </c>
      <c r="DR47" s="8">
        <v>1</v>
      </c>
      <c r="DS47" s="8">
        <v>1</v>
      </c>
      <c r="DT47" s="8">
        <v>1</v>
      </c>
      <c r="DU47" s="8">
        <v>1</v>
      </c>
      <c r="DV47" s="8">
        <v>1</v>
      </c>
      <c r="DW47" s="8">
        <v>1</v>
      </c>
      <c r="DX47" s="8">
        <v>1</v>
      </c>
      <c r="DY47" s="8">
        <v>1</v>
      </c>
      <c r="DZ47" s="8">
        <v>1</v>
      </c>
      <c r="EA47" s="8" t="s">
        <v>415</v>
      </c>
      <c r="EB47" s="8">
        <v>1</v>
      </c>
      <c r="EC47" s="8">
        <v>1</v>
      </c>
      <c r="ED47" s="8">
        <v>1</v>
      </c>
      <c r="EE47" s="8">
        <v>1</v>
      </c>
      <c r="EF47" s="8">
        <v>1</v>
      </c>
      <c r="EG47" s="8">
        <v>1</v>
      </c>
      <c r="EH47" s="8">
        <v>1</v>
      </c>
      <c r="EI47" s="8">
        <v>1</v>
      </c>
      <c r="EJ47" s="8">
        <v>1</v>
      </c>
      <c r="EK47" s="8">
        <v>1</v>
      </c>
      <c r="EL47" s="8">
        <v>1</v>
      </c>
      <c r="EM47" s="8">
        <v>1</v>
      </c>
      <c r="EN47" s="8">
        <v>1</v>
      </c>
      <c r="EO47" s="8">
        <v>1</v>
      </c>
      <c r="EP47" s="8">
        <v>1</v>
      </c>
      <c r="EQ47" s="8">
        <v>1</v>
      </c>
      <c r="ER47" s="8">
        <v>1</v>
      </c>
      <c r="ES47" s="8">
        <v>1</v>
      </c>
      <c r="ET47" s="8">
        <v>1</v>
      </c>
      <c r="EU47" s="8">
        <v>1</v>
      </c>
      <c r="EV47" s="8">
        <v>1</v>
      </c>
      <c r="EW47" s="8">
        <v>1</v>
      </c>
      <c r="EX47" s="8">
        <v>1</v>
      </c>
      <c r="EY47" s="8" t="s">
        <v>413</v>
      </c>
      <c r="EZ47" s="8" t="s">
        <v>413</v>
      </c>
      <c r="FA47" s="8">
        <v>1</v>
      </c>
      <c r="FB47" s="8">
        <v>1</v>
      </c>
      <c r="FC47" s="8">
        <v>1</v>
      </c>
      <c r="FD47" s="8">
        <v>1</v>
      </c>
      <c r="FE47" s="8">
        <v>1</v>
      </c>
      <c r="FF47" s="8">
        <v>1</v>
      </c>
      <c r="FG47" s="8">
        <v>1</v>
      </c>
      <c r="FH47" s="8" t="s">
        <v>415</v>
      </c>
      <c r="FI47" s="8" t="s">
        <v>415</v>
      </c>
      <c r="FJ47" s="8">
        <v>1</v>
      </c>
      <c r="FK47" s="8">
        <v>1</v>
      </c>
      <c r="FL47" s="8">
        <v>1</v>
      </c>
      <c r="FM47" s="8">
        <v>1</v>
      </c>
      <c r="FN47" s="8">
        <v>1</v>
      </c>
      <c r="FO47" s="8">
        <v>1</v>
      </c>
      <c r="FP47" s="8">
        <v>1</v>
      </c>
      <c r="FQ47" s="8">
        <v>1</v>
      </c>
      <c r="FR47" s="8">
        <v>1</v>
      </c>
      <c r="FS47" s="8">
        <v>1</v>
      </c>
      <c r="FT47" s="8">
        <v>1</v>
      </c>
      <c r="FU47" s="8">
        <v>1</v>
      </c>
      <c r="FV47" s="8">
        <v>1</v>
      </c>
      <c r="FW47" s="8">
        <v>1</v>
      </c>
      <c r="FX47" s="8">
        <v>1</v>
      </c>
      <c r="FY47" s="8">
        <v>1</v>
      </c>
      <c r="FZ47" s="8">
        <v>1</v>
      </c>
      <c r="GA47" s="8">
        <v>1</v>
      </c>
      <c r="GB47" s="8">
        <v>1</v>
      </c>
      <c r="GC47" s="8">
        <v>1</v>
      </c>
      <c r="GD47" s="8">
        <v>1</v>
      </c>
      <c r="GE47" s="8">
        <v>1</v>
      </c>
      <c r="GF47" s="8">
        <v>1</v>
      </c>
      <c r="GG47" s="8">
        <v>1</v>
      </c>
      <c r="GH47" s="8">
        <v>1</v>
      </c>
      <c r="GI47" s="8">
        <v>1</v>
      </c>
      <c r="GJ47" s="8">
        <v>1</v>
      </c>
      <c r="GK47" s="8">
        <v>1</v>
      </c>
      <c r="GL47" s="8" t="s">
        <v>413</v>
      </c>
      <c r="GM47" s="8" t="s">
        <v>415</v>
      </c>
      <c r="GN47" s="8" t="s">
        <v>413</v>
      </c>
      <c r="GO47" s="8" t="s">
        <v>413</v>
      </c>
      <c r="GP47" s="8" t="s">
        <v>413</v>
      </c>
      <c r="GQ47" s="8" t="s">
        <v>413</v>
      </c>
      <c r="GR47" s="8" t="s">
        <v>413</v>
      </c>
      <c r="GS47" s="8" t="s">
        <v>413</v>
      </c>
      <c r="GT47" s="8" t="s">
        <v>413</v>
      </c>
      <c r="GU47" s="8" t="s">
        <v>413</v>
      </c>
      <c r="GV47" s="8" t="s">
        <v>413</v>
      </c>
      <c r="GW47" s="8" t="s">
        <v>413</v>
      </c>
      <c r="GX47" s="8" t="s">
        <v>415</v>
      </c>
      <c r="GY47" s="8" t="s">
        <v>413</v>
      </c>
      <c r="GZ47" s="8" t="s">
        <v>413</v>
      </c>
      <c r="HA47" s="8" t="s">
        <v>413</v>
      </c>
      <c r="HB47" s="8" t="s">
        <v>415</v>
      </c>
      <c r="HC47" s="8" t="s">
        <v>415</v>
      </c>
      <c r="HD47" s="8" t="s">
        <v>413</v>
      </c>
      <c r="HE47" s="8" t="s">
        <v>413</v>
      </c>
      <c r="HF47" s="8">
        <v>1</v>
      </c>
      <c r="HG47" s="8">
        <v>1</v>
      </c>
      <c r="HH47" s="8">
        <v>1</v>
      </c>
      <c r="HI47" s="8">
        <v>1</v>
      </c>
      <c r="HJ47" s="8">
        <v>1</v>
      </c>
      <c r="HK47" s="8">
        <v>1</v>
      </c>
      <c r="HL47" s="8">
        <v>1</v>
      </c>
      <c r="HM47" s="8">
        <v>1</v>
      </c>
      <c r="HN47" s="8">
        <v>1</v>
      </c>
      <c r="HO47" s="8">
        <v>1</v>
      </c>
      <c r="HP47" s="8">
        <v>1</v>
      </c>
      <c r="HQ47" s="8">
        <v>1</v>
      </c>
      <c r="HR47" s="8">
        <v>1</v>
      </c>
      <c r="HS47" s="8">
        <v>1</v>
      </c>
      <c r="HT47" s="8">
        <v>1</v>
      </c>
      <c r="HU47" s="8" t="s">
        <v>415</v>
      </c>
      <c r="HV47" s="8">
        <v>1</v>
      </c>
      <c r="HW47" s="8">
        <v>1</v>
      </c>
      <c r="HX47" s="8">
        <v>1</v>
      </c>
      <c r="HY47" s="8">
        <v>1</v>
      </c>
      <c r="HZ47" s="8">
        <v>1</v>
      </c>
      <c r="IA47" s="8">
        <v>1</v>
      </c>
      <c r="IB47" s="8">
        <v>1</v>
      </c>
      <c r="IC47" s="8">
        <v>1</v>
      </c>
      <c r="ID47" s="8">
        <v>1</v>
      </c>
      <c r="IE47" s="8">
        <v>1</v>
      </c>
      <c r="IF47" s="8">
        <v>1</v>
      </c>
      <c r="IG47" s="8">
        <v>1</v>
      </c>
      <c r="IH47" s="8">
        <v>1</v>
      </c>
      <c r="II47" s="8">
        <v>1</v>
      </c>
      <c r="IJ47" s="8">
        <v>1</v>
      </c>
      <c r="IK47" s="8">
        <v>1</v>
      </c>
      <c r="IL47" s="8">
        <v>1</v>
      </c>
      <c r="IM47" s="8">
        <v>1</v>
      </c>
      <c r="IN47" s="8">
        <v>1</v>
      </c>
      <c r="IO47" s="8">
        <v>1</v>
      </c>
      <c r="IP47" s="8">
        <v>1</v>
      </c>
      <c r="IQ47" s="8">
        <v>1</v>
      </c>
      <c r="IR47" s="8">
        <v>1</v>
      </c>
      <c r="IS47" s="8">
        <v>1</v>
      </c>
      <c r="IT47" s="8">
        <v>1</v>
      </c>
      <c r="IU47" s="8">
        <v>1</v>
      </c>
      <c r="IV47" s="8">
        <v>1</v>
      </c>
      <c r="IW47" s="8">
        <v>1</v>
      </c>
      <c r="IX47" s="8">
        <v>1</v>
      </c>
      <c r="IY47" s="8">
        <v>1</v>
      </c>
      <c r="IZ47" s="8">
        <v>1</v>
      </c>
      <c r="JA47" s="8">
        <v>1</v>
      </c>
      <c r="JB47" s="8">
        <v>1</v>
      </c>
      <c r="JC47" s="8">
        <v>1</v>
      </c>
      <c r="JD47" s="8">
        <v>1</v>
      </c>
      <c r="JE47" s="8">
        <v>1</v>
      </c>
      <c r="JF47" s="8" t="s">
        <v>415</v>
      </c>
      <c r="JG47" s="8">
        <v>1</v>
      </c>
      <c r="JH47" s="8">
        <v>1</v>
      </c>
      <c r="JI47" s="8">
        <v>1</v>
      </c>
      <c r="JJ47" s="8">
        <v>1</v>
      </c>
      <c r="JK47" s="8">
        <v>1</v>
      </c>
      <c r="JL47" s="8">
        <v>1</v>
      </c>
      <c r="JM47" s="8">
        <v>1</v>
      </c>
      <c r="JN47" s="8" t="s">
        <v>415</v>
      </c>
      <c r="JO47" s="8">
        <v>1</v>
      </c>
      <c r="JP47" s="8">
        <v>1</v>
      </c>
      <c r="JQ47" s="8">
        <v>1</v>
      </c>
      <c r="JR47" s="8">
        <v>1</v>
      </c>
      <c r="JS47" s="8">
        <v>1</v>
      </c>
      <c r="JT47" s="8">
        <v>1</v>
      </c>
      <c r="JU47" s="8">
        <v>1</v>
      </c>
      <c r="JV47" s="8">
        <v>1</v>
      </c>
      <c r="JW47" s="8">
        <v>1</v>
      </c>
      <c r="JX47" s="8">
        <v>1</v>
      </c>
      <c r="JY47" s="8">
        <v>1</v>
      </c>
      <c r="JZ47" s="8">
        <v>1</v>
      </c>
      <c r="KA47" s="8">
        <v>1</v>
      </c>
      <c r="KB47" s="8">
        <v>1</v>
      </c>
      <c r="KC47" s="8">
        <v>1</v>
      </c>
      <c r="KD47" s="8">
        <v>1</v>
      </c>
      <c r="KE47" s="8">
        <v>1</v>
      </c>
      <c r="KF47" s="8">
        <v>1</v>
      </c>
      <c r="KG47" s="8">
        <v>1</v>
      </c>
      <c r="KH47" s="8">
        <v>1</v>
      </c>
      <c r="KI47" s="8">
        <v>1</v>
      </c>
      <c r="KJ47" s="8">
        <v>1</v>
      </c>
      <c r="KK47" s="8">
        <v>1</v>
      </c>
      <c r="KL47" s="8">
        <v>1</v>
      </c>
      <c r="KM47" s="8" t="s">
        <v>409</v>
      </c>
      <c r="KN47" s="8" t="s">
        <v>409</v>
      </c>
      <c r="KO47" s="8" t="s">
        <v>413</v>
      </c>
      <c r="KP47" s="8" t="s">
        <v>413</v>
      </c>
      <c r="KQ47" s="8" t="s">
        <v>413</v>
      </c>
      <c r="KR47" s="8" t="s">
        <v>413</v>
      </c>
      <c r="KS47" s="8" t="s">
        <v>413</v>
      </c>
      <c r="KT47" s="8">
        <f t="shared" si="3"/>
        <v>5</v>
      </c>
      <c r="KU47" s="8">
        <f t="shared" si="0"/>
        <v>23</v>
      </c>
      <c r="KV47" s="8">
        <f t="shared" si="1"/>
        <v>221</v>
      </c>
      <c r="KW47" s="8">
        <f t="shared" si="2"/>
        <v>13</v>
      </c>
      <c r="KX47" s="8">
        <v>2</v>
      </c>
      <c r="KY47" s="8">
        <v>-3</v>
      </c>
      <c r="KZ47" s="61">
        <f>IF(ISBLANK($P47)," ",IF(AND(NOT(ISBLANK($Q47)),MONTH($Q47)&gt;1),IF(MONTH($P47)&lt;=1,COUNTIF(Tableau2353[[#This Row],[01/01/2024]:[31/01/2024]],"B")), IF(IF(AND((ISBLANK($Q47))),MONTH($P47)&gt;1)," ",IF(MONTH($P47)&lt;=1,COUNTIF(Tableau2353[[#This Row],[01/01/2024]:[31/01/2024]],"B")))))</f>
        <v>0</v>
      </c>
      <c r="LA47" s="61">
        <f>IF(ISBLANK($P47)," ",IF(AND(NOT(ISBLANK($Q47)),MONTH($Q47)&gt;2),IF(MONTH($P47)&lt;=2,COUNTIF(Tableau2353[[#This Row],[01/02/2024]:[29/02/2024]],"B")), IF(IF(AND((ISBLANK($Q47))),MONTH($P47)&gt;2)," ",IF(MONTH($P47)&lt;=2,COUNTIF(Tableau2353[[#This Row],[01/02/2024]:[29/02/2024]],"B")))))</f>
        <v>0</v>
      </c>
      <c r="LB47" s="61">
        <f>IF(ISBLANK($P47)," ",IF(AND(NOT(ISBLANK($Q47)),MONTH($Q47)&gt;3),IF(MONTH($P47)&lt;=3,COUNTIF(Tableau2353[[#This Row],[01/03/2024]:[29/03/2024]],"B")), IF(IF(AND((ISBLANK($Q47))),MONTH($P47)&gt;3)," ",IF(MONTH($P47)&lt;=3,COUNTIF(Tableau2353[[#This Row],[01/03/2024]:[29/03/2024]],"B")))))</f>
        <v>0</v>
      </c>
      <c r="LC47" s="61">
        <f>IF(ISBLANK($P47)," ",IF(AND(NOT(ISBLANK($Q47)),MONTH($Q47)&gt;4),IF(MONTH($P47)&lt;=4,COUNTIF(Tableau2353[[#This Row],[01/04/2024]:[30/04/2024]],"B")), IF(IF(AND((ISBLANK($Q47))),MONTH($P47)&gt;4)," ",IF(MONTH($P47)&lt;=4,COUNTIF(Tableau2353[[#This Row],[01/04/2024]:[30/04/2024]],"B")))))</f>
        <v>0</v>
      </c>
      <c r="LD47" s="61">
        <f>IF(ISBLANK($P47)," ",IF(AND(NOT(ISBLANK($Q47)),MONTH($Q47)&gt;5),IF(MONTH($P47)&lt;=5,COUNTIF(Tableau2353[[#This Row],[01/05/2024]:[31/05/2024]],"B")), IF(IF(AND((ISBLANK($Q47))),MONTH($P47)&gt;5)," ",IF(MONTH($P47)&lt;=5,COUNTIF(Tableau2353[[#This Row],[01/05/2024]:[31/05/2024]],"B")))))</f>
        <v>0</v>
      </c>
      <c r="LE47" s="61">
        <f>IF(ISBLANK($P47)," ",IF(AND(NOT(ISBLANK($Q47)),MONTH($Q47)&gt;6),IF(MONTH($P47)&lt;=6,COUNTIF(Tableau2353[[#This Row],[3/6/20242]:[28/06/2024]],"B")), IF(IF(AND((ISBLANK($Q47))),MONTH($P47)&gt;6)," ",IF(MONTH($P47)&lt;=6,COUNTIF(Tableau2353[[#This Row],[3/6/20242]:[28/06/2024]],"B")))))</f>
        <v>0</v>
      </c>
      <c r="LF47" s="61">
        <f>IF(ISBLANK($P47)," ",IF(AND(NOT(ISBLANK($Q47)),MONTH($Q47)&gt;7),IF(MONTH($P47)&lt;=7,COUNTIF(Tableau2353[[#This Row],[01/07/2024]:[31/07/2024]],"B")), IF(IF(AND((ISBLANK($Q47))),MONTH($P47)&gt;7)," ",IF(MONTH($P47)&lt;=7,COUNTIF(Tableau2353[[#This Row],[01/07/2024]:[31/07/2024]],"B")))))</f>
        <v>0</v>
      </c>
      <c r="LG47" s="61">
        <f>IF(ISBLANK($P47)," ",IF(AND(NOT(ISBLANK($Q47)),MONTH($Q47)&gt;8),IF(MONTH($P47)&lt;=8,COUNTIF(Tableau2353[[#This Row],[1/8/2024]:[30/08/2024]],"B")), IF(IF(AND((ISBLANK($Q47))),MONTH($P47)&gt;8)," ",IF(MONTH($P47)&lt;=8,COUNTIF(Tableau2353[[#This Row],[1/8/2024]:[30/08/2024]],"B")))))</f>
        <v>0</v>
      </c>
      <c r="LH47" s="61">
        <f>IF(ISBLANK($P47)," ",IF(AND(NOT(ISBLANK($Q47)),MONTH($Q47)&gt;9),IF(MONTH($P47)&lt;=9,COUNTIF(Tableau2353[[#This Row],[02/09/2024]:[30/09/2024]],"B")), IF(IF(AND((ISBLANK($Q47))),MONTH($P47)&gt;9)," ",IF(MONTH($P47)&lt;=9,COUNTIF(Tableau2353[[#This Row],[02/09/2024]:[30/09/2024]],"B")))))</f>
        <v>0</v>
      </c>
      <c r="LI47" s="61">
        <f>IF(ISBLANK($P47)," ",IF(AND(NOT(ISBLANK($Q47)),MONTH($Q47)&gt;10),IF(MONTH($P47)&lt;=10,COUNTIF(Tableau2353[[#This Row],[01/10/2024]:[31/10/2024]],"B")), IF(IF(AND((ISBLANK($Q47))),MONTH($P47)&gt;10)," ",IF(MONTH($P47)&lt;=10,COUNTIF(Tableau2353[[#This Row],[01/10/2024]:[31/10/2024]],"B")))))</f>
        <v>0</v>
      </c>
      <c r="LJ47" s="61">
        <f>IF(ISBLANK($P47)," ",IF(AND(NOT(ISBLANK($Q47)),MONTH($Q47)&gt;11),IF(MONTH($P47)&lt;=11,COUNTIF(Tableau2353[[#This Row],[01/11/2024]:[29/11/2024]],"B")), IF(IF(AND((ISBLANK($Q47))),MONTH($P47)&gt;11)," ",IF(MONTH($P47)&lt;=11,COUNTIF(Tableau2353[[#This Row],[01/11/2024]:[29/11/2024]],"B")))))</f>
        <v>0</v>
      </c>
      <c r="LK47" s="61">
        <f>IF(ISBLANK($P47)," ",IF(AND(NOT(ISBLANK($Q47)),MONTH($Q47)&gt;12),IF(MONTH($P47)&lt;=12,COUNTIF(Tableau2353[[#This Row],[02/12/2024]:[31/12/2024]],"B")), IF(IF(AND((ISBLANK($Q47))),MONTH($P47)&gt;12)," ",IF(MONTH($P47)&lt;=12,COUNTIF(Tableau2353[[#This Row],[02/12/2024]:[31/12/2024]],"B")))))</f>
        <v>0</v>
      </c>
    </row>
    <row r="48" spans="1:323" ht="15" hidden="1" customHeight="1">
      <c r="A48" s="40">
        <v>1</v>
      </c>
      <c r="B48" s="92" t="s">
        <v>551</v>
      </c>
      <c r="C48" s="115" t="s">
        <v>552</v>
      </c>
      <c r="D48" s="32">
        <v>43315</v>
      </c>
      <c r="E48" s="26" t="s">
        <v>419</v>
      </c>
      <c r="F48" s="26" t="s">
        <v>465</v>
      </c>
      <c r="G48" s="26" t="s">
        <v>421</v>
      </c>
      <c r="H48" s="26" t="s">
        <v>422</v>
      </c>
      <c r="I48" s="26" t="s">
        <v>423</v>
      </c>
      <c r="J48" s="26" t="s">
        <v>440</v>
      </c>
      <c r="K48" s="26" t="s">
        <v>441</v>
      </c>
      <c r="L48" s="26" t="s">
        <v>935</v>
      </c>
      <c r="M48" s="26" t="s">
        <v>527</v>
      </c>
      <c r="N48" s="26" t="s">
        <v>474</v>
      </c>
      <c r="O48" s="26" t="s">
        <v>451</v>
      </c>
      <c r="P48" s="32">
        <v>45292</v>
      </c>
      <c r="Q48" s="26"/>
      <c r="R48" s="27" t="s">
        <v>445</v>
      </c>
      <c r="S48" s="28">
        <f>IF(ISBLANK(P48)," ",IF(IF(AND(NOT(ISBLANK(Q48))),MONTH(Q48)&lt;1)," ",IF(MONTH(P48)&lt;2,SUM(Tableau2353[[#This Row],[01/01/2024]:[31/01/2024]])," ")))</f>
        <v>22</v>
      </c>
      <c r="T48" s="28">
        <f>IF(ISBLANK(P48)," ",IF(IF(AND(NOT(ISBLANK(Q48))),MONTH(Q48)&lt;2)," ",IF(MONTH(P48)&lt;3,SUM(Tableau2353[[#This Row],[01/02/2024]:[29/02/2024]])," ")))</f>
        <v>21</v>
      </c>
      <c r="U48" s="28">
        <f>IF(ISBLANK(P48)," ",IF(IF(AND(NOT(ISBLANK(Q48))),MONTH(Q48)&lt;3)," ",IF(MONTH(P48)&lt;4,SUM(Tableau2353[[#This Row],[01/03/2024]:[29/03/2024]])," ")))</f>
        <v>21</v>
      </c>
      <c r="V48" s="28">
        <f>IF(ISBLANK(P48)," ",IF(IF(AND(NOT(ISBLANK(Q48))),MONTH(Q48)&lt;4)," ",IF(MONTH(P48)&lt;5,SUM(Tableau2353[[#This Row],[01/04/2024]:[30/04/2024]])," ")))</f>
        <v>20</v>
      </c>
      <c r="W48" s="28">
        <f>IF(ISBLANK(P48)," ",IF(IF(AND(NOT(ISBLANK(Q48))),MONTH(Q48)&lt;5)," ",IF(MONTH(P48)&lt;6,SUM(Tableau2353[[#This Row],[01/05/2024]:[31/05/2024]])," ")))</f>
        <v>22</v>
      </c>
      <c r="X48" s="28">
        <f>IF(ISBLANK(P48)," ",IF(IF(AND(NOT(ISBLANK(Q48))),MONTH(Q48)&lt;6)," ",IF(MONTH(P48)&lt;7,SUM(Tableau2353[[#This Row],[3/6/20242]:[28/06/2024]])," ")))</f>
        <v>14</v>
      </c>
      <c r="Y48" s="28">
        <f>IF(ISBLANK(P48)," ",IF(IF(AND(NOT(ISBLANK(Q48))),MONTH(Q48)&lt;6)," ",IF(MONTH(P48)&lt;8,SUM(Tableau2353[[#This Row],[01/07/2024]:[31/07/2024]])," ")))</f>
        <v>22</v>
      </c>
      <c r="Z48" s="28">
        <f>IF(ISBLANK(P48)," ",IF(IF(AND(NOT(ISBLANK(Q48))),MONTH(Q48)&lt;8)," ",IF(MONTH(P48)&lt;9,SUM(Tableau2353[[#This Row],[1/8/2024]:[30/08/2024]])," ")))</f>
        <v>11</v>
      </c>
      <c r="AA48" s="28">
        <f>IF(ISBLANK(P48)," ",IF(IF(AND(NOT(ISBLANK(Q48))),MONTH(Q48)&lt;9)," ",IF(MONTH(P48)&lt;10,SUM(Tableau2353[[#This Row],[02/09/2024]:[30/09/2024]])," ")))</f>
        <v>20</v>
      </c>
      <c r="AB48" s="28">
        <f>IF(ISBLANK(P48)," ",IF(IF(AND(NOT(ISBLANK(Q48))),MONTH(Q48)&lt;10)," ",IF(MONTH(P48)&lt;11,SUM(Tableau2353[[#This Row],[01/10/2024]:[31/10/2024]])," ")))</f>
        <v>23</v>
      </c>
      <c r="AC48" s="28">
        <f>IF(ISBLANK(P48)," ",IF(IF(AND(NOT(ISBLANK(Q48))),MONTH(Q48)&lt;11)," ",IF(MONTH(P48)&lt;12,SUM(Tableau2353[[#This Row],[01/11/2024]:[29/11/2024]])," ")))</f>
        <v>18</v>
      </c>
      <c r="AD48" s="28">
        <f>IF(ISBLANK(P48)," ",IF(IF(AND(NOT(ISBLANK(Q48))),MONTH(Q48)&lt;12)," ",IF(MONTH(P48)&lt;13,SUM(Tableau2353[[#This Row],[02/12/2024]:[31/12/2024]])," ")))</f>
        <v>11</v>
      </c>
      <c r="AE48" s="7"/>
      <c r="AF48" s="64">
        <f>IF(OR(ISBLANK(P48),Tableau2353[[#This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48" s="8">
        <f>IF(OR(ISBLANK(P48),Tableau2353[[#This Row],[Février]]=" ")," ",SUM(Tableau2353[[#This Row],[01/02/2024]:[29/02/2024]])/(COUNTA(Tableau2353[[#This Row],[01/02/2024]:[29/02/2024]])+COUNTBLANK(Tableau2353[[#This Row],[01/02/2024]:[29/02/2024]])))</f>
        <v>1</v>
      </c>
      <c r="AH48" s="8">
        <f>IF(OR(ISBLANK(P48),Tableau2353[[#This Row],[Mars]]=" ")," ",SUM(Tableau2353[[#This Row],[01/03/2024]:[29/03/2024]])/(COUNTA(Tableau2353[[#This Row],[01/03/2024]:[29/03/2024]])+COUNTBLANK(Tableau2353[[#This Row],[01/03/2024]:[29/03/2024]])))</f>
        <v>1</v>
      </c>
      <c r="AI48" s="8">
        <f>IF(OR(ISBLANK(P48),Tableau2353[[#This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8" s="8">
        <f>IF(OR(ISBLANK(P48),Tableau2353[[#This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48" s="8">
        <f>IF(OR(ISBLANK(P48),Tableau2353[[#This Row],[Juin]]=" ")," ",SUM(Tableau2353[[#This Row],[3/6/20242]:[28/06/2024]])/(COUNTA(Tableau2353[[#This Row],[3/6/20242]:[28/06/2024]])+COUNTBLANK(Tableau2353[[#This Row],[3/6/20242]:[28/06/2024]])))</f>
        <v>0.7</v>
      </c>
      <c r="AL48" s="8">
        <f>IF(OR(ISBLANK(P48),Tableau2353[[#This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48" s="8">
        <f>IF(OR(ISBLANK(P48),Tableau2353[[#This Row],[Août]]=" ")," ",SUM(Tableau2353[[#This Row],[1/8/2024]:[30/08/2024]])/(COUNTA(Tableau2353[[#This Row],[1/8/2024]:[30/08/2024]])+COUNTBLANK(Tableau2353[[#This Row],[1/8/2024]:[30/08/2024]])))</f>
        <v>0.5</v>
      </c>
      <c r="AN48" s="8">
        <f>IF(OR(ISBLANK(P48),Tableau2353[[#This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8" s="8">
        <f>IF(OR(ISBLANK(P48),Tableau2353[[#This Row],[Octobre]]=" ")," ",SUM(Tableau2353[[#This Row],[01/10/2024]:[31/10/2024]])/(COUNTA(Tableau2353[[#This Row],[01/10/2024]:[31/10/2024]])+COUNTBLANK(Tableau2353[[#This Row],[01/10/2024]:[31/10/2024]])))</f>
        <v>1</v>
      </c>
      <c r="AP48" s="8">
        <f>IF(OR(ISBLANK(P48),Tableau2353[[#This Row],[Novembre]]=" ")," ",SUM(Tableau2353[[#This Row],[01/11/2024]:[29/11/2024]])/(COUNTA(Tableau2353[[#This Row],[01/11/2024]:[29/11/2024]])+COUNTBLANK(Tableau2353[[#This Row],[01/11/2024]:[29/11/2024]])))</f>
        <v>0.8571428571428571</v>
      </c>
      <c r="AQ48" s="8">
        <f>IF(OR(ISBLANK(P48),Tableau2353[[#This Row],[Décembre]]=" ")," ",SUM(Tableau2353[[#This Row],[02/12/2024]:[31/12/2024]])/(COUNTA(Tableau2353[[#This Row],[02/12/2024]:[31/12/2024]])+COUNTBLANK(Tableau2353[[#This Row],[02/12/2024]:[31/12/2024]])))</f>
        <v>0.5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61" t="s">
        <v>415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>
        <v>1</v>
      </c>
      <c r="CB48" s="8">
        <v>1</v>
      </c>
      <c r="CC48" s="8">
        <v>1</v>
      </c>
      <c r="CD48" s="8">
        <v>1</v>
      </c>
      <c r="CE48" s="8">
        <v>1</v>
      </c>
      <c r="CF48" s="8">
        <v>1</v>
      </c>
      <c r="CG48" s="8">
        <v>1</v>
      </c>
      <c r="CH48" s="8">
        <v>1</v>
      </c>
      <c r="CI48" s="8">
        <v>1</v>
      </c>
      <c r="CJ48" s="8">
        <v>1</v>
      </c>
      <c r="CK48" s="8">
        <v>1</v>
      </c>
      <c r="CL48" s="8">
        <v>1</v>
      </c>
      <c r="CM48" s="8">
        <v>1</v>
      </c>
      <c r="CN48" s="8">
        <v>1</v>
      </c>
      <c r="CO48" s="8">
        <v>1</v>
      </c>
      <c r="CP48" s="8">
        <v>1</v>
      </c>
      <c r="CQ48" s="8">
        <v>1</v>
      </c>
      <c r="CR48" s="8">
        <v>1</v>
      </c>
      <c r="CS48" s="8">
        <v>1</v>
      </c>
      <c r="CT48" s="8">
        <v>1</v>
      </c>
      <c r="CU48" s="8">
        <v>1</v>
      </c>
      <c r="CV48" s="8">
        <v>1</v>
      </c>
      <c r="CW48" s="8">
        <v>1</v>
      </c>
      <c r="CX48" s="8">
        <v>1</v>
      </c>
      <c r="CY48" s="8">
        <v>1</v>
      </c>
      <c r="CZ48" s="8">
        <v>1</v>
      </c>
      <c r="DA48" s="8">
        <v>1</v>
      </c>
      <c r="DB48" s="8">
        <v>1</v>
      </c>
      <c r="DC48" s="8">
        <v>1</v>
      </c>
      <c r="DD48" s="8">
        <v>1</v>
      </c>
      <c r="DE48" s="8">
        <v>1</v>
      </c>
      <c r="DF48" s="8">
        <v>1</v>
      </c>
      <c r="DG48" s="8">
        <v>1</v>
      </c>
      <c r="DH48" s="8">
        <v>1</v>
      </c>
      <c r="DI48" s="8">
        <v>1</v>
      </c>
      <c r="DJ48" s="8">
        <v>1</v>
      </c>
      <c r="DK48" s="8">
        <v>1</v>
      </c>
      <c r="DL48" s="8" t="s">
        <v>415</v>
      </c>
      <c r="DM48" s="8" t="s">
        <v>415</v>
      </c>
      <c r="DN48" s="8">
        <v>1</v>
      </c>
      <c r="DO48" s="8">
        <v>1</v>
      </c>
      <c r="DP48" s="8">
        <v>1</v>
      </c>
      <c r="DQ48" s="8">
        <v>1</v>
      </c>
      <c r="DR48" s="8">
        <v>1</v>
      </c>
      <c r="DS48" s="8">
        <v>1</v>
      </c>
      <c r="DT48" s="8">
        <v>1</v>
      </c>
      <c r="DU48" s="8">
        <v>1</v>
      </c>
      <c r="DV48" s="8">
        <v>1</v>
      </c>
      <c r="DW48" s="8">
        <v>1</v>
      </c>
      <c r="DX48" s="8">
        <v>1</v>
      </c>
      <c r="DY48" s="8">
        <v>1</v>
      </c>
      <c r="DZ48" s="8">
        <v>1</v>
      </c>
      <c r="EA48" s="8" t="s">
        <v>415</v>
      </c>
      <c r="EB48" s="8">
        <v>1</v>
      </c>
      <c r="EC48" s="8">
        <v>1</v>
      </c>
      <c r="ED48" s="8">
        <v>1</v>
      </c>
      <c r="EE48" s="8">
        <v>1</v>
      </c>
      <c r="EF48" s="8">
        <v>1</v>
      </c>
      <c r="EG48" s="8">
        <v>1</v>
      </c>
      <c r="EH48" s="8">
        <v>1</v>
      </c>
      <c r="EI48" s="8">
        <v>1</v>
      </c>
      <c r="EJ48" s="8">
        <v>1</v>
      </c>
      <c r="EK48" s="8">
        <v>1</v>
      </c>
      <c r="EL48" s="8">
        <v>1</v>
      </c>
      <c r="EM48" s="8">
        <v>1</v>
      </c>
      <c r="EN48" s="8">
        <v>1</v>
      </c>
      <c r="EO48" s="8">
        <v>1</v>
      </c>
      <c r="EP48" s="8">
        <v>1</v>
      </c>
      <c r="EQ48" s="8">
        <v>1</v>
      </c>
      <c r="ER48" s="8">
        <v>1</v>
      </c>
      <c r="ES48" s="8">
        <v>1</v>
      </c>
      <c r="ET48" s="8">
        <v>1</v>
      </c>
      <c r="EU48" s="8">
        <v>1</v>
      </c>
      <c r="EV48" s="8">
        <v>1</v>
      </c>
      <c r="EW48" s="8">
        <v>1</v>
      </c>
      <c r="EX48" s="8">
        <v>1</v>
      </c>
      <c r="EY48" s="8">
        <v>1</v>
      </c>
      <c r="EZ48" s="8">
        <v>1</v>
      </c>
      <c r="FA48" s="8">
        <v>1</v>
      </c>
      <c r="FB48" s="8">
        <v>1</v>
      </c>
      <c r="FC48" s="8">
        <v>1</v>
      </c>
      <c r="FD48" s="8">
        <v>1</v>
      </c>
      <c r="FE48" s="8">
        <v>1</v>
      </c>
      <c r="FF48" s="8">
        <v>1</v>
      </c>
      <c r="FG48" s="8" t="s">
        <v>413</v>
      </c>
      <c r="FH48" s="8" t="s">
        <v>415</v>
      </c>
      <c r="FI48" s="8" t="s">
        <v>415</v>
      </c>
      <c r="FJ48" s="8" t="s">
        <v>413</v>
      </c>
      <c r="FK48" s="8" t="s">
        <v>413</v>
      </c>
      <c r="FL48" s="8" t="s">
        <v>413</v>
      </c>
      <c r="FM48" s="8">
        <v>1</v>
      </c>
      <c r="FN48" s="8">
        <v>1</v>
      </c>
      <c r="FO48" s="8">
        <v>1</v>
      </c>
      <c r="FP48" s="8">
        <v>1</v>
      </c>
      <c r="FQ48" s="8">
        <v>1</v>
      </c>
      <c r="FR48" s="8">
        <v>1</v>
      </c>
      <c r="FS48" s="8">
        <v>1</v>
      </c>
      <c r="FT48" s="8">
        <v>1</v>
      </c>
      <c r="FU48" s="8">
        <v>1</v>
      </c>
      <c r="FV48" s="8">
        <v>1</v>
      </c>
      <c r="FW48" s="8">
        <v>1</v>
      </c>
      <c r="FX48" s="8">
        <v>1</v>
      </c>
      <c r="FY48" s="8">
        <v>1</v>
      </c>
      <c r="FZ48" s="8">
        <v>1</v>
      </c>
      <c r="GA48" s="8">
        <v>1</v>
      </c>
      <c r="GB48" s="8">
        <v>1</v>
      </c>
      <c r="GC48" s="8">
        <v>1</v>
      </c>
      <c r="GD48" s="8">
        <v>1</v>
      </c>
      <c r="GE48" s="8">
        <v>1</v>
      </c>
      <c r="GF48" s="8">
        <v>1</v>
      </c>
      <c r="GG48" s="8">
        <v>1</v>
      </c>
      <c r="GH48" s="8">
        <v>1</v>
      </c>
      <c r="GI48" s="8">
        <v>1</v>
      </c>
      <c r="GJ48" s="8">
        <v>1</v>
      </c>
      <c r="GK48" s="8">
        <v>1</v>
      </c>
      <c r="GL48" s="8">
        <v>1</v>
      </c>
      <c r="GM48" s="8" t="s">
        <v>415</v>
      </c>
      <c r="GN48" s="8">
        <v>1</v>
      </c>
      <c r="GO48" s="8">
        <v>1</v>
      </c>
      <c r="GP48" s="8">
        <v>1</v>
      </c>
      <c r="GQ48" s="8">
        <v>1</v>
      </c>
      <c r="GR48" s="8">
        <v>1</v>
      </c>
      <c r="GS48" s="8">
        <v>1</v>
      </c>
      <c r="GT48" s="8">
        <v>1</v>
      </c>
      <c r="GU48" s="8">
        <v>1</v>
      </c>
      <c r="GV48" s="8">
        <v>1</v>
      </c>
      <c r="GW48" s="8">
        <v>1</v>
      </c>
      <c r="GX48" s="8" t="s">
        <v>415</v>
      </c>
      <c r="GY48" s="8">
        <v>1</v>
      </c>
      <c r="GZ48" s="8">
        <v>1</v>
      </c>
      <c r="HA48" s="8" t="s">
        <v>413</v>
      </c>
      <c r="HB48" s="8" t="s">
        <v>415</v>
      </c>
      <c r="HC48" s="8" t="s">
        <v>415</v>
      </c>
      <c r="HD48" s="8" t="s">
        <v>413</v>
      </c>
      <c r="HE48" s="8" t="s">
        <v>413</v>
      </c>
      <c r="HF48" s="8" t="s">
        <v>413</v>
      </c>
      <c r="HG48" s="8" t="s">
        <v>413</v>
      </c>
      <c r="HH48" s="8" t="s">
        <v>413</v>
      </c>
      <c r="HI48" s="8" t="s">
        <v>413</v>
      </c>
      <c r="HJ48" s="8" t="s">
        <v>413</v>
      </c>
      <c r="HK48" s="8">
        <v>1</v>
      </c>
      <c r="HL48" s="8">
        <v>1</v>
      </c>
      <c r="HM48" s="8">
        <v>1</v>
      </c>
      <c r="HN48" s="8">
        <v>1</v>
      </c>
      <c r="HO48" s="8">
        <v>1</v>
      </c>
      <c r="HP48" s="8">
        <v>1</v>
      </c>
      <c r="HQ48" s="8">
        <v>1</v>
      </c>
      <c r="HR48" s="8">
        <v>1</v>
      </c>
      <c r="HS48" s="8">
        <v>1</v>
      </c>
      <c r="HT48" s="8">
        <v>1</v>
      </c>
      <c r="HU48" s="8" t="s">
        <v>415</v>
      </c>
      <c r="HV48" s="8">
        <v>1</v>
      </c>
      <c r="HW48" s="8">
        <v>1</v>
      </c>
      <c r="HX48" s="8">
        <v>1</v>
      </c>
      <c r="HY48" s="8">
        <v>1</v>
      </c>
      <c r="HZ48" s="8">
        <v>1</v>
      </c>
      <c r="IA48" s="8">
        <v>1</v>
      </c>
      <c r="IB48" s="8">
        <v>1</v>
      </c>
      <c r="IC48" s="8">
        <v>1</v>
      </c>
      <c r="ID48" s="8">
        <v>1</v>
      </c>
      <c r="IE48" s="8">
        <v>1</v>
      </c>
      <c r="IF48" s="8">
        <v>1</v>
      </c>
      <c r="IG48" s="8">
        <v>1</v>
      </c>
      <c r="IH48" s="8">
        <v>1</v>
      </c>
      <c r="II48" s="8">
        <v>1</v>
      </c>
      <c r="IJ48" s="8">
        <v>1</v>
      </c>
      <c r="IK48" s="8">
        <v>1</v>
      </c>
      <c r="IL48" s="8">
        <v>1</v>
      </c>
      <c r="IM48" s="8">
        <v>1</v>
      </c>
      <c r="IN48" s="8">
        <v>1</v>
      </c>
      <c r="IO48" s="8">
        <v>1</v>
      </c>
      <c r="IP48" s="8">
        <v>1</v>
      </c>
      <c r="IQ48" s="8">
        <v>1</v>
      </c>
      <c r="IR48" s="8">
        <v>1</v>
      </c>
      <c r="IS48" s="8">
        <v>1</v>
      </c>
      <c r="IT48" s="8">
        <v>1</v>
      </c>
      <c r="IU48" s="8">
        <v>1</v>
      </c>
      <c r="IV48" s="8">
        <v>1</v>
      </c>
      <c r="IW48" s="8">
        <v>1</v>
      </c>
      <c r="IX48" s="8">
        <v>1</v>
      </c>
      <c r="IY48" s="8">
        <v>1</v>
      </c>
      <c r="IZ48" s="8">
        <v>1</v>
      </c>
      <c r="JA48" s="8">
        <v>1</v>
      </c>
      <c r="JB48" s="8">
        <v>1</v>
      </c>
      <c r="JC48" s="8">
        <v>1</v>
      </c>
      <c r="JD48" s="8">
        <v>1</v>
      </c>
      <c r="JE48" s="8">
        <v>1</v>
      </c>
      <c r="JF48" s="8" t="s">
        <v>415</v>
      </c>
      <c r="JG48" s="8">
        <v>1</v>
      </c>
      <c r="JH48" s="8">
        <v>1</v>
      </c>
      <c r="JI48" s="8">
        <v>1</v>
      </c>
      <c r="JJ48" s="8">
        <v>1</v>
      </c>
      <c r="JK48" s="8">
        <v>1</v>
      </c>
      <c r="JL48" s="8">
        <v>1</v>
      </c>
      <c r="JM48" s="8">
        <v>1</v>
      </c>
      <c r="JN48" s="8" t="s">
        <v>415</v>
      </c>
      <c r="JO48" s="8">
        <v>1</v>
      </c>
      <c r="JP48" s="8">
        <v>1</v>
      </c>
      <c r="JQ48" s="8">
        <v>1</v>
      </c>
      <c r="JR48" s="8">
        <v>1</v>
      </c>
      <c r="JS48" s="8">
        <v>1</v>
      </c>
      <c r="JT48" s="8">
        <v>1</v>
      </c>
      <c r="JU48" s="8">
        <v>1</v>
      </c>
      <c r="JV48" s="8">
        <v>1</v>
      </c>
      <c r="JW48" s="8" t="s">
        <v>409</v>
      </c>
      <c r="JX48" s="8">
        <v>1</v>
      </c>
      <c r="JY48" s="8">
        <v>1</v>
      </c>
      <c r="JZ48" s="8">
        <v>1</v>
      </c>
      <c r="KA48" s="8">
        <v>1</v>
      </c>
      <c r="KB48" s="8" t="s">
        <v>409</v>
      </c>
      <c r="KC48" s="8">
        <v>1</v>
      </c>
      <c r="KD48" s="8">
        <v>1</v>
      </c>
      <c r="KE48" s="8">
        <v>1</v>
      </c>
      <c r="KF48" s="8">
        <v>1</v>
      </c>
      <c r="KG48" s="8" t="s">
        <v>409</v>
      </c>
      <c r="KH48" s="8">
        <v>1</v>
      </c>
      <c r="KI48" s="8" t="s">
        <v>413</v>
      </c>
      <c r="KJ48" s="8">
        <v>1</v>
      </c>
      <c r="KK48" s="8">
        <v>1</v>
      </c>
      <c r="KL48" s="8" t="s">
        <v>409</v>
      </c>
      <c r="KM48" s="8" t="s">
        <v>413</v>
      </c>
      <c r="KN48" s="8" t="s">
        <v>413</v>
      </c>
      <c r="KO48" s="8" t="s">
        <v>413</v>
      </c>
      <c r="KP48" s="8" t="s">
        <v>413</v>
      </c>
      <c r="KQ48" s="8" t="s">
        <v>413</v>
      </c>
      <c r="KR48" s="8" t="s">
        <v>413</v>
      </c>
      <c r="KS48" s="8" t="s">
        <v>413</v>
      </c>
      <c r="KT48" s="8">
        <f t="shared" si="3"/>
        <v>4</v>
      </c>
      <c r="KU48" s="8">
        <f t="shared" si="0"/>
        <v>20</v>
      </c>
      <c r="KV48" s="102">
        <f t="shared" si="1"/>
        <v>225</v>
      </c>
      <c r="KW48" s="8">
        <f t="shared" si="2"/>
        <v>13</v>
      </c>
      <c r="KX48" s="8">
        <v>14</v>
      </c>
      <c r="KY48" s="8"/>
      <c r="KZ48" s="61">
        <f>IF(ISBLANK($P48)," ",IF(AND(NOT(ISBLANK($Q48)),MONTH($Q48)&gt;1),IF(MONTH($P48)&lt;=1,COUNTIF(Tableau2353[[#This Row],[01/01/2024]:[31/01/2024]],"B")), IF(IF(AND((ISBLANK($Q48))),MONTH($P48)&gt;1)," ",IF(MONTH($P48)&lt;=1,COUNTIF(Tableau2353[[#This Row],[01/01/2024]:[31/01/2024]],"B")))))</f>
        <v>0</v>
      </c>
      <c r="LA48" s="61">
        <f>IF(ISBLANK($P48)," ",IF(AND(NOT(ISBLANK($Q48)),MONTH($Q48)&gt;2),IF(MONTH($P48)&lt;=2,COUNTIF(Tableau2353[[#This Row],[01/02/2024]:[29/02/2024]],"B")), IF(IF(AND((ISBLANK($Q48))),MONTH($P48)&gt;2)," ",IF(MONTH($P48)&lt;=2,COUNTIF(Tableau2353[[#This Row],[01/02/2024]:[29/02/2024]],"B")))))</f>
        <v>0</v>
      </c>
      <c r="LB48" s="61">
        <f>IF(ISBLANK($P48)," ",IF(AND(NOT(ISBLANK($Q48)),MONTH($Q48)&gt;3),IF(MONTH($P48)&lt;=3,COUNTIF(Tableau2353[[#This Row],[01/03/2024]:[29/03/2024]],"B")), IF(IF(AND((ISBLANK($Q48))),MONTH($P48)&gt;3)," ",IF(MONTH($P48)&lt;=3,COUNTIF(Tableau2353[[#This Row],[01/03/2024]:[29/03/2024]],"B")))))</f>
        <v>0</v>
      </c>
      <c r="LC48" s="61">
        <f>IF(ISBLANK($P48)," ",IF(AND(NOT(ISBLANK($Q48)),MONTH($Q48)&gt;4),IF(MONTH($P48)&lt;=4,COUNTIF(Tableau2353[[#This Row],[01/04/2024]:[30/04/2024]],"B")), IF(IF(AND((ISBLANK($Q48))),MONTH($P48)&gt;4)," ",IF(MONTH($P48)&lt;=4,COUNTIF(Tableau2353[[#This Row],[01/04/2024]:[30/04/2024]],"B")))))</f>
        <v>0</v>
      </c>
      <c r="LD48" s="61">
        <f>IF(ISBLANK($P48)," ",IF(AND(NOT(ISBLANK($Q48)),MONTH($Q48)&gt;5),IF(MONTH($P48)&lt;=5,COUNTIF(Tableau2353[[#This Row],[01/05/2024]:[31/05/2024]],"B")), IF(IF(AND((ISBLANK($Q48))),MONTH($P48)&gt;5)," ",IF(MONTH($P48)&lt;=5,COUNTIF(Tableau2353[[#This Row],[01/05/2024]:[31/05/2024]],"B")))))</f>
        <v>0</v>
      </c>
      <c r="LE48" s="61">
        <f>IF(ISBLANK($P48)," ",IF(AND(NOT(ISBLANK($Q48)),MONTH($Q48)&gt;6),IF(MONTH($P48)&lt;=6,COUNTIF(Tableau2353[[#This Row],[3/6/20242]:[28/06/2024]],"B")), IF(IF(AND((ISBLANK($Q48))),MONTH($P48)&gt;6)," ",IF(MONTH($P48)&lt;=6,COUNTIF(Tableau2353[[#This Row],[3/6/20242]:[28/06/2024]],"B")))))</f>
        <v>0</v>
      </c>
      <c r="LF48" s="61">
        <f>IF(ISBLANK($P48)," ",IF(AND(NOT(ISBLANK($Q48)),MONTH($Q48)&gt;7),IF(MONTH($P48)&lt;=7,COUNTIF(Tableau2353[[#This Row],[01/07/2024]:[31/07/2024]],"B")), IF(IF(AND((ISBLANK($Q48))),MONTH($P48)&gt;7)," ",IF(MONTH($P48)&lt;=7,COUNTIF(Tableau2353[[#This Row],[01/07/2024]:[31/07/2024]],"B")))))</f>
        <v>0</v>
      </c>
      <c r="LG48" s="61">
        <f>IF(ISBLANK($P48)," ",IF(AND(NOT(ISBLANK($Q48)),MONTH($Q48)&gt;8),IF(MONTH($P48)&lt;=8,COUNTIF(Tableau2353[[#This Row],[1/8/2024]:[30/08/2024]],"B")), IF(IF(AND((ISBLANK($Q48))),MONTH($P48)&gt;8)," ",IF(MONTH($P48)&lt;=8,COUNTIF(Tableau2353[[#This Row],[1/8/2024]:[30/08/2024]],"B")))))</f>
        <v>0</v>
      </c>
      <c r="LH48" s="61">
        <f>IF(ISBLANK($P48)," ",IF(AND(NOT(ISBLANK($Q48)),MONTH($Q48)&gt;9),IF(MONTH($P48)&lt;=9,COUNTIF(Tableau2353[[#This Row],[02/09/2024]:[30/09/2024]],"B")), IF(IF(AND((ISBLANK($Q48))),MONTH($P48)&gt;9)," ",IF(MONTH($P48)&lt;=9,COUNTIF(Tableau2353[[#This Row],[02/09/2024]:[30/09/2024]],"B")))))</f>
        <v>0</v>
      </c>
      <c r="LI48" s="61">
        <f>IF(ISBLANK($P48)," ",IF(AND(NOT(ISBLANK($Q48)),MONTH($Q48)&gt;10),IF(MONTH($P48)&lt;=10,COUNTIF(Tableau2353[[#This Row],[01/10/2024]:[31/10/2024]],"B")), IF(IF(AND((ISBLANK($Q48))),MONTH($P48)&gt;10)," ",IF(MONTH($P48)&lt;=10,COUNTIF(Tableau2353[[#This Row],[01/10/2024]:[31/10/2024]],"B")))))</f>
        <v>0</v>
      </c>
      <c r="LJ48" s="61">
        <f>IF(ISBLANK($P48)," ",IF(AND(NOT(ISBLANK($Q48)),MONTH($Q48)&gt;11),IF(MONTH($P48)&lt;=11,COUNTIF(Tableau2353[[#This Row],[01/11/2024]:[29/11/2024]],"B")), IF(IF(AND((ISBLANK($Q48))),MONTH($P48)&gt;11)," ",IF(MONTH($P48)&lt;=11,COUNTIF(Tableau2353[[#This Row],[01/11/2024]:[29/11/2024]],"B")))))</f>
        <v>0</v>
      </c>
      <c r="LK48" s="61">
        <f>IF(ISBLANK($P48)," ",IF(AND(NOT(ISBLANK($Q48)),MONTH($Q48)&gt;12),IF(MONTH($P48)&lt;=12,COUNTIF(Tableau2353[[#This Row],[02/12/2024]:[31/12/2024]],"B")), IF(IF(AND((ISBLANK($Q48))),MONTH($P48)&gt;12)," ",IF(MONTH($P48)&lt;=12,COUNTIF(Tableau2353[[#This Row],[02/12/2024]:[31/12/2024]],"B")))))</f>
        <v>0</v>
      </c>
    </row>
    <row r="49" spans="1:323" ht="15" hidden="1" customHeight="1">
      <c r="A49" s="40">
        <v>1</v>
      </c>
      <c r="B49" s="92" t="s">
        <v>553</v>
      </c>
      <c r="C49" s="115" t="s">
        <v>554</v>
      </c>
      <c r="D49" s="32">
        <v>45173</v>
      </c>
      <c r="E49" s="26" t="s">
        <v>470</v>
      </c>
      <c r="F49" s="26" t="s">
        <v>465</v>
      </c>
      <c r="G49" s="26" t="s">
        <v>421</v>
      </c>
      <c r="H49" s="26" t="s">
        <v>422</v>
      </c>
      <c r="I49" s="26" t="s">
        <v>423</v>
      </c>
      <c r="J49" s="26" t="s">
        <v>440</v>
      </c>
      <c r="K49" s="26" t="s">
        <v>441</v>
      </c>
      <c r="L49" s="26" t="s">
        <v>935</v>
      </c>
      <c r="M49" s="26" t="s">
        <v>527</v>
      </c>
      <c r="N49" s="26" t="s">
        <v>443</v>
      </c>
      <c r="O49" s="26" t="s">
        <v>451</v>
      </c>
      <c r="P49" s="32">
        <v>45292</v>
      </c>
      <c r="Q49" s="26"/>
      <c r="R49" s="27" t="s">
        <v>445</v>
      </c>
      <c r="S49" s="28">
        <f>IF(ISBLANK(P49)," ",IF(IF(AND(NOT(ISBLANK(Q49))),MONTH(Q49)&lt;1)," ",IF(MONTH(P49)&lt;2,SUM(Tableau2353[[#This Row],[01/01/2024]:[31/01/2024]])," ")))</f>
        <v>22</v>
      </c>
      <c r="T49" s="28">
        <f>IF(ISBLANK(P49)," ",IF(IF(AND(NOT(ISBLANK(Q49))),MONTH(Q49)&lt;2)," ",IF(MONTH(P49)&lt;3,SUM(Tableau2353[[#This Row],[01/02/2024]:[29/02/2024]])," ")))</f>
        <v>21</v>
      </c>
      <c r="U49" s="28">
        <f>IF(ISBLANK(P49)," ",IF(IF(AND(NOT(ISBLANK(Q49))),MONTH(Q49)&lt;3)," ",IF(MONTH(P49)&lt;4,SUM(Tableau2353[[#This Row],[01/03/2024]:[29/03/2024]])," ")))</f>
        <v>21</v>
      </c>
      <c r="V49" s="28">
        <f>IF(ISBLANK(P49)," ",IF(IF(AND(NOT(ISBLANK(Q49))),MONTH(Q49)&lt;4)," ",IF(MONTH(P49)&lt;5,SUM(Tableau2353[[#This Row],[01/04/2024]:[30/04/2024]])," ")))</f>
        <v>20</v>
      </c>
      <c r="W49" s="28">
        <f>IF(ISBLANK(P49)," ",IF(IF(AND(NOT(ISBLANK(Q49))),MONTH(Q49)&lt;5)," ",IF(MONTH(P49)&lt;6,SUM(Tableau2353[[#This Row],[01/05/2024]:[31/05/2024]])," ")))</f>
        <v>22</v>
      </c>
      <c r="X49" s="28">
        <f>IF(ISBLANK(P49)," ",IF(IF(AND(NOT(ISBLANK(Q49))),MONTH(Q49)&lt;6)," ",IF(MONTH(P49)&lt;7,SUM(Tableau2353[[#This Row],[3/6/20242]:[28/06/2024]])," ")))</f>
        <v>15</v>
      </c>
      <c r="Y49" s="28">
        <f>IF(ISBLANK(P49)," ",IF(IF(AND(NOT(ISBLANK(Q49))),MONTH(Q49)&lt;6)," ",IF(MONTH(P49)&lt;8,SUM(Tableau2353[[#This Row],[01/07/2024]:[31/07/2024]])," ")))</f>
        <v>22</v>
      </c>
      <c r="Z49" s="28">
        <f>IF(ISBLANK(P49)," ",IF(IF(AND(NOT(ISBLANK(Q49))),MONTH(Q49)&lt;8)," ",IF(MONTH(P49)&lt;9,SUM(Tableau2353[[#This Row],[1/8/2024]:[30/08/2024]])," ")))</f>
        <v>19</v>
      </c>
      <c r="AA49" s="28">
        <f>IF(ISBLANK(P49)," ",IF(IF(AND(NOT(ISBLANK(Q49))),MONTH(Q49)&lt;9)," ",IF(MONTH(P49)&lt;10,SUM(Tableau2353[[#This Row],[02/09/2024]:[30/09/2024]])," ")))</f>
        <v>20</v>
      </c>
      <c r="AB49" s="28">
        <f>IF(ISBLANK(P49)," ",IF(IF(AND(NOT(ISBLANK(Q49))),MONTH(Q49)&lt;10)," ",IF(MONTH(P49)&lt;11,SUM(Tableau2353[[#This Row],[01/10/2024]:[31/10/2024]])," ")))</f>
        <v>23</v>
      </c>
      <c r="AC49" s="28">
        <f>IF(ISBLANK(P49)," ",IF(IF(AND(NOT(ISBLANK(Q49))),MONTH(Q49)&lt;11)," ",IF(MONTH(P49)&lt;12,SUM(Tableau2353[[#This Row],[01/11/2024]:[29/11/2024]])," ")))</f>
        <v>12</v>
      </c>
      <c r="AD49" s="28">
        <f>IF(ISBLANK(P49)," ",IF(IF(AND(NOT(ISBLANK(Q49))),MONTH(Q49)&lt;12)," ",IF(MONTH(P49)&lt;13,SUM(Tableau2353[[#This Row],[02/12/2024]:[31/12/2024]])," ")))</f>
        <v>12</v>
      </c>
      <c r="AE49" s="7"/>
      <c r="AF49" s="64">
        <f>IF(OR(ISBLANK(P49),Tableau2353[[#This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49" s="8">
        <f>IF(OR(ISBLANK(P49),Tableau2353[[#This Row],[Février]]=" ")," ",SUM(Tableau2353[[#This Row],[01/02/2024]:[29/02/2024]])/(COUNTA(Tableau2353[[#This Row],[01/02/2024]:[29/02/2024]])+COUNTBLANK(Tableau2353[[#This Row],[01/02/2024]:[29/02/2024]])))</f>
        <v>1</v>
      </c>
      <c r="AH49" s="8">
        <f>IF(OR(ISBLANK(P49),Tableau2353[[#This Row],[Mars]]=" ")," ",SUM(Tableau2353[[#This Row],[01/03/2024]:[29/03/2024]])/(COUNTA(Tableau2353[[#This Row],[01/03/2024]:[29/03/2024]])+COUNTBLANK(Tableau2353[[#This Row],[01/03/2024]:[29/03/2024]])))</f>
        <v>1</v>
      </c>
      <c r="AI49" s="8">
        <f>IF(OR(ISBLANK(P49),Tableau2353[[#This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49" s="8">
        <f>IF(OR(ISBLANK(P49),Tableau2353[[#This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49" s="8">
        <f>IF(OR(ISBLANK(P49),Tableau2353[[#This Row],[Juin]]=" ")," ",SUM(Tableau2353[[#This Row],[3/6/20242]:[28/06/2024]])/(COUNTA(Tableau2353[[#This Row],[3/6/20242]:[28/06/2024]])+COUNTBLANK(Tableau2353[[#This Row],[3/6/20242]:[28/06/2024]])))</f>
        <v>0.75</v>
      </c>
      <c r="AL49" s="8">
        <f>IF(OR(ISBLANK(P49),Tableau2353[[#This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49" s="8">
        <f>IF(OR(ISBLANK(P49),Tableau2353[[#This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49" s="8">
        <f>IF(OR(ISBLANK(P49),Tableau2353[[#This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49" s="8">
        <f>IF(OR(ISBLANK(P49),Tableau2353[[#This Row],[Octobre]]=" ")," ",SUM(Tableau2353[[#This Row],[01/10/2024]:[31/10/2024]])/(COUNTA(Tableau2353[[#This Row],[01/10/2024]:[31/10/2024]])+COUNTBLANK(Tableau2353[[#This Row],[01/10/2024]:[31/10/2024]])))</f>
        <v>1</v>
      </c>
      <c r="AP49" s="8">
        <f>IF(OR(ISBLANK(P49),Tableau2353[[#This Row],[Novembre]]=" ")," ",SUM(Tableau2353[[#This Row],[01/11/2024]:[29/11/2024]])/(COUNTA(Tableau2353[[#This Row],[01/11/2024]:[29/11/2024]])+COUNTBLANK(Tableau2353[[#This Row],[01/11/2024]:[29/11/2024]])))</f>
        <v>0.5714285714285714</v>
      </c>
      <c r="AQ49" s="8">
        <f>IF(OR(ISBLANK(P49),Tableau2353[[#This Row],[Décembre]]=" ")," ",SUM(Tableau2353[[#This Row],[02/12/2024]:[31/12/2024]])/(COUNTA(Tableau2353[[#This Row],[02/12/2024]:[31/12/2024]])+COUNTBLANK(Tableau2353[[#This Row],[02/12/2024]:[31/12/2024]])))</f>
        <v>0.54545454545454541</v>
      </c>
      <c r="AR49" s="8">
        <v>1</v>
      </c>
      <c r="AS49" s="8">
        <v>1</v>
      </c>
      <c r="AT49" s="8">
        <v>1</v>
      </c>
      <c r="AU49" s="8">
        <v>1</v>
      </c>
      <c r="AV49" s="8">
        <v>1</v>
      </c>
      <c r="AW49" s="8">
        <v>1</v>
      </c>
      <c r="AX49" s="8">
        <v>1</v>
      </c>
      <c r="AY49" s="8">
        <v>1</v>
      </c>
      <c r="AZ49" s="61" t="s">
        <v>415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1</v>
      </c>
      <c r="BI49" s="8">
        <v>1</v>
      </c>
      <c r="BJ49" s="8">
        <v>1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1</v>
      </c>
      <c r="CB49" s="8">
        <v>1</v>
      </c>
      <c r="CC49" s="8">
        <v>1</v>
      </c>
      <c r="CD49" s="8">
        <v>1</v>
      </c>
      <c r="CE49" s="8">
        <v>1</v>
      </c>
      <c r="CF49" s="8">
        <v>1</v>
      </c>
      <c r="CG49" s="8">
        <v>1</v>
      </c>
      <c r="CH49" s="8">
        <v>1</v>
      </c>
      <c r="CI49" s="8">
        <v>1</v>
      </c>
      <c r="CJ49" s="8">
        <v>1</v>
      </c>
      <c r="CK49" s="8">
        <v>1</v>
      </c>
      <c r="CL49" s="8">
        <v>1</v>
      </c>
      <c r="CM49" s="8">
        <v>1</v>
      </c>
      <c r="CN49" s="8">
        <v>1</v>
      </c>
      <c r="CO49" s="8">
        <v>1</v>
      </c>
      <c r="CP49" s="8">
        <v>1</v>
      </c>
      <c r="CQ49" s="8">
        <v>1</v>
      </c>
      <c r="CR49" s="8">
        <v>1</v>
      </c>
      <c r="CS49" s="8">
        <v>1</v>
      </c>
      <c r="CT49" s="8">
        <v>1</v>
      </c>
      <c r="CU49" s="8">
        <v>1</v>
      </c>
      <c r="CV49" s="8">
        <v>1</v>
      </c>
      <c r="CW49" s="8">
        <v>1</v>
      </c>
      <c r="CX49" s="8">
        <v>1</v>
      </c>
      <c r="CY49" s="8">
        <v>1</v>
      </c>
      <c r="CZ49" s="8">
        <v>1</v>
      </c>
      <c r="DA49" s="8">
        <v>1</v>
      </c>
      <c r="DB49" s="8">
        <v>1</v>
      </c>
      <c r="DC49" s="8">
        <v>1</v>
      </c>
      <c r="DD49" s="8">
        <v>1</v>
      </c>
      <c r="DE49" s="8">
        <v>1</v>
      </c>
      <c r="DF49" s="8">
        <v>1</v>
      </c>
      <c r="DG49" s="8">
        <v>1</v>
      </c>
      <c r="DH49" s="8">
        <v>1</v>
      </c>
      <c r="DI49" s="8">
        <v>1</v>
      </c>
      <c r="DJ49" s="8">
        <v>1</v>
      </c>
      <c r="DK49" s="8">
        <v>1</v>
      </c>
      <c r="DL49" s="8" t="s">
        <v>415</v>
      </c>
      <c r="DM49" s="8" t="s">
        <v>415</v>
      </c>
      <c r="DN49" s="8">
        <v>1</v>
      </c>
      <c r="DO49" s="8">
        <v>1</v>
      </c>
      <c r="DP49" s="8">
        <v>1</v>
      </c>
      <c r="DQ49" s="8">
        <v>1</v>
      </c>
      <c r="DR49" s="8">
        <v>1</v>
      </c>
      <c r="DS49" s="8">
        <v>1</v>
      </c>
      <c r="DT49" s="8">
        <v>1</v>
      </c>
      <c r="DU49" s="8">
        <v>1</v>
      </c>
      <c r="DV49" s="8">
        <v>1</v>
      </c>
      <c r="DW49" s="8">
        <v>1</v>
      </c>
      <c r="DX49" s="8">
        <v>1</v>
      </c>
      <c r="DY49" s="8">
        <v>1</v>
      </c>
      <c r="DZ49" s="8">
        <v>1</v>
      </c>
      <c r="EA49" s="8" t="s">
        <v>415</v>
      </c>
      <c r="EB49" s="8">
        <v>1</v>
      </c>
      <c r="EC49" s="8">
        <v>1</v>
      </c>
      <c r="ED49" s="8">
        <v>1</v>
      </c>
      <c r="EE49" s="8">
        <v>1</v>
      </c>
      <c r="EF49" s="8">
        <v>1</v>
      </c>
      <c r="EG49" s="8">
        <v>1</v>
      </c>
      <c r="EH49" s="8">
        <v>1</v>
      </c>
      <c r="EI49" s="8">
        <v>1</v>
      </c>
      <c r="EJ49" s="8">
        <v>1</v>
      </c>
      <c r="EK49" s="8">
        <v>1</v>
      </c>
      <c r="EL49" s="8">
        <v>1</v>
      </c>
      <c r="EM49" s="8">
        <v>1</v>
      </c>
      <c r="EN49" s="8">
        <v>1</v>
      </c>
      <c r="EO49" s="8">
        <v>1</v>
      </c>
      <c r="EP49" s="8">
        <v>1</v>
      </c>
      <c r="EQ49" s="8">
        <v>1</v>
      </c>
      <c r="ER49" s="8">
        <v>1</v>
      </c>
      <c r="ES49" s="8">
        <v>1</v>
      </c>
      <c r="ET49" s="8">
        <v>1</v>
      </c>
      <c r="EU49" s="8">
        <v>1</v>
      </c>
      <c r="EV49" s="8">
        <v>1</v>
      </c>
      <c r="EW49" s="8">
        <v>1</v>
      </c>
      <c r="EX49" s="8">
        <v>1</v>
      </c>
      <c r="EY49" s="8">
        <v>1</v>
      </c>
      <c r="EZ49" s="8">
        <v>1</v>
      </c>
      <c r="FA49" s="8">
        <v>1</v>
      </c>
      <c r="FB49" s="8">
        <v>1</v>
      </c>
      <c r="FC49" s="8">
        <v>1</v>
      </c>
      <c r="FD49" s="8">
        <v>1</v>
      </c>
      <c r="FE49" s="8">
        <v>1</v>
      </c>
      <c r="FF49" s="8">
        <v>1</v>
      </c>
      <c r="FG49" s="8">
        <v>1</v>
      </c>
      <c r="FH49" s="8" t="s">
        <v>415</v>
      </c>
      <c r="FI49" s="8" t="s">
        <v>415</v>
      </c>
      <c r="FJ49" s="8" t="s">
        <v>413</v>
      </c>
      <c r="FK49" s="8" t="s">
        <v>413</v>
      </c>
      <c r="FL49" s="8" t="s">
        <v>413</v>
      </c>
      <c r="FM49" s="8">
        <v>1</v>
      </c>
      <c r="FN49" s="8">
        <v>1</v>
      </c>
      <c r="FO49" s="8">
        <v>1</v>
      </c>
      <c r="FP49" s="8">
        <v>1</v>
      </c>
      <c r="FQ49" s="8">
        <v>1</v>
      </c>
      <c r="FR49" s="8">
        <v>1</v>
      </c>
      <c r="FS49" s="8">
        <v>1</v>
      </c>
      <c r="FT49" s="8">
        <v>1</v>
      </c>
      <c r="FU49" s="8">
        <v>1</v>
      </c>
      <c r="FV49" s="8">
        <v>1</v>
      </c>
      <c r="FW49" s="8">
        <v>1</v>
      </c>
      <c r="FX49" s="8">
        <v>1</v>
      </c>
      <c r="FY49" s="8">
        <v>1</v>
      </c>
      <c r="FZ49" s="8">
        <v>1</v>
      </c>
      <c r="GA49" s="8">
        <v>1</v>
      </c>
      <c r="GB49" s="8">
        <v>1</v>
      </c>
      <c r="GC49" s="8">
        <v>1</v>
      </c>
      <c r="GD49" s="8">
        <v>1</v>
      </c>
      <c r="GE49" s="8">
        <v>1</v>
      </c>
      <c r="GF49" s="8">
        <v>1</v>
      </c>
      <c r="GG49" s="8">
        <v>1</v>
      </c>
      <c r="GH49" s="8">
        <v>1</v>
      </c>
      <c r="GI49" s="8">
        <v>1</v>
      </c>
      <c r="GJ49" s="8">
        <v>1</v>
      </c>
      <c r="GK49" s="8">
        <v>1</v>
      </c>
      <c r="GL49" s="8">
        <v>1</v>
      </c>
      <c r="GM49" s="8" t="s">
        <v>415</v>
      </c>
      <c r="GN49" s="8">
        <v>1</v>
      </c>
      <c r="GO49" s="8">
        <v>1</v>
      </c>
      <c r="GP49" s="8">
        <v>1</v>
      </c>
      <c r="GQ49" s="8">
        <v>1</v>
      </c>
      <c r="GR49" s="8">
        <v>1</v>
      </c>
      <c r="GS49" s="8">
        <v>1</v>
      </c>
      <c r="GT49" s="8">
        <v>1</v>
      </c>
      <c r="GU49" s="8">
        <v>1</v>
      </c>
      <c r="GV49" s="8">
        <v>1</v>
      </c>
      <c r="GW49" s="8">
        <v>1</v>
      </c>
      <c r="GX49" s="8" t="s">
        <v>415</v>
      </c>
      <c r="GY49" s="8">
        <v>1</v>
      </c>
      <c r="GZ49" s="8">
        <v>1</v>
      </c>
      <c r="HA49" s="8">
        <v>1</v>
      </c>
      <c r="HB49" s="8" t="s">
        <v>415</v>
      </c>
      <c r="HC49" s="8" t="s">
        <v>415</v>
      </c>
      <c r="HD49" s="8">
        <v>1</v>
      </c>
      <c r="HE49" s="8">
        <v>1</v>
      </c>
      <c r="HF49" s="8">
        <v>1</v>
      </c>
      <c r="HG49" s="8">
        <v>1</v>
      </c>
      <c r="HH49" s="8">
        <v>1</v>
      </c>
      <c r="HI49" s="8">
        <v>1</v>
      </c>
      <c r="HJ49" s="8">
        <v>1</v>
      </c>
      <c r="HK49" s="8">
        <v>1</v>
      </c>
      <c r="HL49" s="8">
        <v>1</v>
      </c>
      <c r="HM49" s="8">
        <v>1</v>
      </c>
      <c r="HN49" s="8">
        <v>1</v>
      </c>
      <c r="HO49" s="8">
        <v>1</v>
      </c>
      <c r="HP49" s="8">
        <v>1</v>
      </c>
      <c r="HQ49" s="8">
        <v>1</v>
      </c>
      <c r="HR49" s="8">
        <v>1</v>
      </c>
      <c r="HS49" s="8">
        <v>1</v>
      </c>
      <c r="HT49" s="8">
        <v>1</v>
      </c>
      <c r="HU49" s="8" t="s">
        <v>415</v>
      </c>
      <c r="HV49" s="8">
        <v>1</v>
      </c>
      <c r="HW49" s="8">
        <v>1</v>
      </c>
      <c r="HX49" s="8">
        <v>1</v>
      </c>
      <c r="HY49" s="8">
        <v>1</v>
      </c>
      <c r="HZ49" s="8">
        <v>1</v>
      </c>
      <c r="IA49" s="8">
        <v>1</v>
      </c>
      <c r="IB49" s="8">
        <v>1</v>
      </c>
      <c r="IC49" s="8">
        <v>1</v>
      </c>
      <c r="ID49" s="8">
        <v>1</v>
      </c>
      <c r="IE49" s="8">
        <v>1</v>
      </c>
      <c r="IF49" s="8">
        <v>1</v>
      </c>
      <c r="IG49" s="8">
        <v>1</v>
      </c>
      <c r="IH49" s="8">
        <v>1</v>
      </c>
      <c r="II49" s="8">
        <v>1</v>
      </c>
      <c r="IJ49" s="8">
        <v>1</v>
      </c>
      <c r="IK49" s="8">
        <v>1</v>
      </c>
      <c r="IL49" s="8">
        <v>1</v>
      </c>
      <c r="IM49" s="8">
        <v>1</v>
      </c>
      <c r="IN49" s="8">
        <v>1</v>
      </c>
      <c r="IO49" s="8">
        <v>1</v>
      </c>
      <c r="IP49" s="8">
        <v>1</v>
      </c>
      <c r="IQ49" s="8">
        <v>1</v>
      </c>
      <c r="IR49" s="8">
        <v>1</v>
      </c>
      <c r="IS49" s="8">
        <v>1</v>
      </c>
      <c r="IT49" s="8">
        <v>1</v>
      </c>
      <c r="IU49" s="8">
        <v>1</v>
      </c>
      <c r="IV49" s="8">
        <v>1</v>
      </c>
      <c r="IW49" s="8">
        <v>1</v>
      </c>
      <c r="IX49" s="8">
        <v>1</v>
      </c>
      <c r="IY49" s="8">
        <v>1</v>
      </c>
      <c r="IZ49" s="8">
        <v>1</v>
      </c>
      <c r="JA49" s="8">
        <v>1</v>
      </c>
      <c r="JB49" s="8">
        <v>1</v>
      </c>
      <c r="JC49" s="8">
        <v>1</v>
      </c>
      <c r="JD49" s="8">
        <v>1</v>
      </c>
      <c r="JE49" s="8">
        <v>1</v>
      </c>
      <c r="JF49" s="8" t="s">
        <v>415</v>
      </c>
      <c r="JG49" s="8">
        <v>1</v>
      </c>
      <c r="JH49" s="8">
        <v>1</v>
      </c>
      <c r="JI49" s="8" t="s">
        <v>413</v>
      </c>
      <c r="JJ49" s="8" t="s">
        <v>413</v>
      </c>
      <c r="JK49" s="8" t="s">
        <v>413</v>
      </c>
      <c r="JL49" s="8" t="s">
        <v>413</v>
      </c>
      <c r="JM49" s="8" t="s">
        <v>413</v>
      </c>
      <c r="JN49" s="8" t="s">
        <v>415</v>
      </c>
      <c r="JO49" s="8">
        <v>1</v>
      </c>
      <c r="JP49" s="8">
        <v>1</v>
      </c>
      <c r="JQ49" s="8">
        <v>1</v>
      </c>
      <c r="JR49" s="8" t="s">
        <v>409</v>
      </c>
      <c r="JS49" s="8">
        <v>1</v>
      </c>
      <c r="JT49" s="8">
        <v>1</v>
      </c>
      <c r="JU49" s="8">
        <v>1</v>
      </c>
      <c r="JV49" s="8">
        <v>1</v>
      </c>
      <c r="JW49" s="8" t="s">
        <v>409</v>
      </c>
      <c r="JX49" s="8">
        <v>1</v>
      </c>
      <c r="JY49" s="8">
        <v>1</v>
      </c>
      <c r="JZ49" s="8">
        <v>1</v>
      </c>
      <c r="KA49" s="8">
        <v>1</v>
      </c>
      <c r="KB49" s="8" t="s">
        <v>409</v>
      </c>
      <c r="KC49" s="8">
        <v>1</v>
      </c>
      <c r="KD49" s="8">
        <v>1</v>
      </c>
      <c r="KE49" s="8">
        <v>1</v>
      </c>
      <c r="KF49" s="8">
        <v>1</v>
      </c>
      <c r="KG49" s="8" t="s">
        <v>409</v>
      </c>
      <c r="KH49" s="8">
        <v>1</v>
      </c>
      <c r="KI49" s="8">
        <v>1</v>
      </c>
      <c r="KJ49" s="8">
        <v>1</v>
      </c>
      <c r="KK49" s="8">
        <v>1</v>
      </c>
      <c r="KL49" s="8" t="s">
        <v>409</v>
      </c>
      <c r="KM49" s="8" t="s">
        <v>413</v>
      </c>
      <c r="KN49" s="8" t="s">
        <v>413</v>
      </c>
      <c r="KO49" s="8" t="s">
        <v>413</v>
      </c>
      <c r="KP49" s="8" t="s">
        <v>413</v>
      </c>
      <c r="KQ49" s="8" t="s">
        <v>413</v>
      </c>
      <c r="KR49" s="8" t="s">
        <v>413</v>
      </c>
      <c r="KS49" s="8" t="s">
        <v>413</v>
      </c>
      <c r="KT49" s="8">
        <f t="shared" si="3"/>
        <v>5</v>
      </c>
      <c r="KU49" s="8">
        <f t="shared" si="0"/>
        <v>15</v>
      </c>
      <c r="KV49" s="102">
        <f t="shared" si="1"/>
        <v>229</v>
      </c>
      <c r="KW49" s="8">
        <f t="shared" si="2"/>
        <v>13</v>
      </c>
      <c r="KX49" s="8">
        <v>6</v>
      </c>
      <c r="KY49" s="8"/>
      <c r="KZ49" s="61">
        <f>IF(ISBLANK($P49)," ",IF(AND(NOT(ISBLANK($Q49)),MONTH($Q49)&gt;1),IF(MONTH($P49)&lt;=1,COUNTIF(Tableau2353[[#This Row],[01/01/2024]:[31/01/2024]],"B")), IF(IF(AND((ISBLANK($Q49))),MONTH($P49)&gt;1)," ",IF(MONTH($P49)&lt;=1,COUNTIF(Tableau2353[[#This Row],[01/01/2024]:[31/01/2024]],"B")))))</f>
        <v>0</v>
      </c>
      <c r="LA49" s="61">
        <f>IF(ISBLANK($P49)," ",IF(AND(NOT(ISBLANK($Q49)),MONTH($Q49)&gt;2),IF(MONTH($P49)&lt;=2,COUNTIF(Tableau2353[[#This Row],[01/02/2024]:[29/02/2024]],"B")), IF(IF(AND((ISBLANK($Q49))),MONTH($P49)&gt;2)," ",IF(MONTH($P49)&lt;=2,COUNTIF(Tableau2353[[#This Row],[01/02/2024]:[29/02/2024]],"B")))))</f>
        <v>0</v>
      </c>
      <c r="LB49" s="61">
        <f>IF(ISBLANK($P49)," ",IF(AND(NOT(ISBLANK($Q49)),MONTH($Q49)&gt;3),IF(MONTH($P49)&lt;=3,COUNTIF(Tableau2353[[#This Row],[01/03/2024]:[29/03/2024]],"B")), IF(IF(AND((ISBLANK($Q49))),MONTH($P49)&gt;3)," ",IF(MONTH($P49)&lt;=3,COUNTIF(Tableau2353[[#This Row],[01/03/2024]:[29/03/2024]],"B")))))</f>
        <v>0</v>
      </c>
      <c r="LC49" s="61">
        <f>IF(ISBLANK($P49)," ",IF(AND(NOT(ISBLANK($Q49)),MONTH($Q49)&gt;4),IF(MONTH($P49)&lt;=4,COUNTIF(Tableau2353[[#This Row],[01/04/2024]:[30/04/2024]],"B")), IF(IF(AND((ISBLANK($Q49))),MONTH($P49)&gt;4)," ",IF(MONTH($P49)&lt;=4,COUNTIF(Tableau2353[[#This Row],[01/04/2024]:[30/04/2024]],"B")))))</f>
        <v>0</v>
      </c>
      <c r="LD49" s="61">
        <f>IF(ISBLANK($P49)," ",IF(AND(NOT(ISBLANK($Q49)),MONTH($Q49)&gt;5),IF(MONTH($P49)&lt;=5,COUNTIF(Tableau2353[[#This Row],[01/05/2024]:[31/05/2024]],"B")), IF(IF(AND((ISBLANK($Q49))),MONTH($P49)&gt;5)," ",IF(MONTH($P49)&lt;=5,COUNTIF(Tableau2353[[#This Row],[01/05/2024]:[31/05/2024]],"B")))))</f>
        <v>0</v>
      </c>
      <c r="LE49" s="61">
        <f>IF(ISBLANK($P49)," ",IF(AND(NOT(ISBLANK($Q49)),MONTH($Q49)&gt;6),IF(MONTH($P49)&lt;=6,COUNTIF(Tableau2353[[#This Row],[3/6/20242]:[28/06/2024]],"B")), IF(IF(AND((ISBLANK($Q49))),MONTH($P49)&gt;6)," ",IF(MONTH($P49)&lt;=6,COUNTIF(Tableau2353[[#This Row],[3/6/20242]:[28/06/2024]],"B")))))</f>
        <v>0</v>
      </c>
      <c r="LF49" s="61">
        <f>IF(ISBLANK($P49)," ",IF(AND(NOT(ISBLANK($Q49)),MONTH($Q49)&gt;7),IF(MONTH($P49)&lt;=7,COUNTIF(Tableau2353[[#This Row],[01/07/2024]:[31/07/2024]],"B")), IF(IF(AND((ISBLANK($Q49))),MONTH($P49)&gt;7)," ",IF(MONTH($P49)&lt;=7,COUNTIF(Tableau2353[[#This Row],[01/07/2024]:[31/07/2024]],"B")))))</f>
        <v>0</v>
      </c>
      <c r="LG49" s="61">
        <f>IF(ISBLANK($P49)," ",IF(AND(NOT(ISBLANK($Q49)),MONTH($Q49)&gt;8),IF(MONTH($P49)&lt;=8,COUNTIF(Tableau2353[[#This Row],[1/8/2024]:[30/08/2024]],"B")), IF(IF(AND((ISBLANK($Q49))),MONTH($P49)&gt;8)," ",IF(MONTH($P49)&lt;=8,COUNTIF(Tableau2353[[#This Row],[1/8/2024]:[30/08/2024]],"B")))))</f>
        <v>0</v>
      </c>
      <c r="LH49" s="61">
        <f>IF(ISBLANK($P49)," ",IF(AND(NOT(ISBLANK($Q49)),MONTH($Q49)&gt;9),IF(MONTH($P49)&lt;=9,COUNTIF(Tableau2353[[#This Row],[02/09/2024]:[30/09/2024]],"B")), IF(IF(AND((ISBLANK($Q49))),MONTH($P49)&gt;9)," ",IF(MONTH($P49)&lt;=9,COUNTIF(Tableau2353[[#This Row],[02/09/2024]:[30/09/2024]],"B")))))</f>
        <v>0</v>
      </c>
      <c r="LI49" s="61">
        <f>IF(ISBLANK($P49)," ",IF(AND(NOT(ISBLANK($Q49)),MONTH($Q49)&gt;10),IF(MONTH($P49)&lt;=10,COUNTIF(Tableau2353[[#This Row],[01/10/2024]:[31/10/2024]],"B")), IF(IF(AND((ISBLANK($Q49))),MONTH($P49)&gt;10)," ",IF(MONTH($P49)&lt;=10,COUNTIF(Tableau2353[[#This Row],[01/10/2024]:[31/10/2024]],"B")))))</f>
        <v>0</v>
      </c>
      <c r="LJ49" s="61">
        <f>IF(ISBLANK($P49)," ",IF(AND(NOT(ISBLANK($Q49)),MONTH($Q49)&gt;11),IF(MONTH($P49)&lt;=11,COUNTIF(Tableau2353[[#This Row],[01/11/2024]:[29/11/2024]],"B")), IF(IF(AND((ISBLANK($Q49))),MONTH($P49)&gt;11)," ",IF(MONTH($P49)&lt;=11,COUNTIF(Tableau2353[[#This Row],[01/11/2024]:[29/11/2024]],"B")))))</f>
        <v>0</v>
      </c>
      <c r="LK49" s="61">
        <f>IF(ISBLANK($P49)," ",IF(AND(NOT(ISBLANK($Q49)),MONTH($Q49)&gt;12),IF(MONTH($P49)&lt;=12,COUNTIF(Tableau2353[[#This Row],[02/12/2024]:[31/12/2024]],"B")), IF(IF(AND((ISBLANK($Q49))),MONTH($P49)&gt;12)," ",IF(MONTH($P49)&lt;=12,COUNTIF(Tableau2353[[#This Row],[02/12/2024]:[31/12/2024]],"B")))))</f>
        <v>0</v>
      </c>
    </row>
    <row r="50" spans="1:323" ht="15" hidden="1" customHeight="1">
      <c r="A50" s="40">
        <v>1</v>
      </c>
      <c r="B50" s="25" t="s">
        <v>950</v>
      </c>
      <c r="C50" s="26" t="s">
        <v>951</v>
      </c>
      <c r="D50" s="32">
        <v>44333</v>
      </c>
      <c r="E50" s="26" t="s">
        <v>419</v>
      </c>
      <c r="F50" s="26" t="s">
        <v>431</v>
      </c>
      <c r="G50" s="26" t="s">
        <v>421</v>
      </c>
      <c r="H50" s="26" t="s">
        <v>422</v>
      </c>
      <c r="I50" s="26" t="s">
        <v>423</v>
      </c>
      <c r="J50" s="26" t="s">
        <v>440</v>
      </c>
      <c r="K50" s="26" t="s">
        <v>441</v>
      </c>
      <c r="L50" s="26" t="s">
        <v>935</v>
      </c>
      <c r="M50" s="26"/>
      <c r="N50" s="26" t="s">
        <v>561</v>
      </c>
      <c r="O50" s="26" t="s">
        <v>451</v>
      </c>
      <c r="P50" s="32">
        <v>45292</v>
      </c>
      <c r="Q50" s="29">
        <v>45299</v>
      </c>
      <c r="R50" s="27" t="s">
        <v>614</v>
      </c>
      <c r="S50" s="28">
        <f>IF(ISBLANK(P50)," ",IF(IF(AND(NOT(ISBLANK(Q50))),MONTH(Q50)&lt;1)," ",IF(MONTH(P50)&lt;2,SUM(Tableau2353[[#This Row],[01/01/2024]:[31/01/2024]])," ")))</f>
        <v>5</v>
      </c>
      <c r="T50" s="28" t="str">
        <f>IF(ISBLANK(P50)," ",IF(IF(AND(NOT(ISBLANK(Q50))),MONTH(Q50)&lt;2)," ",IF(MONTH(P50)&lt;3,SUM(Tableau2353[[#This Row],[01/02/2024]:[29/02/2024]])," ")))</f>
        <v xml:space="preserve"> </v>
      </c>
      <c r="U50" s="28" t="str">
        <f>IF(ISBLANK(P50)," ",IF(IF(AND(NOT(ISBLANK(Q50))),MONTH(Q50)&lt;3)," ",IF(MONTH(P50)&lt;4,SUM(Tableau2353[[#This Row],[01/03/2024]:[29/03/2024]])," ")))</f>
        <v xml:space="preserve"> </v>
      </c>
      <c r="V50" s="28" t="str">
        <f>IF(ISBLANK(P50)," ",IF(IF(AND(NOT(ISBLANK(Q50))),MONTH(Q50)&lt;4)," ",IF(MONTH(P50)&lt;5,SUM(Tableau2353[[#This Row],[01/04/2024]:[30/04/2024]])," ")))</f>
        <v xml:space="preserve"> </v>
      </c>
      <c r="W50" s="28" t="str">
        <f>IF(ISBLANK(P50)," ",IF(IF(AND(NOT(ISBLANK(Q50))),MONTH(Q50)&lt;5)," ",IF(MONTH(P50)&lt;6,SUM(Tableau2353[[#This Row],[01/05/2024]:[31/05/2024]])," ")))</f>
        <v xml:space="preserve"> </v>
      </c>
      <c r="X50" s="28" t="str">
        <f>IF(ISBLANK(P50)," ",IF(IF(AND(NOT(ISBLANK(Q50))),MONTH(Q50)&lt;6)," ",IF(MONTH(P50)&lt;7,SUM(Tableau2353[[#This Row],[3/6/20242]:[28/06/2024]])," ")))</f>
        <v xml:space="preserve"> </v>
      </c>
      <c r="Y50" s="28" t="str">
        <f>IF(ISBLANK(P50)," ",IF(IF(AND(NOT(ISBLANK(Q50))),MONTH(Q50)&lt;6)," ",IF(MONTH(P50)&lt;8,SUM(Tableau2353[[#This Row],[01/07/2024]:[31/07/2024]])," ")))</f>
        <v xml:space="preserve"> </v>
      </c>
      <c r="Z50" s="28" t="str">
        <f>IF(ISBLANK(P50)," ",IF(IF(AND(NOT(ISBLANK(Q50))),MONTH(Q50)&lt;8)," ",IF(MONTH(P50)&lt;9,SUM(Tableau2353[[#This Row],[1/8/2024]:[30/08/2024]])," ")))</f>
        <v xml:space="preserve"> </v>
      </c>
      <c r="AA50" s="28" t="str">
        <f>IF(ISBLANK(P50)," ",IF(IF(AND(NOT(ISBLANK(Q50))),MONTH(Q50)&lt;9)," ",IF(MONTH(P50)&lt;10,SUM(Tableau2353[[#This Row],[02/09/2024]:[30/09/2024]])," ")))</f>
        <v xml:space="preserve"> </v>
      </c>
      <c r="AB50" s="28" t="str">
        <f>IF(ISBLANK(P50)," ",IF(IF(AND(NOT(ISBLANK(Q50))),MONTH(Q50)&lt;10)," ",IF(MONTH(P50)&lt;11,SUM(Tableau2353[[#This Row],[01/10/2024]:[31/10/2024]])," ")))</f>
        <v xml:space="preserve"> </v>
      </c>
      <c r="AC50" s="28" t="str">
        <f>IF(ISBLANK(P50)," ",IF(IF(AND(NOT(ISBLANK(Q50))),MONTH(Q50)&lt;11)," ",IF(MONTH(P50)&lt;12,SUM(Tableau2353[[#This Row],[01/11/2024]:[29/11/2024]])," ")))</f>
        <v xml:space="preserve"> </v>
      </c>
      <c r="AD50" s="28" t="str">
        <f>IF(ISBLANK(P50)," ",IF(IF(AND(NOT(ISBLANK(Q50))),MONTH(Q50)&lt;12)," ",IF(MONTH(P50)&lt;13,SUM(Tableau2353[[#This Row],[02/12/2024]:[31/12/2024]])," ")))</f>
        <v xml:space="preserve"> </v>
      </c>
      <c r="AE50" s="7"/>
      <c r="AF50" s="64">
        <f>IF(OR(ISBLANK(P50),Tableau2353[[#This Row],[Janvier]]=" ")," ",SUM(Tableau2353[[#This Row],[01/01/2024]:[31/01/2024]])/(COUNTA(Tableau2353[[#This Row],[01/01/2024]:[31/01/2024]])+COUNTBLANK(Tableau2353[[#This Row],[01/01/2024]:[31/01/2024]])))</f>
        <v>0.21739130434782608</v>
      </c>
      <c r="AG50" s="8" t="str">
        <f>IF(OR(ISBLANK(P50),Tableau2353[[#This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50" s="8" t="str">
        <f>IF(OR(ISBLANK(P50),Tableau2353[[#This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50" s="8" t="str">
        <f>IF(OR(ISBLANK(P50),Tableau2353[[#This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50" s="8" t="str">
        <f>IF(OR(ISBLANK(P50),Tableau2353[[#This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50" s="8" t="str">
        <f>IF(OR(ISBLANK(P50),Tableau2353[[#This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50" s="8" t="str">
        <f>IF(OR(ISBLANK(P50),Tableau2353[[#This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50" s="8" t="str">
        <f>IF(OR(ISBLANK(P50),Tableau2353[[#This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50" s="8" t="str">
        <f>IF(OR(ISBLANK(P50),Tableau2353[[#This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50" s="8" t="str">
        <f>IF(OR(ISBLANK(P50),Tableau2353[[#This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50" s="8" t="str">
        <f>IF(OR(ISBLANK(P50),Tableau2353[[#This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50" s="8" t="str">
        <f>IF(OR(ISBLANK(P50),Tableau2353[[#This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/>
      <c r="AX50" s="8"/>
      <c r="AY50" s="8"/>
      <c r="AZ50" s="61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 t="s">
        <v>415</v>
      </c>
      <c r="FJ50" s="8" t="s">
        <v>415</v>
      </c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 t="s">
        <v>415</v>
      </c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>
        <v>1</v>
      </c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 t="s">
        <v>415</v>
      </c>
      <c r="GY50" s="8"/>
      <c r="GZ50" s="8"/>
      <c r="HA50" s="8"/>
      <c r="HB50" s="8" t="s">
        <v>415</v>
      </c>
      <c r="HC50" s="8" t="s">
        <v>415</v>
      </c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 t="s">
        <v>415</v>
      </c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 t="s">
        <v>415</v>
      </c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>
        <f t="shared" si="3"/>
        <v>0</v>
      </c>
      <c r="KU50" s="8">
        <f t="shared" si="0"/>
        <v>0</v>
      </c>
      <c r="KV50" s="8">
        <f t="shared" si="1"/>
        <v>6</v>
      </c>
      <c r="KW50" s="8">
        <f t="shared" si="2"/>
        <v>8</v>
      </c>
      <c r="KX50" s="8"/>
      <c r="KY50" s="8" t="e">
        <f>VLOOKUP(Tableau2353[[#This Row],[Matricule]],Feuil2!D:J,7,0)</f>
        <v>#N/A</v>
      </c>
      <c r="KZ50" s="61">
        <f>IF(ISBLANK($P50)," ",IF(AND(NOT(ISBLANK($Q50)),MONTH($Q50)&gt;1),IF(MONTH($P50)&lt;=1,COUNTIF(Tableau2353[[#This Row],[01/01/2024]:[31/01/2024]],"B")), IF(IF(AND((ISBLANK($Q50))),MONTH($P50)&gt;1)," ",IF(MONTH($P50)&lt;=1,COUNTIF(Tableau2353[[#This Row],[01/01/2024]:[31/01/2024]],"B")))))</f>
        <v>0</v>
      </c>
      <c r="LA50" s="61">
        <f>IF(ISBLANK($P50)," ",IF(AND(NOT(ISBLANK($Q50)),MONTH($Q50)&gt;2),IF(MONTH($P50)&lt;=2,COUNTIF(Tableau2353[[#This Row],[01/02/2024]:[29/02/2024]],"B")), IF(IF(AND((ISBLANK($Q50))),MONTH($P50)&gt;2)," ",IF(MONTH($P50)&lt;=2,COUNTIF(Tableau2353[[#This Row],[01/02/2024]:[29/02/2024]],"B")))))</f>
        <v>0</v>
      </c>
      <c r="LB50" s="61">
        <f>IF(ISBLANK($P50)," ",IF(AND(NOT(ISBLANK($Q50)),MONTH($Q50)&gt;3),IF(MONTH($P50)&lt;=3,COUNTIF(Tableau2353[[#This Row],[01/03/2024]:[29/03/2024]],"B")), IF(IF(AND((ISBLANK($Q50))),MONTH($P50)&gt;3)," ",IF(MONTH($P50)&lt;=3,COUNTIF(Tableau2353[[#This Row],[01/03/2024]:[29/03/2024]],"B")))))</f>
        <v>0</v>
      </c>
      <c r="LC50" s="61">
        <f>IF(ISBLANK($P50)," ",IF(AND(NOT(ISBLANK($Q50)),MONTH($Q50)&gt;4),IF(MONTH($P50)&lt;=4,COUNTIF(Tableau2353[[#This Row],[01/04/2024]:[30/04/2024]],"B")), IF(IF(AND((ISBLANK($Q50))),MONTH($P50)&gt;4)," ",IF(MONTH($P50)&lt;=4,COUNTIF(Tableau2353[[#This Row],[01/04/2024]:[30/04/2024]],"B")))))</f>
        <v>0</v>
      </c>
      <c r="LD50" s="61">
        <f>IF(ISBLANK($P50)," ",IF(AND(NOT(ISBLANK($Q50)),MONTH($Q50)&gt;5),IF(MONTH($P50)&lt;=5,COUNTIF(Tableau2353[[#This Row],[01/05/2024]:[31/05/2024]],"B")), IF(IF(AND((ISBLANK($Q50))),MONTH($P50)&gt;5)," ",IF(MONTH($P50)&lt;=5,COUNTIF(Tableau2353[[#This Row],[01/05/2024]:[31/05/2024]],"B")))))</f>
        <v>0</v>
      </c>
      <c r="LE50" s="61">
        <f>IF(ISBLANK($P50)," ",IF(AND(NOT(ISBLANK($Q50)),MONTH($Q50)&gt;6),IF(MONTH($P50)&lt;=6,COUNTIF(Tableau2353[[#This Row],[3/6/20242]:[28/06/2024]],"B")), IF(IF(AND((ISBLANK($Q50))),MONTH($P50)&gt;6)," ",IF(MONTH($P50)&lt;=6,COUNTIF(Tableau2353[[#This Row],[3/6/20242]:[28/06/2024]],"B")))))</f>
        <v>0</v>
      </c>
      <c r="LF50" s="61">
        <f>IF(ISBLANK($P50)," ",IF(AND(NOT(ISBLANK($Q50)),MONTH($Q50)&gt;7),IF(MONTH($P50)&lt;=7,COUNTIF(Tableau2353[[#This Row],[01/07/2024]:[31/07/2024]],"B")), IF(IF(AND((ISBLANK($Q50))),MONTH($P50)&gt;7)," ",IF(MONTH($P50)&lt;=7,COUNTIF(Tableau2353[[#This Row],[01/07/2024]:[31/07/2024]],"B")))))</f>
        <v>0</v>
      </c>
      <c r="LG50" s="61">
        <f>IF(ISBLANK($P50)," ",IF(AND(NOT(ISBLANK($Q50)),MONTH($Q50)&gt;8),IF(MONTH($P50)&lt;=8,COUNTIF(Tableau2353[[#This Row],[1/8/2024]:[30/08/2024]],"B")), IF(IF(AND((ISBLANK($Q50))),MONTH($P50)&gt;8)," ",IF(MONTH($P50)&lt;=8,COUNTIF(Tableau2353[[#This Row],[1/8/2024]:[30/08/2024]],"B")))))</f>
        <v>0</v>
      </c>
      <c r="LH50" s="61">
        <f>IF(ISBLANK($P50)," ",IF(AND(NOT(ISBLANK($Q50)),MONTH($Q50)&gt;9),IF(MONTH($P50)&lt;=9,COUNTIF(Tableau2353[[#This Row],[02/09/2024]:[30/09/2024]],"B")), IF(IF(AND((ISBLANK($Q50))),MONTH($P50)&gt;9)," ",IF(MONTH($P50)&lt;=9,COUNTIF(Tableau2353[[#This Row],[02/09/2024]:[30/09/2024]],"B")))))</f>
        <v>0</v>
      </c>
      <c r="LI50" s="61">
        <f>IF(ISBLANK($P50)," ",IF(AND(NOT(ISBLANK($Q50)),MONTH($Q50)&gt;10),IF(MONTH($P50)&lt;=10,COUNTIF(Tableau2353[[#This Row],[01/10/2024]:[31/10/2024]],"B")), IF(IF(AND((ISBLANK($Q50))),MONTH($P50)&gt;10)," ",IF(MONTH($P50)&lt;=10,COUNTIF(Tableau2353[[#This Row],[01/10/2024]:[31/10/2024]],"B")))))</f>
        <v>0</v>
      </c>
      <c r="LJ50" s="61">
        <f>IF(ISBLANK($P50)," ",IF(AND(NOT(ISBLANK($Q50)),MONTH($Q50)&gt;11),IF(MONTH($P50)&lt;=11,COUNTIF(Tableau2353[[#This Row],[01/11/2024]:[29/11/2024]],"B")), IF(IF(AND((ISBLANK($Q50))),MONTH($P50)&gt;11)," ",IF(MONTH($P50)&lt;=11,COUNTIF(Tableau2353[[#This Row],[01/11/2024]:[29/11/2024]],"B")))))</f>
        <v>0</v>
      </c>
      <c r="LK50" s="61">
        <f>IF(ISBLANK($P50)," ",IF(AND(NOT(ISBLANK($Q50)),MONTH($Q50)&gt;12),IF(MONTH($P50)&lt;=12,COUNTIF(Tableau2353[[#This Row],[02/12/2024]:[31/12/2024]],"B")), IF(IF(AND((ISBLANK($Q50))),MONTH($P50)&gt;12)," ",IF(MONTH($P50)&lt;=12,COUNTIF(Tableau2353[[#This Row],[02/12/2024]:[31/12/2024]],"B")))))</f>
        <v>0</v>
      </c>
    </row>
    <row r="51" spans="1:323" ht="15" hidden="1" customHeight="1">
      <c r="A51" s="40">
        <v>1</v>
      </c>
      <c r="B51" s="92" t="s">
        <v>555</v>
      </c>
      <c r="C51" s="26" t="s">
        <v>556</v>
      </c>
      <c r="D51" s="32">
        <v>44998</v>
      </c>
      <c r="E51" s="26" t="s">
        <v>419</v>
      </c>
      <c r="F51" s="26" t="s">
        <v>465</v>
      </c>
      <c r="G51" s="26" t="s">
        <v>421</v>
      </c>
      <c r="H51" s="26" t="s">
        <v>548</v>
      </c>
      <c r="I51" s="26" t="s">
        <v>423</v>
      </c>
      <c r="J51" s="26" t="s">
        <v>424</v>
      </c>
      <c r="K51" s="26" t="s">
        <v>425</v>
      </c>
      <c r="L51" s="26" t="s">
        <v>481</v>
      </c>
      <c r="M51" s="26" t="s">
        <v>550</v>
      </c>
      <c r="N51" s="26" t="s">
        <v>443</v>
      </c>
      <c r="O51" s="26" t="s">
        <v>550</v>
      </c>
      <c r="P51" s="32">
        <v>45292</v>
      </c>
      <c r="Q51" s="26"/>
      <c r="R51" s="27" t="s">
        <v>445</v>
      </c>
      <c r="S51" s="28">
        <f>IF(ISBLANK(P51)," ",IF(IF(AND(NOT(ISBLANK(Q51))),MONTH(Q51)&lt;1)," ",IF(MONTH(P51)&lt;2,SUM(Tableau2353[[#This Row],[01/01/2024]:[31/01/2024]])," ")))</f>
        <v>19</v>
      </c>
      <c r="T51" s="28">
        <f>IF(ISBLANK(P51)," ",IF(IF(AND(NOT(ISBLANK(Q51))),MONTH(Q51)&lt;2)," ",IF(MONTH(P51)&lt;3,SUM(Tableau2353[[#This Row],[01/02/2024]:[29/02/2024]])," ")))</f>
        <v>21</v>
      </c>
      <c r="U51" s="28">
        <f>IF(ISBLANK(P51)," ",IF(IF(AND(NOT(ISBLANK(Q51))),MONTH(Q51)&lt;3)," ",IF(MONTH(P51)&lt;4,SUM(Tableau2353[[#This Row],[01/03/2024]:[29/03/2024]])," ")))</f>
        <v>21</v>
      </c>
      <c r="V51" s="28">
        <f>IF(ISBLANK(P51)," ",IF(IF(AND(NOT(ISBLANK(Q51))),MONTH(Q51)&lt;4)," ",IF(MONTH(P51)&lt;5,SUM(Tableau2353[[#This Row],[01/04/2024]:[30/04/2024]])," ")))</f>
        <v>20</v>
      </c>
      <c r="W51" s="28">
        <f>IF(ISBLANK(P51)," ",IF(IF(AND(NOT(ISBLANK(Q51))),MONTH(Q51)&lt;5)," ",IF(MONTH(P51)&lt;6,SUM(Tableau2353[[#This Row],[01/05/2024]:[31/05/2024]])," ")))</f>
        <v>7</v>
      </c>
      <c r="X51" s="28">
        <f>IF(ISBLANK(P51)," ",IF(IF(AND(NOT(ISBLANK(Q51))),MONTH(Q51)&lt;6)," ",IF(MONTH(P51)&lt;7,SUM(Tableau2353[[#This Row],[3/6/20242]:[28/06/2024]])," ")))</f>
        <v>18</v>
      </c>
      <c r="Y51" s="28">
        <f>IF(ISBLANK(P51)," ",IF(IF(AND(NOT(ISBLANK(Q51))),MONTH(Q51)&lt;6)," ",IF(MONTH(P51)&lt;8,SUM(Tableau2353[[#This Row],[01/07/2024]:[31/07/2024]])," ")))</f>
        <v>20</v>
      </c>
      <c r="Z51" s="28">
        <f>IF(ISBLANK(P51)," ",IF(IF(AND(NOT(ISBLANK(Q51))),MONTH(Q51)&lt;8)," ",IF(MONTH(P51)&lt;9,SUM(Tableau2353[[#This Row],[1/8/2024]:[30/08/2024]])," ")))</f>
        <v>9</v>
      </c>
      <c r="AA51" s="28">
        <f>IF(ISBLANK(P51)," ",IF(IF(AND(NOT(ISBLANK(Q51))),MONTH(Q51)&lt;9)," ",IF(MONTH(P51)&lt;10,SUM(Tableau2353[[#This Row],[02/09/2024]:[30/09/2024]])," ")))</f>
        <v>20</v>
      </c>
      <c r="AB51" s="28">
        <f>IF(ISBLANK(P51)," ",IF(IF(AND(NOT(ISBLANK(Q51))),MONTH(Q51)&lt;10)," ",IF(MONTH(P51)&lt;11,SUM(Tableau2353[[#This Row],[01/10/2024]:[31/10/2024]])," ")))</f>
        <v>23</v>
      </c>
      <c r="AC51" s="28">
        <f>IF(ISBLANK(P51)," ",IF(IF(AND(NOT(ISBLANK(Q51))),MONTH(Q51)&lt;11)," ",IF(MONTH(P51)&lt;12,SUM(Tableau2353[[#This Row],[01/11/2024]:[29/11/2024]])," ")))</f>
        <v>19</v>
      </c>
      <c r="AD51" s="28">
        <f>IF(ISBLANK(P51)," ",IF(IF(AND(NOT(ISBLANK(Q51))),MONTH(Q51)&lt;12)," ",IF(MONTH(P51)&lt;13,SUM(Tableau2353[[#This Row],[02/12/2024]:[31/12/2024]])," ")))</f>
        <v>15</v>
      </c>
      <c r="AE51" s="7"/>
      <c r="AF51" s="64">
        <f>IF(OR(ISBLANK(P51),Tableau2353[[#This Row],[Janvier]]=" ")," ",SUM(Tableau2353[[#This Row],[01/01/2024]:[31/01/2024]])/(COUNTA(Tableau2353[[#This Row],[01/01/2024]:[31/01/2024]])+COUNTBLANK(Tableau2353[[#This Row],[01/01/2024]:[31/01/2024]])))</f>
        <v>0.82608695652173914</v>
      </c>
      <c r="AG51" s="8">
        <f>IF(OR(ISBLANK(P51),Tableau2353[[#This Row],[Février]]=" ")," ",SUM(Tableau2353[[#This Row],[01/02/2024]:[29/02/2024]])/(COUNTA(Tableau2353[[#This Row],[01/02/2024]:[29/02/2024]])+COUNTBLANK(Tableau2353[[#This Row],[01/02/2024]:[29/02/2024]])))</f>
        <v>1</v>
      </c>
      <c r="AH51" s="8">
        <f>IF(OR(ISBLANK(P51),Tableau2353[[#This Row],[Mars]]=" ")," ",SUM(Tableau2353[[#This Row],[01/03/2024]:[29/03/2024]])/(COUNTA(Tableau2353[[#This Row],[01/03/2024]:[29/03/2024]])+COUNTBLANK(Tableau2353[[#This Row],[01/03/2024]:[29/03/2024]])))</f>
        <v>1</v>
      </c>
      <c r="AI51" s="8">
        <f>IF(OR(ISBLANK(P51),Tableau2353[[#This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51" s="8">
        <f>IF(OR(ISBLANK(P51),Tableau2353[[#This Row],[Mai]]=" ")," ",SUM(Tableau2353[[#This Row],[01/05/2024]:[31/05/2024]])/(COUNTA(Tableau2353[[#This Row],[01/05/2024]:[31/05/2024]])+COUNTBLANK(Tableau2353[[#This Row],[01/05/2024]:[31/01/2024]])))</f>
        <v>0.30434782608695654</v>
      </c>
      <c r="AK51" s="8">
        <f>IF(OR(ISBLANK(P51),Tableau2353[[#This Row],[Juin]]=" ")," ",SUM(Tableau2353[[#This Row],[3/6/20242]:[28/06/2024]])/(COUNTA(Tableau2353[[#This Row],[3/6/20242]:[28/06/2024]])+COUNTBLANK(Tableau2353[[#This Row],[3/6/20242]:[28/06/2024]])))</f>
        <v>0.9</v>
      </c>
      <c r="AL51" s="8">
        <f>IF(OR(ISBLANK(P51),Tableau2353[[#This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51" s="8">
        <f>IF(OR(ISBLANK(P51),Tableau2353[[#This Row],[Août]]=" ")," ",SUM(Tableau2353[[#This Row],[1/8/2024]:[30/08/2024]])/(COUNTA(Tableau2353[[#This Row],[1/8/2024]:[30/08/2024]])+COUNTBLANK(Tableau2353[[#This Row],[1/8/2024]:[30/08/2024]])))</f>
        <v>0.40909090909090912</v>
      </c>
      <c r="AN51" s="8">
        <f>IF(OR(ISBLANK(P51),Tableau2353[[#This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51" s="8">
        <f>IF(OR(ISBLANK(P51),Tableau2353[[#This Row],[Octobre]]=" ")," ",SUM(Tableau2353[[#This Row],[01/10/2024]:[31/10/2024]])/(COUNTA(Tableau2353[[#This Row],[01/10/2024]:[31/10/2024]])+COUNTBLANK(Tableau2353[[#This Row],[01/10/2024]:[31/10/2024]])))</f>
        <v>1</v>
      </c>
      <c r="AP51" s="8">
        <f>IF(OR(ISBLANK(P51),Tableau2353[[#This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51" s="8">
        <f>IF(OR(ISBLANK(P51),Tableau2353[[#This Row],[Décembre]]=" ")," ",SUM(Tableau2353[[#This Row],[02/12/2024]:[31/12/2024]])/(COUNTA(Tableau2353[[#This Row],[02/12/2024]:[31/12/2024]])+COUNTBLANK(Tableau2353[[#This Row],[02/12/2024]:[31/12/2024]])))</f>
        <v>0.68181818181818177</v>
      </c>
      <c r="AR51" s="8" t="s">
        <v>409</v>
      </c>
      <c r="AS51" s="8" t="s">
        <v>409</v>
      </c>
      <c r="AT51" s="8" t="s">
        <v>409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61" t="s">
        <v>415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1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>
        <v>1</v>
      </c>
      <c r="BW51" s="8">
        <v>1</v>
      </c>
      <c r="BX51" s="8">
        <v>1</v>
      </c>
      <c r="BY51" s="8">
        <v>1</v>
      </c>
      <c r="BZ51" s="8">
        <v>1</v>
      </c>
      <c r="CA51" s="8">
        <v>1</v>
      </c>
      <c r="CB51" s="8">
        <v>1</v>
      </c>
      <c r="CC51" s="8">
        <v>1</v>
      </c>
      <c r="CD51" s="8">
        <v>1</v>
      </c>
      <c r="CE51" s="8">
        <v>1</v>
      </c>
      <c r="CF51" s="8">
        <v>1</v>
      </c>
      <c r="CG51" s="8">
        <v>1</v>
      </c>
      <c r="CH51" s="8">
        <v>1</v>
      </c>
      <c r="CI51" s="8">
        <v>1</v>
      </c>
      <c r="CJ51" s="8">
        <v>1</v>
      </c>
      <c r="CK51" s="8">
        <v>1</v>
      </c>
      <c r="CL51" s="8">
        <v>1</v>
      </c>
      <c r="CM51" s="8">
        <v>1</v>
      </c>
      <c r="CN51" s="8">
        <v>1</v>
      </c>
      <c r="CO51" s="8">
        <v>1</v>
      </c>
      <c r="CP51" s="8">
        <v>1</v>
      </c>
      <c r="CQ51" s="8">
        <v>1</v>
      </c>
      <c r="CR51" s="8">
        <v>1</v>
      </c>
      <c r="CS51" s="8">
        <v>1</v>
      </c>
      <c r="CT51" s="8">
        <v>1</v>
      </c>
      <c r="CU51" s="8">
        <v>1</v>
      </c>
      <c r="CV51" s="8">
        <v>1</v>
      </c>
      <c r="CW51" s="8">
        <v>1</v>
      </c>
      <c r="CX51" s="8">
        <v>1</v>
      </c>
      <c r="CY51" s="8">
        <v>1</v>
      </c>
      <c r="CZ51" s="8">
        <v>1</v>
      </c>
      <c r="DA51" s="8">
        <v>1</v>
      </c>
      <c r="DB51" s="8">
        <v>1</v>
      </c>
      <c r="DC51" s="8">
        <v>1</v>
      </c>
      <c r="DD51" s="8">
        <v>1</v>
      </c>
      <c r="DE51" s="8">
        <v>1</v>
      </c>
      <c r="DF51" s="8">
        <v>1</v>
      </c>
      <c r="DG51" s="8">
        <v>1</v>
      </c>
      <c r="DH51" s="8">
        <v>1</v>
      </c>
      <c r="DI51" s="8">
        <v>1</v>
      </c>
      <c r="DJ51" s="8">
        <v>1</v>
      </c>
      <c r="DK51" s="8">
        <v>1</v>
      </c>
      <c r="DL51" s="8" t="s">
        <v>415</v>
      </c>
      <c r="DM51" s="8" t="s">
        <v>415</v>
      </c>
      <c r="DN51" s="8">
        <v>1</v>
      </c>
      <c r="DO51" s="8">
        <v>1</v>
      </c>
      <c r="DP51" s="8">
        <v>1</v>
      </c>
      <c r="DQ51" s="8">
        <v>1</v>
      </c>
      <c r="DR51" s="8">
        <v>1</v>
      </c>
      <c r="DS51" s="8">
        <v>1</v>
      </c>
      <c r="DT51" s="8">
        <v>1</v>
      </c>
      <c r="DU51" s="8">
        <v>1</v>
      </c>
      <c r="DV51" s="8">
        <v>1</v>
      </c>
      <c r="DW51" s="8">
        <v>1</v>
      </c>
      <c r="DX51" s="8">
        <v>1</v>
      </c>
      <c r="DY51" s="8">
        <v>1</v>
      </c>
      <c r="DZ51" s="8">
        <v>1</v>
      </c>
      <c r="EA51" s="8" t="s">
        <v>415</v>
      </c>
      <c r="EB51" s="8">
        <v>1</v>
      </c>
      <c r="EC51" s="8">
        <v>1</v>
      </c>
      <c r="ED51" s="8">
        <v>1</v>
      </c>
      <c r="EE51" s="8">
        <v>1</v>
      </c>
      <c r="EF51" s="8">
        <v>1</v>
      </c>
      <c r="EG51" s="8">
        <v>1</v>
      </c>
      <c r="EH51" s="8">
        <v>1</v>
      </c>
      <c r="EI51" s="8" t="s">
        <v>413</v>
      </c>
      <c r="EJ51" s="8" t="s">
        <v>413</v>
      </c>
      <c r="EK51" s="8" t="s">
        <v>413</v>
      </c>
      <c r="EL51" s="8" t="s">
        <v>413</v>
      </c>
      <c r="EM51" s="8" t="s">
        <v>413</v>
      </c>
      <c r="EN51" s="8" t="s">
        <v>413</v>
      </c>
      <c r="EO51" s="8" t="s">
        <v>413</v>
      </c>
      <c r="EP51" s="8" t="s">
        <v>413</v>
      </c>
      <c r="EQ51" s="8" t="s">
        <v>413</v>
      </c>
      <c r="ER51" s="8" t="s">
        <v>413</v>
      </c>
      <c r="ES51" s="8" t="s">
        <v>413</v>
      </c>
      <c r="ET51" s="8" t="s">
        <v>413</v>
      </c>
      <c r="EU51" s="8" t="s">
        <v>413</v>
      </c>
      <c r="EV51" s="8" t="s">
        <v>413</v>
      </c>
      <c r="EW51" s="8" t="s">
        <v>413</v>
      </c>
      <c r="EX51" s="8">
        <v>1</v>
      </c>
      <c r="EY51" s="8">
        <v>1</v>
      </c>
      <c r="EZ51" s="8">
        <v>1</v>
      </c>
      <c r="FA51" s="8">
        <v>1</v>
      </c>
      <c r="FB51" s="8">
        <v>1</v>
      </c>
      <c r="FC51" s="8">
        <v>1</v>
      </c>
      <c r="FD51" s="8">
        <v>1</v>
      </c>
      <c r="FE51" s="8">
        <v>1</v>
      </c>
      <c r="FF51" s="8">
        <v>1</v>
      </c>
      <c r="FG51" s="8">
        <v>1</v>
      </c>
      <c r="FH51" s="8" t="s">
        <v>415</v>
      </c>
      <c r="FI51" s="8" t="s">
        <v>415</v>
      </c>
      <c r="FJ51" s="8">
        <v>1</v>
      </c>
      <c r="FK51" s="8">
        <v>1</v>
      </c>
      <c r="FL51" s="8">
        <v>1</v>
      </c>
      <c r="FM51" s="8">
        <v>1</v>
      </c>
      <c r="FN51" s="8">
        <v>1</v>
      </c>
      <c r="FO51" s="8">
        <v>1</v>
      </c>
      <c r="FP51" s="8">
        <v>1</v>
      </c>
      <c r="FQ51" s="8">
        <v>1</v>
      </c>
      <c r="FR51" s="8">
        <v>1</v>
      </c>
      <c r="FS51" s="8">
        <v>1</v>
      </c>
      <c r="FT51" s="8">
        <v>1</v>
      </c>
      <c r="FU51" s="8">
        <v>1</v>
      </c>
      <c r="FV51" s="8">
        <v>1</v>
      </c>
      <c r="FW51" s="8">
        <v>1</v>
      </c>
      <c r="FX51" s="8">
        <v>1</v>
      </c>
      <c r="FY51" s="8">
        <v>1</v>
      </c>
      <c r="FZ51" s="8">
        <v>1</v>
      </c>
      <c r="GA51" s="8">
        <v>1</v>
      </c>
      <c r="GB51" s="8">
        <v>1</v>
      </c>
      <c r="GC51" s="8">
        <v>1</v>
      </c>
      <c r="GD51" s="8">
        <v>1</v>
      </c>
      <c r="GE51" s="8">
        <v>1</v>
      </c>
      <c r="GF51" s="8">
        <v>1</v>
      </c>
      <c r="GG51" s="8">
        <v>1</v>
      </c>
      <c r="GH51" s="8">
        <v>1</v>
      </c>
      <c r="GI51" s="8">
        <v>1</v>
      </c>
      <c r="GJ51" s="8">
        <v>1</v>
      </c>
      <c r="GK51" s="8">
        <v>1</v>
      </c>
      <c r="GL51" s="8" t="s">
        <v>413</v>
      </c>
      <c r="GM51" s="8" t="s">
        <v>415</v>
      </c>
      <c r="GN51" s="8" t="s">
        <v>413</v>
      </c>
      <c r="GO51" s="8" t="s">
        <v>413</v>
      </c>
      <c r="GP51" s="8" t="s">
        <v>413</v>
      </c>
      <c r="GQ51" s="8" t="s">
        <v>413</v>
      </c>
      <c r="GR51" s="8" t="s">
        <v>413</v>
      </c>
      <c r="GS51" s="8" t="s">
        <v>413</v>
      </c>
      <c r="GT51" s="8" t="s">
        <v>413</v>
      </c>
      <c r="GU51" s="8" t="s">
        <v>413</v>
      </c>
      <c r="GV51" s="8" t="s">
        <v>413</v>
      </c>
      <c r="GW51" s="8" t="s">
        <v>413</v>
      </c>
      <c r="GX51" s="8" t="s">
        <v>415</v>
      </c>
      <c r="GY51" s="8" t="s">
        <v>413</v>
      </c>
      <c r="GZ51" s="8">
        <v>1</v>
      </c>
      <c r="HA51" s="8">
        <v>1</v>
      </c>
      <c r="HB51" s="8" t="s">
        <v>415</v>
      </c>
      <c r="HC51" s="8" t="s">
        <v>415</v>
      </c>
      <c r="HD51" s="8">
        <v>1</v>
      </c>
      <c r="HE51" s="8">
        <v>1</v>
      </c>
      <c r="HF51" s="8">
        <v>1</v>
      </c>
      <c r="HG51" s="8">
        <v>1</v>
      </c>
      <c r="HH51" s="8">
        <v>1</v>
      </c>
      <c r="HI51" s="8">
        <v>1</v>
      </c>
      <c r="HJ51" s="8">
        <v>1</v>
      </c>
      <c r="HK51" s="8">
        <v>1</v>
      </c>
      <c r="HL51" s="8">
        <v>1</v>
      </c>
      <c r="HM51" s="8">
        <v>1</v>
      </c>
      <c r="HN51" s="8">
        <v>1</v>
      </c>
      <c r="HO51" s="8">
        <v>1</v>
      </c>
      <c r="HP51" s="8">
        <v>1</v>
      </c>
      <c r="HQ51" s="8">
        <v>1</v>
      </c>
      <c r="HR51" s="8">
        <v>1</v>
      </c>
      <c r="HS51" s="8">
        <v>1</v>
      </c>
      <c r="HT51" s="8">
        <v>1</v>
      </c>
      <c r="HU51" s="8" t="s">
        <v>415</v>
      </c>
      <c r="HV51" s="8">
        <v>1</v>
      </c>
      <c r="HW51" s="8">
        <v>1</v>
      </c>
      <c r="HX51" s="8">
        <v>1</v>
      </c>
      <c r="HY51" s="8">
        <v>1</v>
      </c>
      <c r="HZ51" s="8">
        <v>1</v>
      </c>
      <c r="IA51" s="8">
        <v>1</v>
      </c>
      <c r="IB51" s="8">
        <v>1</v>
      </c>
      <c r="IC51" s="8">
        <v>1</v>
      </c>
      <c r="ID51" s="8">
        <v>1</v>
      </c>
      <c r="IE51" s="8">
        <v>1</v>
      </c>
      <c r="IF51" s="8">
        <v>1</v>
      </c>
      <c r="IG51" s="8">
        <v>1</v>
      </c>
      <c r="IH51" s="8">
        <v>1</v>
      </c>
      <c r="II51" s="8">
        <v>1</v>
      </c>
      <c r="IJ51" s="8">
        <v>1</v>
      </c>
      <c r="IK51" s="8">
        <v>1</v>
      </c>
      <c r="IL51" s="8">
        <v>1</v>
      </c>
      <c r="IM51" s="8">
        <v>1</v>
      </c>
      <c r="IN51" s="8">
        <v>1</v>
      </c>
      <c r="IO51" s="8">
        <v>1</v>
      </c>
      <c r="IP51" s="8">
        <v>1</v>
      </c>
      <c r="IQ51" s="8">
        <v>1</v>
      </c>
      <c r="IR51" s="8">
        <v>1</v>
      </c>
      <c r="IS51" s="8">
        <v>1</v>
      </c>
      <c r="IT51" s="8">
        <v>1</v>
      </c>
      <c r="IU51" s="8">
        <v>1</v>
      </c>
      <c r="IV51" s="8">
        <v>1</v>
      </c>
      <c r="IW51" s="8">
        <v>1</v>
      </c>
      <c r="IX51" s="8">
        <v>1</v>
      </c>
      <c r="IY51" s="8">
        <v>1</v>
      </c>
      <c r="IZ51" s="8">
        <v>1</v>
      </c>
      <c r="JA51" s="8">
        <v>1</v>
      </c>
      <c r="JB51" s="8">
        <v>1</v>
      </c>
      <c r="JC51" s="8">
        <v>1</v>
      </c>
      <c r="JD51" s="8">
        <v>1</v>
      </c>
      <c r="JE51" s="8">
        <v>1</v>
      </c>
      <c r="JF51" s="8" t="s">
        <v>415</v>
      </c>
      <c r="JG51" s="8">
        <v>1</v>
      </c>
      <c r="JH51" s="8">
        <v>1</v>
      </c>
      <c r="JI51" s="8">
        <v>1</v>
      </c>
      <c r="JJ51" s="8">
        <v>1</v>
      </c>
      <c r="JK51" s="8">
        <v>1</v>
      </c>
      <c r="JL51" s="8">
        <v>1</v>
      </c>
      <c r="JM51" s="8">
        <v>1</v>
      </c>
      <c r="JN51" s="8" t="s">
        <v>415</v>
      </c>
      <c r="JO51" s="8">
        <v>1</v>
      </c>
      <c r="JP51" s="8">
        <v>1</v>
      </c>
      <c r="JQ51" s="8">
        <v>1</v>
      </c>
      <c r="JR51" s="8">
        <v>1</v>
      </c>
      <c r="JS51" s="8">
        <v>1</v>
      </c>
      <c r="JT51" s="8">
        <v>1</v>
      </c>
      <c r="JU51" s="8">
        <v>1</v>
      </c>
      <c r="JV51" s="8">
        <v>1</v>
      </c>
      <c r="JW51" s="8">
        <v>1</v>
      </c>
      <c r="JX51" s="8">
        <v>1</v>
      </c>
      <c r="JY51" s="8">
        <v>1</v>
      </c>
      <c r="JZ51" s="8">
        <v>1</v>
      </c>
      <c r="KA51" s="8">
        <v>1</v>
      </c>
      <c r="KB51" s="8">
        <v>1</v>
      </c>
      <c r="KC51" s="8">
        <v>1</v>
      </c>
      <c r="KD51" s="8">
        <v>1</v>
      </c>
      <c r="KE51" s="8">
        <v>1</v>
      </c>
      <c r="KF51" s="8">
        <v>1</v>
      </c>
      <c r="KG51" s="8">
        <v>1</v>
      </c>
      <c r="KH51" s="8">
        <v>1</v>
      </c>
      <c r="KI51" s="8">
        <v>1</v>
      </c>
      <c r="KJ51" s="8">
        <v>1</v>
      </c>
      <c r="KK51" s="8">
        <v>1</v>
      </c>
      <c r="KL51" s="8">
        <v>1</v>
      </c>
      <c r="KM51" s="8" t="s">
        <v>409</v>
      </c>
      <c r="KN51" s="8" t="s">
        <v>409</v>
      </c>
      <c r="KO51" s="8" t="s">
        <v>413</v>
      </c>
      <c r="KP51" s="8" t="s">
        <v>413</v>
      </c>
      <c r="KQ51" s="8" t="s">
        <v>413</v>
      </c>
      <c r="KR51" s="8" t="s">
        <v>413</v>
      </c>
      <c r="KS51" s="8" t="s">
        <v>413</v>
      </c>
      <c r="KT51" s="8">
        <f t="shared" si="3"/>
        <v>5</v>
      </c>
      <c r="KU51" s="8">
        <f t="shared" si="0"/>
        <v>32</v>
      </c>
      <c r="KV51" s="8">
        <f t="shared" si="1"/>
        <v>212</v>
      </c>
      <c r="KW51" s="8">
        <f t="shared" si="2"/>
        <v>13</v>
      </c>
      <c r="KX51" s="8">
        <v>0</v>
      </c>
      <c r="KY51" s="8">
        <v>-5</v>
      </c>
      <c r="KZ51" s="61">
        <f>IF(ISBLANK($P51)," ",IF(AND(NOT(ISBLANK($Q51)),MONTH($Q51)&gt;1),IF(MONTH($P51)&lt;=1,COUNTIF(Tableau2353[[#This Row],[01/01/2024]:[31/01/2024]],"B")), IF(IF(AND((ISBLANK($Q51))),MONTH($P51)&gt;1)," ",IF(MONTH($P51)&lt;=1,COUNTIF(Tableau2353[[#This Row],[01/01/2024]:[31/01/2024]],"B")))))</f>
        <v>0</v>
      </c>
      <c r="LA51" s="61">
        <f>IF(ISBLANK($P51)," ",IF(AND(NOT(ISBLANK($Q51)),MONTH($Q51)&gt;2),IF(MONTH($P51)&lt;=2,COUNTIF(Tableau2353[[#This Row],[01/02/2024]:[29/02/2024]],"B")), IF(IF(AND((ISBLANK($Q51))),MONTH($P51)&gt;2)," ",IF(MONTH($P51)&lt;=2,COUNTIF(Tableau2353[[#This Row],[01/02/2024]:[29/02/2024]],"B")))))</f>
        <v>0</v>
      </c>
      <c r="LB51" s="61">
        <f>IF(ISBLANK($P51)," ",IF(AND(NOT(ISBLANK($Q51)),MONTH($Q51)&gt;3),IF(MONTH($P51)&lt;=3,COUNTIF(Tableau2353[[#This Row],[01/03/2024]:[29/03/2024]],"B")), IF(IF(AND((ISBLANK($Q51))),MONTH($P51)&gt;3)," ",IF(MONTH($P51)&lt;=3,COUNTIF(Tableau2353[[#This Row],[01/03/2024]:[29/03/2024]],"B")))))</f>
        <v>0</v>
      </c>
      <c r="LC51" s="61">
        <f>IF(ISBLANK($P51)," ",IF(AND(NOT(ISBLANK($Q51)),MONTH($Q51)&gt;4),IF(MONTH($P51)&lt;=4,COUNTIF(Tableau2353[[#This Row],[01/04/2024]:[30/04/2024]],"B")), IF(IF(AND((ISBLANK($Q51))),MONTH($P51)&gt;4)," ",IF(MONTH($P51)&lt;=4,COUNTIF(Tableau2353[[#This Row],[01/04/2024]:[30/04/2024]],"B")))))</f>
        <v>0</v>
      </c>
      <c r="LD51" s="61">
        <f>IF(ISBLANK($P51)," ",IF(AND(NOT(ISBLANK($Q51)),MONTH($Q51)&gt;5),IF(MONTH($P51)&lt;=5,COUNTIF(Tableau2353[[#This Row],[01/05/2024]:[31/05/2024]],"B")), IF(IF(AND((ISBLANK($Q51))),MONTH($P51)&gt;5)," ",IF(MONTH($P51)&lt;=5,COUNTIF(Tableau2353[[#This Row],[01/05/2024]:[31/05/2024]],"B")))))</f>
        <v>0</v>
      </c>
      <c r="LE51" s="61">
        <f>IF(ISBLANK($P51)," ",IF(AND(NOT(ISBLANK($Q51)),MONTH($Q51)&gt;6),IF(MONTH($P51)&lt;=6,COUNTIF(Tableau2353[[#This Row],[3/6/20242]:[28/06/2024]],"B")), IF(IF(AND((ISBLANK($Q51))),MONTH($P51)&gt;6)," ",IF(MONTH($P51)&lt;=6,COUNTIF(Tableau2353[[#This Row],[3/6/20242]:[28/06/2024]],"B")))))</f>
        <v>0</v>
      </c>
      <c r="LF51" s="61">
        <f>IF(ISBLANK($P51)," ",IF(AND(NOT(ISBLANK($Q51)),MONTH($Q51)&gt;7),IF(MONTH($P51)&lt;=7,COUNTIF(Tableau2353[[#This Row],[01/07/2024]:[31/07/2024]],"B")), IF(IF(AND((ISBLANK($Q51))),MONTH($P51)&gt;7)," ",IF(MONTH($P51)&lt;=7,COUNTIF(Tableau2353[[#This Row],[01/07/2024]:[31/07/2024]],"B")))))</f>
        <v>0</v>
      </c>
      <c r="LG51" s="61">
        <f>IF(ISBLANK($P51)," ",IF(AND(NOT(ISBLANK($Q51)),MONTH($Q51)&gt;8),IF(MONTH($P51)&lt;=8,COUNTIF(Tableau2353[[#This Row],[1/8/2024]:[30/08/2024]],"B")), IF(IF(AND((ISBLANK($Q51))),MONTH($P51)&gt;8)," ",IF(MONTH($P51)&lt;=8,COUNTIF(Tableau2353[[#This Row],[1/8/2024]:[30/08/2024]],"B")))))</f>
        <v>0</v>
      </c>
      <c r="LH51" s="61">
        <f>IF(ISBLANK($P51)," ",IF(AND(NOT(ISBLANK($Q51)),MONTH($Q51)&gt;9),IF(MONTH($P51)&lt;=9,COUNTIF(Tableau2353[[#This Row],[02/09/2024]:[30/09/2024]],"B")), IF(IF(AND((ISBLANK($Q51))),MONTH($P51)&gt;9)," ",IF(MONTH($P51)&lt;=9,COUNTIF(Tableau2353[[#This Row],[02/09/2024]:[30/09/2024]],"B")))))</f>
        <v>0</v>
      </c>
      <c r="LI51" s="61">
        <f>IF(ISBLANK($P51)," ",IF(AND(NOT(ISBLANK($Q51)),MONTH($Q51)&gt;10),IF(MONTH($P51)&lt;=10,COUNTIF(Tableau2353[[#This Row],[01/10/2024]:[31/10/2024]],"B")), IF(IF(AND((ISBLANK($Q51))),MONTH($P51)&gt;10)," ",IF(MONTH($P51)&lt;=10,COUNTIF(Tableau2353[[#This Row],[01/10/2024]:[31/10/2024]],"B")))))</f>
        <v>0</v>
      </c>
      <c r="LJ51" s="61">
        <f>IF(ISBLANK($P51)," ",IF(AND(NOT(ISBLANK($Q51)),MONTH($Q51)&gt;11),IF(MONTH($P51)&lt;=11,COUNTIF(Tableau2353[[#This Row],[01/11/2024]:[29/11/2024]],"B")), IF(IF(AND((ISBLANK($Q51))),MONTH($P51)&gt;11)," ",IF(MONTH($P51)&lt;=11,COUNTIF(Tableau2353[[#This Row],[01/11/2024]:[29/11/2024]],"B")))))</f>
        <v>0</v>
      </c>
      <c r="LK51" s="61">
        <f>IF(ISBLANK($P51)," ",IF(AND(NOT(ISBLANK($Q51)),MONTH($Q51)&gt;12),IF(MONTH($P51)&lt;=12,COUNTIF(Tableau2353[[#This Row],[02/12/2024]:[31/12/2024]],"B")), IF(IF(AND((ISBLANK($Q51))),MONTH($P51)&gt;12)," ",IF(MONTH($P51)&lt;=12,COUNTIF(Tableau2353[[#This Row],[02/12/2024]:[31/12/2024]],"B")))))</f>
        <v>0</v>
      </c>
    </row>
    <row r="52" spans="1:323" ht="15" hidden="1" customHeight="1">
      <c r="A52" s="40">
        <v>1</v>
      </c>
      <c r="B52" s="92" t="s">
        <v>557</v>
      </c>
      <c r="C52" s="26" t="s">
        <v>558</v>
      </c>
      <c r="D52" s="32">
        <v>44774</v>
      </c>
      <c r="E52" s="29" t="s">
        <v>470</v>
      </c>
      <c r="F52" s="26" t="s">
        <v>559</v>
      </c>
      <c r="G52" s="26" t="s">
        <v>503</v>
      </c>
      <c r="H52" s="6" t="s">
        <v>422</v>
      </c>
      <c r="I52" s="6" t="s">
        <v>423</v>
      </c>
      <c r="J52" s="36" t="s">
        <v>424</v>
      </c>
      <c r="K52" s="36" t="s">
        <v>425</v>
      </c>
      <c r="L52" s="6"/>
      <c r="M52" s="6" t="s">
        <v>560</v>
      </c>
      <c r="N52" s="6" t="s">
        <v>561</v>
      </c>
      <c r="O52" s="6" t="s">
        <v>562</v>
      </c>
      <c r="P52" s="32">
        <v>45292</v>
      </c>
      <c r="Q52" s="26"/>
      <c r="R52" s="27" t="s">
        <v>445</v>
      </c>
      <c r="S52" s="28">
        <f>IF(ISBLANK(P52)," ",IF(IF(AND(NOT(ISBLANK(Q52))),MONTH(Q52)&lt;1)," ",IF(MONTH(P52)&lt;2,SUM(Tableau2353[[#This Row],[01/01/2024]:[31/01/2024]])," ")))</f>
        <v>22</v>
      </c>
      <c r="T52" s="28">
        <f>IF(ISBLANK(P52)," ",IF(IF(AND(NOT(ISBLANK(Q52))),MONTH(Q52)&lt;2)," ",IF(MONTH(P52)&lt;3,SUM(Tableau2353[[#This Row],[01/02/2024]:[29/02/2024]])," ")))</f>
        <v>21</v>
      </c>
      <c r="U52" s="28">
        <f>IF(ISBLANK(P52)," ",IF(IF(AND(NOT(ISBLANK(Q52))),MONTH(Q52)&lt;3)," ",IF(MONTH(P52)&lt;4,SUM(Tableau2353[[#This Row],[01/03/2024]:[29/03/2024]])," ")))</f>
        <v>21</v>
      </c>
      <c r="V52" s="28">
        <f>IF(ISBLANK(P52)," ",IF(IF(AND(NOT(ISBLANK(Q52))),MONTH(Q52)&lt;4)," ",IF(MONTH(P52)&lt;5,SUM(Tableau2353[[#This Row],[01/04/2024]:[30/04/2024]])," ")))</f>
        <v>20</v>
      </c>
      <c r="W52" s="28">
        <f>IF(ISBLANK(P52)," ",IF(IF(AND(NOT(ISBLANK(Q52))),MONTH(Q52)&lt;5)," ",IF(MONTH(P52)&lt;6,SUM(Tableau2353[[#This Row],[01/05/2024]:[31/05/2024]])," ")))</f>
        <v>22</v>
      </c>
      <c r="X52" s="28">
        <f>IF(ISBLANK(P52)," ",IF(IF(AND(NOT(ISBLANK(Q52))),MONTH(Q52)&lt;6)," ",IF(MONTH(P52)&lt;7,SUM(Tableau2353[[#This Row],[3/6/20242]:[28/06/2024]])," ")))</f>
        <v>18</v>
      </c>
      <c r="Y52" s="28">
        <f>IF(ISBLANK(P52)," ",IF(IF(AND(NOT(ISBLANK(Q52))),MONTH(Q52)&lt;6)," ",IF(MONTH(P52)&lt;8,SUM(Tableau2353[[#This Row],[01/07/2024]:[31/07/2024]])," ")))</f>
        <v>22</v>
      </c>
      <c r="Z52" s="28">
        <f>IF(ISBLANK(P52)," ",IF(IF(AND(NOT(ISBLANK(Q52))),MONTH(Q52)&lt;8)," ",IF(MONTH(P52)&lt;9,SUM(Tableau2353[[#This Row],[1/8/2024]:[30/08/2024]])," ")))</f>
        <v>19</v>
      </c>
      <c r="AA52" s="28">
        <f>IF(ISBLANK(P52)," ",IF(IF(AND(NOT(ISBLANK(Q52))),MONTH(Q52)&lt;9)," ",IF(MONTH(P52)&lt;10,SUM(Tableau2353[[#This Row],[02/09/2024]:[30/09/2024]])," ")))</f>
        <v>20</v>
      </c>
      <c r="AB52" s="28">
        <f>IF(ISBLANK(P52)," ",IF(IF(AND(NOT(ISBLANK(Q52))),MONTH(Q52)&lt;10)," ",IF(MONTH(P52)&lt;11,SUM(Tableau2353[[#This Row],[01/10/2024]:[31/10/2024]])," ")))</f>
        <v>23</v>
      </c>
      <c r="AC52" s="28">
        <f>IF(ISBLANK(P52)," ",IF(IF(AND(NOT(ISBLANK(Q52))),MONTH(Q52)&lt;11)," ",IF(MONTH(P52)&lt;12,SUM(Tableau2353[[#This Row],[01/11/2024]:[29/11/2024]])," ")))</f>
        <v>19</v>
      </c>
      <c r="AD52" s="28">
        <f>IF(ISBLANK(P52)," ",IF(IF(AND(NOT(ISBLANK(Q52))),MONTH(Q52)&lt;12)," ",IF(MONTH(P52)&lt;13,SUM(Tableau2353[[#This Row],[02/12/2024]:[31/12/2024]])," ")))</f>
        <v>22</v>
      </c>
      <c r="AE52" s="7"/>
      <c r="AF52" s="67">
        <f>IF(OR(ISBLANK(P52),Tableau2353[[#This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52" s="7">
        <f>IF(OR(ISBLANK(P52),Tableau2353[[#This Row],[Février]]=" ")," ",SUM(Tableau2353[[#This Row],[01/02/2024]:[29/02/2024]])/(COUNTA(Tableau2353[[#This Row],[01/02/2024]:[29/02/2024]])+COUNTBLANK(Tableau2353[[#This Row],[01/02/2024]:[29/02/2024]])))</f>
        <v>1</v>
      </c>
      <c r="AH52" s="7">
        <f>IF(OR(ISBLANK(P52),Tableau2353[[#This Row],[Mars]]=" ")," ",SUM(Tableau2353[[#This Row],[01/03/2024]:[29/03/2024]])/(COUNTA(Tableau2353[[#This Row],[01/03/2024]:[29/03/2024]])+COUNTBLANK(Tableau2353[[#This Row],[01/03/2024]:[29/03/2024]])))</f>
        <v>1</v>
      </c>
      <c r="AI52" s="7">
        <f>IF(OR(ISBLANK(P52),Tableau2353[[#This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52" s="7">
        <f>IF(OR(ISBLANK(P52),Tableau2353[[#This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52" s="8">
        <f>IF(OR(ISBLANK(P52),Tableau2353[[#This Row],[Juin]]=" ")," ",SUM(Tableau2353[[#This Row],[3/6/20242]:[28/06/2024]])/(COUNTA(Tableau2353[[#This Row],[3/6/20242]:[28/06/2024]])+COUNTBLANK(Tableau2353[[#This Row],[3/6/20242]:[28/06/2024]])))</f>
        <v>0.9</v>
      </c>
      <c r="AL52" s="8">
        <f>IF(OR(ISBLANK(P52),Tableau2353[[#This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52" s="8">
        <f>IF(OR(ISBLANK(P52),Tableau2353[[#This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52" s="8">
        <f>IF(OR(ISBLANK(P52),Tableau2353[[#This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52" s="8">
        <f>IF(OR(ISBLANK(P52),Tableau2353[[#This Row],[Octobre]]=" ")," ",SUM(Tableau2353[[#This Row],[01/10/2024]:[31/10/2024]])/(COUNTA(Tableau2353[[#This Row],[01/10/2024]:[31/10/2024]])+COUNTBLANK(Tableau2353[[#This Row],[01/10/2024]:[31/10/2024]])))</f>
        <v>1</v>
      </c>
      <c r="AP52" s="8">
        <f>IF(OR(ISBLANK(P52),Tableau2353[[#This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52" s="8">
        <f>IF(OR(ISBLANK(P52),Tableau2353[[#This Row],[Décembre]]=" ")," ",SUM(Tableau2353[[#This Row],[02/12/2024]:[31/12/2024]])/(COUNTA(Tableau2353[[#This Row],[02/12/2024]:[31/12/2024]])+COUNTBLANK(Tableau2353[[#This Row],[02/12/2024]:[31/12/2024]])))</f>
        <v>1</v>
      </c>
      <c r="AR52" s="8">
        <v>1</v>
      </c>
      <c r="AS52" s="8">
        <v>1</v>
      </c>
      <c r="AT52" s="8">
        <v>1</v>
      </c>
      <c r="AU52" s="8">
        <v>1</v>
      </c>
      <c r="AV52" s="8">
        <v>1</v>
      </c>
      <c r="AW52" s="8">
        <v>1</v>
      </c>
      <c r="AX52" s="8">
        <v>1</v>
      </c>
      <c r="AY52" s="8">
        <v>1</v>
      </c>
      <c r="AZ52" s="61" t="s">
        <v>415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1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8">
        <v>1</v>
      </c>
      <c r="BO52" s="8">
        <v>1</v>
      </c>
      <c r="BP52" s="8">
        <v>1</v>
      </c>
      <c r="BQ52" s="8">
        <v>1</v>
      </c>
      <c r="BR52" s="8">
        <v>1</v>
      </c>
      <c r="BS52" s="8">
        <v>1</v>
      </c>
      <c r="BT52" s="8">
        <v>1</v>
      </c>
      <c r="BU52" s="8">
        <v>1</v>
      </c>
      <c r="BV52" s="8">
        <v>1</v>
      </c>
      <c r="BW52" s="8">
        <v>1</v>
      </c>
      <c r="BX52" s="8">
        <v>1</v>
      </c>
      <c r="BY52" s="8">
        <v>1</v>
      </c>
      <c r="BZ52" s="8">
        <v>1</v>
      </c>
      <c r="CA52" s="8">
        <v>1</v>
      </c>
      <c r="CB52" s="8">
        <v>1</v>
      </c>
      <c r="CC52" s="8">
        <v>1</v>
      </c>
      <c r="CD52" s="8">
        <v>1</v>
      </c>
      <c r="CE52" s="8">
        <v>1</v>
      </c>
      <c r="CF52" s="8">
        <v>1</v>
      </c>
      <c r="CG52" s="8">
        <v>1</v>
      </c>
      <c r="CH52" s="8">
        <v>1</v>
      </c>
      <c r="CI52" s="8">
        <v>1</v>
      </c>
      <c r="CJ52" s="8">
        <v>1</v>
      </c>
      <c r="CK52" s="8">
        <v>1</v>
      </c>
      <c r="CL52" s="8">
        <v>1</v>
      </c>
      <c r="CM52" s="8">
        <v>1</v>
      </c>
      <c r="CN52" s="8">
        <v>1</v>
      </c>
      <c r="CO52" s="8">
        <v>1</v>
      </c>
      <c r="CP52" s="8">
        <v>1</v>
      </c>
      <c r="CQ52" s="8">
        <v>1</v>
      </c>
      <c r="CR52" s="8">
        <v>1</v>
      </c>
      <c r="CS52" s="8">
        <v>1</v>
      </c>
      <c r="CT52" s="8">
        <v>1</v>
      </c>
      <c r="CU52" s="8">
        <v>1</v>
      </c>
      <c r="CV52" s="8">
        <v>1</v>
      </c>
      <c r="CW52" s="8">
        <v>1</v>
      </c>
      <c r="CX52" s="8">
        <v>1</v>
      </c>
      <c r="CY52" s="8">
        <v>1</v>
      </c>
      <c r="CZ52" s="8">
        <v>1</v>
      </c>
      <c r="DA52" s="8">
        <v>1</v>
      </c>
      <c r="DB52" s="8">
        <v>1</v>
      </c>
      <c r="DC52" s="8">
        <v>1</v>
      </c>
      <c r="DD52" s="8">
        <v>1</v>
      </c>
      <c r="DE52" s="8">
        <v>1</v>
      </c>
      <c r="DF52" s="8">
        <v>1</v>
      </c>
      <c r="DG52" s="8">
        <v>1</v>
      </c>
      <c r="DH52" s="8">
        <v>1</v>
      </c>
      <c r="DI52" s="8">
        <v>1</v>
      </c>
      <c r="DJ52" s="8">
        <v>1</v>
      </c>
      <c r="DK52" s="8">
        <v>1</v>
      </c>
      <c r="DL52" s="8" t="s">
        <v>415</v>
      </c>
      <c r="DM52" s="8" t="s">
        <v>415</v>
      </c>
      <c r="DN52" s="8">
        <v>1</v>
      </c>
      <c r="DO52" s="8">
        <v>1</v>
      </c>
      <c r="DP52" s="8">
        <v>1</v>
      </c>
      <c r="DQ52" s="8">
        <v>1</v>
      </c>
      <c r="DR52" s="8">
        <v>1</v>
      </c>
      <c r="DS52" s="8">
        <v>1</v>
      </c>
      <c r="DT52" s="8">
        <v>1</v>
      </c>
      <c r="DU52" s="8">
        <v>1</v>
      </c>
      <c r="DV52" s="8">
        <v>1</v>
      </c>
      <c r="DW52" s="8">
        <v>1</v>
      </c>
      <c r="DX52" s="8">
        <v>1</v>
      </c>
      <c r="DY52" s="8">
        <v>1</v>
      </c>
      <c r="DZ52" s="8">
        <v>1</v>
      </c>
      <c r="EA52" s="8" t="s">
        <v>415</v>
      </c>
      <c r="EB52" s="8">
        <v>1</v>
      </c>
      <c r="EC52" s="8">
        <v>1</v>
      </c>
      <c r="ED52" s="8">
        <v>1</v>
      </c>
      <c r="EE52" s="8">
        <v>1</v>
      </c>
      <c r="EF52" s="8">
        <v>1</v>
      </c>
      <c r="EG52" s="8">
        <v>1</v>
      </c>
      <c r="EH52" s="8">
        <v>1</v>
      </c>
      <c r="EI52" s="8">
        <v>1</v>
      </c>
      <c r="EJ52" s="8">
        <v>1</v>
      </c>
      <c r="EK52" s="8">
        <v>1</v>
      </c>
      <c r="EL52" s="8">
        <v>1</v>
      </c>
      <c r="EM52" s="8">
        <v>1</v>
      </c>
      <c r="EN52" s="8">
        <v>1</v>
      </c>
      <c r="EO52" s="8">
        <v>1</v>
      </c>
      <c r="EP52" s="8">
        <v>1</v>
      </c>
      <c r="EQ52" s="8">
        <v>1</v>
      </c>
      <c r="ER52" s="8">
        <v>1</v>
      </c>
      <c r="ES52" s="8">
        <v>1</v>
      </c>
      <c r="ET52" s="8">
        <v>1</v>
      </c>
      <c r="EU52" s="8">
        <v>1</v>
      </c>
      <c r="EV52" s="8">
        <v>1</v>
      </c>
      <c r="EW52" s="8">
        <v>1</v>
      </c>
      <c r="EX52" s="8">
        <v>1</v>
      </c>
      <c r="EY52" s="8">
        <v>1</v>
      </c>
      <c r="EZ52" s="8">
        <v>1</v>
      </c>
      <c r="FA52" s="8">
        <v>1</v>
      </c>
      <c r="FB52" s="8">
        <v>1</v>
      </c>
      <c r="FC52" s="8">
        <v>1</v>
      </c>
      <c r="FD52" s="8">
        <v>1</v>
      </c>
      <c r="FE52" s="8">
        <v>1</v>
      </c>
      <c r="FF52" s="8">
        <v>1</v>
      </c>
      <c r="FG52" s="8">
        <v>1</v>
      </c>
      <c r="FH52" s="8">
        <v>1</v>
      </c>
      <c r="FI52" s="8" t="s">
        <v>415</v>
      </c>
      <c r="FJ52" s="8" t="s">
        <v>415</v>
      </c>
      <c r="FK52" s="8">
        <v>1</v>
      </c>
      <c r="FL52" s="8">
        <v>1</v>
      </c>
      <c r="FM52" s="8">
        <v>1</v>
      </c>
      <c r="FN52" s="8">
        <v>1</v>
      </c>
      <c r="FO52" s="8">
        <v>1</v>
      </c>
      <c r="FP52" s="8">
        <v>1</v>
      </c>
      <c r="FQ52" s="8">
        <v>1</v>
      </c>
      <c r="FR52" s="8">
        <v>1</v>
      </c>
      <c r="FS52" s="8">
        <v>1</v>
      </c>
      <c r="FT52" s="8">
        <v>1</v>
      </c>
      <c r="FU52" s="8">
        <v>1</v>
      </c>
      <c r="FV52" s="8">
        <v>1</v>
      </c>
      <c r="FW52" s="8" t="s">
        <v>415</v>
      </c>
      <c r="FX52" s="8">
        <v>1</v>
      </c>
      <c r="FY52" s="8">
        <v>1</v>
      </c>
      <c r="FZ52" s="8">
        <v>1</v>
      </c>
      <c r="GA52" s="8">
        <v>1</v>
      </c>
      <c r="GB52" s="8">
        <v>1</v>
      </c>
      <c r="GC52" s="8">
        <v>1</v>
      </c>
      <c r="GD52" s="8">
        <v>1</v>
      </c>
      <c r="GE52" s="8">
        <v>1</v>
      </c>
      <c r="GF52" s="8">
        <v>1</v>
      </c>
      <c r="GG52" s="8">
        <v>1</v>
      </c>
      <c r="GH52" s="8">
        <v>1</v>
      </c>
      <c r="GI52" s="8">
        <v>1</v>
      </c>
      <c r="GJ52" s="8">
        <v>1</v>
      </c>
      <c r="GK52" s="8">
        <v>1</v>
      </c>
      <c r="GL52" s="8">
        <v>1</v>
      </c>
      <c r="GM52" s="8">
        <v>1</v>
      </c>
      <c r="GN52" s="8">
        <v>1</v>
      </c>
      <c r="GO52" s="8">
        <v>1</v>
      </c>
      <c r="GP52" s="8">
        <v>1</v>
      </c>
      <c r="GQ52" s="8">
        <v>1</v>
      </c>
      <c r="GR52" s="8">
        <v>1</v>
      </c>
      <c r="GS52" s="8">
        <v>1</v>
      </c>
      <c r="GT52" s="8">
        <v>1</v>
      </c>
      <c r="GU52" s="8">
        <v>1</v>
      </c>
      <c r="GV52" s="8">
        <v>1</v>
      </c>
      <c r="GW52" s="8">
        <v>1</v>
      </c>
      <c r="GX52" s="8" t="s">
        <v>415</v>
      </c>
      <c r="GY52" s="8">
        <v>1</v>
      </c>
      <c r="GZ52" s="8">
        <v>1</v>
      </c>
      <c r="HA52" s="8">
        <v>1</v>
      </c>
      <c r="HB52" s="8" t="s">
        <v>415</v>
      </c>
      <c r="HC52" s="8" t="s">
        <v>415</v>
      </c>
      <c r="HD52" s="8">
        <v>1</v>
      </c>
      <c r="HE52" s="8">
        <v>1</v>
      </c>
      <c r="HF52" s="8">
        <v>1</v>
      </c>
      <c r="HG52" s="8">
        <v>1</v>
      </c>
      <c r="HH52" s="8">
        <v>1</v>
      </c>
      <c r="HI52" s="8">
        <v>1</v>
      </c>
      <c r="HJ52" s="8">
        <v>1</v>
      </c>
      <c r="HK52" s="8">
        <v>1</v>
      </c>
      <c r="HL52" s="8">
        <v>1</v>
      </c>
      <c r="HM52" s="8">
        <v>1</v>
      </c>
      <c r="HN52" s="8">
        <v>1</v>
      </c>
      <c r="HO52" s="8">
        <v>1</v>
      </c>
      <c r="HP52" s="8">
        <v>1</v>
      </c>
      <c r="HQ52" s="8">
        <v>1</v>
      </c>
      <c r="HR52" s="8">
        <v>1</v>
      </c>
      <c r="HS52" s="8">
        <v>1</v>
      </c>
      <c r="HT52" s="8">
        <v>1</v>
      </c>
      <c r="HU52" s="8" t="s">
        <v>415</v>
      </c>
      <c r="HV52" s="8">
        <v>1</v>
      </c>
      <c r="HW52" s="8">
        <v>1</v>
      </c>
      <c r="HX52" s="8">
        <v>1</v>
      </c>
      <c r="HY52" s="8">
        <v>1</v>
      </c>
      <c r="HZ52" s="8">
        <v>1</v>
      </c>
      <c r="IA52" s="8">
        <v>1</v>
      </c>
      <c r="IB52" s="8">
        <v>1</v>
      </c>
      <c r="IC52" s="8">
        <v>1</v>
      </c>
      <c r="ID52" s="8">
        <v>1</v>
      </c>
      <c r="IE52" s="8">
        <v>1</v>
      </c>
      <c r="IF52" s="8">
        <v>1</v>
      </c>
      <c r="IG52" s="8">
        <v>1</v>
      </c>
      <c r="IH52" s="8">
        <v>1</v>
      </c>
      <c r="II52" s="8">
        <v>1</v>
      </c>
      <c r="IJ52" s="8">
        <v>1</v>
      </c>
      <c r="IK52" s="8">
        <v>1</v>
      </c>
      <c r="IL52" s="8">
        <v>1</v>
      </c>
      <c r="IM52" s="8">
        <v>1</v>
      </c>
      <c r="IN52" s="8">
        <v>1</v>
      </c>
      <c r="IO52" s="8">
        <v>1</v>
      </c>
      <c r="IP52" s="8">
        <v>1</v>
      </c>
      <c r="IQ52" s="8">
        <v>1</v>
      </c>
      <c r="IR52" s="8">
        <v>1</v>
      </c>
      <c r="IS52" s="8">
        <v>1</v>
      </c>
      <c r="IT52" s="8">
        <v>1</v>
      </c>
      <c r="IU52" s="8">
        <v>1</v>
      </c>
      <c r="IV52" s="8">
        <v>1</v>
      </c>
      <c r="IW52" s="8">
        <v>1</v>
      </c>
      <c r="IX52" s="8">
        <v>1</v>
      </c>
      <c r="IY52" s="8">
        <v>1</v>
      </c>
      <c r="IZ52" s="8">
        <v>1</v>
      </c>
      <c r="JA52" s="8">
        <v>1</v>
      </c>
      <c r="JB52" s="8">
        <v>1</v>
      </c>
      <c r="JC52" s="8">
        <v>1</v>
      </c>
      <c r="JD52" s="8">
        <v>1</v>
      </c>
      <c r="JE52" s="8">
        <v>1</v>
      </c>
      <c r="JF52" s="8" t="s">
        <v>415</v>
      </c>
      <c r="JG52" s="8">
        <v>1</v>
      </c>
      <c r="JH52" s="8">
        <v>1</v>
      </c>
      <c r="JI52" s="8">
        <v>1</v>
      </c>
      <c r="JJ52" s="8">
        <v>1</v>
      </c>
      <c r="JK52" s="8">
        <v>1</v>
      </c>
      <c r="JL52" s="8">
        <v>1</v>
      </c>
      <c r="JM52" s="8">
        <v>1</v>
      </c>
      <c r="JN52" s="8" t="s">
        <v>415</v>
      </c>
      <c r="JO52" s="8">
        <v>1</v>
      </c>
      <c r="JP52" s="8">
        <v>1</v>
      </c>
      <c r="JQ52" s="8">
        <v>1</v>
      </c>
      <c r="JR52" s="8">
        <v>1</v>
      </c>
      <c r="JS52" s="8">
        <v>1</v>
      </c>
      <c r="JT52" s="8">
        <v>1</v>
      </c>
      <c r="JU52" s="8">
        <v>1</v>
      </c>
      <c r="JV52" s="8">
        <v>1</v>
      </c>
      <c r="JW52" s="8">
        <v>1</v>
      </c>
      <c r="JX52" s="8">
        <v>1</v>
      </c>
      <c r="JY52" s="8">
        <v>1</v>
      </c>
      <c r="JZ52" s="8">
        <v>1</v>
      </c>
      <c r="KA52" s="8">
        <v>1</v>
      </c>
      <c r="KB52" s="8">
        <v>1</v>
      </c>
      <c r="KC52" s="8">
        <v>1</v>
      </c>
      <c r="KD52" s="8">
        <v>1</v>
      </c>
      <c r="KE52" s="8">
        <v>1</v>
      </c>
      <c r="KF52" s="8">
        <v>1</v>
      </c>
      <c r="KG52" s="8">
        <v>1</v>
      </c>
      <c r="KH52" s="8">
        <v>1</v>
      </c>
      <c r="KI52" s="8">
        <v>1</v>
      </c>
      <c r="KJ52" s="8">
        <v>1</v>
      </c>
      <c r="KK52" s="8">
        <v>1</v>
      </c>
      <c r="KL52" s="8">
        <v>1</v>
      </c>
      <c r="KM52" s="8">
        <v>1</v>
      </c>
      <c r="KN52" s="8">
        <v>1</v>
      </c>
      <c r="KO52" s="8">
        <v>1</v>
      </c>
      <c r="KP52" s="8">
        <v>1</v>
      </c>
      <c r="KQ52" s="8">
        <v>1</v>
      </c>
      <c r="KR52" s="8">
        <v>1</v>
      </c>
      <c r="KS52" s="8">
        <v>1</v>
      </c>
      <c r="KT52" s="8">
        <f t="shared" si="3"/>
        <v>0</v>
      </c>
      <c r="KU52" s="8">
        <f t="shared" si="0"/>
        <v>0</v>
      </c>
      <c r="KV52" s="8">
        <f t="shared" si="1"/>
        <v>249</v>
      </c>
      <c r="KW52" s="8">
        <f t="shared" si="2"/>
        <v>13</v>
      </c>
      <c r="KX52" s="8"/>
      <c r="KY52" s="8">
        <f>VLOOKUP(Tableau2353[[#This Row],[Matricule]],Feuil2!D:J,7,0)</f>
        <v>-9</v>
      </c>
      <c r="KZ52" s="61">
        <f>IF(ISBLANK($P52)," ",IF(AND(NOT(ISBLANK($Q52)),MONTH($Q52)&gt;1),IF(MONTH($P52)&lt;=1,COUNTIF(Tableau2353[[#This Row],[01/01/2024]:[31/01/2024]],"B")), IF(IF(AND((ISBLANK($Q52))),MONTH($P52)&gt;1)," ",IF(MONTH($P52)&lt;=1,COUNTIF(Tableau2353[[#This Row],[01/01/2024]:[31/01/2024]],"B")))))</f>
        <v>0</v>
      </c>
      <c r="LA52" s="61">
        <f>IF(ISBLANK($P52)," ",IF(AND(NOT(ISBLANK($Q52)),MONTH($Q52)&gt;2),IF(MONTH($P52)&lt;=2,COUNTIF(Tableau2353[[#This Row],[01/02/2024]:[29/02/2024]],"B")), IF(IF(AND((ISBLANK($Q52))),MONTH($P52)&gt;2)," ",IF(MONTH($P52)&lt;=2,COUNTIF(Tableau2353[[#This Row],[01/02/2024]:[29/02/2024]],"B")))))</f>
        <v>0</v>
      </c>
      <c r="LB52" s="61">
        <f>IF(ISBLANK($P52)," ",IF(AND(NOT(ISBLANK($Q52)),MONTH($Q52)&gt;3),IF(MONTH($P52)&lt;=3,COUNTIF(Tableau2353[[#This Row],[01/03/2024]:[29/03/2024]],"B")), IF(IF(AND((ISBLANK($Q52))),MONTH($P52)&gt;3)," ",IF(MONTH($P52)&lt;=3,COUNTIF(Tableau2353[[#This Row],[01/03/2024]:[29/03/2024]],"B")))))</f>
        <v>0</v>
      </c>
      <c r="LC52" s="61">
        <f>IF(ISBLANK($P52)," ",IF(AND(NOT(ISBLANK($Q52)),MONTH($Q52)&gt;4),IF(MONTH($P52)&lt;=4,COUNTIF(Tableau2353[[#This Row],[01/04/2024]:[30/04/2024]],"B")), IF(IF(AND((ISBLANK($Q52))),MONTH($P52)&gt;4)," ",IF(MONTH($P52)&lt;=4,COUNTIF(Tableau2353[[#This Row],[01/04/2024]:[30/04/2024]],"B")))))</f>
        <v>0</v>
      </c>
      <c r="LD52" s="61">
        <f>IF(ISBLANK($P52)," ",IF(AND(NOT(ISBLANK($Q52)),MONTH($Q52)&gt;5),IF(MONTH($P52)&lt;=5,COUNTIF(Tableau2353[[#This Row],[01/05/2024]:[31/05/2024]],"B")), IF(IF(AND((ISBLANK($Q52))),MONTH($P52)&gt;5)," ",IF(MONTH($P52)&lt;=5,COUNTIF(Tableau2353[[#This Row],[01/05/2024]:[31/05/2024]],"B")))))</f>
        <v>0</v>
      </c>
      <c r="LE52" s="61">
        <f>IF(ISBLANK($P52)," ",IF(AND(NOT(ISBLANK($Q52)),MONTH($Q52)&gt;6),IF(MONTH($P52)&lt;=6,COUNTIF(Tableau2353[[#This Row],[3/6/20242]:[28/06/2024]],"B")), IF(IF(AND((ISBLANK($Q52))),MONTH($P52)&gt;6)," ",IF(MONTH($P52)&lt;=6,COUNTIF(Tableau2353[[#This Row],[3/6/20242]:[28/06/2024]],"B")))))</f>
        <v>0</v>
      </c>
      <c r="LF52" s="61">
        <f>IF(ISBLANK($P52)," ",IF(AND(NOT(ISBLANK($Q52)),MONTH($Q52)&gt;7),IF(MONTH($P52)&lt;=7,COUNTIF(Tableau2353[[#This Row],[01/07/2024]:[31/07/2024]],"B")), IF(IF(AND((ISBLANK($Q52))),MONTH($P52)&gt;7)," ",IF(MONTH($P52)&lt;=7,COUNTIF(Tableau2353[[#This Row],[01/07/2024]:[31/07/2024]],"B")))))</f>
        <v>0</v>
      </c>
      <c r="LG52" s="61">
        <f>IF(ISBLANK($P52)," ",IF(AND(NOT(ISBLANK($Q52)),MONTH($Q52)&gt;8),IF(MONTH($P52)&lt;=8,COUNTIF(Tableau2353[[#This Row],[1/8/2024]:[30/08/2024]],"B")), IF(IF(AND((ISBLANK($Q52))),MONTH($P52)&gt;8)," ",IF(MONTH($P52)&lt;=8,COUNTIF(Tableau2353[[#This Row],[1/8/2024]:[30/08/2024]],"B")))))</f>
        <v>0</v>
      </c>
      <c r="LH52" s="61">
        <f>IF(ISBLANK($P52)," ",IF(AND(NOT(ISBLANK($Q52)),MONTH($Q52)&gt;9),IF(MONTH($P52)&lt;=9,COUNTIF(Tableau2353[[#This Row],[02/09/2024]:[30/09/2024]],"B")), IF(IF(AND((ISBLANK($Q52))),MONTH($P52)&gt;9)," ",IF(MONTH($P52)&lt;=9,COUNTIF(Tableau2353[[#This Row],[02/09/2024]:[30/09/2024]],"B")))))</f>
        <v>0</v>
      </c>
      <c r="LI52" s="61">
        <f>IF(ISBLANK($P52)," ",IF(AND(NOT(ISBLANK($Q52)),MONTH($Q52)&gt;10),IF(MONTH($P52)&lt;=10,COUNTIF(Tableau2353[[#This Row],[01/10/2024]:[31/10/2024]],"B")), IF(IF(AND((ISBLANK($Q52))),MONTH($P52)&gt;10)," ",IF(MONTH($P52)&lt;=10,COUNTIF(Tableau2353[[#This Row],[01/10/2024]:[31/10/2024]],"B")))))</f>
        <v>0</v>
      </c>
      <c r="LJ52" s="61">
        <f>IF(ISBLANK($P52)," ",IF(AND(NOT(ISBLANK($Q52)),MONTH($Q52)&gt;11),IF(MONTH($P52)&lt;=11,COUNTIF(Tableau2353[[#This Row],[01/11/2024]:[29/11/2024]],"B")), IF(IF(AND((ISBLANK($Q52))),MONTH($P52)&gt;11)," ",IF(MONTH($P52)&lt;=11,COUNTIF(Tableau2353[[#This Row],[01/11/2024]:[29/11/2024]],"B")))))</f>
        <v>0</v>
      </c>
      <c r="LK52" s="61">
        <f>IF(ISBLANK($P52)," ",IF(AND(NOT(ISBLANK($Q52)),MONTH($Q52)&gt;12),IF(MONTH($P52)&lt;=12,COUNTIF(Tableau2353[[#This Row],[02/12/2024]:[31/12/2024]],"B")), IF(IF(AND((ISBLANK($Q52))),MONTH($P52)&gt;12)," ",IF(MONTH($P52)&lt;=12,COUNTIF(Tableau2353[[#This Row],[02/12/2024]:[31/12/2024]],"B")))))</f>
        <v>0</v>
      </c>
    </row>
    <row r="53" spans="1:323" ht="15" hidden="1" customHeight="1">
      <c r="A53" s="40">
        <v>1</v>
      </c>
      <c r="B53" s="92" t="s">
        <v>563</v>
      </c>
      <c r="C53" s="72" t="s">
        <v>564</v>
      </c>
      <c r="D53" s="32">
        <v>45324</v>
      </c>
      <c r="E53" s="29" t="s">
        <v>419</v>
      </c>
      <c r="F53" s="26" t="s">
        <v>507</v>
      </c>
      <c r="G53" s="26" t="s">
        <v>421</v>
      </c>
      <c r="H53" s="6" t="s">
        <v>422</v>
      </c>
      <c r="I53" s="6" t="s">
        <v>423</v>
      </c>
      <c r="J53" s="26" t="s">
        <v>440</v>
      </c>
      <c r="K53" s="26" t="s">
        <v>441</v>
      </c>
      <c r="L53" s="26" t="s">
        <v>935</v>
      </c>
      <c r="M53" s="26" t="s">
        <v>527</v>
      </c>
      <c r="N53" s="26" t="s">
        <v>478</v>
      </c>
      <c r="O53" s="6" t="s">
        <v>451</v>
      </c>
      <c r="P53" s="37">
        <v>45324</v>
      </c>
      <c r="Q53" s="26"/>
      <c r="R53" s="27" t="s">
        <v>445</v>
      </c>
      <c r="S53" s="28" t="str">
        <f>IF(ISBLANK(P53)," ",IF(IF(AND(NOT(ISBLANK(Q53))),MONTH(Q53)&lt;1)," ",IF(MONTH(P53)&lt;2,SUM(Tableau2353[[#This Row],[01/01/2024]:[31/01/2024]])," ")))</f>
        <v xml:space="preserve"> </v>
      </c>
      <c r="T53" s="28">
        <f>IF(ISBLANK(P53)," ",IF(IF(AND(NOT(ISBLANK(Q53))),MONTH(Q53)&lt;2)," ",IF(MONTH(P53)&lt;3,SUM(Tableau2353[[#This Row],[01/02/2024]:[29/02/2024]])," ")))</f>
        <v>0</v>
      </c>
      <c r="U53" s="28">
        <f>IF(ISBLANK(P53)," ",IF(IF(AND(NOT(ISBLANK(Q53))),MONTH(Q53)&lt;3)," ",IF(MONTH(P53)&lt;4,SUM(Tableau2353[[#This Row],[01/03/2024]:[29/03/2024]])," ")))</f>
        <v>0</v>
      </c>
      <c r="V53" s="28">
        <f>IF(ISBLANK(P53)," ",IF(IF(AND(NOT(ISBLANK(Q53))),MONTH(Q53)&lt;4)," ",IF(MONTH(P53)&lt;5,SUM(Tableau2353[[#This Row],[01/04/2024]:[30/04/2024]])," ")))</f>
        <v>0</v>
      </c>
      <c r="W53" s="28">
        <f>IF(ISBLANK(P53)," ",IF(IF(AND(NOT(ISBLANK(Q53))),MONTH(Q53)&lt;5)," ",IF(MONTH(P53)&lt;6,SUM(Tableau2353[[#This Row],[01/05/2024]:[31/05/2024]])," ")))</f>
        <v>0</v>
      </c>
      <c r="X53" s="28">
        <f>IF(ISBLANK(P53)," ",IF(IF(AND(NOT(ISBLANK(Q53))),MONTH(Q53)&lt;6)," ",IF(MONTH(P53)&lt;7,SUM(Tableau2353[[#This Row],[3/6/20242]:[28/06/2024]])," ")))</f>
        <v>0</v>
      </c>
      <c r="Y53" s="28">
        <f>IF(ISBLANK(P53)," ",IF(IF(AND(NOT(ISBLANK(Q53))),MONTH(Q53)&lt;6)," ",IF(MONTH(P53)&lt;8,SUM(Tableau2353[[#This Row],[01/07/2024]:[31/07/2024]])," ")))</f>
        <v>22</v>
      </c>
      <c r="Z53" s="28">
        <f>IF(ISBLANK(P53)," ",IF(IF(AND(NOT(ISBLANK(Q53))),MONTH(Q53)&lt;8)," ",IF(MONTH(P53)&lt;9,SUM(Tableau2353[[#This Row],[1/8/2024]:[30/08/2024]])," ")))</f>
        <v>19</v>
      </c>
      <c r="AA53" s="28">
        <f>IF(ISBLANK(P53)," ",IF(IF(AND(NOT(ISBLANK(Q53))),MONTH(Q53)&lt;9)," ",IF(MONTH(P53)&lt;10,SUM(Tableau2353[[#This Row],[02/09/2024]:[30/09/2024]])," ")))</f>
        <v>15</v>
      </c>
      <c r="AB53" s="28">
        <f>IF(ISBLANK(P53)," ",IF(IF(AND(NOT(ISBLANK(Q53))),MONTH(Q53)&lt;10)," ",IF(MONTH(P53)&lt;11,SUM(Tableau2353[[#This Row],[01/10/2024]:[31/10/2024]])," ")))</f>
        <v>23</v>
      </c>
      <c r="AC53" s="28">
        <f>IF(ISBLANK(P53)," ",IF(IF(AND(NOT(ISBLANK(Q53))),MONTH(Q53)&lt;11)," ",IF(MONTH(P53)&lt;12,SUM(Tableau2353[[#This Row],[01/11/2024]:[29/11/2024]])," ")))</f>
        <v>19</v>
      </c>
      <c r="AD53" s="28">
        <f>IF(ISBLANK(P53)," ",IF(IF(AND(NOT(ISBLANK(Q53))),MONTH(Q53)&lt;12)," ",IF(MONTH(P53)&lt;13,SUM(Tableau2353[[#This Row],[02/12/2024]:[31/12/2024]])," ")))</f>
        <v>15</v>
      </c>
      <c r="AE53" s="7"/>
      <c r="AF53" s="67" t="str">
        <f>IF(OR(ISBLANK(P53),Tableau2353[[#This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53" s="7">
        <f>IF(OR(ISBLANK(P53),Tableau2353[[#This Row],[Février]]=" ")," ",SUM(Tableau2353[[#This Row],[01/02/2024]:[29/02/2024]])/(COUNTA(Tableau2353[[#This Row],[01/02/2024]:[29/02/2024]])+COUNTBLANK(Tableau2353[[#This Row],[01/02/2024]:[29/02/2024]])))</f>
        <v>0</v>
      </c>
      <c r="AH53" s="7">
        <f>IF(OR(ISBLANK(P53),Tableau2353[[#This Row],[Mars]]=" ")," ",SUM(Tableau2353[[#This Row],[01/03/2024]:[29/03/2024]])/(COUNTA(Tableau2353[[#This Row],[01/03/2024]:[29/03/2024]])+COUNTBLANK(Tableau2353[[#This Row],[01/03/2024]:[29/03/2024]])))</f>
        <v>0</v>
      </c>
      <c r="AI53" s="7">
        <f>IF(OR(ISBLANK(P53),Tableau2353[[#This Row],[Avril]]=" ")," ",SUM(Tableau2353[[#This Row],[01/04/2024]:[30/04/2024]])/(COUNTA(Tableau2353[[#This Row],[01/04/2024]:[30/04/2024]])+COUNTBLANK(Tableau2353[[#This Row],[01/04/2024]:[30/04/2024]])))</f>
        <v>0</v>
      </c>
      <c r="AJ53" s="7">
        <f>IF(OR(ISBLANK(P53),Tableau2353[[#This Row],[Mai]]=" ")," ",SUM(Tableau2353[[#This Row],[01/05/2024]:[31/05/2024]])/(COUNTA(Tableau2353[[#This Row],[01/05/2024]:[31/05/2024]])+COUNTBLANK(Tableau2353[[#This Row],[01/05/2024]:[31/01/2024]])))</f>
        <v>0</v>
      </c>
      <c r="AK53" s="8">
        <f>IF(OR(ISBLANK(P53),Tableau2353[[#This Row],[Juin]]=" ")," ",SUM(Tableau2353[[#This Row],[3/6/20242]:[28/06/2024]])/(COUNTA(Tableau2353[[#This Row],[3/6/20242]:[28/06/2024]])+COUNTBLANK(Tableau2353[[#This Row],[3/6/20242]:[28/06/2024]])))</f>
        <v>0</v>
      </c>
      <c r="AL53" s="8">
        <f>IF(OR(ISBLANK(P53),Tableau2353[[#This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53" s="8">
        <f>IF(OR(ISBLANK(P53),Tableau2353[[#This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53" s="8">
        <f>IF(OR(ISBLANK(P53),Tableau2353[[#This Row],[Septembre]]=" ")," ",SUM(Tableau2353[[#This Row],[02/09/2024]:[30/09/2024]])/(COUNTA(Tableau2353[[#This Row],[02/09/2024]:[30/09/2024]])+COUNTBLANK(Tableau2353[[#This Row],[02/09/2024]:[30/09/2024]])))</f>
        <v>0.7142857142857143</v>
      </c>
      <c r="AO53" s="8">
        <f>IF(OR(ISBLANK(P53),Tableau2353[[#This Row],[Octobre]]=" ")," ",SUM(Tableau2353[[#This Row],[01/10/2024]:[31/10/2024]])/(COUNTA(Tableau2353[[#This Row],[01/10/2024]:[31/10/2024]])+COUNTBLANK(Tableau2353[[#This Row],[01/10/2024]:[31/10/2024]])))</f>
        <v>1</v>
      </c>
      <c r="AP53" s="8">
        <f>IF(OR(ISBLANK(P53),Tableau2353[[#This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53" s="8">
        <f>IF(OR(ISBLANK(P53),Tableau2353[[#This Row],[Décembre]]=" ")," ",SUM(Tableau2353[[#This Row],[02/12/2024]:[31/12/2024]])/(COUNTA(Tableau2353[[#This Row],[02/12/2024]:[31/12/2024]])+COUNTBLANK(Tableau2353[[#This Row],[02/12/2024]:[31/12/2024]])))</f>
        <v>0.68181818181818177</v>
      </c>
      <c r="AR53" s="8"/>
      <c r="AS53" s="8"/>
      <c r="AT53" s="8"/>
      <c r="AU53" s="8"/>
      <c r="AV53" s="8"/>
      <c r="AW53" s="8"/>
      <c r="AX53" s="8"/>
      <c r="AY53" s="8"/>
      <c r="AZ53" s="62"/>
      <c r="BA53" s="8"/>
      <c r="BB53" s="8"/>
      <c r="BC53" s="8"/>
      <c r="BD53" s="51"/>
      <c r="BE53" s="8"/>
      <c r="BF53" s="8"/>
      <c r="BG53" s="8"/>
      <c r="BH53" s="52"/>
      <c r="BI53" s="51"/>
      <c r="BJ53" s="8"/>
      <c r="BK53" s="8"/>
      <c r="BL53" s="8"/>
      <c r="BM53" s="52"/>
      <c r="BN53" s="8"/>
      <c r="BO53" s="8"/>
      <c r="BP53" s="8" t="s">
        <v>409</v>
      </c>
      <c r="BQ53" s="8" t="s">
        <v>409</v>
      </c>
      <c r="BR53" s="8" t="s">
        <v>409</v>
      </c>
      <c r="BS53" s="8" t="s">
        <v>409</v>
      </c>
      <c r="BT53" s="8" t="s">
        <v>409</v>
      </c>
      <c r="BU53" s="8" t="s">
        <v>409</v>
      </c>
      <c r="BV53" s="8" t="s">
        <v>409</v>
      </c>
      <c r="BW53" s="8" t="s">
        <v>409</v>
      </c>
      <c r="BX53" s="8" t="s">
        <v>409</v>
      </c>
      <c r="BY53" s="8" t="s">
        <v>409</v>
      </c>
      <c r="BZ53" s="8" t="s">
        <v>409</v>
      </c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 t="s">
        <v>415</v>
      </c>
      <c r="DM53" s="8" t="s">
        <v>415</v>
      </c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 t="s">
        <v>415</v>
      </c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 t="s">
        <v>413</v>
      </c>
      <c r="EW53" s="8"/>
      <c r="EX53" s="8"/>
      <c r="EY53" s="8"/>
      <c r="EZ53" s="8"/>
      <c r="FA53" s="8"/>
      <c r="FB53" s="8" t="s">
        <v>413</v>
      </c>
      <c r="FC53" s="8"/>
      <c r="FD53" s="8"/>
      <c r="FE53" s="8"/>
      <c r="FF53" s="8"/>
      <c r="FG53" s="8"/>
      <c r="FH53" s="8" t="s">
        <v>415</v>
      </c>
      <c r="FI53" s="8" t="s">
        <v>415</v>
      </c>
      <c r="FJ53" s="8"/>
      <c r="FK53" s="8"/>
      <c r="FL53" s="8"/>
      <c r="FM53" s="8"/>
      <c r="FN53" s="8"/>
      <c r="FO53" s="8"/>
      <c r="FP53" s="8"/>
      <c r="FQ53" s="8"/>
      <c r="FR53" s="8">
        <v>1</v>
      </c>
      <c r="FS53" s="8">
        <v>1</v>
      </c>
      <c r="FT53" s="8">
        <v>1</v>
      </c>
      <c r="FU53" s="8">
        <v>1</v>
      </c>
      <c r="FV53" s="8">
        <v>1</v>
      </c>
      <c r="FW53" s="8">
        <v>1</v>
      </c>
      <c r="FX53" s="8">
        <v>1</v>
      </c>
      <c r="FY53" s="8">
        <v>1</v>
      </c>
      <c r="FZ53" s="8">
        <v>1</v>
      </c>
      <c r="GA53" s="8">
        <v>1</v>
      </c>
      <c r="GB53" s="8">
        <v>1</v>
      </c>
      <c r="GC53" s="8">
        <v>1</v>
      </c>
      <c r="GD53" s="8">
        <v>1</v>
      </c>
      <c r="GE53" s="8">
        <v>1</v>
      </c>
      <c r="GF53" s="8">
        <v>1</v>
      </c>
      <c r="GG53" s="8">
        <v>1</v>
      </c>
      <c r="GH53" s="8">
        <v>1</v>
      </c>
      <c r="GI53" s="8">
        <v>1</v>
      </c>
      <c r="GJ53" s="8">
        <v>1</v>
      </c>
      <c r="GK53" s="8">
        <v>1</v>
      </c>
      <c r="GL53" s="8">
        <v>1</v>
      </c>
      <c r="GM53" s="8" t="s">
        <v>415</v>
      </c>
      <c r="GN53" s="8">
        <v>1</v>
      </c>
      <c r="GO53" s="8">
        <v>1</v>
      </c>
      <c r="GP53" s="8">
        <v>1</v>
      </c>
      <c r="GQ53" s="8">
        <v>1</v>
      </c>
      <c r="GR53" s="8">
        <v>1</v>
      </c>
      <c r="GS53" s="8">
        <v>1</v>
      </c>
      <c r="GT53" s="8">
        <v>1</v>
      </c>
      <c r="GU53" s="8">
        <v>1</v>
      </c>
      <c r="GV53" s="8">
        <v>1</v>
      </c>
      <c r="GW53" s="8">
        <v>1</v>
      </c>
      <c r="GX53" s="8" t="s">
        <v>415</v>
      </c>
      <c r="GY53" s="8">
        <v>1</v>
      </c>
      <c r="GZ53" s="8">
        <v>1</v>
      </c>
      <c r="HA53" s="8">
        <v>1</v>
      </c>
      <c r="HB53" s="8" t="s">
        <v>415</v>
      </c>
      <c r="HC53" s="8" t="s">
        <v>415</v>
      </c>
      <c r="HD53" s="8">
        <v>1</v>
      </c>
      <c r="HE53" s="8">
        <v>1</v>
      </c>
      <c r="HF53" s="8">
        <v>1</v>
      </c>
      <c r="HG53" s="8">
        <v>1</v>
      </c>
      <c r="HH53" s="8">
        <v>1</v>
      </c>
      <c r="HI53" s="8">
        <v>1</v>
      </c>
      <c r="HJ53" s="8">
        <v>1</v>
      </c>
      <c r="HK53" s="8" t="s">
        <v>413</v>
      </c>
      <c r="HL53" s="8" t="s">
        <v>413</v>
      </c>
      <c r="HM53" s="8" t="s">
        <v>413</v>
      </c>
      <c r="HN53" s="8" t="s">
        <v>413</v>
      </c>
      <c r="HO53" s="8" t="s">
        <v>413</v>
      </c>
      <c r="HP53" s="8">
        <v>1</v>
      </c>
      <c r="HQ53" s="8">
        <v>1</v>
      </c>
      <c r="HR53" s="8">
        <v>1</v>
      </c>
      <c r="HS53" s="8">
        <v>1</v>
      </c>
      <c r="HT53" s="8">
        <v>1</v>
      </c>
      <c r="HU53" s="8" t="s">
        <v>415</v>
      </c>
      <c r="HV53" s="8">
        <v>1</v>
      </c>
      <c r="HW53" s="8">
        <v>1</v>
      </c>
      <c r="HX53" s="8">
        <v>1</v>
      </c>
      <c r="HY53" s="8">
        <v>1</v>
      </c>
      <c r="HZ53" s="8">
        <v>1</v>
      </c>
      <c r="IA53" s="8">
        <v>1</v>
      </c>
      <c r="IB53" s="8">
        <v>1</v>
      </c>
      <c r="IC53" s="8">
        <v>1</v>
      </c>
      <c r="ID53" s="8">
        <v>1</v>
      </c>
      <c r="IE53" s="8">
        <v>1</v>
      </c>
      <c r="IF53" s="8">
        <v>1</v>
      </c>
      <c r="IG53" s="8">
        <v>1</v>
      </c>
      <c r="IH53" s="8">
        <v>1</v>
      </c>
      <c r="II53" s="8">
        <v>1</v>
      </c>
      <c r="IJ53" s="8">
        <v>1</v>
      </c>
      <c r="IK53" s="8">
        <v>1</v>
      </c>
      <c r="IL53" s="8">
        <v>1</v>
      </c>
      <c r="IM53" s="8">
        <v>1</v>
      </c>
      <c r="IN53" s="8">
        <v>1</v>
      </c>
      <c r="IO53" s="8">
        <v>1</v>
      </c>
      <c r="IP53" s="8">
        <v>1</v>
      </c>
      <c r="IQ53" s="8">
        <v>1</v>
      </c>
      <c r="IR53" s="8">
        <v>1</v>
      </c>
      <c r="IS53" s="8">
        <v>1</v>
      </c>
      <c r="IT53" s="8">
        <v>1</v>
      </c>
      <c r="IU53" s="8">
        <v>1</v>
      </c>
      <c r="IV53" s="8">
        <v>1</v>
      </c>
      <c r="IW53" s="8">
        <v>1</v>
      </c>
      <c r="IX53" s="8">
        <v>1</v>
      </c>
      <c r="IY53" s="8">
        <v>1</v>
      </c>
      <c r="IZ53" s="8">
        <v>1</v>
      </c>
      <c r="JA53" s="8">
        <v>1</v>
      </c>
      <c r="JB53" s="8">
        <v>1</v>
      </c>
      <c r="JC53" s="8">
        <v>1</v>
      </c>
      <c r="JD53" s="8">
        <v>1</v>
      </c>
      <c r="JE53" s="8">
        <v>1</v>
      </c>
      <c r="JF53" s="8" t="s">
        <v>415</v>
      </c>
      <c r="JG53" s="8">
        <v>1</v>
      </c>
      <c r="JH53" s="8">
        <v>1</v>
      </c>
      <c r="JI53" s="8">
        <v>1</v>
      </c>
      <c r="JJ53" s="8">
        <v>1</v>
      </c>
      <c r="JK53" s="8">
        <v>1</v>
      </c>
      <c r="JL53" s="8">
        <v>1</v>
      </c>
      <c r="JM53" s="8">
        <v>1</v>
      </c>
      <c r="JN53" s="8" t="s">
        <v>415</v>
      </c>
      <c r="JO53" s="8">
        <v>1</v>
      </c>
      <c r="JP53" s="8">
        <v>1</v>
      </c>
      <c r="JQ53" s="8">
        <v>1</v>
      </c>
      <c r="JR53" s="8">
        <v>1</v>
      </c>
      <c r="JS53" s="8">
        <v>1</v>
      </c>
      <c r="JT53" s="8">
        <v>1</v>
      </c>
      <c r="JU53" s="8">
        <v>1</v>
      </c>
      <c r="JV53" s="8">
        <v>1</v>
      </c>
      <c r="JW53" s="8">
        <v>1</v>
      </c>
      <c r="JX53" s="8">
        <v>1</v>
      </c>
      <c r="JY53" s="8">
        <v>1</v>
      </c>
      <c r="JZ53" s="8">
        <v>1</v>
      </c>
      <c r="KA53" s="8">
        <v>1</v>
      </c>
      <c r="KB53" s="8">
        <v>1</v>
      </c>
      <c r="KC53" s="8">
        <v>1</v>
      </c>
      <c r="KD53" s="8">
        <v>1</v>
      </c>
      <c r="KE53" s="8">
        <v>1</v>
      </c>
      <c r="KF53" s="8">
        <v>1</v>
      </c>
      <c r="KG53" s="8">
        <v>1</v>
      </c>
      <c r="KH53" s="8">
        <v>1</v>
      </c>
      <c r="KI53" s="8">
        <v>1</v>
      </c>
      <c r="KJ53" s="8">
        <v>1</v>
      </c>
      <c r="KK53" s="8">
        <v>1</v>
      </c>
      <c r="KL53" s="8">
        <v>1</v>
      </c>
      <c r="KM53" s="8" t="s">
        <v>413</v>
      </c>
      <c r="KN53" s="8" t="s">
        <v>413</v>
      </c>
      <c r="KO53" s="8" t="s">
        <v>413</v>
      </c>
      <c r="KP53" s="8" t="s">
        <v>413</v>
      </c>
      <c r="KQ53" s="8" t="s">
        <v>413</v>
      </c>
      <c r="KR53" s="8" t="s">
        <v>413</v>
      </c>
      <c r="KS53" s="8" t="s">
        <v>413</v>
      </c>
      <c r="KT53" s="8">
        <f t="shared" si="3"/>
        <v>11</v>
      </c>
      <c r="KU53" s="8">
        <f t="shared" si="0"/>
        <v>14</v>
      </c>
      <c r="KV53" s="8">
        <f>COUNTIF($AR53:$KS53,1)</f>
        <v>113</v>
      </c>
      <c r="KW53" s="8">
        <f t="shared" si="2"/>
        <v>12</v>
      </c>
      <c r="KX53" s="8"/>
      <c r="KY53" s="8">
        <f>VLOOKUP(Tableau2353[[#This Row],[Matricule]],Feuil2!D:J,7,0)</f>
        <v>4.5</v>
      </c>
      <c r="KZ53" s="61" t="str">
        <f>IF(ISBLANK($P53)," ",IF(AND(NOT(ISBLANK($Q53)),MONTH($Q53)&gt;1),IF(MONTH($P53)&lt;=1,COUNTIF(Tableau2353[[#This Row],[01/01/2024]:[31/01/2024]],"B")), IF(IF(AND((ISBLANK($Q53))),MONTH($P53)&gt;1)," ",IF(MONTH($P53)&lt;=1,COUNTIF(Tableau2353[[#This Row],[01/01/2024]:[31/01/2024]],"B")))))</f>
        <v xml:space="preserve"> </v>
      </c>
      <c r="LA53" s="61">
        <f>IF(ISBLANK($P53)," ",IF(AND(NOT(ISBLANK($Q53)),MONTH($Q53)&gt;2),IF(MONTH($P53)&lt;=2,COUNTIF(Tableau2353[[#This Row],[01/02/2024]:[29/02/2024]],"B")), IF(IF(AND((ISBLANK($Q53))),MONTH($P53)&gt;2)," ",IF(MONTH($P53)&lt;=2,COUNTIF(Tableau2353[[#This Row],[01/02/2024]:[29/02/2024]],"B")))))</f>
        <v>0</v>
      </c>
      <c r="LB53" s="61">
        <f>IF(ISBLANK($P53)," ",IF(AND(NOT(ISBLANK($Q53)),MONTH($Q53)&gt;3),IF(MONTH($P53)&lt;=3,COUNTIF(Tableau2353[[#This Row],[01/03/2024]:[29/03/2024]],"B")), IF(IF(AND((ISBLANK($Q53))),MONTH($P53)&gt;3)," ",IF(MONTH($P53)&lt;=3,COUNTIF(Tableau2353[[#This Row],[01/03/2024]:[29/03/2024]],"B")))))</f>
        <v>0</v>
      </c>
      <c r="LC53" s="61">
        <f>IF(ISBLANK($P53)," ",IF(AND(NOT(ISBLANK($Q53)),MONTH($Q53)&gt;4),IF(MONTH($P53)&lt;=4,COUNTIF(Tableau2353[[#This Row],[01/04/2024]:[30/04/2024]],"B")), IF(IF(AND((ISBLANK($Q53))),MONTH($P53)&gt;4)," ",IF(MONTH($P53)&lt;=4,COUNTIF(Tableau2353[[#This Row],[01/04/2024]:[30/04/2024]],"B")))))</f>
        <v>0</v>
      </c>
      <c r="LD53" s="61">
        <f>IF(ISBLANK($P53)," ",IF(AND(NOT(ISBLANK($Q53)),MONTH($Q53)&gt;5),IF(MONTH($P53)&lt;=5,COUNTIF(Tableau2353[[#This Row],[01/05/2024]:[31/05/2024]],"B")), IF(IF(AND((ISBLANK($Q53))),MONTH($P53)&gt;5)," ",IF(MONTH($P53)&lt;=5,COUNTIF(Tableau2353[[#This Row],[01/05/2024]:[31/05/2024]],"B")))))</f>
        <v>0</v>
      </c>
      <c r="LE53" s="61">
        <f>IF(ISBLANK($P53)," ",IF(AND(NOT(ISBLANK($Q53)),MONTH($Q53)&gt;6),IF(MONTH($P53)&lt;=6,COUNTIF(Tableau2353[[#This Row],[3/6/20242]:[28/06/2024]],"B")), IF(IF(AND((ISBLANK($Q53))),MONTH($P53)&gt;6)," ",IF(MONTH($P53)&lt;=6,COUNTIF(Tableau2353[[#This Row],[3/6/20242]:[28/06/2024]],"B")))))</f>
        <v>0</v>
      </c>
      <c r="LF53" s="61">
        <f>IF(ISBLANK($P53)," ",IF(AND(NOT(ISBLANK($Q53)),MONTH($Q53)&gt;7),IF(MONTH($P53)&lt;=7,COUNTIF(Tableau2353[[#This Row],[01/07/2024]:[31/07/2024]],"B")), IF(IF(AND((ISBLANK($Q53))),MONTH($P53)&gt;7)," ",IF(MONTH($P53)&lt;=7,COUNTIF(Tableau2353[[#This Row],[01/07/2024]:[31/07/2024]],"B")))))</f>
        <v>0</v>
      </c>
      <c r="LG53" s="61">
        <f>IF(ISBLANK($P53)," ",IF(AND(NOT(ISBLANK($Q53)),MONTH($Q53)&gt;8),IF(MONTH($P53)&lt;=8,COUNTIF(Tableau2353[[#This Row],[1/8/2024]:[30/08/2024]],"B")), IF(IF(AND((ISBLANK($Q53))),MONTH($P53)&gt;8)," ",IF(MONTH($P53)&lt;=8,COUNTIF(Tableau2353[[#This Row],[1/8/2024]:[30/08/2024]],"B")))))</f>
        <v>0</v>
      </c>
      <c r="LH53" s="61">
        <f>IF(ISBLANK($P53)," ",IF(AND(NOT(ISBLANK($Q53)),MONTH($Q53)&gt;9),IF(MONTH($P53)&lt;=9,COUNTIF(Tableau2353[[#This Row],[02/09/2024]:[30/09/2024]],"B")), IF(IF(AND((ISBLANK($Q53))),MONTH($P53)&gt;9)," ",IF(MONTH($P53)&lt;=9,COUNTIF(Tableau2353[[#This Row],[02/09/2024]:[30/09/2024]],"B")))))</f>
        <v>0</v>
      </c>
      <c r="LI53" s="61">
        <f>IF(ISBLANK($P53)," ",IF(AND(NOT(ISBLANK($Q53)),MONTH($Q53)&gt;10),IF(MONTH($P53)&lt;=10,COUNTIF(Tableau2353[[#This Row],[01/10/2024]:[31/10/2024]],"B")), IF(IF(AND((ISBLANK($Q53))),MONTH($P53)&gt;10)," ",IF(MONTH($P53)&lt;=10,COUNTIF(Tableau2353[[#This Row],[01/10/2024]:[31/10/2024]],"B")))))</f>
        <v>0</v>
      </c>
      <c r="LJ53" s="61">
        <f>IF(ISBLANK($P53)," ",IF(AND(NOT(ISBLANK($Q53)),MONTH($Q53)&gt;11),IF(MONTH($P53)&lt;=11,COUNTIF(Tableau2353[[#This Row],[01/11/2024]:[29/11/2024]],"B")), IF(IF(AND((ISBLANK($Q53))),MONTH($P53)&gt;11)," ",IF(MONTH($P53)&lt;=11,COUNTIF(Tableau2353[[#This Row],[01/11/2024]:[29/11/2024]],"B")))))</f>
        <v>0</v>
      </c>
      <c r="LK53" s="61">
        <f>IF(ISBLANK($P53)," ",IF(AND(NOT(ISBLANK($Q53)),MONTH($Q53)&gt;12),IF(MONTH($P53)&lt;=12,COUNTIF(Tableau2353[[#This Row],[02/12/2024]:[31/12/2024]],"B")), IF(IF(AND((ISBLANK($Q53))),MONTH($P53)&gt;12)," ",IF(MONTH($P53)&lt;=12,COUNTIF(Tableau2353[[#This Row],[02/12/2024]:[31/12/2024]],"B")))))</f>
        <v>0</v>
      </c>
    </row>
    <row r="54" spans="1:323" ht="15" hidden="1" customHeight="1">
      <c r="A54" s="40">
        <v>1</v>
      </c>
      <c r="B54" s="25" t="s">
        <v>1430</v>
      </c>
      <c r="C54" s="26" t="s">
        <v>1431</v>
      </c>
      <c r="D54" s="32">
        <v>45282</v>
      </c>
      <c r="E54" s="29" t="s">
        <v>419</v>
      </c>
      <c r="F54" s="26" t="s">
        <v>507</v>
      </c>
      <c r="G54" s="26" t="s">
        <v>421</v>
      </c>
      <c r="H54" s="6" t="s">
        <v>422</v>
      </c>
      <c r="I54" s="6" t="s">
        <v>423</v>
      </c>
      <c r="J54" s="26" t="s">
        <v>613</v>
      </c>
      <c r="K54" s="26" t="s">
        <v>613</v>
      </c>
      <c r="L54" s="36"/>
      <c r="M54" s="6"/>
      <c r="N54" s="6" t="s">
        <v>608</v>
      </c>
      <c r="O54" s="6" t="s">
        <v>626</v>
      </c>
      <c r="P54" s="37">
        <v>45292</v>
      </c>
      <c r="Q54" s="29">
        <v>45398</v>
      </c>
      <c r="R54" s="27" t="s">
        <v>614</v>
      </c>
      <c r="S54" s="28">
        <f>IF(ISBLANK(P54)," ",IF(IF(AND(NOT(ISBLANK(Q54))),MONTH(Q54)&lt;1)," ",IF(MONTH(P54)&lt;2,SUM(Tableau2353[[#This Row],[01/01/2024]:[31/01/2024]])," ")))</f>
        <v>0</v>
      </c>
      <c r="T54" s="28">
        <f>IF(ISBLANK(P54)," ",IF(IF(AND(NOT(ISBLANK(Q54))),MONTH(Q54)&lt;2)," ",IF(MONTH(P54)&lt;3,SUM(Tableau2353[[#This Row],[01/02/2024]:[29/02/2024]])," ")))</f>
        <v>0</v>
      </c>
      <c r="U54" s="28">
        <f>IF(ISBLANK(P54)," ",IF(IF(AND(NOT(ISBLANK(Q54))),MONTH(Q54)&lt;3)," ",IF(MONTH(P54)&lt;4,SUM(Tableau2353[[#This Row],[01/03/2024]:[29/03/2024]])," ")))</f>
        <v>0</v>
      </c>
      <c r="V54" s="28">
        <f>IF(ISBLANK(P54)," ",IF(IF(AND(NOT(ISBLANK(Q54))),MONTH(Q54)&lt;4)," ",IF(MONTH(P54)&lt;5,SUM(Tableau2353[[#This Row],[01/04/2024]:[30/04/2024]])," ")))</f>
        <v>0</v>
      </c>
      <c r="W54" s="28" t="str">
        <f>IF(ISBLANK(P54)," ",IF(IF(AND(NOT(ISBLANK(Q54))),MONTH(Q54)&lt;5)," ",IF(MONTH(P54)&lt;6,SUM(Tableau2353[[#This Row],[01/05/2024]:[31/05/2024]])," ")))</f>
        <v xml:space="preserve"> </v>
      </c>
      <c r="X54" s="28" t="str">
        <f>IF(ISBLANK(P54)," ",IF(IF(AND(NOT(ISBLANK(Q54))),MONTH(Q54)&lt;6)," ",IF(MONTH(P54)&lt;7,SUM(Tableau2353[[#This Row],[3/6/20242]:[28/06/2024]])," ")))</f>
        <v xml:space="preserve"> </v>
      </c>
      <c r="Y54" s="28" t="str">
        <f>IF(ISBLANK(P54)," ",IF(IF(AND(NOT(ISBLANK(Q54))),MONTH(Q54)&lt;6)," ",IF(MONTH(P54)&lt;8,SUM(Tableau2353[[#This Row],[01/07/2024]:[31/07/2024]])," ")))</f>
        <v xml:space="preserve"> </v>
      </c>
      <c r="Z54" s="28" t="str">
        <f>IF(ISBLANK(P54)," ",IF(IF(AND(NOT(ISBLANK(Q54))),MONTH(Q54)&lt;8)," ",IF(MONTH(P54)&lt;9,SUM(Tableau2353[[#This Row],[1/8/2024]:[30/08/2024]])," ")))</f>
        <v xml:space="preserve"> </v>
      </c>
      <c r="AA54" s="28" t="str">
        <f>IF(ISBLANK(P54)," ",IF(IF(AND(NOT(ISBLANK(Q54))),MONTH(Q54)&lt;9)," ",IF(MONTH(P54)&lt;10,SUM(Tableau2353[[#This Row],[02/09/2024]:[30/09/2024]])," ")))</f>
        <v xml:space="preserve"> </v>
      </c>
      <c r="AB54" s="28" t="str">
        <f>IF(ISBLANK(P54)," ",IF(IF(AND(NOT(ISBLANK(Q54))),MONTH(Q54)&lt;10)," ",IF(MONTH(P54)&lt;11,SUM(Tableau2353[[#This Row],[01/10/2024]:[31/10/2024]])," ")))</f>
        <v xml:space="preserve"> </v>
      </c>
      <c r="AC54" s="28" t="str">
        <f>IF(ISBLANK(P54)," ",IF(IF(AND(NOT(ISBLANK(Q54))),MONTH(Q54)&lt;11)," ",IF(MONTH(P54)&lt;12,SUM(Tableau2353[[#This Row],[01/11/2024]:[29/11/2024]])," ")))</f>
        <v xml:space="preserve"> </v>
      </c>
      <c r="AD54" s="28" t="str">
        <f>IF(ISBLANK(P54)," ",IF(IF(AND(NOT(ISBLANK(Q54))),MONTH(Q54)&lt;12)," ",IF(MONTH(P54)&lt;13,SUM(Tableau2353[[#This Row],[02/12/2024]:[31/12/2024]])," ")))</f>
        <v xml:space="preserve"> </v>
      </c>
      <c r="AE54" s="7"/>
      <c r="AF54" s="67">
        <f>IF(OR(ISBLANK(P54),Tableau2353[[#This Row],[Janvier]]=" ")," ",SUM(Tableau2353[[#This Row],[01/01/2024]:[31/01/2024]])/(COUNTA(Tableau2353[[#This Row],[01/01/2024]:[31/01/2024]])+COUNTBLANK(Tableau2353[[#This Row],[01/01/2024]:[31/01/2024]])))</f>
        <v>0</v>
      </c>
      <c r="AG54" s="7">
        <f>IF(OR(ISBLANK(P54),Tableau2353[[#This Row],[Février]]=" ")," ",SUM(Tableau2353[[#This Row],[01/02/2024]:[29/02/2024]])/(COUNTA(Tableau2353[[#This Row],[01/02/2024]:[29/02/2024]])+COUNTBLANK(Tableau2353[[#This Row],[01/02/2024]:[29/02/2024]])))</f>
        <v>0</v>
      </c>
      <c r="AH54" s="7">
        <f>IF(OR(ISBLANK(P54),Tableau2353[[#This Row],[Mars]]=" ")," ",SUM(Tableau2353[[#This Row],[01/03/2024]:[29/03/2024]])/(COUNTA(Tableau2353[[#This Row],[01/03/2024]:[29/03/2024]])+COUNTBLANK(Tableau2353[[#This Row],[01/03/2024]:[29/03/2024]])))</f>
        <v>0</v>
      </c>
      <c r="AI54" s="7">
        <f>IF(OR(ISBLANK(P54),Tableau2353[[#This Row],[Avril]]=" ")," ",SUM(Tableau2353[[#This Row],[01/04/2024]:[30/04/2024]])/(COUNTA(Tableau2353[[#This Row],[01/04/2024]:[30/04/2024]])+COUNTBLANK(Tableau2353[[#This Row],[01/04/2024]:[30/04/2024]])))</f>
        <v>0</v>
      </c>
      <c r="AJ54" s="7" t="str">
        <f>IF(OR(ISBLANK(P54),Tableau2353[[#This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54" s="8" t="str">
        <f>IF(OR(ISBLANK(P54),Tableau2353[[#This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54" s="8" t="str">
        <f>IF(OR(ISBLANK(P54),Tableau2353[[#This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54" s="8" t="str">
        <f>IF(OR(ISBLANK(P54),Tableau2353[[#This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54" s="8" t="str">
        <f>IF(OR(ISBLANK(P54),Tableau2353[[#This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54" s="8" t="str">
        <f>IF(OR(ISBLANK(P54),Tableau2353[[#This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54" s="8" t="str">
        <f>IF(OR(ISBLANK(P54),Tableau2353[[#This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54" s="8" t="str">
        <f>IF(OR(ISBLANK(P54),Tableau2353[[#This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54" s="8" t="s">
        <v>409</v>
      </c>
      <c r="AS54" s="8" t="s">
        <v>409</v>
      </c>
      <c r="AT54" s="8" t="s">
        <v>409</v>
      </c>
      <c r="AU54" s="8" t="s">
        <v>409</v>
      </c>
      <c r="AV54" s="8" t="s">
        <v>409</v>
      </c>
      <c r="AW54" s="8" t="s">
        <v>409</v>
      </c>
      <c r="AX54" s="8" t="s">
        <v>409</v>
      </c>
      <c r="AY54" s="8" t="s">
        <v>409</v>
      </c>
      <c r="AZ54" s="62" t="s">
        <v>415</v>
      </c>
      <c r="BA54" s="8" t="s">
        <v>409</v>
      </c>
      <c r="BB54" s="8" t="s">
        <v>409</v>
      </c>
      <c r="BC54" s="8" t="s">
        <v>409</v>
      </c>
      <c r="BD54" s="51" t="s">
        <v>409</v>
      </c>
      <c r="BE54" s="8" t="s">
        <v>409</v>
      </c>
      <c r="BF54" s="8" t="s">
        <v>409</v>
      </c>
      <c r="BG54" s="8" t="s">
        <v>409</v>
      </c>
      <c r="BH54" s="52" t="s">
        <v>409</v>
      </c>
      <c r="BI54" s="51" t="s">
        <v>409</v>
      </c>
      <c r="BJ54" s="8" t="s">
        <v>409</v>
      </c>
      <c r="BK54" s="8" t="s">
        <v>409</v>
      </c>
      <c r="BL54" s="8" t="s">
        <v>409</v>
      </c>
      <c r="BM54" s="52" t="s">
        <v>409</v>
      </c>
      <c r="BN54" s="8" t="s">
        <v>409</v>
      </c>
      <c r="BO54" s="8" t="s">
        <v>409</v>
      </c>
      <c r="BP54" s="8" t="s">
        <v>409</v>
      </c>
      <c r="BQ54" s="8" t="s">
        <v>409</v>
      </c>
      <c r="BR54" s="8" t="s">
        <v>409</v>
      </c>
      <c r="BS54" s="8" t="s">
        <v>409</v>
      </c>
      <c r="BT54" s="8" t="s">
        <v>409</v>
      </c>
      <c r="BU54" s="8" t="s">
        <v>409</v>
      </c>
      <c r="BV54" s="8" t="s">
        <v>409</v>
      </c>
      <c r="BW54" s="8" t="s">
        <v>409</v>
      </c>
      <c r="BX54" s="8" t="s">
        <v>409</v>
      </c>
      <c r="BY54" s="8" t="s">
        <v>409</v>
      </c>
      <c r="BZ54" s="8" t="s">
        <v>409</v>
      </c>
      <c r="CA54" s="8" t="s">
        <v>409</v>
      </c>
      <c r="CB54" s="8" t="s">
        <v>409</v>
      </c>
      <c r="CC54" s="8" t="s">
        <v>409</v>
      </c>
      <c r="CD54" s="8" t="s">
        <v>409</v>
      </c>
      <c r="CE54" s="8" t="s">
        <v>409</v>
      </c>
      <c r="CF54" s="8" t="s">
        <v>409</v>
      </c>
      <c r="CG54" s="8" t="s">
        <v>409</v>
      </c>
      <c r="CH54" s="8" t="s">
        <v>409</v>
      </c>
      <c r="CI54" s="8" t="s">
        <v>409</v>
      </c>
      <c r="CJ54" s="8" t="s">
        <v>409</v>
      </c>
      <c r="CK54" s="8" t="s">
        <v>409</v>
      </c>
      <c r="CL54" s="8" t="s">
        <v>409</v>
      </c>
      <c r="CM54" s="8" t="s">
        <v>409</v>
      </c>
      <c r="CN54" s="8" t="s">
        <v>409</v>
      </c>
      <c r="CO54" s="8" t="s">
        <v>409</v>
      </c>
      <c r="CP54" s="8" t="s">
        <v>409</v>
      </c>
      <c r="CQ54" s="8" t="s">
        <v>409</v>
      </c>
      <c r="CR54" s="8" t="s">
        <v>409</v>
      </c>
      <c r="CS54" s="8" t="s">
        <v>409</v>
      </c>
      <c r="CT54" s="8" t="s">
        <v>409</v>
      </c>
      <c r="CU54" s="8" t="s">
        <v>409</v>
      </c>
      <c r="CV54" s="8" t="s">
        <v>409</v>
      </c>
      <c r="CW54" s="8" t="s">
        <v>409</v>
      </c>
      <c r="CX54" s="8" t="s">
        <v>409</v>
      </c>
      <c r="CY54" s="8" t="s">
        <v>409</v>
      </c>
      <c r="CZ54" s="8" t="s">
        <v>409</v>
      </c>
      <c r="DA54" s="8" t="s">
        <v>409</v>
      </c>
      <c r="DB54" s="8" t="s">
        <v>409</v>
      </c>
      <c r="DC54" s="8" t="s">
        <v>409</v>
      </c>
      <c r="DD54" s="8" t="s">
        <v>409</v>
      </c>
      <c r="DE54" s="8" t="s">
        <v>409</v>
      </c>
      <c r="DF54" s="8" t="s">
        <v>409</v>
      </c>
      <c r="DG54" s="8" t="s">
        <v>409</v>
      </c>
      <c r="DH54" s="8" t="s">
        <v>409</v>
      </c>
      <c r="DI54" s="8" t="s">
        <v>409</v>
      </c>
      <c r="DJ54" s="8" t="s">
        <v>409</v>
      </c>
      <c r="DK54" s="8" t="s">
        <v>409</v>
      </c>
      <c r="DL54" s="8" t="s">
        <v>415</v>
      </c>
      <c r="DM54" s="8" t="s">
        <v>415</v>
      </c>
      <c r="DN54" s="8" t="s">
        <v>409</v>
      </c>
      <c r="DO54" s="8" t="s">
        <v>409</v>
      </c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 t="s">
        <v>415</v>
      </c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 t="s">
        <v>415</v>
      </c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 t="s">
        <v>415</v>
      </c>
      <c r="GY54" s="8"/>
      <c r="GZ54" s="8"/>
      <c r="HA54" s="8"/>
      <c r="HB54" s="8" t="s">
        <v>415</v>
      </c>
      <c r="HC54" s="8" t="s">
        <v>415</v>
      </c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 t="s">
        <v>415</v>
      </c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 t="s">
        <v>415</v>
      </c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>
        <f t="shared" si="3"/>
        <v>73</v>
      </c>
      <c r="KU54" s="8">
        <f t="shared" si="0"/>
        <v>0</v>
      </c>
      <c r="KV54" s="8">
        <f t="shared" si="1"/>
        <v>0</v>
      </c>
      <c r="KW54" s="8">
        <f t="shared" si="2"/>
        <v>10</v>
      </c>
      <c r="KX54" s="8"/>
      <c r="KY54" s="8" t="e">
        <f>VLOOKUP(Tableau2353[[#This Row],[Matricule]],Feuil2!D:J,7,0)</f>
        <v>#N/A</v>
      </c>
      <c r="KZ54" s="61">
        <f>IF(ISBLANK($P54)," ",IF(AND(NOT(ISBLANK($Q54)),MONTH($Q54)&gt;1),IF(MONTH($P54)&lt;=1,COUNTIF(Tableau2353[[#This Row],[01/01/2024]:[31/01/2024]],"B")), IF(IF(AND((ISBLANK($Q54))),MONTH($P54)&gt;1)," ",IF(MONTH($P54)&lt;=1,COUNTIF(Tableau2353[[#This Row],[01/01/2024]:[31/01/2024]],"B")))))</f>
        <v>0</v>
      </c>
      <c r="LA54" s="61">
        <f>IF(ISBLANK($P54)," ",IF(AND(NOT(ISBLANK($Q54)),MONTH($Q54)&gt;2),IF(MONTH($P54)&lt;=2,COUNTIF(Tableau2353[[#This Row],[01/02/2024]:[29/02/2024]],"B")), IF(IF(AND((ISBLANK($Q54))),MONTH($P54)&gt;2)," ",IF(MONTH($P54)&lt;=2,COUNTIF(Tableau2353[[#This Row],[01/02/2024]:[29/02/2024]],"B")))))</f>
        <v>0</v>
      </c>
      <c r="LB54" s="61">
        <f>IF(ISBLANK($P54)," ",IF(AND(NOT(ISBLANK($Q54)),MONTH($Q54)&gt;3),IF(MONTH($P54)&lt;=3,COUNTIF(Tableau2353[[#This Row],[01/03/2024]:[29/03/2024]],"B")), IF(IF(AND((ISBLANK($Q54))),MONTH($P54)&gt;3)," ",IF(MONTH($P54)&lt;=3,COUNTIF(Tableau2353[[#This Row],[01/03/2024]:[29/03/2024]],"B")))))</f>
        <v>0</v>
      </c>
      <c r="LC54" s="61">
        <f>IF(ISBLANK($P54)," ",IF(AND(NOT(ISBLANK($Q54)),MONTH($Q54)&gt;4),IF(MONTH($P54)&lt;=4,COUNTIF(Tableau2353[[#This Row],[01/04/2024]:[30/04/2024]],"B")), IF(IF(AND((ISBLANK($Q54))),MONTH($P54)&gt;4)," ",IF(MONTH($P54)&lt;=4,COUNTIF(Tableau2353[[#This Row],[01/04/2024]:[30/04/2024]],"B")))))</f>
        <v>0</v>
      </c>
      <c r="LD54" s="61">
        <f>IF(ISBLANK($P54)," ",IF(AND(NOT(ISBLANK($Q54)),MONTH($Q54)&gt;5),IF(MONTH($P54)&lt;=5,COUNTIF(Tableau2353[[#This Row],[01/05/2024]:[31/05/2024]],"B")), IF(IF(AND((ISBLANK($Q54))),MONTH($P54)&gt;5)," ",IF(MONTH($P54)&lt;=5,COUNTIF(Tableau2353[[#This Row],[01/05/2024]:[31/05/2024]],"B")))))</f>
        <v>0</v>
      </c>
      <c r="LE54" s="61">
        <f>IF(ISBLANK($P54)," ",IF(AND(NOT(ISBLANK($Q54)),MONTH($Q54)&gt;6),IF(MONTH($P54)&lt;=6,COUNTIF(Tableau2353[[#This Row],[3/6/20242]:[28/06/2024]],"B")), IF(IF(AND((ISBLANK($Q54))),MONTH($P54)&gt;6)," ",IF(MONTH($P54)&lt;=6,COUNTIF(Tableau2353[[#This Row],[3/6/20242]:[28/06/2024]],"B")))))</f>
        <v>0</v>
      </c>
      <c r="LF54" s="61">
        <f>IF(ISBLANK($P54)," ",IF(AND(NOT(ISBLANK($Q54)),MONTH($Q54)&gt;7),IF(MONTH($P54)&lt;=7,COUNTIF(Tableau2353[[#This Row],[01/07/2024]:[31/07/2024]],"B")), IF(IF(AND((ISBLANK($Q54))),MONTH($P54)&gt;7)," ",IF(MONTH($P54)&lt;=7,COUNTIF(Tableau2353[[#This Row],[01/07/2024]:[31/07/2024]],"B")))))</f>
        <v>0</v>
      </c>
      <c r="LG54" s="61">
        <f>IF(ISBLANK($P54)," ",IF(AND(NOT(ISBLANK($Q54)),MONTH($Q54)&gt;8),IF(MONTH($P54)&lt;=8,COUNTIF(Tableau2353[[#This Row],[1/8/2024]:[30/08/2024]],"B")), IF(IF(AND((ISBLANK($Q54))),MONTH($P54)&gt;8)," ",IF(MONTH($P54)&lt;=8,COUNTIF(Tableau2353[[#This Row],[1/8/2024]:[30/08/2024]],"B")))))</f>
        <v>0</v>
      </c>
      <c r="LH54" s="61">
        <f>IF(ISBLANK($P54)," ",IF(AND(NOT(ISBLANK($Q54)),MONTH($Q54)&gt;9),IF(MONTH($P54)&lt;=9,COUNTIF(Tableau2353[[#This Row],[02/09/2024]:[30/09/2024]],"B")), IF(IF(AND((ISBLANK($Q54))),MONTH($P54)&gt;9)," ",IF(MONTH($P54)&lt;=9,COUNTIF(Tableau2353[[#This Row],[02/09/2024]:[30/09/2024]],"B")))))</f>
        <v>0</v>
      </c>
      <c r="LI54" s="61">
        <f>IF(ISBLANK($P54)," ",IF(AND(NOT(ISBLANK($Q54)),MONTH($Q54)&gt;10),IF(MONTH($P54)&lt;=10,COUNTIF(Tableau2353[[#This Row],[01/10/2024]:[31/10/2024]],"B")), IF(IF(AND((ISBLANK($Q54))),MONTH($P54)&gt;10)," ",IF(MONTH($P54)&lt;=10,COUNTIF(Tableau2353[[#This Row],[01/10/2024]:[31/10/2024]],"B")))))</f>
        <v>0</v>
      </c>
      <c r="LJ54" s="61">
        <f>IF(ISBLANK($P54)," ",IF(AND(NOT(ISBLANK($Q54)),MONTH($Q54)&gt;11),IF(MONTH($P54)&lt;=11,COUNTIF(Tableau2353[[#This Row],[01/11/2024]:[29/11/2024]],"B")), IF(IF(AND((ISBLANK($Q54))),MONTH($P54)&gt;11)," ",IF(MONTH($P54)&lt;=11,COUNTIF(Tableau2353[[#This Row],[01/11/2024]:[29/11/2024]],"B")))))</f>
        <v>0</v>
      </c>
      <c r="LK54" s="61">
        <f>IF(ISBLANK($P54)," ",IF(AND(NOT(ISBLANK($Q54)),MONTH($Q54)&gt;12),IF(MONTH($P54)&lt;=12,COUNTIF(Tableau2353[[#This Row],[02/12/2024]:[31/12/2024]],"B")), IF(IF(AND((ISBLANK($Q54))),MONTH($P54)&gt;12)," ",IF(MONTH($P54)&lt;=12,COUNTIF(Tableau2353[[#This Row],[02/12/2024]:[31/12/2024]],"B")))))</f>
        <v>0</v>
      </c>
    </row>
    <row r="55" spans="1:323" ht="15" hidden="1" customHeight="1">
      <c r="A55" s="40">
        <v>1</v>
      </c>
      <c r="B55" s="92" t="s">
        <v>565</v>
      </c>
      <c r="C55" s="26" t="s">
        <v>566</v>
      </c>
      <c r="D55" s="32">
        <v>45306</v>
      </c>
      <c r="E55" s="29" t="s">
        <v>419</v>
      </c>
      <c r="F55" s="26" t="s">
        <v>567</v>
      </c>
      <c r="G55" s="26" t="s">
        <v>421</v>
      </c>
      <c r="H55" s="6" t="s">
        <v>422</v>
      </c>
      <c r="I55" s="6" t="s">
        <v>423</v>
      </c>
      <c r="J55" s="36" t="s">
        <v>424</v>
      </c>
      <c r="K55" s="36" t="s">
        <v>425</v>
      </c>
      <c r="L55" s="36" t="s">
        <v>504</v>
      </c>
      <c r="M55" s="6" t="s">
        <v>433</v>
      </c>
      <c r="N55" s="6" t="s">
        <v>568</v>
      </c>
      <c r="O55" s="6" t="s">
        <v>434</v>
      </c>
      <c r="P55" s="37">
        <v>45292</v>
      </c>
      <c r="Q55" s="26"/>
      <c r="R55" s="27" t="s">
        <v>445</v>
      </c>
      <c r="S55" s="28">
        <f>IF(ISBLANK(P55)," ",IF(IF(AND(NOT(ISBLANK(Q55))),MONTH(Q55)&lt;1)," ",IF(MONTH(P55)&lt;2,SUM(Tableau2353[[#This Row],[01/01/2024]:[31/01/2024]])," ")))</f>
        <v>5</v>
      </c>
      <c r="T55" s="28">
        <f>IF(ISBLANK(P55)," ",IF(IF(AND(NOT(ISBLANK(Q55))),MONTH(Q55)&lt;2)," ",IF(MONTH(P55)&lt;3,SUM(Tableau2353[[#This Row],[01/02/2024]:[29/02/2024]])," ")))</f>
        <v>21</v>
      </c>
      <c r="U55" s="28">
        <f>IF(ISBLANK(P55)," ",IF(IF(AND(NOT(ISBLANK(Q55))),MONTH(Q55)&lt;3)," ",IF(MONTH(P55)&lt;4,SUM(Tableau2353[[#This Row],[01/03/2024]:[29/03/2024]])," ")))</f>
        <v>21</v>
      </c>
      <c r="V55" s="28">
        <f>IF(ISBLANK(P55)," ",IF(IF(AND(NOT(ISBLANK(Q55))),MONTH(Q55)&lt;4)," ",IF(MONTH(P55)&lt;5,SUM(Tableau2353[[#This Row],[01/04/2024]:[30/04/2024]])," ")))</f>
        <v>17</v>
      </c>
      <c r="W55" s="28">
        <f>IF(ISBLANK(P55)," ",IF(IF(AND(NOT(ISBLANK(Q55))),MONTH(Q55)&lt;5)," ",IF(MONTH(P55)&lt;6,SUM(Tableau2353[[#This Row],[01/05/2024]:[31/05/2024]])," ")))</f>
        <v>22</v>
      </c>
      <c r="X55" s="28">
        <f>IF(ISBLANK(P55)," ",IF(IF(AND(NOT(ISBLANK(Q55))),MONTH(Q55)&lt;6)," ",IF(MONTH(P55)&lt;7,SUM(Tableau2353[[#This Row],[3/6/20242]:[28/06/2024]])," ")))</f>
        <v>18</v>
      </c>
      <c r="Y55" s="28">
        <f>IF(ISBLANK(P55)," ",IF(IF(AND(NOT(ISBLANK(Q55))),MONTH(Q55)&lt;6)," ",IF(MONTH(P55)&lt;8,SUM(Tableau2353[[#This Row],[01/07/2024]:[31/07/2024]])," ")))</f>
        <v>21</v>
      </c>
      <c r="Z55" s="28">
        <f>IF(ISBLANK(P55)," ",IF(IF(AND(NOT(ISBLANK(Q55))),MONTH(Q55)&lt;8)," ",IF(MONTH(P55)&lt;9,SUM(Tableau2353[[#This Row],[1/8/2024]:[30/08/2024]])," ")))</f>
        <v>19</v>
      </c>
      <c r="AA55" s="28">
        <f>IF(ISBLANK(P55)," ",IF(IF(AND(NOT(ISBLANK(Q55))),MONTH(Q55)&lt;9)," ",IF(MONTH(P55)&lt;10,SUM(Tableau2353[[#This Row],[02/09/2024]:[30/09/2024]])," ")))</f>
        <v>19</v>
      </c>
      <c r="AB55" s="28">
        <f>IF(ISBLANK(P55)," ",IF(IF(AND(NOT(ISBLANK(Q55))),MONTH(Q55)&lt;10)," ",IF(MONTH(P55)&lt;11,SUM(Tableau2353[[#This Row],[01/10/2024]:[31/10/2024]])," ")))</f>
        <v>17</v>
      </c>
      <c r="AC55" s="28">
        <f>IF(ISBLANK(P55)," ",IF(IF(AND(NOT(ISBLANK(Q55))),MONTH(Q55)&lt;11)," ",IF(MONTH(P55)&lt;12,SUM(Tableau2353[[#This Row],[01/11/2024]:[29/11/2024]])," ")))</f>
        <v>14</v>
      </c>
      <c r="AD55" s="28">
        <f>IF(ISBLANK(P55)," ",IF(IF(AND(NOT(ISBLANK(Q55))),MONTH(Q55)&lt;12)," ",IF(MONTH(P55)&lt;13,SUM(Tableau2353[[#This Row],[02/12/2024]:[31/12/2024]])," ")))</f>
        <v>10</v>
      </c>
      <c r="AE55" s="7"/>
      <c r="AF55" s="67">
        <f>IF(OR(ISBLANK(P55),Tableau2353[[#This Row],[Janvier]]=" ")," ",SUM(Tableau2353[[#This Row],[01/01/2024]:[31/01/2024]])/(COUNTA(Tableau2353[[#This Row],[01/01/2024]:[31/01/2024]])+COUNTBLANK(Tableau2353[[#This Row],[01/01/2024]:[31/01/2024]])))</f>
        <v>0.21739130434782608</v>
      </c>
      <c r="AG55" s="7">
        <f>IF(OR(ISBLANK(P55),Tableau2353[[#This Row],[Février]]=" ")," ",SUM(Tableau2353[[#This Row],[01/02/2024]:[29/02/2024]])/(COUNTA(Tableau2353[[#This Row],[01/02/2024]:[29/02/2024]])+COUNTBLANK(Tableau2353[[#This Row],[01/02/2024]:[29/02/2024]])))</f>
        <v>1</v>
      </c>
      <c r="AH55" s="7">
        <f>IF(OR(ISBLANK(P55),Tableau2353[[#This Row],[Mars]]=" ")," ",SUM(Tableau2353[[#This Row],[01/03/2024]:[29/03/2024]])/(COUNTA(Tableau2353[[#This Row],[01/03/2024]:[29/03/2024]])+COUNTBLANK(Tableau2353[[#This Row],[01/03/2024]:[29/03/2024]])))</f>
        <v>1</v>
      </c>
      <c r="AI55" s="7">
        <f>IF(OR(ISBLANK(P55),Tableau2353[[#This Row],[Avril]]=" ")," ",SUM(Tableau2353[[#This Row],[01/04/2024]:[30/04/2024]])/(COUNTA(Tableau2353[[#This Row],[01/04/2024]:[30/04/2024]])+COUNTBLANK(Tableau2353[[#This Row],[01/04/2024]:[30/04/2024]])))</f>
        <v>0.77272727272727271</v>
      </c>
      <c r="AJ55" s="7">
        <f>IF(OR(ISBLANK(P55),Tableau2353[[#This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55" s="8">
        <f>IF(OR(ISBLANK(P55),Tableau2353[[#This Row],[Juin]]=" ")," ",SUM(Tableau2353[[#This Row],[3/6/20242]:[28/06/2024]])/(COUNTA(Tableau2353[[#This Row],[3/6/20242]:[28/06/2024]])+COUNTBLANK(Tableau2353[[#This Row],[3/6/20242]:[28/06/2024]])))</f>
        <v>0.9</v>
      </c>
      <c r="AL55" s="8">
        <f>IF(OR(ISBLANK(P55),Tableau2353[[#This Row],[Juillet]]=" ")," ",SUM(Tableau2353[[#This Row],[01/07/2024]:[31/07/2024]])/(COUNTA(Tableau2353[[#This Row],[01/07/2024]:[31/07/2024]])+COUNTBLANK(Tableau2353[[#This Row],[01/07/2024]:[31/07/2024]])))</f>
        <v>0.91304347826086951</v>
      </c>
      <c r="AM55" s="8">
        <f>IF(OR(ISBLANK(P55),Tableau2353[[#This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55" s="8">
        <f>IF(OR(ISBLANK(P55),Tableau2353[[#This Row],[Septembre]]=" ")," ",SUM(Tableau2353[[#This Row],[02/09/2024]:[30/09/2024]])/(COUNTA(Tableau2353[[#This Row],[02/09/2024]:[30/09/2024]])+COUNTBLANK(Tableau2353[[#This Row],[02/09/2024]:[30/09/2024]])))</f>
        <v>0.90476190476190477</v>
      </c>
      <c r="AO55" s="8">
        <f>IF(OR(ISBLANK(P55),Tableau2353[[#This Row],[Octobre]]=" ")," ",SUM(Tableau2353[[#This Row],[01/10/2024]:[31/10/2024]])/(COUNTA(Tableau2353[[#This Row],[01/10/2024]:[31/10/2024]])+COUNTBLANK(Tableau2353[[#This Row],[01/10/2024]:[31/10/2024]])))</f>
        <v>0.73913043478260865</v>
      </c>
      <c r="AP55" s="8">
        <f>IF(OR(ISBLANK(P55),Tableau2353[[#This Row],[Novembre]]=" ")," ",SUM(Tableau2353[[#This Row],[01/11/2024]:[29/11/2024]])/(COUNTA(Tableau2353[[#This Row],[01/11/2024]:[29/11/2024]])+COUNTBLANK(Tableau2353[[#This Row],[01/11/2024]:[29/11/2024]])))</f>
        <v>0.66666666666666663</v>
      </c>
      <c r="AQ55" s="8">
        <f>IF(OR(ISBLANK(P55),Tableau2353[[#This Row],[Décembre]]=" ")," ",SUM(Tableau2353[[#This Row],[02/12/2024]:[31/12/2024]])/(COUNTA(Tableau2353[[#This Row],[02/12/2024]:[31/12/2024]])+COUNTBLANK(Tableau2353[[#This Row],[02/12/2024]:[31/12/2024]])))</f>
        <v>0.45454545454545453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 t="s">
        <v>409</v>
      </c>
      <c r="BC55" s="8" t="s">
        <v>409</v>
      </c>
      <c r="BD55" s="8" t="s">
        <v>409</v>
      </c>
      <c r="BE55" s="8" t="s">
        <v>409</v>
      </c>
      <c r="BF55" s="8" t="s">
        <v>409</v>
      </c>
      <c r="BG55" s="8" t="s">
        <v>409</v>
      </c>
      <c r="BH55" s="8" t="s">
        <v>409</v>
      </c>
      <c r="BI55" s="51" t="s">
        <v>409</v>
      </c>
      <c r="BJ55" s="8">
        <v>1</v>
      </c>
      <c r="BK55" s="8">
        <v>1</v>
      </c>
      <c r="BL55" s="8">
        <v>1</v>
      </c>
      <c r="BM55" s="52">
        <v>1</v>
      </c>
      <c r="BN55" s="8">
        <v>1</v>
      </c>
      <c r="BO55" s="8">
        <v>1</v>
      </c>
      <c r="BP55" s="8">
        <v>1</v>
      </c>
      <c r="BQ55" s="8">
        <v>1</v>
      </c>
      <c r="BR55" s="8">
        <v>1</v>
      </c>
      <c r="BS55" s="8">
        <v>1</v>
      </c>
      <c r="BT55" s="8">
        <v>1</v>
      </c>
      <c r="BU55" s="8">
        <v>1</v>
      </c>
      <c r="BV55" s="8">
        <v>1</v>
      </c>
      <c r="BW55" s="8">
        <v>1</v>
      </c>
      <c r="BX55" s="8">
        <v>1</v>
      </c>
      <c r="BY55" s="8">
        <v>1</v>
      </c>
      <c r="BZ55" s="8">
        <v>1</v>
      </c>
      <c r="CA55" s="8">
        <v>1</v>
      </c>
      <c r="CB55" s="8">
        <v>1</v>
      </c>
      <c r="CC55" s="8">
        <v>1</v>
      </c>
      <c r="CD55" s="8">
        <v>1</v>
      </c>
      <c r="CE55" s="8">
        <v>1</v>
      </c>
      <c r="CF55" s="8">
        <v>1</v>
      </c>
      <c r="CG55" s="8">
        <v>1</v>
      </c>
      <c r="CH55" s="8">
        <v>1</v>
      </c>
      <c r="CI55" s="8">
        <v>1</v>
      </c>
      <c r="CJ55" s="8">
        <v>1</v>
      </c>
      <c r="CK55" s="8">
        <v>1</v>
      </c>
      <c r="CL55" s="8">
        <v>1</v>
      </c>
      <c r="CM55" s="8">
        <v>1</v>
      </c>
      <c r="CN55" s="8">
        <v>1</v>
      </c>
      <c r="CO55" s="8">
        <v>1</v>
      </c>
      <c r="CP55" s="8">
        <v>1</v>
      </c>
      <c r="CQ55" s="8">
        <v>1</v>
      </c>
      <c r="CR55" s="8">
        <v>1</v>
      </c>
      <c r="CS55" s="8">
        <v>1</v>
      </c>
      <c r="CT55" s="8">
        <v>1</v>
      </c>
      <c r="CU55" s="8">
        <v>1</v>
      </c>
      <c r="CV55" s="8">
        <v>1</v>
      </c>
      <c r="CW55" s="8">
        <v>1</v>
      </c>
      <c r="CX55" s="8">
        <v>1</v>
      </c>
      <c r="CY55" s="8">
        <v>1</v>
      </c>
      <c r="CZ55" s="8">
        <v>1</v>
      </c>
      <c r="DA55" s="8">
        <v>1</v>
      </c>
      <c r="DB55" s="8">
        <v>1</v>
      </c>
      <c r="DC55" s="8">
        <v>1</v>
      </c>
      <c r="DD55" s="8">
        <v>1</v>
      </c>
      <c r="DE55" s="8">
        <v>1</v>
      </c>
      <c r="DF55" s="8">
        <v>1</v>
      </c>
      <c r="DG55" s="8">
        <v>1</v>
      </c>
      <c r="DH55" s="8">
        <v>1</v>
      </c>
      <c r="DI55" s="8">
        <v>1</v>
      </c>
      <c r="DJ55" s="8" t="s">
        <v>413</v>
      </c>
      <c r="DK55" s="8" t="s">
        <v>413</v>
      </c>
      <c r="DL55" s="8" t="s">
        <v>415</v>
      </c>
      <c r="DM55" s="8" t="s">
        <v>415</v>
      </c>
      <c r="DN55" s="8" t="s">
        <v>413</v>
      </c>
      <c r="DO55" s="8">
        <v>1</v>
      </c>
      <c r="DP55" s="8">
        <v>1</v>
      </c>
      <c r="DQ55" s="8">
        <v>1</v>
      </c>
      <c r="DR55" s="8">
        <v>1</v>
      </c>
      <c r="DS55" s="8">
        <v>1</v>
      </c>
      <c r="DT55" s="8">
        <v>1</v>
      </c>
      <c r="DU55" s="8">
        <v>1</v>
      </c>
      <c r="DV55" s="8">
        <v>1</v>
      </c>
      <c r="DW55" s="8">
        <v>1</v>
      </c>
      <c r="DX55" s="8">
        <v>1</v>
      </c>
      <c r="DY55" s="8">
        <v>1</v>
      </c>
      <c r="DZ55" s="8">
        <v>1</v>
      </c>
      <c r="EA55" s="8" t="s">
        <v>415</v>
      </c>
      <c r="EB55" s="8">
        <v>1</v>
      </c>
      <c r="EC55" s="8">
        <v>1</v>
      </c>
      <c r="ED55" s="8">
        <v>1</v>
      </c>
      <c r="EE55" s="8">
        <v>1</v>
      </c>
      <c r="EF55" s="8">
        <v>1</v>
      </c>
      <c r="EG55" s="8">
        <v>1</v>
      </c>
      <c r="EH55" s="8">
        <v>1</v>
      </c>
      <c r="EI55" s="8">
        <v>1</v>
      </c>
      <c r="EJ55" s="8">
        <v>1</v>
      </c>
      <c r="EK55" s="8">
        <v>1</v>
      </c>
      <c r="EL55" s="8">
        <v>1</v>
      </c>
      <c r="EM55" s="8">
        <v>1</v>
      </c>
      <c r="EN55" s="8">
        <v>1</v>
      </c>
      <c r="EO55" s="8">
        <v>1</v>
      </c>
      <c r="EP55" s="8">
        <v>1</v>
      </c>
      <c r="EQ55" s="8">
        <v>1</v>
      </c>
      <c r="ER55" s="8">
        <v>1</v>
      </c>
      <c r="ES55" s="8">
        <v>1</v>
      </c>
      <c r="ET55" s="8">
        <v>1</v>
      </c>
      <c r="EU55" s="8">
        <v>1</v>
      </c>
      <c r="EV55" s="8">
        <v>1</v>
      </c>
      <c r="EW55" s="8">
        <v>1</v>
      </c>
      <c r="EX55" s="8">
        <v>1</v>
      </c>
      <c r="EY55" s="8">
        <v>1</v>
      </c>
      <c r="EZ55" s="8">
        <v>1</v>
      </c>
      <c r="FA55" s="8">
        <v>1</v>
      </c>
      <c r="FB55" s="8">
        <v>1</v>
      </c>
      <c r="FC55" s="8">
        <v>1</v>
      </c>
      <c r="FD55" s="8">
        <v>1</v>
      </c>
      <c r="FE55" s="8">
        <v>1</v>
      </c>
      <c r="FF55" s="8">
        <v>1</v>
      </c>
      <c r="FG55" s="8">
        <v>1</v>
      </c>
      <c r="FH55" s="8" t="s">
        <v>415</v>
      </c>
      <c r="FI55" s="8" t="s">
        <v>415</v>
      </c>
      <c r="FJ55" s="8">
        <v>1</v>
      </c>
      <c r="FK55" s="8">
        <v>1</v>
      </c>
      <c r="FL55" s="8">
        <v>1</v>
      </c>
      <c r="FM55" s="8">
        <v>1</v>
      </c>
      <c r="FN55" s="8">
        <v>1</v>
      </c>
      <c r="FO55" s="8">
        <v>1</v>
      </c>
      <c r="FP55" s="8">
        <v>1</v>
      </c>
      <c r="FQ55" s="8">
        <v>1</v>
      </c>
      <c r="FR55" s="8">
        <v>1</v>
      </c>
      <c r="FS55" s="8">
        <v>1</v>
      </c>
      <c r="FT55" s="8">
        <v>1</v>
      </c>
      <c r="FU55" s="8">
        <v>1</v>
      </c>
      <c r="FV55" s="8">
        <v>1</v>
      </c>
      <c r="FW55" s="8">
        <v>1</v>
      </c>
      <c r="FX55" s="8">
        <v>1</v>
      </c>
      <c r="FY55" s="8">
        <v>1</v>
      </c>
      <c r="FZ55" s="8">
        <v>1</v>
      </c>
      <c r="GA55" s="8">
        <v>1</v>
      </c>
      <c r="GB55" s="8" t="s">
        <v>413</v>
      </c>
      <c r="GC55" s="8">
        <v>1</v>
      </c>
      <c r="GD55" s="8">
        <v>1</v>
      </c>
      <c r="GE55" s="8">
        <v>1</v>
      </c>
      <c r="GF55" s="8">
        <v>1</v>
      </c>
      <c r="GG55" s="8">
        <v>1</v>
      </c>
      <c r="GH55" s="8">
        <v>1</v>
      </c>
      <c r="GI55" s="8">
        <v>1</v>
      </c>
      <c r="GJ55" s="8">
        <v>1</v>
      </c>
      <c r="GK55" s="8">
        <v>1</v>
      </c>
      <c r="GL55" s="8">
        <v>1</v>
      </c>
      <c r="GM55" s="8" t="s">
        <v>415</v>
      </c>
      <c r="GN55" s="8">
        <v>1</v>
      </c>
      <c r="GO55" s="8">
        <v>1</v>
      </c>
      <c r="GP55" s="8">
        <v>1</v>
      </c>
      <c r="GQ55" s="8">
        <v>1</v>
      </c>
      <c r="GR55" s="8">
        <v>1</v>
      </c>
      <c r="GS55" s="8">
        <v>1</v>
      </c>
      <c r="GT55" s="8">
        <v>1</v>
      </c>
      <c r="GU55" s="8">
        <v>1</v>
      </c>
      <c r="GV55" s="8">
        <v>1</v>
      </c>
      <c r="GW55" s="8">
        <v>1</v>
      </c>
      <c r="GX55" s="8" t="s">
        <v>415</v>
      </c>
      <c r="GY55" s="8">
        <v>1</v>
      </c>
      <c r="GZ55" s="8">
        <v>1</v>
      </c>
      <c r="HA55" s="8">
        <v>1</v>
      </c>
      <c r="HB55" s="8" t="s">
        <v>415</v>
      </c>
      <c r="HC55" s="8" t="s">
        <v>415</v>
      </c>
      <c r="HD55" s="8">
        <v>1</v>
      </c>
      <c r="HE55" s="8">
        <v>1</v>
      </c>
      <c r="HF55" s="8">
        <v>1</v>
      </c>
      <c r="HG55" s="8">
        <v>1</v>
      </c>
      <c r="HH55" s="8">
        <v>1</v>
      </c>
      <c r="HI55" s="8">
        <v>1</v>
      </c>
      <c r="HJ55" s="8">
        <v>1</v>
      </c>
      <c r="HK55" s="8">
        <v>1</v>
      </c>
      <c r="HL55" s="8">
        <v>1</v>
      </c>
      <c r="HM55" s="8">
        <v>1</v>
      </c>
      <c r="HN55" s="8">
        <v>1</v>
      </c>
      <c r="HO55" s="8">
        <v>1</v>
      </c>
      <c r="HP55" s="8">
        <v>1</v>
      </c>
      <c r="HQ55" s="8">
        <v>1</v>
      </c>
      <c r="HR55" s="8">
        <v>1</v>
      </c>
      <c r="HS55" s="8">
        <v>1</v>
      </c>
      <c r="HT55" s="8">
        <v>1</v>
      </c>
      <c r="HU55" s="8" t="s">
        <v>415</v>
      </c>
      <c r="HV55" s="8">
        <v>1</v>
      </c>
      <c r="HW55" s="8">
        <v>1</v>
      </c>
      <c r="HX55" s="8" t="s">
        <v>413</v>
      </c>
      <c r="HY55" s="8">
        <v>1</v>
      </c>
      <c r="HZ55" s="8">
        <v>1</v>
      </c>
      <c r="IA55" s="8">
        <v>1</v>
      </c>
      <c r="IB55" s="8">
        <v>1</v>
      </c>
      <c r="IC55" s="8">
        <v>1</v>
      </c>
      <c r="ID55" s="8">
        <v>1</v>
      </c>
      <c r="IE55" s="8">
        <v>1</v>
      </c>
      <c r="IF55" s="8">
        <v>1</v>
      </c>
      <c r="IG55" s="8">
        <v>1</v>
      </c>
      <c r="IH55" s="8">
        <v>1</v>
      </c>
      <c r="II55" s="8">
        <v>1</v>
      </c>
      <c r="IJ55" s="8" t="s">
        <v>413</v>
      </c>
      <c r="IK55" s="8">
        <v>1</v>
      </c>
      <c r="IL55" s="8">
        <v>1</v>
      </c>
      <c r="IM55" s="8">
        <v>1</v>
      </c>
      <c r="IN55" s="8">
        <v>1</v>
      </c>
      <c r="IO55" s="8">
        <v>1</v>
      </c>
      <c r="IP55" s="8">
        <v>1</v>
      </c>
      <c r="IQ55" s="8">
        <v>1</v>
      </c>
      <c r="IR55" s="8">
        <v>1</v>
      </c>
      <c r="IS55" s="8">
        <v>1</v>
      </c>
      <c r="IT55" s="8" t="s">
        <v>413</v>
      </c>
      <c r="IU55" s="8" t="s">
        <v>413</v>
      </c>
      <c r="IV55" s="8" t="s">
        <v>413</v>
      </c>
      <c r="IW55" s="8" t="s">
        <v>413</v>
      </c>
      <c r="IX55" s="8" t="s">
        <v>413</v>
      </c>
      <c r="IY55" s="8">
        <v>1</v>
      </c>
      <c r="IZ55" s="8">
        <v>1</v>
      </c>
      <c r="JA55" s="8">
        <v>1</v>
      </c>
      <c r="JB55" s="8">
        <v>1</v>
      </c>
      <c r="JC55" s="8">
        <v>1</v>
      </c>
      <c r="JD55" s="8">
        <v>1</v>
      </c>
      <c r="JE55" s="8">
        <v>1</v>
      </c>
      <c r="JF55" s="8" t="s">
        <v>415</v>
      </c>
      <c r="JG55" s="8">
        <v>1</v>
      </c>
      <c r="JH55" s="8">
        <v>1</v>
      </c>
      <c r="JI55" s="8" t="s">
        <v>413</v>
      </c>
      <c r="JJ55" s="8" t="s">
        <v>413</v>
      </c>
      <c r="JK55" s="8" t="s">
        <v>413</v>
      </c>
      <c r="JL55" s="8" t="s">
        <v>413</v>
      </c>
      <c r="JM55" s="8" t="s">
        <v>413</v>
      </c>
      <c r="JN55" s="8" t="s">
        <v>415</v>
      </c>
      <c r="JO55" s="8">
        <v>1</v>
      </c>
      <c r="JP55" s="8">
        <v>1</v>
      </c>
      <c r="JQ55" s="8">
        <v>1</v>
      </c>
      <c r="JR55" s="8">
        <v>1</v>
      </c>
      <c r="JS55" s="8">
        <v>1</v>
      </c>
      <c r="JT55" s="8">
        <v>1</v>
      </c>
      <c r="JU55" s="8">
        <v>1</v>
      </c>
      <c r="JV55" s="8">
        <v>1</v>
      </c>
      <c r="JW55" s="8">
        <v>1</v>
      </c>
      <c r="JX55" s="8">
        <v>1</v>
      </c>
      <c r="JY55" s="8">
        <v>1</v>
      </c>
      <c r="JZ55" s="8">
        <v>1</v>
      </c>
      <c r="KA55" s="8">
        <v>1</v>
      </c>
      <c r="KB55" s="8">
        <v>1</v>
      </c>
      <c r="KC55" s="8">
        <v>1</v>
      </c>
      <c r="KD55" s="8">
        <v>1</v>
      </c>
      <c r="KE55" s="8">
        <v>1</v>
      </c>
      <c r="KF55" s="8">
        <v>1</v>
      </c>
      <c r="KG55" s="8">
        <v>1</v>
      </c>
      <c r="KH55" s="8" t="s">
        <v>413</v>
      </c>
      <c r="KI55" s="8" t="s">
        <v>413</v>
      </c>
      <c r="KJ55" s="8" t="s">
        <v>413</v>
      </c>
      <c r="KK55" s="8" t="s">
        <v>413</v>
      </c>
      <c r="KL55" s="8" t="s">
        <v>413</v>
      </c>
      <c r="KM55" s="8" t="s">
        <v>413</v>
      </c>
      <c r="KN55" s="8" t="s">
        <v>413</v>
      </c>
      <c r="KO55" s="8" t="s">
        <v>413</v>
      </c>
      <c r="KP55" s="8" t="s">
        <v>413</v>
      </c>
      <c r="KQ55" s="8" t="s">
        <v>413</v>
      </c>
      <c r="KR55" s="8" t="s">
        <v>413</v>
      </c>
      <c r="KS55" s="8" t="s">
        <v>413</v>
      </c>
      <c r="KT55" s="8">
        <f t="shared" si="3"/>
        <v>8</v>
      </c>
      <c r="KU55" s="8">
        <f t="shared" si="0"/>
        <v>28</v>
      </c>
      <c r="KV55" s="8">
        <f t="shared" si="1"/>
        <v>204</v>
      </c>
      <c r="KW55" s="8">
        <f t="shared" si="2"/>
        <v>12</v>
      </c>
      <c r="KX55" s="8"/>
      <c r="KY55" s="8" t="s">
        <v>1432</v>
      </c>
      <c r="KZ55" s="61">
        <f>IF(ISBLANK($P55)," ",IF(AND(NOT(ISBLANK($Q55)),MONTH($Q55)&gt;1),IF(MONTH($P55)&lt;=1,COUNTIF(Tableau2353[[#This Row],[01/01/2024]:[31/01/2024]],"B")), IF(IF(AND((ISBLANK($Q55))),MONTH($P55)&gt;1)," ",IF(MONTH($P55)&lt;=1,COUNTIF(Tableau2353[[#This Row],[01/01/2024]:[31/01/2024]],"B")))))</f>
        <v>0</v>
      </c>
      <c r="LA55" s="61">
        <f>IF(ISBLANK($P55)," ",IF(AND(NOT(ISBLANK($Q55)),MONTH($Q55)&gt;2),IF(MONTH($P55)&lt;=2,COUNTIF(Tableau2353[[#This Row],[01/02/2024]:[29/02/2024]],"B")), IF(IF(AND((ISBLANK($Q55))),MONTH($P55)&gt;2)," ",IF(MONTH($P55)&lt;=2,COUNTIF(Tableau2353[[#This Row],[01/02/2024]:[29/02/2024]],"B")))))</f>
        <v>0</v>
      </c>
      <c r="LB55" s="61">
        <f>IF(ISBLANK($P55)," ",IF(AND(NOT(ISBLANK($Q55)),MONTH($Q55)&gt;3),IF(MONTH($P55)&lt;=3,COUNTIF(Tableau2353[[#This Row],[01/03/2024]:[29/03/2024]],"B")), IF(IF(AND((ISBLANK($Q55))),MONTH($P55)&gt;3)," ",IF(MONTH($P55)&lt;=3,COUNTIF(Tableau2353[[#This Row],[01/03/2024]:[29/03/2024]],"B")))))</f>
        <v>0</v>
      </c>
      <c r="LC55" s="61">
        <f>IF(ISBLANK($P55)," ",IF(AND(NOT(ISBLANK($Q55)),MONTH($Q55)&gt;4),IF(MONTH($P55)&lt;=4,COUNTIF(Tableau2353[[#This Row],[01/04/2024]:[30/04/2024]],"B")), IF(IF(AND((ISBLANK($Q55))),MONTH($P55)&gt;4)," ",IF(MONTH($P55)&lt;=4,COUNTIF(Tableau2353[[#This Row],[01/04/2024]:[30/04/2024]],"B")))))</f>
        <v>0</v>
      </c>
      <c r="LD55" s="61">
        <f>IF(ISBLANK($P55)," ",IF(AND(NOT(ISBLANK($Q55)),MONTH($Q55)&gt;5),IF(MONTH($P55)&lt;=5,COUNTIF(Tableau2353[[#This Row],[01/05/2024]:[31/05/2024]],"B")), IF(IF(AND((ISBLANK($Q55))),MONTH($P55)&gt;5)," ",IF(MONTH($P55)&lt;=5,COUNTIF(Tableau2353[[#This Row],[01/05/2024]:[31/05/2024]],"B")))))</f>
        <v>0</v>
      </c>
      <c r="LE55" s="61">
        <f>IF(ISBLANK($P55)," ",IF(AND(NOT(ISBLANK($Q55)),MONTH($Q55)&gt;6),IF(MONTH($P55)&lt;=6,COUNTIF(Tableau2353[[#This Row],[3/6/20242]:[28/06/2024]],"B")), IF(IF(AND((ISBLANK($Q55))),MONTH($P55)&gt;6)," ",IF(MONTH($P55)&lt;=6,COUNTIF(Tableau2353[[#This Row],[3/6/20242]:[28/06/2024]],"B")))))</f>
        <v>0</v>
      </c>
      <c r="LF55" s="61">
        <f>IF(ISBLANK($P55)," ",IF(AND(NOT(ISBLANK($Q55)),MONTH($Q55)&gt;7),IF(MONTH($P55)&lt;=7,COUNTIF(Tableau2353[[#This Row],[01/07/2024]:[31/07/2024]],"B")), IF(IF(AND((ISBLANK($Q55))),MONTH($P55)&gt;7)," ",IF(MONTH($P55)&lt;=7,COUNTIF(Tableau2353[[#This Row],[01/07/2024]:[31/07/2024]],"B")))))</f>
        <v>0</v>
      </c>
      <c r="LG55" s="61">
        <f>IF(ISBLANK($P55)," ",IF(AND(NOT(ISBLANK($Q55)),MONTH($Q55)&gt;8),IF(MONTH($P55)&lt;=8,COUNTIF(Tableau2353[[#This Row],[1/8/2024]:[30/08/2024]],"B")), IF(IF(AND((ISBLANK($Q55))),MONTH($P55)&gt;8)," ",IF(MONTH($P55)&lt;=8,COUNTIF(Tableau2353[[#This Row],[1/8/2024]:[30/08/2024]],"B")))))</f>
        <v>0</v>
      </c>
      <c r="LH55" s="61">
        <f>IF(ISBLANK($P55)," ",IF(AND(NOT(ISBLANK($Q55)),MONTH($Q55)&gt;9),IF(MONTH($P55)&lt;=9,COUNTIF(Tableau2353[[#This Row],[02/09/2024]:[30/09/2024]],"B")), IF(IF(AND((ISBLANK($Q55))),MONTH($P55)&gt;9)," ",IF(MONTH($P55)&lt;=9,COUNTIF(Tableau2353[[#This Row],[02/09/2024]:[30/09/2024]],"B")))))</f>
        <v>0</v>
      </c>
      <c r="LI55" s="61">
        <f>IF(ISBLANK($P55)," ",IF(AND(NOT(ISBLANK($Q55)),MONTH($Q55)&gt;10),IF(MONTH($P55)&lt;=10,COUNTIF(Tableau2353[[#This Row],[01/10/2024]:[31/10/2024]],"B")), IF(IF(AND((ISBLANK($Q55))),MONTH($P55)&gt;10)," ",IF(MONTH($P55)&lt;=10,COUNTIF(Tableau2353[[#This Row],[01/10/2024]:[31/10/2024]],"B")))))</f>
        <v>0</v>
      </c>
      <c r="LJ55" s="61">
        <f>IF(ISBLANK($P55)," ",IF(AND(NOT(ISBLANK($Q55)),MONTH($Q55)&gt;11),IF(MONTH($P55)&lt;=11,COUNTIF(Tableau2353[[#This Row],[01/11/2024]:[29/11/2024]],"B")), IF(IF(AND((ISBLANK($Q55))),MONTH($P55)&gt;11)," ",IF(MONTH($P55)&lt;=11,COUNTIF(Tableau2353[[#This Row],[01/11/2024]:[29/11/2024]],"B")))))</f>
        <v>0</v>
      </c>
      <c r="LK55" s="61">
        <f>IF(ISBLANK($P55)," ",IF(AND(NOT(ISBLANK($Q55)),MONTH($Q55)&gt;12),IF(MONTH($P55)&lt;=12,COUNTIF(Tableau2353[[#This Row],[02/12/2024]:[31/12/2024]],"B")), IF(IF(AND((ISBLANK($Q55))),MONTH($P55)&gt;12)," ",IF(MONTH($P55)&lt;=12,COUNTIF(Tableau2353[[#This Row],[02/12/2024]:[31/12/2024]],"B")))))</f>
        <v>0</v>
      </c>
    </row>
    <row r="56" spans="1:323" ht="15" hidden="1" customHeight="1">
      <c r="A56" s="40">
        <v>1</v>
      </c>
      <c r="B56" s="25" t="s">
        <v>1433</v>
      </c>
      <c r="C56" s="72" t="s">
        <v>1434</v>
      </c>
      <c r="D56" s="32">
        <v>45475</v>
      </c>
      <c r="E56" s="29" t="s">
        <v>419</v>
      </c>
      <c r="F56" s="26" t="s">
        <v>437</v>
      </c>
      <c r="G56" s="26" t="s">
        <v>421</v>
      </c>
      <c r="H56" s="6" t="s">
        <v>422</v>
      </c>
      <c r="I56" s="6" t="s">
        <v>423</v>
      </c>
      <c r="J56" s="26" t="s">
        <v>440</v>
      </c>
      <c r="K56" s="26" t="s">
        <v>441</v>
      </c>
      <c r="L56" s="26" t="s">
        <v>935</v>
      </c>
      <c r="M56" s="26" t="s">
        <v>527</v>
      </c>
      <c r="N56" s="6" t="s">
        <v>474</v>
      </c>
      <c r="O56" s="6" t="s">
        <v>451</v>
      </c>
      <c r="P56" s="37">
        <v>45329</v>
      </c>
      <c r="Q56" s="29">
        <v>45499</v>
      </c>
      <c r="R56" s="27" t="s">
        <v>614</v>
      </c>
      <c r="S56" s="28" t="str">
        <f>IF(ISBLANK(P56)," ",IF(IF(AND(NOT(ISBLANK(Q56))),MONTH(Q56)&lt;1)," ",IF(MONTH(P56)&lt;2,SUM(Tableau2353[[#This Row],[01/01/2024]:[31/01/2024]])," ")))</f>
        <v xml:space="preserve"> </v>
      </c>
      <c r="T56" s="28">
        <f>IF(ISBLANK(P56)," ",IF(IF(AND(NOT(ISBLANK(Q56))),MONTH(Q56)&lt;2)," ",IF(MONTH(P56)&lt;3,SUM(Tableau2353[[#This Row],[01/02/2024]:[29/02/2024]])," ")))</f>
        <v>16</v>
      </c>
      <c r="U56" s="28">
        <f>IF(ISBLANK(P56)," ",IF(IF(AND(NOT(ISBLANK(Q56))),MONTH(Q56)&lt;3)," ",IF(MONTH(P56)&lt;4,SUM(Tableau2353[[#This Row],[01/03/2024]:[29/03/2024]])," ")))</f>
        <v>21</v>
      </c>
      <c r="V56" s="28">
        <f>IF(ISBLANK(P56)," ",IF(IF(AND(NOT(ISBLANK(Q56))),MONTH(Q56)&lt;4)," ",IF(MONTH(P56)&lt;5,SUM(Tableau2353[[#This Row],[01/04/2024]:[30/04/2024]])," ")))</f>
        <v>20</v>
      </c>
      <c r="W56" s="28">
        <f>IF(ISBLANK(P56)," ",IF(IF(AND(NOT(ISBLANK(Q56))),MONTH(Q56)&lt;5)," ",IF(MONTH(P56)&lt;6,SUM(Tableau2353[[#This Row],[01/05/2024]:[31/05/2024]])," ")))</f>
        <v>22</v>
      </c>
      <c r="X56" s="28">
        <f>IF(ISBLANK(P56)," ",IF(IF(AND(NOT(ISBLANK(Q56))),MONTH(Q56)&lt;6)," ",IF(MONTH(P56)&lt;7,SUM(Tableau2353[[#This Row],[3/6/20242]:[28/06/2024]])," ")))</f>
        <v>18</v>
      </c>
      <c r="Y56" s="28">
        <f>IF(ISBLANK(P56)," ",IF(IF(AND(NOT(ISBLANK(Q56))),MONTH(Q56)&lt;6)," ",IF(MONTH(P56)&lt;8,SUM(Tableau2353[[#This Row],[01/07/2024]:[31/07/2024]])," ")))</f>
        <v>20</v>
      </c>
      <c r="Z56" s="28" t="str">
        <f>IF(ISBLANK(P56)," ",IF(IF(AND(NOT(ISBLANK(Q56))),MONTH(Q56)&lt;8)," ",IF(MONTH(P56)&lt;9,SUM(Tableau2353[[#This Row],[1/8/2024]:[30/08/2024]])," ")))</f>
        <v xml:space="preserve"> </v>
      </c>
      <c r="AA56" s="28" t="str">
        <f>IF(ISBLANK(P56)," ",IF(IF(AND(NOT(ISBLANK(Q56))),MONTH(Q56)&lt;9)," ",IF(MONTH(P56)&lt;10,SUM(Tableau2353[[#This Row],[02/09/2024]:[30/09/2024]])," ")))</f>
        <v xml:space="preserve"> </v>
      </c>
      <c r="AB56" s="28" t="str">
        <f>IF(ISBLANK(P56)," ",IF(IF(AND(NOT(ISBLANK(Q56))),MONTH(Q56)&lt;10)," ",IF(MONTH(P56)&lt;11,SUM(Tableau2353[[#This Row],[01/10/2024]:[31/10/2024]])," ")))</f>
        <v xml:space="preserve"> </v>
      </c>
      <c r="AC56" s="28" t="str">
        <f>IF(ISBLANK(P56)," ",IF(IF(AND(NOT(ISBLANK(Q56))),MONTH(Q56)&lt;11)," ",IF(MONTH(P56)&lt;12,SUM(Tableau2353[[#This Row],[01/11/2024]:[29/11/2024]])," ")))</f>
        <v xml:space="preserve"> </v>
      </c>
      <c r="AD56" s="28" t="str">
        <f>IF(ISBLANK(P56)," ",IF(IF(AND(NOT(ISBLANK(Q56))),MONTH(Q56)&lt;12)," ",IF(MONTH(P56)&lt;13,SUM(Tableau2353[[#This Row],[02/12/2024]:[31/12/2024]])," ")))</f>
        <v xml:space="preserve"> </v>
      </c>
      <c r="AE56" s="7"/>
      <c r="AF56" s="67" t="str">
        <f>IF(OR(ISBLANK(P56),Tableau2353[[#This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56" s="7">
        <f>IF(OR(ISBLANK(P56),Tableau2353[[#This Row],[Février]]=" ")," ",SUM(Tableau2353[[#This Row],[01/02/2024]:[29/02/2024]])/(COUNTA(Tableau2353[[#This Row],[01/02/2024]:[29/02/2024]])+COUNTBLANK(Tableau2353[[#This Row],[01/02/2024]:[29/02/2024]])))</f>
        <v>0.76190476190476186</v>
      </c>
      <c r="AH56" s="7">
        <f>IF(OR(ISBLANK(P56),Tableau2353[[#This Row],[Mars]]=" ")," ",SUM(Tableau2353[[#This Row],[01/03/2024]:[29/03/2024]])/(COUNTA(Tableau2353[[#This Row],[01/03/2024]:[29/03/2024]])+COUNTBLANK(Tableau2353[[#This Row],[01/03/2024]:[29/03/2024]])))</f>
        <v>1</v>
      </c>
      <c r="AI56" s="7">
        <f>IF(OR(ISBLANK(P56),Tableau2353[[#This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56" s="7">
        <f>IF(OR(ISBLANK(P56),Tableau2353[[#This Row],[Mai]]=" ")," ",SUM(Tableau2353[[#This Row],[01/05/2024]:[31/05/2024]])/(COUNTA(Tableau2353[[#This Row],[01/05/2024]:[31/05/2024]])+COUNTBLANK(Tableau2353[[#This Row],[01/05/2024]:[31/01/2024]])))</f>
        <v>0.75862068965517238</v>
      </c>
      <c r="AK56" s="8">
        <f>IF(OR(ISBLANK(P56),Tableau2353[[#This Row],[Juin]]=" ")," ",SUM(Tableau2353[[#This Row],[3/6/20242]:[28/06/2024]])/(COUNTA(Tableau2353[[#This Row],[3/6/20242]:[28/06/2024]])+COUNTBLANK(Tableau2353[[#This Row],[3/6/20242]:[28/06/2024]])))</f>
        <v>0.9</v>
      </c>
      <c r="AL56" s="8">
        <f>IF(OR(ISBLANK(P56),Tableau2353[[#This Row],[Juillet]]=" ")," ",SUM(Tableau2353[[#This Row],[01/07/2024]:[31/07/2024]])/(COUNTA(Tableau2353[[#This Row],[01/07/2024]:[31/07/2024]])+COUNTBLANK(Tableau2353[[#This Row],[01/07/2024]:[31/07/2024]])))</f>
        <v>0.86956521739130432</v>
      </c>
      <c r="AM56" s="8" t="str">
        <f>IF(OR(ISBLANK(P56),Tableau2353[[#This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56" s="8" t="str">
        <f>IF(OR(ISBLANK(P56),Tableau2353[[#This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56" s="8" t="str">
        <f>IF(OR(ISBLANK(P56),Tableau2353[[#This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56" s="8" t="str">
        <f>IF(OR(ISBLANK(P56),Tableau2353[[#This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56" s="8" t="str">
        <f>IF(OR(ISBLANK(P56),Tableau2353[[#This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51"/>
      <c r="BE56" s="8"/>
      <c r="BF56" s="8"/>
      <c r="BG56" s="8"/>
      <c r="BH56" s="52"/>
      <c r="BI56" s="51"/>
      <c r="BJ56" s="8"/>
      <c r="BK56" s="8"/>
      <c r="BL56" s="8"/>
      <c r="BM56" s="52"/>
      <c r="BN56" s="8"/>
      <c r="BO56" s="8"/>
      <c r="BP56" s="8"/>
      <c r="BQ56" s="8"/>
      <c r="BR56" s="8"/>
      <c r="BS56" s="8"/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1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1</v>
      </c>
      <c r="DB56" s="8">
        <v>1</v>
      </c>
      <c r="DC56" s="8">
        <v>1</v>
      </c>
      <c r="DD56" s="8">
        <v>1</v>
      </c>
      <c r="DE56" s="8">
        <v>1</v>
      </c>
      <c r="DF56" s="8">
        <v>1</v>
      </c>
      <c r="DG56" s="8">
        <v>1</v>
      </c>
      <c r="DH56" s="8">
        <v>1</v>
      </c>
      <c r="DI56" s="8">
        <v>1</v>
      </c>
      <c r="DJ56" s="8">
        <v>1</v>
      </c>
      <c r="DK56" s="8">
        <v>1</v>
      </c>
      <c r="DL56" s="8" t="s">
        <v>415</v>
      </c>
      <c r="DM56" s="8" t="s">
        <v>415</v>
      </c>
      <c r="DN56" s="8">
        <v>1</v>
      </c>
      <c r="DO56" s="8">
        <v>1</v>
      </c>
      <c r="DP56" s="8">
        <v>1</v>
      </c>
      <c r="DQ56" s="8">
        <v>1</v>
      </c>
      <c r="DR56" s="8">
        <v>1</v>
      </c>
      <c r="DS56" s="8">
        <v>1</v>
      </c>
      <c r="DT56" s="8">
        <v>1</v>
      </c>
      <c r="DU56" s="8">
        <v>1</v>
      </c>
      <c r="DV56" s="8">
        <v>1</v>
      </c>
      <c r="DW56" s="8">
        <v>1</v>
      </c>
      <c r="DX56" s="8">
        <v>1</v>
      </c>
      <c r="DY56" s="8">
        <v>1</v>
      </c>
      <c r="DZ56" s="8">
        <v>1</v>
      </c>
      <c r="EA56" s="8" t="s">
        <v>415</v>
      </c>
      <c r="EB56" s="8">
        <v>1</v>
      </c>
      <c r="EC56" s="8">
        <v>1</v>
      </c>
      <c r="ED56" s="8">
        <v>1</v>
      </c>
      <c r="EE56" s="8">
        <v>1</v>
      </c>
      <c r="EF56" s="8">
        <v>1</v>
      </c>
      <c r="EG56" s="8">
        <v>1</v>
      </c>
      <c r="EH56" s="8">
        <v>1</v>
      </c>
      <c r="EI56" s="8">
        <v>1</v>
      </c>
      <c r="EJ56" s="8">
        <v>1</v>
      </c>
      <c r="EK56" s="8">
        <v>1</v>
      </c>
      <c r="EL56" s="8">
        <v>1</v>
      </c>
      <c r="EM56" s="8">
        <v>1</v>
      </c>
      <c r="EN56" s="8">
        <v>1</v>
      </c>
      <c r="EO56" s="8">
        <v>1</v>
      </c>
      <c r="EP56" s="8">
        <v>1</v>
      </c>
      <c r="EQ56" s="8">
        <v>1</v>
      </c>
      <c r="ER56" s="8">
        <v>1</v>
      </c>
      <c r="ES56" s="8">
        <v>1</v>
      </c>
      <c r="ET56" s="8">
        <v>1</v>
      </c>
      <c r="EU56" s="8">
        <v>1</v>
      </c>
      <c r="EV56" s="8">
        <v>1</v>
      </c>
      <c r="EW56" s="8">
        <v>1</v>
      </c>
      <c r="EX56" s="8">
        <v>1</v>
      </c>
      <c r="EY56" s="8">
        <v>1</v>
      </c>
      <c r="EZ56" s="8">
        <v>1</v>
      </c>
      <c r="FA56" s="8">
        <v>1</v>
      </c>
      <c r="FB56" s="8">
        <v>1</v>
      </c>
      <c r="FC56" s="8">
        <v>1</v>
      </c>
      <c r="FD56" s="8">
        <v>1</v>
      </c>
      <c r="FE56" s="8">
        <v>1</v>
      </c>
      <c r="FF56" s="8">
        <v>1</v>
      </c>
      <c r="FG56" s="8">
        <v>1</v>
      </c>
      <c r="FH56" s="8" t="s">
        <v>415</v>
      </c>
      <c r="FI56" s="8" t="s">
        <v>415</v>
      </c>
      <c r="FJ56" s="8">
        <v>1</v>
      </c>
      <c r="FK56" s="8">
        <v>1</v>
      </c>
      <c r="FL56" s="8">
        <v>1</v>
      </c>
      <c r="FM56" s="8">
        <v>1</v>
      </c>
      <c r="FN56" s="8">
        <v>1</v>
      </c>
      <c r="FO56" s="8">
        <v>1</v>
      </c>
      <c r="FP56" s="8">
        <v>1</v>
      </c>
      <c r="FQ56" s="8">
        <v>1</v>
      </c>
      <c r="FR56" s="8">
        <v>1</v>
      </c>
      <c r="FS56" s="8">
        <v>1</v>
      </c>
      <c r="FT56" s="8">
        <v>1</v>
      </c>
      <c r="FU56" s="8">
        <v>1</v>
      </c>
      <c r="FV56" s="8">
        <v>1</v>
      </c>
      <c r="FW56" s="8">
        <v>1</v>
      </c>
      <c r="FX56" s="8">
        <v>1</v>
      </c>
      <c r="FY56" s="8">
        <v>1</v>
      </c>
      <c r="FZ56" s="8">
        <v>1</v>
      </c>
      <c r="GA56" s="8">
        <v>1</v>
      </c>
      <c r="GB56" s="8">
        <v>1</v>
      </c>
      <c r="GC56" s="8">
        <v>1</v>
      </c>
      <c r="GD56" s="8">
        <v>1</v>
      </c>
      <c r="GE56" s="8">
        <v>1</v>
      </c>
      <c r="GF56" s="8">
        <v>1</v>
      </c>
      <c r="GG56" s="8">
        <v>1</v>
      </c>
      <c r="GH56" s="8">
        <v>1</v>
      </c>
      <c r="GI56" s="8">
        <v>1</v>
      </c>
      <c r="GJ56" s="8">
        <v>1</v>
      </c>
      <c r="GK56" s="8">
        <v>1</v>
      </c>
      <c r="GL56" s="8"/>
      <c r="GM56" s="8" t="s">
        <v>415</v>
      </c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 t="s">
        <v>415</v>
      </c>
      <c r="GY56" s="8"/>
      <c r="GZ56" s="8"/>
      <c r="HA56" s="8"/>
      <c r="HB56" s="8" t="s">
        <v>415</v>
      </c>
      <c r="HC56" s="8" t="s">
        <v>415</v>
      </c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 t="s">
        <v>415</v>
      </c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 t="s">
        <v>415</v>
      </c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>
        <f t="shared" si="3"/>
        <v>0</v>
      </c>
      <c r="KU56" s="8">
        <f t="shared" si="0"/>
        <v>0</v>
      </c>
      <c r="KV56" s="8">
        <f t="shared" si="1"/>
        <v>117</v>
      </c>
      <c r="KW56" s="8">
        <f t="shared" si="2"/>
        <v>11</v>
      </c>
      <c r="KX56" s="8"/>
      <c r="KY56" s="8" t="e">
        <f>VLOOKUP(Tableau2353[[#This Row],[Matricule]],Feuil2!D:J,7,0)</f>
        <v>#N/A</v>
      </c>
      <c r="KZ56" s="61" t="b">
        <f>IF(ISBLANK($P56)," ",IF(AND(NOT(ISBLANK($Q56)),MONTH($Q56)&gt;1),IF(MONTH($P56)&lt;=1,COUNTIF(Tableau2353[[#This Row],[01/01/2024]:[31/01/2024]],"B")), IF(IF(AND((ISBLANK($Q56))),MONTH($P56)&gt;1)," ",IF(MONTH($P56)&lt;=1,COUNTIF(Tableau2353[[#This Row],[01/01/2024]:[31/01/2024]],"B")))))</f>
        <v>0</v>
      </c>
      <c r="LA56" s="61">
        <f>IF(ISBLANK($P56)," ",IF(AND(NOT(ISBLANK($Q56)),MONTH($Q56)&gt;2),IF(MONTH($P56)&lt;=2,COUNTIF(Tableau2353[[#This Row],[01/02/2024]:[29/02/2024]],"B")), IF(IF(AND((ISBLANK($Q56))),MONTH($P56)&gt;2)," ",IF(MONTH($P56)&lt;=2,COUNTIF(Tableau2353[[#This Row],[01/02/2024]:[29/02/2024]],"B")))))</f>
        <v>0</v>
      </c>
      <c r="LB56" s="61">
        <f>IF(ISBLANK($P56)," ",IF(AND(NOT(ISBLANK($Q56)),MONTH($Q56)&gt;3),IF(MONTH($P56)&lt;=3,COUNTIF(Tableau2353[[#This Row],[01/03/2024]:[29/03/2024]],"B")), IF(IF(AND((ISBLANK($Q56))),MONTH($P56)&gt;3)," ",IF(MONTH($P56)&lt;=3,COUNTIF(Tableau2353[[#This Row],[01/03/2024]:[29/03/2024]],"B")))))</f>
        <v>0</v>
      </c>
      <c r="LC56" s="61">
        <f>IF(ISBLANK($P56)," ",IF(AND(NOT(ISBLANK($Q56)),MONTH($Q56)&gt;4),IF(MONTH($P56)&lt;=4,COUNTIF(Tableau2353[[#This Row],[01/04/2024]:[30/04/2024]],"B")), IF(IF(AND((ISBLANK($Q56))),MONTH($P56)&gt;4)," ",IF(MONTH($P56)&lt;=4,COUNTIF(Tableau2353[[#This Row],[01/04/2024]:[30/04/2024]],"B")))))</f>
        <v>0</v>
      </c>
      <c r="LD56" s="61">
        <f>IF(ISBLANK($P56)," ",IF(AND(NOT(ISBLANK($Q56)),MONTH($Q56)&gt;5),IF(MONTH($P56)&lt;=5,COUNTIF(Tableau2353[[#This Row],[01/05/2024]:[31/05/2024]],"B")), IF(IF(AND((ISBLANK($Q56))),MONTH($P56)&gt;5)," ",IF(MONTH($P56)&lt;=5,COUNTIF(Tableau2353[[#This Row],[01/05/2024]:[31/05/2024]],"B")))))</f>
        <v>0</v>
      </c>
      <c r="LE56" s="61">
        <f>IF(ISBLANK($P56)," ",IF(AND(NOT(ISBLANK($Q56)),MONTH($Q56)&gt;6),IF(MONTH($P56)&lt;=6,COUNTIF(Tableau2353[[#This Row],[3/6/20242]:[28/06/2024]],"B")), IF(IF(AND((ISBLANK($Q56))),MONTH($P56)&gt;6)," ",IF(MONTH($P56)&lt;=6,COUNTIF(Tableau2353[[#This Row],[3/6/20242]:[28/06/2024]],"B")))))</f>
        <v>0</v>
      </c>
      <c r="LF56" s="61">
        <f>IF(ISBLANK($P56)," ",IF(AND(NOT(ISBLANK($Q56)),MONTH($Q56)&gt;7),IF(MONTH($P56)&lt;=7,COUNTIF(Tableau2353[[#This Row],[01/07/2024]:[31/07/2024]],"B")), IF(IF(AND((ISBLANK($Q56))),MONTH($P56)&gt;7)," ",IF(MONTH($P56)&lt;=7,COUNTIF(Tableau2353[[#This Row],[01/07/2024]:[31/07/2024]],"B")))))</f>
        <v>0</v>
      </c>
      <c r="LG56" s="61">
        <f>IF(ISBLANK($P56)," ",IF(AND(NOT(ISBLANK($Q56)),MONTH($Q56)&gt;8),IF(MONTH($P56)&lt;=8,COUNTIF(Tableau2353[[#This Row],[1/8/2024]:[30/08/2024]],"B")), IF(IF(AND((ISBLANK($Q56))),MONTH($P56)&gt;8)," ",IF(MONTH($P56)&lt;=8,COUNTIF(Tableau2353[[#This Row],[1/8/2024]:[30/08/2024]],"B")))))</f>
        <v>0</v>
      </c>
      <c r="LH56" s="61">
        <f>IF(ISBLANK($P56)," ",IF(AND(NOT(ISBLANK($Q56)),MONTH($Q56)&gt;9),IF(MONTH($P56)&lt;=9,COUNTIF(Tableau2353[[#This Row],[02/09/2024]:[30/09/2024]],"B")), IF(IF(AND((ISBLANK($Q56))),MONTH($P56)&gt;9)," ",IF(MONTH($P56)&lt;=9,COUNTIF(Tableau2353[[#This Row],[02/09/2024]:[30/09/2024]],"B")))))</f>
        <v>0</v>
      </c>
      <c r="LI56" s="61">
        <f>IF(ISBLANK($P56)," ",IF(AND(NOT(ISBLANK($Q56)),MONTH($Q56)&gt;10),IF(MONTH($P56)&lt;=10,COUNTIF(Tableau2353[[#This Row],[01/10/2024]:[31/10/2024]],"B")), IF(IF(AND((ISBLANK($Q56))),MONTH($P56)&gt;10)," ",IF(MONTH($P56)&lt;=10,COUNTIF(Tableau2353[[#This Row],[01/10/2024]:[31/10/2024]],"B")))))</f>
        <v>0</v>
      </c>
      <c r="LJ56" s="61">
        <f>IF(ISBLANK($P56)," ",IF(AND(NOT(ISBLANK($Q56)),MONTH($Q56)&gt;11),IF(MONTH($P56)&lt;=11,COUNTIF(Tableau2353[[#This Row],[01/11/2024]:[29/11/2024]],"B")), IF(IF(AND((ISBLANK($Q56))),MONTH($P56)&gt;11)," ",IF(MONTH($P56)&lt;=11,COUNTIF(Tableau2353[[#This Row],[01/11/2024]:[29/11/2024]],"B")))))</f>
        <v>0</v>
      </c>
      <c r="LK56" s="61">
        <f>IF(ISBLANK($P56)," ",IF(AND(NOT(ISBLANK($Q56)),MONTH($Q56)&gt;12),IF(MONTH($P56)&lt;=12,COUNTIF(Tableau2353[[#This Row],[02/12/2024]:[31/12/2024]],"B")), IF(IF(AND((ISBLANK($Q56))),MONTH($P56)&gt;12)," ",IF(MONTH($P56)&lt;=12,COUNTIF(Tableau2353[[#This Row],[02/12/2024]:[31/12/2024]],"B")))))</f>
        <v>0</v>
      </c>
    </row>
    <row r="57" spans="1:323" ht="15" hidden="1" customHeight="1">
      <c r="A57" s="40">
        <v>1</v>
      </c>
      <c r="B57" s="92" t="s">
        <v>569</v>
      </c>
      <c r="C57" s="72" t="s">
        <v>570</v>
      </c>
      <c r="D57" s="32" t="s">
        <v>571</v>
      </c>
      <c r="E57" s="29" t="s">
        <v>419</v>
      </c>
      <c r="F57" s="26" t="s">
        <v>431</v>
      </c>
      <c r="G57" s="26" t="s">
        <v>421</v>
      </c>
      <c r="H57" s="6" t="s">
        <v>422</v>
      </c>
      <c r="I57" s="6" t="s">
        <v>423</v>
      </c>
      <c r="J57" s="26" t="s">
        <v>424</v>
      </c>
      <c r="K57" s="26" t="s">
        <v>441</v>
      </c>
      <c r="L57" s="26" t="s">
        <v>935</v>
      </c>
      <c r="M57" s="6" t="s">
        <v>573</v>
      </c>
      <c r="N57" s="6" t="s">
        <v>534</v>
      </c>
      <c r="O57" s="6" t="s">
        <v>451</v>
      </c>
      <c r="P57" s="37">
        <v>45294</v>
      </c>
      <c r="Q57" s="26"/>
      <c r="R57" s="27" t="s">
        <v>445</v>
      </c>
      <c r="S57" s="28">
        <f>IF(ISBLANK(P57)," ",IF(IF(AND(NOT(ISBLANK(Q57))),MONTH(Q57)&lt;1)," ",IF(MONTH(P57)&lt;2,SUM(Tableau2353[[#This Row],[01/01/2024]:[31/01/2024]])," ")))</f>
        <v>21</v>
      </c>
      <c r="T57" s="28">
        <f>IF(ISBLANK(P57)," ",IF(IF(AND(NOT(ISBLANK(Q57))),MONTH(Q57)&lt;2)," ",IF(MONTH(P57)&lt;3,SUM(Tableau2353[[#This Row],[01/02/2024]:[29/02/2024]])," ")))</f>
        <v>21</v>
      </c>
      <c r="U57" s="28">
        <f>IF(ISBLANK(P57)," ",IF(IF(AND(NOT(ISBLANK(Q57))),MONTH(Q57)&lt;3)," ",IF(MONTH(P57)&lt;4,SUM(Tableau2353[[#This Row],[01/03/2024]:[29/03/2024]])," ")))</f>
        <v>19</v>
      </c>
      <c r="V57" s="28">
        <f>IF(ISBLANK(P57)," ",IF(IF(AND(NOT(ISBLANK(Q57))),MONTH(Q57)&lt;4)," ",IF(MONTH(P57)&lt;5,SUM(Tableau2353[[#This Row],[01/04/2024]:[30/04/2024]])," ")))</f>
        <v>20</v>
      </c>
      <c r="W57" s="28">
        <f>IF(ISBLANK(P57)," ",IF(IF(AND(NOT(ISBLANK(Q57))),MONTH(Q57)&lt;5)," ",IF(MONTH(P57)&lt;6,SUM(Tableau2353[[#This Row],[01/05/2024]:[31/05/2024]])," ")))</f>
        <v>22</v>
      </c>
      <c r="X57" s="28">
        <f>IF(ISBLANK(P57)," ",IF(IF(AND(NOT(ISBLANK(Q57))),MONTH(Q57)&lt;6)," ",IF(MONTH(P57)&lt;7,SUM(Tableau2353[[#This Row],[3/6/20242]:[28/06/2024]])," ")))</f>
        <v>18</v>
      </c>
      <c r="Y57" s="28">
        <f>IF(ISBLANK(P57)," ",IF(IF(AND(NOT(ISBLANK(Q57))),MONTH(Q57)&lt;6)," ",IF(MONTH(P57)&lt;8,SUM(Tableau2353[[#This Row],[01/07/2024]:[31/07/2024]])," ")))</f>
        <v>22</v>
      </c>
      <c r="Z57" s="28">
        <f>IF(ISBLANK(P57)," ",IF(IF(AND(NOT(ISBLANK(Q57))),MONTH(Q57)&lt;8)," ",IF(MONTH(P57)&lt;9,SUM(Tableau2353[[#This Row],[1/8/2024]:[30/08/2024]])," ")))</f>
        <v>11</v>
      </c>
      <c r="AA57" s="28">
        <f>IF(ISBLANK(P57)," ",IF(IF(AND(NOT(ISBLANK(Q57))),MONTH(Q57)&lt;9)," ",IF(MONTH(P57)&lt;10,SUM(Tableau2353[[#This Row],[02/09/2024]:[30/09/2024]])," ")))</f>
        <v>20</v>
      </c>
      <c r="AB57" s="28">
        <f>IF(ISBLANK(P57)," ",IF(IF(AND(NOT(ISBLANK(Q57))),MONTH(Q57)&lt;10)," ",IF(MONTH(P57)&lt;11,SUM(Tableau2353[[#This Row],[01/10/2024]:[31/10/2024]])," ")))</f>
        <v>20.5</v>
      </c>
      <c r="AC57" s="28">
        <f>IF(ISBLANK(P57)," ",IF(IF(AND(NOT(ISBLANK(Q57))),MONTH(Q57)&lt;11)," ",IF(MONTH(P57)&lt;12,SUM(Tableau2353[[#This Row],[01/11/2024]:[29/11/2024]])," ")))</f>
        <v>19</v>
      </c>
      <c r="AD57" s="28">
        <f>IF(ISBLANK(P57)," ",IF(IF(AND(NOT(ISBLANK(Q57))),MONTH(Q57)&lt;12)," ",IF(MONTH(P57)&lt;13,SUM(Tableau2353[[#This Row],[02/12/2024]:[31/12/2024]])," ")))</f>
        <v>22</v>
      </c>
      <c r="AE57" s="7"/>
      <c r="AF57" s="67">
        <f>IF(OR(ISBLANK(P57),Tableau2353[[#This Row],[Janvier]]=" ")," ",SUM(Tableau2353[[#This Row],[01/01/2024]:[31/01/2024]])/(COUNTA(Tableau2353[[#This Row],[01/01/2024]:[31/01/2024]])+COUNTBLANK(Tableau2353[[#This Row],[01/01/2024]:[31/01/2024]])))</f>
        <v>0.91304347826086951</v>
      </c>
      <c r="AG57" s="7">
        <f>IF(OR(ISBLANK(P57),Tableau2353[[#This Row],[Février]]=" ")," ",SUM(Tableau2353[[#This Row],[01/02/2024]:[29/02/2024]])/(COUNTA(Tableau2353[[#This Row],[01/02/2024]:[29/02/2024]])+COUNTBLANK(Tableau2353[[#This Row],[01/02/2024]:[29/02/2024]])))</f>
        <v>1</v>
      </c>
      <c r="AH57" s="7">
        <f>IF(OR(ISBLANK(P57),Tableau2353[[#This Row],[Mars]]=" ")," ",SUM(Tableau2353[[#This Row],[01/03/2024]:[29/03/2024]])/(COUNTA(Tableau2353[[#This Row],[01/03/2024]:[29/03/2024]])+COUNTBLANK(Tableau2353[[#This Row],[01/03/2024]:[29/03/2024]])))</f>
        <v>0.90476190476190477</v>
      </c>
      <c r="AI57" s="7">
        <f>IF(OR(ISBLANK(P57),Tableau2353[[#This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57" s="7">
        <f>IF(OR(ISBLANK(P57),Tableau2353[[#This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57" s="8">
        <f>IF(OR(ISBLANK(P57),Tableau2353[[#This Row],[Juin]]=" ")," ",SUM(Tableau2353[[#This Row],[3/6/20242]:[28/06/2024]])/(COUNTA(Tableau2353[[#This Row],[3/6/20242]:[28/06/2024]])+COUNTBLANK(Tableau2353[[#This Row],[3/6/20242]:[28/06/2024]])))</f>
        <v>0.9</v>
      </c>
      <c r="AL57" s="8">
        <f>IF(OR(ISBLANK(P57),Tableau2353[[#This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57" s="8">
        <f>IF(OR(ISBLANK(P57),Tableau2353[[#This Row],[Août]]=" ")," ",SUM(Tableau2353[[#This Row],[1/8/2024]:[30/08/2024]])/(COUNTA(Tableau2353[[#This Row],[1/8/2024]:[30/08/2024]])+COUNTBLANK(Tableau2353[[#This Row],[1/8/2024]:[30/08/2024]])))</f>
        <v>0.5</v>
      </c>
      <c r="AN57" s="8">
        <f>IF(OR(ISBLANK(P57),Tableau2353[[#This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57" s="8">
        <f>IF(OR(ISBLANK(P57),Tableau2353[[#This Row],[Octobre]]=" ")," ",SUM(Tableau2353[[#This Row],[01/10/2024]:[31/10/2024]])/(COUNTA(Tableau2353[[#This Row],[01/10/2024]:[31/10/2024]])+COUNTBLANK(Tableau2353[[#This Row],[01/10/2024]:[31/10/2024]])))</f>
        <v>0.89130434782608692</v>
      </c>
      <c r="AP57" s="8">
        <f>IF(OR(ISBLANK(P57),Tableau2353[[#This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57" s="8">
        <f>IF(OR(ISBLANK(P57),Tableau2353[[#This Row],[Décembre]]=" ")," ",SUM(Tableau2353[[#This Row],[02/12/2024]:[31/12/2024]])/(COUNTA(Tableau2353[[#This Row],[02/12/2024]:[31/12/2024]])+COUNTBLANK(Tableau2353[[#This Row],[02/12/2024]:[31/12/2024]])))</f>
        <v>1</v>
      </c>
      <c r="AR57" s="8">
        <v>1</v>
      </c>
      <c r="AS57" s="8" t="s">
        <v>898</v>
      </c>
      <c r="AT57" s="8">
        <v>1</v>
      </c>
      <c r="AU57" s="8">
        <v>1</v>
      </c>
      <c r="AV57" s="8">
        <v>1</v>
      </c>
      <c r="AW57" s="8">
        <v>1</v>
      </c>
      <c r="AX57" s="8">
        <v>1</v>
      </c>
      <c r="AY57" s="8">
        <v>1</v>
      </c>
      <c r="AZ57" s="61" t="s">
        <v>415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 t="s">
        <v>898</v>
      </c>
      <c r="CK57" s="8" t="s">
        <v>898</v>
      </c>
      <c r="CL57" s="8">
        <v>1</v>
      </c>
      <c r="CM57" s="8">
        <v>1</v>
      </c>
      <c r="CN57" s="8">
        <v>1</v>
      </c>
      <c r="CO57" s="8">
        <v>1</v>
      </c>
      <c r="CP57" s="8">
        <v>1</v>
      </c>
      <c r="CQ57" s="8">
        <v>1</v>
      </c>
      <c r="CR57" s="8">
        <v>1</v>
      </c>
      <c r="CS57" s="8">
        <v>1</v>
      </c>
      <c r="CT57" s="8">
        <v>1</v>
      </c>
      <c r="CU57" s="8">
        <v>1</v>
      </c>
      <c r="CV57" s="8">
        <v>1</v>
      </c>
      <c r="CW57" s="8">
        <v>1</v>
      </c>
      <c r="CX57" s="8">
        <v>1</v>
      </c>
      <c r="CY57" s="8">
        <v>1</v>
      </c>
      <c r="CZ57" s="8">
        <v>1</v>
      </c>
      <c r="DA57" s="8">
        <v>1</v>
      </c>
      <c r="DB57" s="8">
        <v>1</v>
      </c>
      <c r="DC57" s="8">
        <v>1</v>
      </c>
      <c r="DD57" s="8">
        <v>1</v>
      </c>
      <c r="DE57" s="8">
        <v>1</v>
      </c>
      <c r="DF57" s="8">
        <v>1</v>
      </c>
      <c r="DG57" s="8">
        <v>1</v>
      </c>
      <c r="DH57" s="8">
        <v>1</v>
      </c>
      <c r="DI57" s="8">
        <v>1</v>
      </c>
      <c r="DJ57" s="8">
        <v>1</v>
      </c>
      <c r="DK57" s="8">
        <v>1</v>
      </c>
      <c r="DL57" s="8" t="s">
        <v>415</v>
      </c>
      <c r="DM57" s="8" t="s">
        <v>415</v>
      </c>
      <c r="DN57" s="8">
        <v>1</v>
      </c>
      <c r="DO57" s="8">
        <v>1</v>
      </c>
      <c r="DP57" s="8">
        <v>1</v>
      </c>
      <c r="DQ57" s="8">
        <v>1</v>
      </c>
      <c r="DR57" s="8">
        <v>1</v>
      </c>
      <c r="DS57" s="8">
        <v>1</v>
      </c>
      <c r="DT57" s="8">
        <v>1</v>
      </c>
      <c r="DU57" s="8">
        <v>1</v>
      </c>
      <c r="DV57" s="8">
        <v>1</v>
      </c>
      <c r="DW57" s="8">
        <v>1</v>
      </c>
      <c r="DX57" s="8">
        <v>1</v>
      </c>
      <c r="DY57" s="8">
        <v>1</v>
      </c>
      <c r="DZ57" s="8">
        <v>1</v>
      </c>
      <c r="EA57" s="8" t="s">
        <v>415</v>
      </c>
      <c r="EB57" s="8">
        <v>1</v>
      </c>
      <c r="EC57" s="8">
        <v>1</v>
      </c>
      <c r="ED57" s="8">
        <v>1</v>
      </c>
      <c r="EE57" s="8">
        <v>1</v>
      </c>
      <c r="EF57" s="8">
        <v>1</v>
      </c>
      <c r="EG57" s="8">
        <v>1</v>
      </c>
      <c r="EH57" s="8">
        <v>1</v>
      </c>
      <c r="EI57" s="8">
        <v>1</v>
      </c>
      <c r="EJ57" s="8">
        <v>1</v>
      </c>
      <c r="EK57" s="8">
        <v>1</v>
      </c>
      <c r="EL57" s="8">
        <v>1</v>
      </c>
      <c r="EM57" s="8">
        <v>1</v>
      </c>
      <c r="EN57" s="8">
        <v>1</v>
      </c>
      <c r="EO57" s="8">
        <v>1</v>
      </c>
      <c r="EP57" s="8">
        <v>1</v>
      </c>
      <c r="EQ57" s="8">
        <v>1</v>
      </c>
      <c r="ER57" s="8">
        <v>1</v>
      </c>
      <c r="ES57" s="8">
        <v>1</v>
      </c>
      <c r="ET57" s="8">
        <v>1</v>
      </c>
      <c r="EU57" s="8">
        <v>1</v>
      </c>
      <c r="EV57" s="8">
        <v>1</v>
      </c>
      <c r="EW57" s="8">
        <v>1</v>
      </c>
      <c r="EX57" s="8">
        <v>1</v>
      </c>
      <c r="EY57" s="8">
        <v>1</v>
      </c>
      <c r="EZ57" s="8">
        <v>1</v>
      </c>
      <c r="FA57" s="8">
        <v>1</v>
      </c>
      <c r="FB57" s="8">
        <v>1</v>
      </c>
      <c r="FC57" s="8">
        <v>1</v>
      </c>
      <c r="FD57" s="8">
        <v>1</v>
      </c>
      <c r="FE57" s="8">
        <v>1</v>
      </c>
      <c r="FF57" s="8">
        <v>1</v>
      </c>
      <c r="FG57" s="8">
        <v>1</v>
      </c>
      <c r="FH57" s="8" t="s">
        <v>415</v>
      </c>
      <c r="FI57" s="8" t="s">
        <v>415</v>
      </c>
      <c r="FJ57" s="8">
        <v>1</v>
      </c>
      <c r="FK57" s="8">
        <v>1</v>
      </c>
      <c r="FL57" s="8">
        <v>1</v>
      </c>
      <c r="FM57" s="8">
        <v>1</v>
      </c>
      <c r="FN57" s="8">
        <v>1</v>
      </c>
      <c r="FO57" s="8">
        <v>1</v>
      </c>
      <c r="FP57" s="8">
        <v>1</v>
      </c>
      <c r="FQ57" s="8">
        <v>1</v>
      </c>
      <c r="FR57" s="8">
        <v>1</v>
      </c>
      <c r="FS57" s="8">
        <v>1</v>
      </c>
      <c r="FT57" s="8">
        <v>1</v>
      </c>
      <c r="FU57" s="8">
        <v>1</v>
      </c>
      <c r="FV57" s="8">
        <v>1</v>
      </c>
      <c r="FW57" s="8">
        <v>1</v>
      </c>
      <c r="FX57" s="8">
        <v>1</v>
      </c>
      <c r="FY57" s="8">
        <v>1</v>
      </c>
      <c r="FZ57" s="8">
        <v>1</v>
      </c>
      <c r="GA57" s="8">
        <v>1</v>
      </c>
      <c r="GB57" s="8">
        <v>1</v>
      </c>
      <c r="GC57" s="8">
        <v>1</v>
      </c>
      <c r="GD57" s="8">
        <v>1</v>
      </c>
      <c r="GE57" s="8">
        <v>1</v>
      </c>
      <c r="GF57" s="8">
        <v>1</v>
      </c>
      <c r="GG57" s="8">
        <v>1</v>
      </c>
      <c r="GH57" s="8">
        <v>1</v>
      </c>
      <c r="GI57" s="8">
        <v>1</v>
      </c>
      <c r="GJ57" s="8">
        <v>1</v>
      </c>
      <c r="GK57" s="8">
        <v>1</v>
      </c>
      <c r="GL57" s="8">
        <v>1</v>
      </c>
      <c r="GM57" s="8" t="s">
        <v>415</v>
      </c>
      <c r="GN57" s="8">
        <v>1</v>
      </c>
      <c r="GO57" s="8">
        <v>1</v>
      </c>
      <c r="GP57" s="8">
        <v>1</v>
      </c>
      <c r="GQ57" s="8">
        <v>1</v>
      </c>
      <c r="GR57" s="8">
        <v>1</v>
      </c>
      <c r="GS57" s="8">
        <v>1</v>
      </c>
      <c r="GT57" s="8">
        <v>1</v>
      </c>
      <c r="GU57" s="8" t="s">
        <v>963</v>
      </c>
      <c r="GV57" s="8" t="s">
        <v>963</v>
      </c>
      <c r="GW57" s="8" t="s">
        <v>963</v>
      </c>
      <c r="GX57" s="8" t="s">
        <v>415</v>
      </c>
      <c r="GY57" s="8" t="s">
        <v>413</v>
      </c>
      <c r="GZ57" s="8" t="s">
        <v>413</v>
      </c>
      <c r="HA57" s="8" t="s">
        <v>413</v>
      </c>
      <c r="HB57" s="8" t="s">
        <v>415</v>
      </c>
      <c r="HC57" s="8" t="s">
        <v>415</v>
      </c>
      <c r="HD57" s="8" t="s">
        <v>413</v>
      </c>
      <c r="HE57" s="8" t="s">
        <v>413</v>
      </c>
      <c r="HF57" s="8">
        <v>1</v>
      </c>
      <c r="HG57" s="8">
        <v>1</v>
      </c>
      <c r="HH57" s="8">
        <v>1</v>
      </c>
      <c r="HI57" s="8">
        <v>1</v>
      </c>
      <c r="HJ57" s="8">
        <v>1</v>
      </c>
      <c r="HK57" s="8">
        <v>1</v>
      </c>
      <c r="HL57" s="8">
        <v>1</v>
      </c>
      <c r="HM57" s="8">
        <v>1</v>
      </c>
      <c r="HN57" s="8">
        <v>1</v>
      </c>
      <c r="HO57" s="8">
        <v>1</v>
      </c>
      <c r="HP57" s="8">
        <v>1</v>
      </c>
      <c r="HQ57" s="8">
        <v>1</v>
      </c>
      <c r="HR57" s="8">
        <v>1</v>
      </c>
      <c r="HS57" s="8">
        <v>1</v>
      </c>
      <c r="HT57" s="8">
        <v>1</v>
      </c>
      <c r="HU57" s="8" t="s">
        <v>415</v>
      </c>
      <c r="HV57" s="8">
        <v>1</v>
      </c>
      <c r="HW57" s="8">
        <v>1</v>
      </c>
      <c r="HX57" s="8">
        <v>1</v>
      </c>
      <c r="HY57" s="8">
        <v>1</v>
      </c>
      <c r="HZ57" s="8">
        <v>1</v>
      </c>
      <c r="IA57" s="8">
        <v>1</v>
      </c>
      <c r="IB57" s="8">
        <v>1</v>
      </c>
      <c r="IC57" s="8">
        <v>1</v>
      </c>
      <c r="ID57" s="8">
        <v>1</v>
      </c>
      <c r="IE57" s="8">
        <v>1</v>
      </c>
      <c r="IF57" s="8">
        <v>1</v>
      </c>
      <c r="IG57" s="8">
        <v>1</v>
      </c>
      <c r="IH57" s="8">
        <v>1</v>
      </c>
      <c r="II57" s="8">
        <v>1</v>
      </c>
      <c r="IJ57" s="8">
        <v>1</v>
      </c>
      <c r="IK57" s="8">
        <v>1</v>
      </c>
      <c r="IL57" s="8">
        <v>1</v>
      </c>
      <c r="IM57" s="8">
        <v>1</v>
      </c>
      <c r="IN57" s="8">
        <v>1</v>
      </c>
      <c r="IO57" s="8">
        <v>0.5</v>
      </c>
      <c r="IP57" s="8">
        <v>0.5</v>
      </c>
      <c r="IQ57" s="8">
        <v>0.5</v>
      </c>
      <c r="IR57" s="8">
        <v>0.5</v>
      </c>
      <c r="IS57" s="8">
        <v>0.5</v>
      </c>
      <c r="IT57" s="8">
        <v>1</v>
      </c>
      <c r="IU57" s="8">
        <v>1</v>
      </c>
      <c r="IV57" s="8">
        <v>1</v>
      </c>
      <c r="IW57" s="8">
        <v>1</v>
      </c>
      <c r="IX57" s="8">
        <v>1</v>
      </c>
      <c r="IY57" s="8">
        <v>1</v>
      </c>
      <c r="IZ57" s="8">
        <v>1</v>
      </c>
      <c r="JA57" s="8">
        <v>1</v>
      </c>
      <c r="JB57" s="8">
        <v>1</v>
      </c>
      <c r="JC57" s="8">
        <v>1</v>
      </c>
      <c r="JD57" s="8">
        <v>1</v>
      </c>
      <c r="JE57" s="8">
        <v>1</v>
      </c>
      <c r="JF57" s="8" t="s">
        <v>415</v>
      </c>
      <c r="JG57" s="8">
        <v>1</v>
      </c>
      <c r="JH57" s="8">
        <v>1</v>
      </c>
      <c r="JI57" s="8">
        <v>1</v>
      </c>
      <c r="JJ57" s="8">
        <v>1</v>
      </c>
      <c r="JK57" s="8">
        <v>1</v>
      </c>
      <c r="JL57" s="8">
        <v>1</v>
      </c>
      <c r="JM57" s="8">
        <v>1</v>
      </c>
      <c r="JN57" s="8" t="s">
        <v>415</v>
      </c>
      <c r="JO57" s="8">
        <v>1</v>
      </c>
      <c r="JP57" s="8">
        <v>1</v>
      </c>
      <c r="JQ57" s="8">
        <v>1</v>
      </c>
      <c r="JR57" s="8">
        <v>1</v>
      </c>
      <c r="JS57" s="8">
        <v>1</v>
      </c>
      <c r="JT57" s="8">
        <v>1</v>
      </c>
      <c r="JU57" s="8">
        <v>1</v>
      </c>
      <c r="JV57" s="8">
        <v>1</v>
      </c>
      <c r="JW57" s="8">
        <v>1</v>
      </c>
      <c r="JX57" s="8">
        <v>1</v>
      </c>
      <c r="JY57" s="8">
        <v>1</v>
      </c>
      <c r="JZ57" s="8">
        <v>1</v>
      </c>
      <c r="KA57" s="8">
        <v>1</v>
      </c>
      <c r="KB57" s="8">
        <v>1</v>
      </c>
      <c r="KC57" s="8">
        <v>1</v>
      </c>
      <c r="KD57" s="8">
        <v>1</v>
      </c>
      <c r="KE57" s="8">
        <v>1</v>
      </c>
      <c r="KF57" s="8">
        <v>1</v>
      </c>
      <c r="KG57" s="8">
        <v>1</v>
      </c>
      <c r="KH57" s="8">
        <v>1</v>
      </c>
      <c r="KI57" s="8">
        <v>1</v>
      </c>
      <c r="KJ57" s="8">
        <v>1</v>
      </c>
      <c r="KK57" s="8">
        <v>1</v>
      </c>
      <c r="KL57" s="8">
        <v>1</v>
      </c>
      <c r="KM57" s="8">
        <v>1</v>
      </c>
      <c r="KN57" s="8">
        <v>1</v>
      </c>
      <c r="KO57" s="8">
        <v>1</v>
      </c>
      <c r="KP57" s="8">
        <v>1</v>
      </c>
      <c r="KQ57" s="8">
        <v>1</v>
      </c>
      <c r="KR57" s="8">
        <v>1</v>
      </c>
      <c r="KS57" s="8">
        <v>1</v>
      </c>
      <c r="KT57" s="8">
        <f t="shared" si="3"/>
        <v>0</v>
      </c>
      <c r="KU57" s="8">
        <f t="shared" si="0"/>
        <v>5</v>
      </c>
      <c r="KV57" s="102">
        <f t="shared" si="1"/>
        <v>233</v>
      </c>
      <c r="KW57" s="8">
        <f t="shared" si="2"/>
        <v>13</v>
      </c>
      <c r="KX57" s="8"/>
      <c r="KY57" s="8">
        <f>VLOOKUP(Tableau2353[[#This Row],[Matricule]],Feuil2!D:J,7,0)</f>
        <v>5</v>
      </c>
      <c r="KZ57" s="61">
        <f>IF(ISBLANK($P57)," ",IF(AND(NOT(ISBLANK($Q57)),MONTH($Q57)&gt;1),IF(MONTH($P57)&lt;=1,COUNTIF(Tableau2353[[#This Row],[01/01/2024]:[31/01/2024]],"B")), IF(IF(AND((ISBLANK($Q57))),MONTH($P57)&gt;1)," ",IF(MONTH($P57)&lt;=1,COUNTIF(Tableau2353[[#This Row],[01/01/2024]:[31/01/2024]],"B")))))</f>
        <v>1</v>
      </c>
      <c r="LA57" s="61">
        <f>IF(ISBLANK($P57)," ",IF(AND(NOT(ISBLANK($Q57)),MONTH($Q57)&gt;2),IF(MONTH($P57)&lt;=2,COUNTIF(Tableau2353[[#This Row],[01/02/2024]:[29/02/2024]],"B")), IF(IF(AND((ISBLANK($Q57))),MONTH($P57)&gt;2)," ",IF(MONTH($P57)&lt;=2,COUNTIF(Tableau2353[[#This Row],[01/02/2024]:[29/02/2024]],"B")))))</f>
        <v>0</v>
      </c>
      <c r="LB57" s="61">
        <f>IF(ISBLANK($P57)," ",IF(AND(NOT(ISBLANK($Q57)),MONTH($Q57)&gt;3),IF(MONTH($P57)&lt;=3,COUNTIF(Tableau2353[[#This Row],[01/03/2024]:[29/03/2024]],"B")), IF(IF(AND((ISBLANK($Q57))),MONTH($P57)&gt;3)," ",IF(MONTH($P57)&lt;=3,COUNTIF(Tableau2353[[#This Row],[01/03/2024]:[29/03/2024]],"B")))))</f>
        <v>2</v>
      </c>
      <c r="LC57" s="61">
        <f>IF(ISBLANK($P57)," ",IF(AND(NOT(ISBLANK($Q57)),MONTH($Q57)&gt;4),IF(MONTH($P57)&lt;=4,COUNTIF(Tableau2353[[#This Row],[01/04/2024]:[30/04/2024]],"B")), IF(IF(AND((ISBLANK($Q57))),MONTH($P57)&gt;4)," ",IF(MONTH($P57)&lt;=4,COUNTIF(Tableau2353[[#This Row],[01/04/2024]:[30/04/2024]],"B")))))</f>
        <v>0</v>
      </c>
      <c r="LD57" s="61">
        <f>IF(ISBLANK($P57)," ",IF(AND(NOT(ISBLANK($Q57)),MONTH($Q57)&gt;5),IF(MONTH($P57)&lt;=5,COUNTIF(Tableau2353[[#This Row],[01/05/2024]:[31/05/2024]],"B")), IF(IF(AND((ISBLANK($Q57))),MONTH($P57)&gt;5)," ",IF(MONTH($P57)&lt;=5,COUNTIF(Tableau2353[[#This Row],[01/05/2024]:[31/05/2024]],"B")))))</f>
        <v>0</v>
      </c>
      <c r="LE57" s="61">
        <f>IF(ISBLANK($P57)," ",IF(AND(NOT(ISBLANK($Q57)),MONTH($Q57)&gt;6),IF(MONTH($P57)&lt;=6,COUNTIF(Tableau2353[[#This Row],[3/6/20242]:[28/06/2024]],"B")), IF(IF(AND((ISBLANK($Q57))),MONTH($P57)&gt;6)," ",IF(MONTH($P57)&lt;=6,COUNTIF(Tableau2353[[#This Row],[3/6/20242]:[28/06/2024]],"B")))))</f>
        <v>0</v>
      </c>
      <c r="LF57" s="61">
        <f>IF(ISBLANK($P57)," ",IF(AND(NOT(ISBLANK($Q57)),MONTH($Q57)&gt;7),IF(MONTH($P57)&lt;=7,COUNTIF(Tableau2353[[#This Row],[01/07/2024]:[31/07/2024]],"B")), IF(IF(AND((ISBLANK($Q57))),MONTH($P57)&gt;7)," ",IF(MONTH($P57)&lt;=7,COUNTIF(Tableau2353[[#This Row],[01/07/2024]:[31/07/2024]],"B")))))</f>
        <v>0</v>
      </c>
      <c r="LG57" s="61">
        <f>IF(ISBLANK($P57)," ",IF(AND(NOT(ISBLANK($Q57)),MONTH($Q57)&gt;8),IF(MONTH($P57)&lt;=8,COUNTIF(Tableau2353[[#This Row],[1/8/2024]:[30/08/2024]],"B")), IF(IF(AND((ISBLANK($Q57))),MONTH($P57)&gt;8)," ",IF(MONTH($P57)&lt;=8,COUNTIF(Tableau2353[[#This Row],[1/8/2024]:[30/08/2024]],"B")))))</f>
        <v>0</v>
      </c>
      <c r="LH57" s="61">
        <f>IF(ISBLANK($P57)," ",IF(AND(NOT(ISBLANK($Q57)),MONTH($Q57)&gt;9),IF(MONTH($P57)&lt;=9,COUNTIF(Tableau2353[[#This Row],[02/09/2024]:[30/09/2024]],"B")), IF(IF(AND((ISBLANK($Q57))),MONTH($P57)&gt;9)," ",IF(MONTH($P57)&lt;=9,COUNTIF(Tableau2353[[#This Row],[02/09/2024]:[30/09/2024]],"B")))))</f>
        <v>0</v>
      </c>
      <c r="LI57" s="61">
        <f>IF(ISBLANK($P57)," ",IF(AND(NOT(ISBLANK($Q57)),MONTH($Q57)&gt;10),IF(MONTH($P57)&lt;=10,COUNTIF(Tableau2353[[#This Row],[01/10/2024]:[31/10/2024]],"B")), IF(IF(AND((ISBLANK($Q57))),MONTH($P57)&gt;10)," ",IF(MONTH($P57)&lt;=10,COUNTIF(Tableau2353[[#This Row],[01/10/2024]:[31/10/2024]],"B")))))</f>
        <v>0</v>
      </c>
      <c r="LJ57" s="61">
        <f>IF(ISBLANK($P57)," ",IF(AND(NOT(ISBLANK($Q57)),MONTH($Q57)&gt;11),IF(MONTH($P57)&lt;=11,COUNTIF(Tableau2353[[#This Row],[01/11/2024]:[29/11/2024]],"B")), IF(IF(AND((ISBLANK($Q57))),MONTH($P57)&gt;11)," ",IF(MONTH($P57)&lt;=11,COUNTIF(Tableau2353[[#This Row],[01/11/2024]:[29/11/2024]],"B")))))</f>
        <v>0</v>
      </c>
      <c r="LK57" s="61">
        <f>IF(ISBLANK($P57)," ",IF(AND(NOT(ISBLANK($Q57)),MONTH($Q57)&gt;12),IF(MONTH($P57)&lt;=12,COUNTIF(Tableau2353[[#This Row],[02/12/2024]:[31/12/2024]],"B")), IF(IF(AND((ISBLANK($Q57))),MONTH($P57)&gt;12)," ",IF(MONTH($P57)&lt;=12,COUNTIF(Tableau2353[[#This Row],[02/12/2024]:[31/12/2024]],"B")))))</f>
        <v>0</v>
      </c>
    </row>
    <row r="58" spans="1:323" ht="15" hidden="1" customHeight="1">
      <c r="A58" s="40">
        <v>1</v>
      </c>
      <c r="B58" s="92" t="s">
        <v>574</v>
      </c>
      <c r="C58" s="72" t="s">
        <v>575</v>
      </c>
      <c r="D58" s="32" t="s">
        <v>576</v>
      </c>
      <c r="E58" s="29" t="s">
        <v>470</v>
      </c>
      <c r="F58" s="26" t="s">
        <v>465</v>
      </c>
      <c r="G58" s="26" t="s">
        <v>421</v>
      </c>
      <c r="H58" s="6" t="s">
        <v>422</v>
      </c>
      <c r="I58" s="6" t="s">
        <v>423</v>
      </c>
      <c r="J58" s="26" t="s">
        <v>440</v>
      </c>
      <c r="K58" s="26" t="s">
        <v>441</v>
      </c>
      <c r="L58" s="26"/>
      <c r="M58" s="6" t="s">
        <v>1435</v>
      </c>
      <c r="N58" s="6" t="s">
        <v>427</v>
      </c>
      <c r="O58" s="6" t="s">
        <v>451</v>
      </c>
      <c r="P58" s="37">
        <v>45441</v>
      </c>
      <c r="Q58" s="26"/>
      <c r="R58" s="27" t="s">
        <v>445</v>
      </c>
      <c r="S58" s="28" t="str">
        <f>IF(ISBLANK(P58)," ",IF(IF(AND(NOT(ISBLANK(Q58))),MONTH(Q58)&lt;1)," ",IF(MONTH(P58)&lt;2,SUM(Tableau2353[[#This Row],[01/01/2024]:[31/01/2024]])," ")))</f>
        <v xml:space="preserve"> </v>
      </c>
      <c r="T58" s="28" t="str">
        <f>IF(ISBLANK(P58)," ",IF(IF(AND(NOT(ISBLANK(Q58))),MONTH(Q58)&lt;2)," ",IF(MONTH(P58)&lt;3,SUM(Tableau2353[[#This Row],[01/02/2024]:[29/02/2024]])," ")))</f>
        <v xml:space="preserve"> </v>
      </c>
      <c r="U58" s="28" t="str">
        <f>IF(ISBLANK(P58)," ",IF(IF(AND(NOT(ISBLANK(Q58))),MONTH(Q58)&lt;3)," ",IF(MONTH(P58)&lt;4,SUM(Tableau2353[[#This Row],[01/03/2024]:[29/03/2024]])," ")))</f>
        <v xml:space="preserve"> </v>
      </c>
      <c r="V58" s="28" t="str">
        <f>IF(ISBLANK(P58)," ",IF(IF(AND(NOT(ISBLANK(Q58))),MONTH(Q58)&lt;4)," ",IF(MONTH(P58)&lt;5,SUM(Tableau2353[[#This Row],[01/04/2024]:[30/04/2024]])," ")))</f>
        <v xml:space="preserve"> </v>
      </c>
      <c r="W58" s="28">
        <f>IF(ISBLANK(P58)," ",IF(IF(AND(NOT(ISBLANK(Q58))),MONTH(Q58)&lt;5)," ",IF(MONTH(P58)&lt;6,SUM(Tableau2353[[#This Row],[01/05/2024]:[31/05/2024]])," ")))</f>
        <v>2</v>
      </c>
      <c r="X58" s="28">
        <f>IF(ISBLANK(P58)," ",IF(IF(AND(NOT(ISBLANK(Q58))),MONTH(Q58)&lt;6)," ",IF(MONTH(P58)&lt;7,SUM(Tableau2353[[#This Row],[3/6/20242]:[28/06/2024]])," ")))</f>
        <v>18</v>
      </c>
      <c r="Y58" s="28">
        <f>IF(ISBLANK(P58)," ",IF(IF(AND(NOT(ISBLANK(Q58))),MONTH(Q58)&lt;6)," ",IF(MONTH(P58)&lt;8,SUM(Tableau2353[[#This Row],[01/07/2024]:[31/07/2024]])," ")))</f>
        <v>21</v>
      </c>
      <c r="Z58" s="28">
        <f>IF(ISBLANK(P58)," ",IF(IF(AND(NOT(ISBLANK(Q58))),MONTH(Q58)&lt;8)," ",IF(MONTH(P58)&lt;9,SUM(Tableau2353[[#This Row],[1/8/2024]:[30/08/2024]])," ")))</f>
        <v>16</v>
      </c>
      <c r="AA58" s="28">
        <f>IF(ISBLANK(P58)," ",IF(IF(AND(NOT(ISBLANK(Q58))),MONTH(Q58)&lt;9)," ",IF(MONTH(P58)&lt;10,SUM(Tableau2353[[#This Row],[02/09/2024]:[30/09/2024]])," ")))</f>
        <v>20</v>
      </c>
      <c r="AB58" s="28">
        <f>IF(ISBLANK(P58)," ",IF(IF(AND(NOT(ISBLANK(Q58))),MONTH(Q58)&lt;10)," ",IF(MONTH(P58)&lt;11,SUM(Tableau2353[[#This Row],[01/10/2024]:[31/10/2024]])," ")))</f>
        <v>23</v>
      </c>
      <c r="AC58" s="28">
        <f>IF(ISBLANK(P58)," ",IF(IF(AND(NOT(ISBLANK(Q58))),MONTH(Q58)&lt;11)," ",IF(MONTH(P58)&lt;12,SUM(Tableau2353[[#This Row],[01/11/2024]:[29/11/2024]])," ")))</f>
        <v>17</v>
      </c>
      <c r="AD58" s="28">
        <f>IF(ISBLANK(P58)," ",IF(IF(AND(NOT(ISBLANK(Q58))),MONTH(Q58)&lt;12)," ",IF(MONTH(P58)&lt;13,SUM(Tableau2353[[#This Row],[02/12/2024]:[31/12/2024]])," ")))</f>
        <v>14</v>
      </c>
      <c r="AE58" s="7"/>
      <c r="AF58" s="67" t="str">
        <f>IF(OR(ISBLANK(P58),Tableau2353[[#This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58" s="7" t="str">
        <f>IF(OR(ISBLANK(P58),Tableau2353[[#This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58" s="7" t="str">
        <f>IF(OR(ISBLANK(P58),Tableau2353[[#This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58" s="7" t="str">
        <f>IF(OR(ISBLANK(P58),Tableau2353[[#This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58" s="7">
        <f>IF(OR(ISBLANK(P58),Tableau2353[[#This Row],[Mai]]=" ")," ",SUM(Tableau2353[[#This Row],[01/05/2024]:[31/05/2024]])/(COUNTA(Tableau2353[[#This Row],[01/05/2024]:[31/05/2024]])+COUNTBLANK(Tableau2353[[#This Row],[01/05/2024]:[31/01/2024]])))</f>
        <v>2.9411764705882353E-2</v>
      </c>
      <c r="AK58" s="8">
        <f>IF(OR(ISBLANK(P58),Tableau2353[[#This Row],[Juin]]=" ")," ",SUM(Tableau2353[[#This Row],[3/6/20242]:[28/06/2024]])/(COUNTA(Tableau2353[[#This Row],[3/6/20242]:[28/06/2024]])+COUNTBLANK(Tableau2353[[#This Row],[3/6/20242]:[28/06/2024]])))</f>
        <v>0.9</v>
      </c>
      <c r="AL58" s="8">
        <f>IF(OR(ISBLANK(P58),Tableau2353[[#This Row],[Juillet]]=" ")," ",SUM(Tableau2353[[#This Row],[01/07/2024]:[31/07/2024]])/(COUNTA(Tableau2353[[#This Row],[01/07/2024]:[31/07/2024]])+COUNTBLANK(Tableau2353[[#This Row],[01/07/2024]:[31/07/2024]])))</f>
        <v>0.91304347826086951</v>
      </c>
      <c r="AM58" s="8">
        <f>IF(OR(ISBLANK(P58),Tableau2353[[#This Row],[Août]]=" ")," ",SUM(Tableau2353[[#This Row],[1/8/2024]:[30/08/2024]])/(COUNTA(Tableau2353[[#This Row],[1/8/2024]:[30/08/2024]])+COUNTBLANK(Tableau2353[[#This Row],[1/8/2024]:[30/08/2024]])))</f>
        <v>0.72727272727272729</v>
      </c>
      <c r="AN58" s="8">
        <f>IF(OR(ISBLANK(P58),Tableau2353[[#This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58" s="8">
        <f>IF(OR(ISBLANK(P58),Tableau2353[[#This Row],[Octobre]]=" ")," ",SUM(Tableau2353[[#This Row],[01/10/2024]:[31/10/2024]])/(COUNTA(Tableau2353[[#This Row],[01/10/2024]:[31/10/2024]])+COUNTBLANK(Tableau2353[[#This Row],[01/10/2024]:[31/10/2024]])))</f>
        <v>1</v>
      </c>
      <c r="AP58" s="8">
        <f>IF(OR(ISBLANK(P58),Tableau2353[[#This Row],[Novembre]]=" ")," ",SUM(Tableau2353[[#This Row],[01/11/2024]:[29/11/2024]])/(COUNTA(Tableau2353[[#This Row],[01/11/2024]:[29/11/2024]])+COUNTBLANK(Tableau2353[[#This Row],[01/11/2024]:[29/11/2024]])))</f>
        <v>0.80952380952380953</v>
      </c>
      <c r="AQ58" s="8">
        <f>IF(OR(ISBLANK(P58),Tableau2353[[#This Row],[Décembre]]=" ")," ",SUM(Tableau2353[[#This Row],[02/12/2024]:[31/12/2024]])/(COUNTA(Tableau2353[[#This Row],[02/12/2024]:[31/12/2024]])+COUNTBLANK(Tableau2353[[#This Row],[02/12/2024]:[31/12/2024]])))</f>
        <v>0.63636363636363635</v>
      </c>
      <c r="AR58" s="8"/>
      <c r="AS58" s="8"/>
      <c r="AT58" s="8"/>
      <c r="AU58" s="8"/>
      <c r="AV58" s="8"/>
      <c r="AW58" s="8"/>
      <c r="AX58" s="8"/>
      <c r="AY58" s="8"/>
      <c r="AZ58" s="61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>
        <v>1</v>
      </c>
      <c r="EW58" s="8">
        <v>1</v>
      </c>
      <c r="EX58" s="8">
        <v>1</v>
      </c>
      <c r="EY58" s="8">
        <v>1</v>
      </c>
      <c r="EZ58" s="8">
        <v>1</v>
      </c>
      <c r="FA58" s="8">
        <v>1</v>
      </c>
      <c r="FB58" s="8">
        <v>1</v>
      </c>
      <c r="FC58" s="8">
        <v>1</v>
      </c>
      <c r="FD58" s="8">
        <v>1</v>
      </c>
      <c r="FE58" s="8">
        <v>1</v>
      </c>
      <c r="FF58" s="8">
        <v>1</v>
      </c>
      <c r="FG58" s="8">
        <v>1</v>
      </c>
      <c r="FH58" s="8" t="s">
        <v>415</v>
      </c>
      <c r="FI58" s="8" t="s">
        <v>415</v>
      </c>
      <c r="FJ58" s="8">
        <v>1</v>
      </c>
      <c r="FK58" s="8">
        <v>1</v>
      </c>
      <c r="FL58" s="8">
        <v>1</v>
      </c>
      <c r="FM58" s="8">
        <v>1</v>
      </c>
      <c r="FN58" s="8">
        <v>1</v>
      </c>
      <c r="FO58" s="8">
        <v>1</v>
      </c>
      <c r="FP58" s="8">
        <v>1</v>
      </c>
      <c r="FQ58" s="8">
        <v>1</v>
      </c>
      <c r="FR58" s="8">
        <v>1</v>
      </c>
      <c r="FS58" s="8">
        <v>1</v>
      </c>
      <c r="FT58" s="8">
        <v>1</v>
      </c>
      <c r="FU58" s="8">
        <v>1</v>
      </c>
      <c r="FV58" s="8">
        <v>1</v>
      </c>
      <c r="FW58" s="8">
        <v>1</v>
      </c>
      <c r="FX58" s="8">
        <v>1</v>
      </c>
      <c r="FY58" s="8">
        <v>1</v>
      </c>
      <c r="FZ58" s="8">
        <v>1</v>
      </c>
      <c r="GA58" s="8">
        <v>1</v>
      </c>
      <c r="GB58" s="8">
        <v>1</v>
      </c>
      <c r="GC58" s="8">
        <v>1</v>
      </c>
      <c r="GD58" s="8">
        <v>1</v>
      </c>
      <c r="GE58" s="8">
        <v>1</v>
      </c>
      <c r="GF58" s="8">
        <v>1</v>
      </c>
      <c r="GG58" s="8">
        <v>1</v>
      </c>
      <c r="GH58" s="8">
        <v>1</v>
      </c>
      <c r="GI58" s="8">
        <v>1</v>
      </c>
      <c r="GJ58" s="8">
        <v>1</v>
      </c>
      <c r="GK58" s="8">
        <v>1</v>
      </c>
      <c r="GL58" s="8" t="s">
        <v>413</v>
      </c>
      <c r="GM58" s="8" t="s">
        <v>415</v>
      </c>
      <c r="GN58" s="8">
        <v>1</v>
      </c>
      <c r="GO58" s="8">
        <v>1</v>
      </c>
      <c r="GP58" s="8">
        <v>1</v>
      </c>
      <c r="GQ58" s="8">
        <v>1</v>
      </c>
      <c r="GR58" s="8">
        <v>1</v>
      </c>
      <c r="GS58" s="8">
        <v>1</v>
      </c>
      <c r="GT58" s="8">
        <v>1</v>
      </c>
      <c r="GU58" s="8">
        <v>1</v>
      </c>
      <c r="GV58" s="8">
        <v>1</v>
      </c>
      <c r="GW58" s="8">
        <v>1</v>
      </c>
      <c r="GX58" s="8" t="s">
        <v>415</v>
      </c>
      <c r="GY58" s="8">
        <v>1</v>
      </c>
      <c r="GZ58" s="8">
        <v>1</v>
      </c>
      <c r="HA58" s="8" t="s">
        <v>413</v>
      </c>
      <c r="HB58" s="8" t="s">
        <v>415</v>
      </c>
      <c r="HC58" s="8" t="s">
        <v>415</v>
      </c>
      <c r="HD58" s="8" t="s">
        <v>413</v>
      </c>
      <c r="HE58" s="8" t="s">
        <v>413</v>
      </c>
      <c r="HF58" s="8">
        <v>1</v>
      </c>
      <c r="HG58" s="8">
        <v>1</v>
      </c>
      <c r="HH58" s="8">
        <v>1</v>
      </c>
      <c r="HI58" s="8">
        <v>1</v>
      </c>
      <c r="HJ58" s="8">
        <v>1</v>
      </c>
      <c r="HK58" s="8">
        <v>1</v>
      </c>
      <c r="HL58" s="8">
        <v>1</v>
      </c>
      <c r="HM58" s="8">
        <v>1</v>
      </c>
      <c r="HN58" s="8">
        <v>1</v>
      </c>
      <c r="HO58" s="8">
        <v>1</v>
      </c>
      <c r="HP58" s="8">
        <v>1</v>
      </c>
      <c r="HQ58" s="8">
        <v>1</v>
      </c>
      <c r="HR58" s="8">
        <v>1</v>
      </c>
      <c r="HS58" s="8">
        <v>1</v>
      </c>
      <c r="HT58" s="8">
        <v>1</v>
      </c>
      <c r="HU58" s="8" t="s">
        <v>415</v>
      </c>
      <c r="HV58" s="8">
        <v>1</v>
      </c>
      <c r="HW58" s="8">
        <v>1</v>
      </c>
      <c r="HX58" s="8">
        <v>1</v>
      </c>
      <c r="HY58" s="8">
        <v>1</v>
      </c>
      <c r="HZ58" s="8">
        <v>1</v>
      </c>
      <c r="IA58" s="8">
        <v>1</v>
      </c>
      <c r="IB58" s="8">
        <v>1</v>
      </c>
      <c r="IC58" s="8">
        <v>1</v>
      </c>
      <c r="ID58" s="8">
        <v>1</v>
      </c>
      <c r="IE58" s="8">
        <v>1</v>
      </c>
      <c r="IF58" s="8">
        <v>1</v>
      </c>
      <c r="IG58" s="8">
        <v>1</v>
      </c>
      <c r="IH58" s="8">
        <v>1</v>
      </c>
      <c r="II58" s="8">
        <v>1</v>
      </c>
      <c r="IJ58" s="8">
        <v>1</v>
      </c>
      <c r="IK58" s="8">
        <v>1</v>
      </c>
      <c r="IL58" s="8">
        <v>1</v>
      </c>
      <c r="IM58" s="8">
        <v>1</v>
      </c>
      <c r="IN58" s="8">
        <v>1</v>
      </c>
      <c r="IO58" s="8">
        <v>1</v>
      </c>
      <c r="IP58" s="8">
        <v>1</v>
      </c>
      <c r="IQ58" s="8">
        <v>1</v>
      </c>
      <c r="IR58" s="8">
        <v>1</v>
      </c>
      <c r="IS58" s="8">
        <v>1</v>
      </c>
      <c r="IT58" s="8">
        <v>1</v>
      </c>
      <c r="IU58" s="8">
        <v>1</v>
      </c>
      <c r="IV58" s="8">
        <v>1</v>
      </c>
      <c r="IW58" s="8">
        <v>1</v>
      </c>
      <c r="IX58" s="8">
        <v>1</v>
      </c>
      <c r="IY58" s="8">
        <v>1</v>
      </c>
      <c r="IZ58" s="8">
        <v>1</v>
      </c>
      <c r="JA58" s="8">
        <v>1</v>
      </c>
      <c r="JB58" s="8">
        <v>1</v>
      </c>
      <c r="JC58" s="8">
        <v>1</v>
      </c>
      <c r="JD58" s="8">
        <v>1</v>
      </c>
      <c r="JE58" s="8">
        <v>1</v>
      </c>
      <c r="JF58" s="8" t="s">
        <v>415</v>
      </c>
      <c r="JG58" s="8">
        <v>1</v>
      </c>
      <c r="JH58" s="8">
        <v>1</v>
      </c>
      <c r="JI58" s="8">
        <v>1</v>
      </c>
      <c r="JJ58" s="8">
        <v>1</v>
      </c>
      <c r="JK58" s="8">
        <v>1</v>
      </c>
      <c r="JL58" s="8" t="s">
        <v>413</v>
      </c>
      <c r="JM58" s="8" t="s">
        <v>413</v>
      </c>
      <c r="JN58" s="8" t="s">
        <v>415</v>
      </c>
      <c r="JO58" s="8">
        <v>1</v>
      </c>
      <c r="JP58" s="8">
        <v>1</v>
      </c>
      <c r="JQ58" s="8">
        <v>1</v>
      </c>
      <c r="JR58" s="8">
        <v>1</v>
      </c>
      <c r="JS58" s="8">
        <v>1</v>
      </c>
      <c r="JT58" s="8">
        <v>1</v>
      </c>
      <c r="JU58" s="8">
        <v>1</v>
      </c>
      <c r="JV58" s="8">
        <v>1</v>
      </c>
      <c r="JW58" s="8">
        <v>1</v>
      </c>
      <c r="JX58" s="8">
        <v>1</v>
      </c>
      <c r="JY58" s="8">
        <v>1</v>
      </c>
      <c r="JZ58" s="8">
        <v>1</v>
      </c>
      <c r="KA58" s="8">
        <v>1</v>
      </c>
      <c r="KB58" s="8">
        <v>1</v>
      </c>
      <c r="KC58" s="8">
        <v>1</v>
      </c>
      <c r="KD58" s="8" t="s">
        <v>413</v>
      </c>
      <c r="KE58" s="8" t="s">
        <v>413</v>
      </c>
      <c r="KF58" s="8" t="s">
        <v>413</v>
      </c>
      <c r="KG58" s="8">
        <v>1</v>
      </c>
      <c r="KH58" s="8">
        <v>1</v>
      </c>
      <c r="KI58" s="8">
        <v>1</v>
      </c>
      <c r="KJ58" s="8">
        <v>1</v>
      </c>
      <c r="KK58" s="8">
        <v>1</v>
      </c>
      <c r="KL58" s="8">
        <v>1</v>
      </c>
      <c r="KM58" s="8" t="s">
        <v>413</v>
      </c>
      <c r="KN58" s="8" t="s">
        <v>413</v>
      </c>
      <c r="KO58" s="8" t="s">
        <v>413</v>
      </c>
      <c r="KP58" s="8" t="s">
        <v>413</v>
      </c>
      <c r="KQ58" s="8" t="s">
        <v>413</v>
      </c>
      <c r="KR58" s="8">
        <v>1</v>
      </c>
      <c r="KS58" s="8">
        <v>1</v>
      </c>
      <c r="KT58" s="8">
        <f t="shared" si="3"/>
        <v>0</v>
      </c>
      <c r="KU58" s="8">
        <f t="shared" si="0"/>
        <v>14</v>
      </c>
      <c r="KV58" s="8">
        <f t="shared" si="1"/>
        <v>131</v>
      </c>
      <c r="KW58" s="8">
        <f t="shared" si="2"/>
        <v>9</v>
      </c>
      <c r="KX58" s="8">
        <v>3</v>
      </c>
      <c r="KY58" s="8">
        <v>-2</v>
      </c>
      <c r="KZ58" s="61" t="str">
        <f>IF(ISBLANK($P58)," ",IF(AND(NOT(ISBLANK($Q58)),MONTH($Q58)&gt;1),IF(MONTH($P58)&lt;=1,COUNTIF(Tableau2353[[#This Row],[01/01/2024]:[31/01/2024]],"B")), IF(IF(AND((ISBLANK($Q58))),MONTH($P58)&gt;1)," ",IF(MONTH($P58)&lt;=1,COUNTIF(Tableau2353[[#This Row],[01/01/2024]:[31/01/2024]],"B")))))</f>
        <v xml:space="preserve"> </v>
      </c>
      <c r="LA58" s="61" t="str">
        <f>IF(ISBLANK($P58)," ",IF(AND(NOT(ISBLANK($Q58)),MONTH($Q58)&gt;2),IF(MONTH($P58)&lt;=2,COUNTIF(Tableau2353[[#This Row],[01/02/2024]:[29/02/2024]],"B")), IF(IF(AND((ISBLANK($Q58))),MONTH($P58)&gt;2)," ",IF(MONTH($P58)&lt;=2,COUNTIF(Tableau2353[[#This Row],[01/02/2024]:[29/02/2024]],"B")))))</f>
        <v xml:space="preserve"> </v>
      </c>
      <c r="LB58" s="61" t="str">
        <f>IF(ISBLANK($P58)," ",IF(AND(NOT(ISBLANK($Q58)),MONTH($Q58)&gt;3),IF(MONTH($P58)&lt;=3,COUNTIF(Tableau2353[[#This Row],[01/03/2024]:[29/03/2024]],"B")), IF(IF(AND((ISBLANK($Q58))),MONTH($P58)&gt;3)," ",IF(MONTH($P58)&lt;=3,COUNTIF(Tableau2353[[#This Row],[01/03/2024]:[29/03/2024]],"B")))))</f>
        <v xml:space="preserve"> </v>
      </c>
      <c r="LC58" s="61" t="str">
        <f>IF(ISBLANK($P58)," ",IF(AND(NOT(ISBLANK($Q58)),MONTH($Q58)&gt;4),IF(MONTH($P58)&lt;=4,COUNTIF(Tableau2353[[#This Row],[01/04/2024]:[30/04/2024]],"B")), IF(IF(AND((ISBLANK($Q58))),MONTH($P58)&gt;4)," ",IF(MONTH($P58)&lt;=4,COUNTIF(Tableau2353[[#This Row],[01/04/2024]:[30/04/2024]],"B")))))</f>
        <v xml:space="preserve"> </v>
      </c>
      <c r="LD58" s="61">
        <f>IF(ISBLANK($P58)," ",IF(AND(NOT(ISBLANK($Q58)),MONTH($Q58)&gt;5),IF(MONTH($P58)&lt;=5,COUNTIF(Tableau2353[[#This Row],[01/05/2024]:[31/05/2024]],"B")), IF(IF(AND((ISBLANK($Q58))),MONTH($P58)&gt;5)," ",IF(MONTH($P58)&lt;=5,COUNTIF(Tableau2353[[#This Row],[01/05/2024]:[31/05/2024]],"B")))))</f>
        <v>0</v>
      </c>
      <c r="LE58" s="61">
        <f>IF(ISBLANK($P58)," ",IF(AND(NOT(ISBLANK($Q58)),MONTH($Q58)&gt;6),IF(MONTH($P58)&lt;=6,COUNTIF(Tableau2353[[#This Row],[3/6/20242]:[28/06/2024]],"B")), IF(IF(AND((ISBLANK($Q58))),MONTH($P58)&gt;6)," ",IF(MONTH($P58)&lt;=6,COUNTIF(Tableau2353[[#This Row],[3/6/20242]:[28/06/2024]],"B")))))</f>
        <v>0</v>
      </c>
      <c r="LF58" s="61">
        <f>IF(ISBLANK($P58)," ",IF(AND(NOT(ISBLANK($Q58)),MONTH($Q58)&gt;7),IF(MONTH($P58)&lt;=7,COUNTIF(Tableau2353[[#This Row],[01/07/2024]:[31/07/2024]],"B")), IF(IF(AND((ISBLANK($Q58))),MONTH($P58)&gt;7)," ",IF(MONTH($P58)&lt;=7,COUNTIF(Tableau2353[[#This Row],[01/07/2024]:[31/07/2024]],"B")))))</f>
        <v>0</v>
      </c>
      <c r="LG58" s="61">
        <f>IF(ISBLANK($P58)," ",IF(AND(NOT(ISBLANK($Q58)),MONTH($Q58)&gt;8),IF(MONTH($P58)&lt;=8,COUNTIF(Tableau2353[[#This Row],[1/8/2024]:[30/08/2024]],"B")), IF(IF(AND((ISBLANK($Q58))),MONTH($P58)&gt;8)," ",IF(MONTH($P58)&lt;=8,COUNTIF(Tableau2353[[#This Row],[1/8/2024]:[30/08/2024]],"B")))))</f>
        <v>0</v>
      </c>
      <c r="LH58" s="61">
        <f>IF(ISBLANK($P58)," ",IF(AND(NOT(ISBLANK($Q58)),MONTH($Q58)&gt;9),IF(MONTH($P58)&lt;=9,COUNTIF(Tableau2353[[#This Row],[02/09/2024]:[30/09/2024]],"B")), IF(IF(AND((ISBLANK($Q58))),MONTH($P58)&gt;9)," ",IF(MONTH($P58)&lt;=9,COUNTIF(Tableau2353[[#This Row],[02/09/2024]:[30/09/2024]],"B")))))</f>
        <v>0</v>
      </c>
      <c r="LI58" s="61">
        <f>IF(ISBLANK($P58)," ",IF(AND(NOT(ISBLANK($Q58)),MONTH($Q58)&gt;10),IF(MONTH($P58)&lt;=10,COUNTIF(Tableau2353[[#This Row],[01/10/2024]:[31/10/2024]],"B")), IF(IF(AND((ISBLANK($Q58))),MONTH($P58)&gt;10)," ",IF(MONTH($P58)&lt;=10,COUNTIF(Tableau2353[[#This Row],[01/10/2024]:[31/10/2024]],"B")))))</f>
        <v>0</v>
      </c>
      <c r="LJ58" s="61">
        <f>IF(ISBLANK($P58)," ",IF(AND(NOT(ISBLANK($Q58)),MONTH($Q58)&gt;11),IF(MONTH($P58)&lt;=11,COUNTIF(Tableau2353[[#This Row],[01/11/2024]:[29/11/2024]],"B")), IF(IF(AND((ISBLANK($Q58))),MONTH($P58)&gt;11)," ",IF(MONTH($P58)&lt;=11,COUNTIF(Tableau2353[[#This Row],[01/11/2024]:[29/11/2024]],"B")))))</f>
        <v>0</v>
      </c>
      <c r="LK58" s="61">
        <f>IF(ISBLANK($P58)," ",IF(AND(NOT(ISBLANK($Q58)),MONTH($Q58)&gt;12),IF(MONTH($P58)&lt;=12,COUNTIF(Tableau2353[[#This Row],[02/12/2024]:[31/12/2024]],"B")), IF(IF(AND((ISBLANK($Q58))),MONTH($P58)&gt;12)," ",IF(MONTH($P58)&lt;=12,COUNTIF(Tableau2353[[#This Row],[02/12/2024]:[31/12/2024]],"B")))))</f>
        <v>0</v>
      </c>
    </row>
    <row r="59" spans="1:323" ht="15" hidden="1" customHeight="1">
      <c r="A59" s="40">
        <v>1</v>
      </c>
      <c r="B59" s="25" t="s">
        <v>952</v>
      </c>
      <c r="C59" s="26" t="s">
        <v>617</v>
      </c>
      <c r="D59" s="32">
        <v>44928</v>
      </c>
      <c r="E59" s="26" t="s">
        <v>470</v>
      </c>
      <c r="F59" s="26" t="s">
        <v>559</v>
      </c>
      <c r="G59" s="26" t="s">
        <v>503</v>
      </c>
      <c r="H59" s="26" t="s">
        <v>422</v>
      </c>
      <c r="I59" s="26" t="s">
        <v>423</v>
      </c>
      <c r="J59" s="26" t="s">
        <v>440</v>
      </c>
      <c r="K59" s="26" t="s">
        <v>441</v>
      </c>
      <c r="L59" s="26"/>
      <c r="M59" s="26"/>
      <c r="N59" s="26" t="s">
        <v>413</v>
      </c>
      <c r="O59" s="26" t="s">
        <v>626</v>
      </c>
      <c r="P59" s="32"/>
      <c r="Q59" s="29">
        <v>45401</v>
      </c>
      <c r="R59" s="27" t="s">
        <v>614</v>
      </c>
      <c r="S59" s="28" t="str">
        <f>IF(ISBLANK(P59)," ",IF(IF(AND(NOT(ISBLANK(Q59))),MONTH(Q59)&lt;1)," ",IF(MONTH(P59)&lt;2,SUM(Tableau2353[[#This Row],[01/01/2024]:[31/01/2024]])," ")))</f>
        <v xml:space="preserve"> </v>
      </c>
      <c r="T59" s="28" t="str">
        <f>IF(ISBLANK(P59)," ",IF(IF(AND(NOT(ISBLANK(Q59))),MONTH(Q59)&lt;2)," ",IF(MONTH(P59)&lt;3,SUM(Tableau2353[[#This Row],[01/02/2024]:[29/02/2024]])," ")))</f>
        <v xml:space="preserve"> </v>
      </c>
      <c r="U59" s="28" t="str">
        <f>IF(ISBLANK(P59)," ",IF(IF(AND(NOT(ISBLANK(Q59))),MONTH(Q59)&lt;3)," ",IF(MONTH(P59)&lt;4,SUM(Tableau2353[[#This Row],[01/03/2024]:[29/03/2024]])," ")))</f>
        <v xml:space="preserve"> </v>
      </c>
      <c r="V59" s="28" t="str">
        <f>IF(ISBLANK(P59)," ",IF(IF(AND(NOT(ISBLANK(Q59))),MONTH(Q59)&lt;4)," ",IF(MONTH(P59)&lt;5,SUM(Tableau2353[[#This Row],[01/04/2024]:[30/04/2024]])," ")))</f>
        <v xml:space="preserve"> </v>
      </c>
      <c r="W59" s="28" t="str">
        <f>IF(ISBLANK(P59)," ",IF(IF(AND(NOT(ISBLANK(Q59))),MONTH(Q59)&lt;5)," ",IF(MONTH(P59)&lt;6,SUM(Tableau2353[[#This Row],[01/05/2024]:[31/05/2024]])," ")))</f>
        <v xml:space="preserve"> </v>
      </c>
      <c r="X59" s="28" t="str">
        <f>IF(ISBLANK(P59)," ",IF(IF(AND(NOT(ISBLANK(Q59))),MONTH(Q59)&lt;6)," ",IF(MONTH(P59)&lt;7,SUM(Tableau2353[[#This Row],[3/6/20242]:[28/06/2024]])," ")))</f>
        <v xml:space="preserve"> </v>
      </c>
      <c r="Y59" s="28" t="str">
        <f>IF(ISBLANK(P59)," ",IF(IF(AND(NOT(ISBLANK(Q59))),MONTH(Q59)&lt;6)," ",IF(MONTH(P59)&lt;8,SUM(Tableau2353[[#This Row],[01/07/2024]:[31/07/2024]])," ")))</f>
        <v xml:space="preserve"> </v>
      </c>
      <c r="Z59" s="28" t="str">
        <f>IF(ISBLANK(P59)," ",IF(IF(AND(NOT(ISBLANK(Q59))),MONTH(Q59)&lt;8)," ",IF(MONTH(P59)&lt;9,SUM(Tableau2353[[#This Row],[1/8/2024]:[30/08/2024]])," ")))</f>
        <v xml:space="preserve"> </v>
      </c>
      <c r="AA59" s="28" t="str">
        <f>IF(ISBLANK(P59)," ",IF(IF(AND(NOT(ISBLANK(Q59))),MONTH(Q59)&lt;9)," ",IF(MONTH(P59)&lt;10,SUM(Tableau2353[[#This Row],[02/09/2024]:[30/09/2024]])," ")))</f>
        <v xml:space="preserve"> </v>
      </c>
      <c r="AB59" s="28" t="str">
        <f>IF(ISBLANK(P59)," ",IF(IF(AND(NOT(ISBLANK(Q59))),MONTH(Q59)&lt;10)," ",IF(MONTH(P59)&lt;11,SUM(Tableau2353[[#This Row],[01/10/2024]:[31/10/2024]])," ")))</f>
        <v xml:space="preserve"> </v>
      </c>
      <c r="AC59" s="28" t="str">
        <f>IF(ISBLANK(P59)," ",IF(IF(AND(NOT(ISBLANK(Q59))),MONTH(Q59)&lt;11)," ",IF(MONTH(P59)&lt;12,SUM(Tableau2353[[#This Row],[01/11/2024]:[29/11/2024]])," ")))</f>
        <v xml:space="preserve"> </v>
      </c>
      <c r="AD59" s="28" t="str">
        <f>IF(ISBLANK(P59)," ",IF(IF(AND(NOT(ISBLANK(Q59))),MONTH(Q59)&lt;12)," ",IF(MONTH(P59)&lt;13,SUM(Tableau2353[[#This Row],[02/12/2024]:[31/12/2024]])," ")))</f>
        <v xml:space="preserve"> </v>
      </c>
      <c r="AE59" s="7"/>
      <c r="AF59" s="64" t="str">
        <f>IF(OR(ISBLANK(P59),Tableau2353[[#This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59" s="8" t="str">
        <f>IF(OR(ISBLANK(P59),Tableau2353[[#This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59" s="8" t="str">
        <f>IF(OR(ISBLANK(P59),Tableau2353[[#This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59" s="8" t="str">
        <f>IF(OR(ISBLANK(P59),Tableau2353[[#This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59" s="8" t="str">
        <f>IF(OR(ISBLANK(P59),Tableau2353[[#This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59" s="8" t="str">
        <f>IF(OR(ISBLANK(P59),Tableau2353[[#This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59" s="8" t="str">
        <f>IF(OR(ISBLANK(P59),Tableau2353[[#This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59" s="8" t="str">
        <f>IF(OR(ISBLANK(P59),Tableau2353[[#This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59" s="8" t="str">
        <f>IF(OR(ISBLANK(P59),Tableau2353[[#This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59" s="8" t="str">
        <f>IF(OR(ISBLANK(P59),Tableau2353[[#This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59" s="8" t="str">
        <f>IF(OR(ISBLANK(P59),Tableau2353[[#This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59" s="8" t="str">
        <f>IF(OR(ISBLANK(P59),Tableau2353[[#This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59" s="8"/>
      <c r="AS59" s="8"/>
      <c r="AT59" s="8"/>
      <c r="AU59" s="8"/>
      <c r="AV59" s="8"/>
      <c r="AW59" s="8"/>
      <c r="AX59" s="8"/>
      <c r="AY59" s="8"/>
      <c r="AZ59" s="61" t="s">
        <v>415</v>
      </c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 t="s">
        <v>415</v>
      </c>
      <c r="FJ59" s="8" t="s">
        <v>415</v>
      </c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 t="s">
        <v>415</v>
      </c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>
        <v>1</v>
      </c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 t="s">
        <v>415</v>
      </c>
      <c r="GY59" s="8"/>
      <c r="GZ59" s="8"/>
      <c r="HA59" s="8"/>
      <c r="HB59" s="8" t="s">
        <v>415</v>
      </c>
      <c r="HC59" s="8" t="s">
        <v>415</v>
      </c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 t="s">
        <v>415</v>
      </c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 t="s">
        <v>415</v>
      </c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>
        <f t="shared" si="3"/>
        <v>0</v>
      </c>
      <c r="KU59" s="8">
        <f t="shared" si="0"/>
        <v>0</v>
      </c>
      <c r="KV59" s="8">
        <f t="shared" si="1"/>
        <v>1</v>
      </c>
      <c r="KW59" s="8">
        <f t="shared" si="2"/>
        <v>9</v>
      </c>
      <c r="KX59" s="8"/>
      <c r="KY59" s="8" t="e">
        <f>VLOOKUP(Tableau2353[[#This Row],[Matricule]],Feuil2!D:J,7,0)</f>
        <v>#N/A</v>
      </c>
      <c r="KZ59" s="61" t="str">
        <f>IF(ISBLANK($P59)," ",IF(AND(NOT(ISBLANK($Q59)),MONTH($Q59)&gt;1),IF(MONTH($P59)&lt;=1,COUNTIF(Tableau2353[[#This Row],[01/01/2024]:[31/01/2024]],"B")), IF(IF(AND((ISBLANK($Q59))),MONTH($P59)&gt;1)," ",IF(MONTH($P59)&lt;=1,COUNTIF(Tableau2353[[#This Row],[01/01/2024]:[31/01/2024]],"B")))))</f>
        <v xml:space="preserve"> </v>
      </c>
      <c r="LA59" s="61" t="str">
        <f>IF(ISBLANK($P59)," ",IF(AND(NOT(ISBLANK($Q59)),MONTH($Q59)&gt;2),IF(MONTH($P59)&lt;=2,COUNTIF(Tableau2353[[#This Row],[01/02/2024]:[29/02/2024]],"B")), IF(IF(AND((ISBLANK($Q59))),MONTH($P59)&gt;2)," ",IF(MONTH($P59)&lt;=2,COUNTIF(Tableau2353[[#This Row],[01/02/2024]:[29/02/2024]],"B")))))</f>
        <v xml:space="preserve"> </v>
      </c>
      <c r="LB59" s="61" t="str">
        <f>IF(ISBLANK($P59)," ",IF(AND(NOT(ISBLANK($Q59)),MONTH($Q59)&gt;3),IF(MONTH($P59)&lt;=3,COUNTIF(Tableau2353[[#This Row],[01/03/2024]:[29/03/2024]],"B")), IF(IF(AND((ISBLANK($Q59))),MONTH($P59)&gt;3)," ",IF(MONTH($P59)&lt;=3,COUNTIF(Tableau2353[[#This Row],[01/03/2024]:[29/03/2024]],"B")))))</f>
        <v xml:space="preserve"> </v>
      </c>
      <c r="LC59" s="61" t="str">
        <f>IF(ISBLANK($P59)," ",IF(AND(NOT(ISBLANK($Q59)),MONTH($Q59)&gt;4),IF(MONTH($P59)&lt;=4,COUNTIF(Tableau2353[[#This Row],[01/04/2024]:[30/04/2024]],"B")), IF(IF(AND((ISBLANK($Q59))),MONTH($P59)&gt;4)," ",IF(MONTH($P59)&lt;=4,COUNTIF(Tableau2353[[#This Row],[01/04/2024]:[30/04/2024]],"B")))))</f>
        <v xml:space="preserve"> </v>
      </c>
      <c r="LD59" s="61" t="str">
        <f>IF(ISBLANK($P59)," ",IF(AND(NOT(ISBLANK($Q59)),MONTH($Q59)&gt;5),IF(MONTH($P59)&lt;=5,COUNTIF(Tableau2353[[#This Row],[01/05/2024]:[31/05/2024]],"B")), IF(IF(AND((ISBLANK($Q59))),MONTH($P59)&gt;5)," ",IF(MONTH($P59)&lt;=5,COUNTIF(Tableau2353[[#This Row],[01/05/2024]:[31/05/2024]],"B")))))</f>
        <v xml:space="preserve"> </v>
      </c>
      <c r="LE59" s="61" t="str">
        <f>IF(ISBLANK($P59)," ",IF(AND(NOT(ISBLANK($Q59)),MONTH($Q59)&gt;6),IF(MONTH($P59)&lt;=6,COUNTIF(Tableau2353[[#This Row],[3/6/20242]:[28/06/2024]],"B")), IF(IF(AND((ISBLANK($Q59))),MONTH($P59)&gt;6)," ",IF(MONTH($P59)&lt;=6,COUNTIF(Tableau2353[[#This Row],[3/6/20242]:[28/06/2024]],"B")))))</f>
        <v xml:space="preserve"> </v>
      </c>
      <c r="LF59" s="61" t="str">
        <f>IF(ISBLANK($P59)," ",IF(AND(NOT(ISBLANK($Q59)),MONTH($Q59)&gt;7),IF(MONTH($P59)&lt;=7,COUNTIF(Tableau2353[[#This Row],[01/07/2024]:[31/07/2024]],"B")), IF(IF(AND((ISBLANK($Q59))),MONTH($P59)&gt;7)," ",IF(MONTH($P59)&lt;=7,COUNTIF(Tableau2353[[#This Row],[01/07/2024]:[31/07/2024]],"B")))))</f>
        <v xml:space="preserve"> </v>
      </c>
      <c r="LG59" s="61" t="str">
        <f>IF(ISBLANK($P59)," ",IF(AND(NOT(ISBLANK($Q59)),MONTH($Q59)&gt;8),IF(MONTH($P59)&lt;=8,COUNTIF(Tableau2353[[#This Row],[1/8/2024]:[30/08/2024]],"B")), IF(IF(AND((ISBLANK($Q59))),MONTH($P59)&gt;8)," ",IF(MONTH($P59)&lt;=8,COUNTIF(Tableau2353[[#This Row],[1/8/2024]:[30/08/2024]],"B")))))</f>
        <v xml:space="preserve"> </v>
      </c>
      <c r="LH59" s="61" t="str">
        <f>IF(ISBLANK($P59)," ",IF(AND(NOT(ISBLANK($Q59)),MONTH($Q59)&gt;9),IF(MONTH($P59)&lt;=9,COUNTIF(Tableau2353[[#This Row],[02/09/2024]:[30/09/2024]],"B")), IF(IF(AND((ISBLANK($Q59))),MONTH($P59)&gt;9)," ",IF(MONTH($P59)&lt;=9,COUNTIF(Tableau2353[[#This Row],[02/09/2024]:[30/09/2024]],"B")))))</f>
        <v xml:space="preserve"> </v>
      </c>
      <c r="LI59" s="61" t="str">
        <f>IF(ISBLANK($P59)," ",IF(AND(NOT(ISBLANK($Q59)),MONTH($Q59)&gt;10),IF(MONTH($P59)&lt;=10,COUNTIF(Tableau2353[[#This Row],[01/10/2024]:[31/10/2024]],"B")), IF(IF(AND((ISBLANK($Q59))),MONTH($P59)&gt;10)," ",IF(MONTH($P59)&lt;=10,COUNTIF(Tableau2353[[#This Row],[01/10/2024]:[31/10/2024]],"B")))))</f>
        <v xml:space="preserve"> </v>
      </c>
      <c r="LJ59" s="61" t="str">
        <f>IF(ISBLANK($P59)," ",IF(AND(NOT(ISBLANK($Q59)),MONTH($Q59)&gt;11),IF(MONTH($P59)&lt;=11,COUNTIF(Tableau2353[[#This Row],[01/11/2024]:[29/11/2024]],"B")), IF(IF(AND((ISBLANK($Q59))),MONTH($P59)&gt;11)," ",IF(MONTH($P59)&lt;=11,COUNTIF(Tableau2353[[#This Row],[01/11/2024]:[29/11/2024]],"B")))))</f>
        <v xml:space="preserve"> </v>
      </c>
      <c r="LK59" s="61" t="str">
        <f>IF(ISBLANK($P59)," ",IF(AND(NOT(ISBLANK($Q59)),MONTH($Q59)&gt;12),IF(MONTH($P59)&lt;=12,COUNTIF(Tableau2353[[#This Row],[02/12/2024]:[31/12/2024]],"B")), IF(IF(AND((ISBLANK($Q59))),MONTH($P59)&gt;12)," ",IF(MONTH($P59)&lt;=12,COUNTIF(Tableau2353[[#This Row],[02/12/2024]:[31/12/2024]],"B")))))</f>
        <v xml:space="preserve"> </v>
      </c>
    </row>
    <row r="60" spans="1:323" ht="15" hidden="1" customHeight="1">
      <c r="A60" s="40">
        <v>1</v>
      </c>
      <c r="B60" s="92" t="s">
        <v>577</v>
      </c>
      <c r="C60" s="72" t="s">
        <v>578</v>
      </c>
      <c r="D60" s="32">
        <v>45477</v>
      </c>
      <c r="E60" s="26" t="s">
        <v>419</v>
      </c>
      <c r="F60" s="26" t="s">
        <v>437</v>
      </c>
      <c r="G60" s="26" t="s">
        <v>421</v>
      </c>
      <c r="H60" s="6" t="s">
        <v>422</v>
      </c>
      <c r="I60" s="6" t="s">
        <v>423</v>
      </c>
      <c r="J60" s="36" t="s">
        <v>440</v>
      </c>
      <c r="K60" s="36" t="s">
        <v>441</v>
      </c>
      <c r="L60" s="36"/>
      <c r="M60" s="6" t="s">
        <v>1435</v>
      </c>
      <c r="N60" s="6" t="s">
        <v>579</v>
      </c>
      <c r="O60" s="6" t="s">
        <v>451</v>
      </c>
      <c r="P60" s="37">
        <v>45475</v>
      </c>
      <c r="Q60" s="29"/>
      <c r="R60" s="27" t="s">
        <v>445</v>
      </c>
      <c r="S60" s="28" t="str">
        <f>IF(ISBLANK(P60)," ",IF(IF(AND(NOT(ISBLANK(Q60))),MONTH(Q60)&lt;1)," ",IF(MONTH(P60)&lt;2,SUM(Tableau2353[[#This Row],[01/01/2024]:[31/01/2024]])," ")))</f>
        <v xml:space="preserve"> </v>
      </c>
      <c r="T60" s="28" t="str">
        <f>IF(ISBLANK(P60)," ",IF(IF(AND(NOT(ISBLANK(Q60))),MONTH(Q60)&lt;2)," ",IF(MONTH(P60)&lt;3,SUM(Tableau2353[[#This Row],[01/02/2024]:[29/02/2024]])," ")))</f>
        <v xml:space="preserve"> </v>
      </c>
      <c r="U60" s="28" t="str">
        <f>IF(ISBLANK(P60)," ",IF(IF(AND(NOT(ISBLANK(Q60))),MONTH(Q60)&lt;3)," ",IF(MONTH(P60)&lt;4,SUM(Tableau2353[[#This Row],[01/03/2024]:[29/03/2024]])," ")))</f>
        <v xml:space="preserve"> </v>
      </c>
      <c r="V60" s="28" t="str">
        <f>IF(ISBLANK(P60)," ",IF(IF(AND(NOT(ISBLANK(Q60))),MONTH(Q60)&lt;4)," ",IF(MONTH(P60)&lt;5,SUM(Tableau2353[[#This Row],[01/04/2024]:[30/04/2024]])," ")))</f>
        <v xml:space="preserve"> </v>
      </c>
      <c r="W60" s="28" t="str">
        <f>IF(ISBLANK(P60)," ",IF(IF(AND(NOT(ISBLANK(Q60))),MONTH(Q60)&lt;5)," ",IF(MONTH(P60)&lt;6,SUM(Tableau2353[[#This Row],[01/05/2024]:[31/05/2024]])," ")))</f>
        <v xml:space="preserve"> </v>
      </c>
      <c r="X60" s="28" t="str">
        <f>IF(ISBLANK(P60)," ",IF(IF(AND(NOT(ISBLANK(Q60))),MONTH(Q60)&lt;6)," ",IF(MONTH(P60)&lt;7,SUM(Tableau2353[[#This Row],[3/6/20242]:[28/06/2024]])," ")))</f>
        <v xml:space="preserve"> </v>
      </c>
      <c r="Y60" s="28">
        <f>IF(ISBLANK(P60)," ",IF(IF(AND(NOT(ISBLANK(Q60))),MONTH(Q60)&lt;6)," ",IF(MONTH(P60)&lt;8,SUM(Tableau2353[[#This Row],[01/07/2024]:[31/07/2024]])," ")))</f>
        <v>19</v>
      </c>
      <c r="Z60" s="28">
        <f>IF(ISBLANK(P60)," ",IF(IF(AND(NOT(ISBLANK(Q60))),MONTH(Q60)&lt;8)," ",IF(MONTH(P60)&lt;9,SUM(Tableau2353[[#This Row],[1/8/2024]:[30/08/2024]])," ")))</f>
        <v>16</v>
      </c>
      <c r="AA60" s="28">
        <f>IF(ISBLANK(P60)," ",IF(IF(AND(NOT(ISBLANK(Q60))),MONTH(Q60)&lt;9)," ",IF(MONTH(P60)&lt;10,SUM(Tableau2353[[#This Row],[02/09/2024]:[30/09/2024]])," ")))</f>
        <v>20</v>
      </c>
      <c r="AB60" s="28">
        <f>IF(ISBLANK(P60)," ",IF(IF(AND(NOT(ISBLANK(Q60))),MONTH(Q60)&lt;10)," ",IF(MONTH(P60)&lt;11,SUM(Tableau2353[[#This Row],[01/10/2024]:[31/10/2024]])," ")))</f>
        <v>18</v>
      </c>
      <c r="AC60" s="28">
        <f>IF(ISBLANK(P60)," ",IF(IF(AND(NOT(ISBLANK(Q60))),MONTH(Q60)&lt;11)," ",IF(MONTH(P60)&lt;12,SUM(Tableau2353[[#This Row],[01/11/2024]:[29/11/2024]])," ")))</f>
        <v>19</v>
      </c>
      <c r="AD60" s="28">
        <f>IF(ISBLANK(P60)," ",IF(IF(AND(NOT(ISBLANK(Q60))),MONTH(Q60)&lt;12)," ",IF(MONTH(P60)&lt;13,SUM(Tableau2353[[#This Row],[02/12/2024]:[31/12/2024]])," ")))</f>
        <v>17</v>
      </c>
      <c r="AE60" s="7"/>
      <c r="AF60" s="67" t="str">
        <f>IF(OR(ISBLANK(P60),Tableau2353[[#This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0" s="7" t="str">
        <f>IF(OR(ISBLANK(P60),Tableau2353[[#This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0" s="7" t="str">
        <f>IF(OR(ISBLANK(P60),Tableau2353[[#This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0" s="7" t="str">
        <f>IF(OR(ISBLANK(P60),Tableau2353[[#This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0" s="7" t="str">
        <f>IF(OR(ISBLANK(P60),Tableau2353[[#This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0" s="7" t="str">
        <f>IF(OR(ISBLANK(P60),Tableau2353[[#This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0" s="7">
        <f>IF(OR(ISBLANK(P60),Tableau2353[[#This Row],[Juillet]]=" ")," ",SUM(Tableau2353[[#This Row],[01/07/2024]:[31/07/2024]])/(COUNTA(Tableau2353[[#This Row],[01/07/2024]:[31/07/2024]])+COUNTBLANK(Tableau2353[[#This Row],[01/07/2024]:[31/07/2024]])))</f>
        <v>0.82608695652173914</v>
      </c>
      <c r="AM60" s="7">
        <f>IF(OR(ISBLANK(P60),Tableau2353[[#This Row],[Août]]=" ")," ",SUM(Tableau2353[[#This Row],[1/8/2024]:[30/08/2024]])/(COUNTA(Tableau2353[[#This Row],[1/8/2024]:[30/08/2024]])+COUNTBLANK(Tableau2353[[#This Row],[1/8/2024]:[30/08/2024]])))</f>
        <v>0.72727272727272729</v>
      </c>
      <c r="AN60" s="7">
        <f>IF(OR(ISBLANK(P60),Tableau2353[[#This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60" s="7">
        <f>IF(OR(ISBLANK(P60),Tableau2353[[#This Row],[Octobre]]=" ")," ",SUM(Tableau2353[[#This Row],[01/10/2024]:[31/10/2024]])/(COUNTA(Tableau2353[[#This Row],[01/10/2024]:[31/10/2024]])+COUNTBLANK(Tableau2353[[#This Row],[01/10/2024]:[31/10/2024]])))</f>
        <v>0.78260869565217395</v>
      </c>
      <c r="AP60" s="7">
        <f>IF(OR(ISBLANK(P60),Tableau2353[[#This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60" s="7">
        <f>IF(OR(ISBLANK(P60),Tableau2353[[#This Row],[Décembre]]=" ")," ",SUM(Tableau2353[[#This Row],[02/12/2024]:[31/12/2024]])/(COUNTA(Tableau2353[[#This Row],[02/12/2024]:[31/12/2024]])+COUNTBLANK(Tableau2353[[#This Row],[02/12/2024]:[31/12/2024]])))</f>
        <v>0.77272727272727271</v>
      </c>
      <c r="AR60" s="8"/>
      <c r="AS60" s="8"/>
      <c r="AT60" s="8"/>
      <c r="AU60" s="8"/>
      <c r="AV60" s="8"/>
      <c r="AW60" s="8"/>
      <c r="AX60" s="8"/>
      <c r="AY60" s="8"/>
      <c r="AZ60" s="62" t="s">
        <v>415</v>
      </c>
      <c r="BA60" s="8"/>
      <c r="BB60" s="8"/>
      <c r="BC60" s="8"/>
      <c r="BD60" s="51"/>
      <c r="BE60" s="8"/>
      <c r="BF60" s="8"/>
      <c r="BG60" s="8"/>
      <c r="BH60" s="52"/>
      <c r="BI60" s="51"/>
      <c r="BJ60" s="8"/>
      <c r="BK60" s="8"/>
      <c r="BL60" s="8"/>
      <c r="BM60" s="52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 t="s">
        <v>415</v>
      </c>
      <c r="FJ60" s="8" t="s">
        <v>415</v>
      </c>
      <c r="FK60" s="8"/>
      <c r="FL60" s="8"/>
      <c r="FM60" s="8"/>
      <c r="FN60" s="8"/>
      <c r="FO60" s="8"/>
      <c r="FP60" s="8"/>
      <c r="FQ60" s="8"/>
      <c r="FR60" s="8"/>
      <c r="FS60" s="8" t="s">
        <v>409</v>
      </c>
      <c r="FT60" s="8" t="s">
        <v>409</v>
      </c>
      <c r="FU60" s="8">
        <v>1</v>
      </c>
      <c r="FV60" s="8">
        <v>1</v>
      </c>
      <c r="FW60" s="8">
        <v>1</v>
      </c>
      <c r="FX60" s="8">
        <v>1</v>
      </c>
      <c r="FY60" s="8">
        <v>1</v>
      </c>
      <c r="FZ60" s="8">
        <v>1</v>
      </c>
      <c r="GA60" s="8">
        <v>1</v>
      </c>
      <c r="GB60" s="8">
        <v>1</v>
      </c>
      <c r="GC60" s="8">
        <v>1</v>
      </c>
      <c r="GD60" s="8">
        <v>1</v>
      </c>
      <c r="GE60" s="8">
        <v>1</v>
      </c>
      <c r="GF60" s="8">
        <v>1</v>
      </c>
      <c r="GG60" s="8">
        <v>1</v>
      </c>
      <c r="GH60" s="8">
        <v>1</v>
      </c>
      <c r="GI60" s="8">
        <v>1</v>
      </c>
      <c r="GJ60" s="8">
        <v>1</v>
      </c>
      <c r="GK60" s="8">
        <v>1</v>
      </c>
      <c r="GL60" s="8">
        <v>1</v>
      </c>
      <c r="GM60" s="8" t="s">
        <v>415</v>
      </c>
      <c r="GN60" s="8">
        <v>1</v>
      </c>
      <c r="GO60" s="8">
        <v>1</v>
      </c>
      <c r="GP60" s="8">
        <v>1</v>
      </c>
      <c r="GQ60" s="8">
        <v>1</v>
      </c>
      <c r="GR60" s="8">
        <v>1</v>
      </c>
      <c r="GS60" s="8">
        <v>1</v>
      </c>
      <c r="GT60" s="8">
        <v>1</v>
      </c>
      <c r="GU60" s="8">
        <v>1</v>
      </c>
      <c r="GV60" s="8">
        <v>1</v>
      </c>
      <c r="GW60" s="8">
        <v>1</v>
      </c>
      <c r="GX60" s="8" t="s">
        <v>415</v>
      </c>
      <c r="GY60" s="8">
        <v>1</v>
      </c>
      <c r="GZ60" s="8">
        <v>1</v>
      </c>
      <c r="HA60" s="8" t="s">
        <v>413</v>
      </c>
      <c r="HB60" s="8" t="s">
        <v>415</v>
      </c>
      <c r="HC60" s="8" t="s">
        <v>415</v>
      </c>
      <c r="HD60" s="8" t="s">
        <v>413</v>
      </c>
      <c r="HE60" s="8" t="s">
        <v>413</v>
      </c>
      <c r="HF60" s="8">
        <v>1</v>
      </c>
      <c r="HG60" s="8">
        <v>1</v>
      </c>
      <c r="HH60" s="8">
        <v>1</v>
      </c>
      <c r="HI60" s="8">
        <v>1</v>
      </c>
      <c r="HJ60" s="8">
        <v>1</v>
      </c>
      <c r="HK60" s="8">
        <v>1</v>
      </c>
      <c r="HL60" s="8">
        <v>1</v>
      </c>
      <c r="HM60" s="8">
        <v>1</v>
      </c>
      <c r="HN60" s="8">
        <v>1</v>
      </c>
      <c r="HO60" s="8">
        <v>1</v>
      </c>
      <c r="HP60" s="8">
        <v>1</v>
      </c>
      <c r="HQ60" s="8">
        <v>1</v>
      </c>
      <c r="HR60" s="8">
        <v>1</v>
      </c>
      <c r="HS60" s="8">
        <v>1</v>
      </c>
      <c r="HT60" s="8">
        <v>1</v>
      </c>
      <c r="HU60" s="8" t="s">
        <v>415</v>
      </c>
      <c r="HV60" s="8">
        <v>1</v>
      </c>
      <c r="HW60" s="8">
        <v>1</v>
      </c>
      <c r="HX60" s="8">
        <v>1</v>
      </c>
      <c r="HY60" s="8">
        <v>1</v>
      </c>
      <c r="HZ60" s="8">
        <v>1</v>
      </c>
      <c r="IA60" s="8">
        <v>1</v>
      </c>
      <c r="IB60" s="8">
        <v>1</v>
      </c>
      <c r="IC60" s="8">
        <v>1</v>
      </c>
      <c r="ID60" s="8">
        <v>1</v>
      </c>
      <c r="IE60" s="8">
        <v>1</v>
      </c>
      <c r="IF60" s="8">
        <v>1</v>
      </c>
      <c r="IG60" s="8">
        <v>1</v>
      </c>
      <c r="IH60" s="8">
        <v>1</v>
      </c>
      <c r="II60" s="8">
        <v>1</v>
      </c>
      <c r="IJ60" s="8" t="s">
        <v>413</v>
      </c>
      <c r="IK60" s="8" t="s">
        <v>413</v>
      </c>
      <c r="IL60" s="8" t="s">
        <v>413</v>
      </c>
      <c r="IM60" s="8" t="s">
        <v>413</v>
      </c>
      <c r="IN60" s="8" t="s">
        <v>413</v>
      </c>
      <c r="IO60" s="8">
        <v>1</v>
      </c>
      <c r="IP60" s="8">
        <v>1</v>
      </c>
      <c r="IQ60" s="8">
        <v>1</v>
      </c>
      <c r="IR60" s="8">
        <v>1</v>
      </c>
      <c r="IS60" s="8">
        <v>1</v>
      </c>
      <c r="IT60" s="8">
        <v>1</v>
      </c>
      <c r="IU60" s="8">
        <v>1</v>
      </c>
      <c r="IV60" s="8">
        <v>1</v>
      </c>
      <c r="IW60" s="8">
        <v>1</v>
      </c>
      <c r="IX60" s="8">
        <v>1</v>
      </c>
      <c r="IY60" s="8">
        <v>1</v>
      </c>
      <c r="IZ60" s="8">
        <v>1</v>
      </c>
      <c r="JA60" s="8">
        <v>1</v>
      </c>
      <c r="JB60" s="8">
        <v>1</v>
      </c>
      <c r="JC60" s="8">
        <v>1</v>
      </c>
      <c r="JD60" s="8">
        <v>1</v>
      </c>
      <c r="JE60" s="8">
        <v>1</v>
      </c>
      <c r="JF60" s="8" t="s">
        <v>415</v>
      </c>
      <c r="JG60" s="8">
        <v>1</v>
      </c>
      <c r="JH60" s="8">
        <v>1</v>
      </c>
      <c r="JI60" s="8">
        <v>1</v>
      </c>
      <c r="JJ60" s="8">
        <v>1</v>
      </c>
      <c r="JK60" s="8">
        <v>1</v>
      </c>
      <c r="JL60" s="8">
        <v>1</v>
      </c>
      <c r="JM60" s="8">
        <v>1</v>
      </c>
      <c r="JN60" s="8" t="s">
        <v>415</v>
      </c>
      <c r="JO60" s="8">
        <v>1</v>
      </c>
      <c r="JP60" s="8">
        <v>1</v>
      </c>
      <c r="JQ60" s="8">
        <v>1</v>
      </c>
      <c r="JR60" s="8">
        <v>1</v>
      </c>
      <c r="JS60" s="8">
        <v>1</v>
      </c>
      <c r="JT60" s="8">
        <v>1</v>
      </c>
      <c r="JU60" s="8">
        <v>1</v>
      </c>
      <c r="JV60" s="8">
        <v>1</v>
      </c>
      <c r="JW60" s="8">
        <v>1</v>
      </c>
      <c r="JX60" s="8">
        <v>1</v>
      </c>
      <c r="JY60" s="8">
        <v>1</v>
      </c>
      <c r="JZ60" s="8">
        <v>1</v>
      </c>
      <c r="KA60" s="8">
        <v>1</v>
      </c>
      <c r="KB60" s="8">
        <v>1</v>
      </c>
      <c r="KC60" s="8">
        <v>1</v>
      </c>
      <c r="KD60" s="8">
        <v>1</v>
      </c>
      <c r="KE60" s="8">
        <v>1</v>
      </c>
      <c r="KF60" s="8">
        <v>1</v>
      </c>
      <c r="KG60" s="8">
        <v>1</v>
      </c>
      <c r="KH60" s="8">
        <v>1</v>
      </c>
      <c r="KI60" s="8">
        <v>1</v>
      </c>
      <c r="KJ60" s="8">
        <v>1</v>
      </c>
      <c r="KK60" s="8">
        <v>1</v>
      </c>
      <c r="KL60" s="8">
        <v>1</v>
      </c>
      <c r="KM60" s="8" t="s">
        <v>413</v>
      </c>
      <c r="KN60" s="8" t="s">
        <v>413</v>
      </c>
      <c r="KO60" s="8" t="s">
        <v>413</v>
      </c>
      <c r="KP60" s="8" t="s">
        <v>413</v>
      </c>
      <c r="KQ60" s="8" t="s">
        <v>413</v>
      </c>
      <c r="KR60" s="8">
        <v>1</v>
      </c>
      <c r="KS60" s="8">
        <v>1</v>
      </c>
      <c r="KT60" s="8">
        <f t="shared" si="3"/>
        <v>2</v>
      </c>
      <c r="KU60" s="8">
        <f t="shared" si="0"/>
        <v>13</v>
      </c>
      <c r="KV60" s="8">
        <f t="shared" si="1"/>
        <v>109</v>
      </c>
      <c r="KW60" s="8">
        <f t="shared" si="2"/>
        <v>10</v>
      </c>
      <c r="KX60" s="8">
        <v>0</v>
      </c>
      <c r="KY60" s="101">
        <v>0</v>
      </c>
      <c r="KZ60" s="61" t="str">
        <f>IF(ISBLANK($P60)," ",IF(AND(NOT(ISBLANK($Q60)),MONTH($Q60)&gt;1),IF(MONTH($P60)&lt;=1,COUNTIF(Tableau2353[[#This Row],[01/01/2024]:[31/01/2024]],"B")), IF(IF(AND((ISBLANK($Q60))),MONTH($P60)&gt;1)," ",IF(MONTH($P60)&lt;=1,COUNTIF(Tableau2353[[#This Row],[01/01/2024]:[31/01/2024]],"B")))))</f>
        <v xml:space="preserve"> </v>
      </c>
      <c r="LA60" s="61" t="str">
        <f>IF(ISBLANK($P60)," ",IF(AND(NOT(ISBLANK($Q60)),MONTH($Q60)&gt;2),IF(MONTH($P60)&lt;=2,COUNTIF(Tableau2353[[#This Row],[01/02/2024]:[29/02/2024]],"B")), IF(IF(AND((ISBLANK($Q60))),MONTH($P60)&gt;2)," ",IF(MONTH($P60)&lt;=2,COUNTIF(Tableau2353[[#This Row],[01/02/2024]:[29/02/2024]],"B")))))</f>
        <v xml:space="preserve"> </v>
      </c>
      <c r="LB60" s="61" t="str">
        <f>IF(ISBLANK($P60)," ",IF(AND(NOT(ISBLANK($Q60)),MONTH($Q60)&gt;3),IF(MONTH($P60)&lt;=3,COUNTIF(Tableau2353[[#This Row],[01/03/2024]:[29/03/2024]],"B")), IF(IF(AND((ISBLANK($Q60))),MONTH($P60)&gt;3)," ",IF(MONTH($P60)&lt;=3,COUNTIF(Tableau2353[[#This Row],[01/03/2024]:[29/03/2024]],"B")))))</f>
        <v xml:space="preserve"> </v>
      </c>
      <c r="LC60" s="61" t="str">
        <f>IF(ISBLANK($P60)," ",IF(AND(NOT(ISBLANK($Q60)),MONTH($Q60)&gt;4),IF(MONTH($P60)&lt;=4,COUNTIF(Tableau2353[[#This Row],[01/04/2024]:[30/04/2024]],"B")), IF(IF(AND((ISBLANK($Q60))),MONTH($P60)&gt;4)," ",IF(MONTH($P60)&lt;=4,COUNTIF(Tableau2353[[#This Row],[01/04/2024]:[30/04/2024]],"B")))))</f>
        <v xml:space="preserve"> </v>
      </c>
      <c r="LD60" s="61" t="str">
        <f>IF(ISBLANK($P60)," ",IF(AND(NOT(ISBLANK($Q60)),MONTH($Q60)&gt;5),IF(MONTH($P60)&lt;=5,COUNTIF(Tableau2353[[#This Row],[01/05/2024]:[31/05/2024]],"B")), IF(IF(AND((ISBLANK($Q60))),MONTH($P60)&gt;5)," ",IF(MONTH($P60)&lt;=5,COUNTIF(Tableau2353[[#This Row],[01/05/2024]:[31/05/2024]],"B")))))</f>
        <v xml:space="preserve"> </v>
      </c>
      <c r="LE60" s="61" t="str">
        <f>IF(ISBLANK($P60)," ",IF(AND(NOT(ISBLANK($Q60)),MONTH($Q60)&gt;6),IF(MONTH($P60)&lt;=6,COUNTIF(Tableau2353[[#This Row],[3/6/20242]:[28/06/2024]],"B")), IF(IF(AND((ISBLANK($Q60))),MONTH($P60)&gt;6)," ",IF(MONTH($P60)&lt;=6,COUNTIF(Tableau2353[[#This Row],[3/6/20242]:[28/06/2024]],"B")))))</f>
        <v xml:space="preserve"> </v>
      </c>
      <c r="LF60" s="61">
        <f>IF(ISBLANK($P60)," ",IF(AND(NOT(ISBLANK($Q60)),MONTH($Q60)&gt;7),IF(MONTH($P60)&lt;=7,COUNTIF(Tableau2353[[#This Row],[01/07/2024]:[31/07/2024]],"B")), IF(IF(AND((ISBLANK($Q60))),MONTH($P60)&gt;7)," ",IF(MONTH($P60)&lt;=7,COUNTIF(Tableau2353[[#This Row],[01/07/2024]:[31/07/2024]],"B")))))</f>
        <v>0</v>
      </c>
      <c r="LG60" s="61">
        <f>IF(ISBLANK($P60)," ",IF(AND(NOT(ISBLANK($Q60)),MONTH($Q60)&gt;8),IF(MONTH($P60)&lt;=8,COUNTIF(Tableau2353[[#This Row],[1/8/2024]:[30/08/2024]],"B")), IF(IF(AND((ISBLANK($Q60))),MONTH($P60)&gt;8)," ",IF(MONTH($P60)&lt;=8,COUNTIF(Tableau2353[[#This Row],[1/8/2024]:[30/08/2024]],"B")))))</f>
        <v>0</v>
      </c>
      <c r="LH60" s="61">
        <f>IF(ISBLANK($P60)," ",IF(AND(NOT(ISBLANK($Q60)),MONTH($Q60)&gt;9),IF(MONTH($P60)&lt;=9,COUNTIF(Tableau2353[[#This Row],[02/09/2024]:[30/09/2024]],"B")), IF(IF(AND((ISBLANK($Q60))),MONTH($P60)&gt;9)," ",IF(MONTH($P60)&lt;=9,COUNTIF(Tableau2353[[#This Row],[02/09/2024]:[30/09/2024]],"B")))))</f>
        <v>0</v>
      </c>
      <c r="LI60" s="61">
        <f>IF(ISBLANK($P60)," ",IF(AND(NOT(ISBLANK($Q60)),MONTH($Q60)&gt;10),IF(MONTH($P60)&lt;=10,COUNTIF(Tableau2353[[#This Row],[01/10/2024]:[31/10/2024]],"B")), IF(IF(AND((ISBLANK($Q60))),MONTH($P60)&gt;10)," ",IF(MONTH($P60)&lt;=10,COUNTIF(Tableau2353[[#This Row],[01/10/2024]:[31/10/2024]],"B")))))</f>
        <v>0</v>
      </c>
      <c r="LJ60" s="61">
        <f>IF(ISBLANK($P60)," ",IF(AND(NOT(ISBLANK($Q60)),MONTH($Q60)&gt;11),IF(MONTH($P60)&lt;=11,COUNTIF(Tableau2353[[#This Row],[01/11/2024]:[29/11/2024]],"B")), IF(IF(AND((ISBLANK($Q60))),MONTH($P60)&gt;11)," ",IF(MONTH($P60)&lt;=11,COUNTIF(Tableau2353[[#This Row],[01/11/2024]:[29/11/2024]],"B")))))</f>
        <v>0</v>
      </c>
      <c r="LK60" s="61">
        <f>IF(ISBLANK($P60)," ",IF(AND(NOT(ISBLANK($Q60)),MONTH($Q60)&gt;12),IF(MONTH($P60)&lt;=12,COUNTIF(Tableau2353[[#This Row],[02/12/2024]:[31/12/2024]],"B")), IF(IF(AND((ISBLANK($Q60))),MONTH($P60)&gt;12)," ",IF(MONTH($P60)&lt;=12,COUNTIF(Tableau2353[[#This Row],[02/12/2024]:[31/12/2024]],"B")))))</f>
        <v>0</v>
      </c>
    </row>
    <row r="61" spans="1:323" ht="15" hidden="1" customHeight="1">
      <c r="A61" s="40">
        <v>1</v>
      </c>
      <c r="B61" s="25" t="s">
        <v>1436</v>
      </c>
      <c r="C61" s="92" t="s">
        <v>1437</v>
      </c>
      <c r="D61" s="32">
        <v>45505</v>
      </c>
      <c r="E61" s="26" t="s">
        <v>470</v>
      </c>
      <c r="F61" s="26" t="s">
        <v>465</v>
      </c>
      <c r="G61" s="26" t="s">
        <v>421</v>
      </c>
      <c r="H61" s="6" t="s">
        <v>422</v>
      </c>
      <c r="I61" s="6" t="s">
        <v>423</v>
      </c>
      <c r="J61" s="36" t="s">
        <v>440</v>
      </c>
      <c r="K61" s="36" t="s">
        <v>441</v>
      </c>
      <c r="L61" s="36"/>
      <c r="M61" s="6" t="s">
        <v>1435</v>
      </c>
      <c r="N61" s="6" t="s">
        <v>427</v>
      </c>
      <c r="O61" s="6" t="s">
        <v>451</v>
      </c>
      <c r="P61" s="37">
        <v>45505</v>
      </c>
      <c r="Q61" s="29">
        <v>45555</v>
      </c>
      <c r="R61" s="27" t="s">
        <v>614</v>
      </c>
      <c r="S61" s="28" t="str">
        <f>IF(ISBLANK(P61)," ",IF(IF(AND(NOT(ISBLANK(Q61))),MONTH(Q61)&lt;1)," ",IF(MONTH(P61)&lt;2,SUM(Tableau2353[[#This Row],[01/01/2024]:[31/01/2024]])," ")))</f>
        <v xml:space="preserve"> </v>
      </c>
      <c r="T61" s="28" t="str">
        <f>IF(ISBLANK(P61)," ",IF(IF(AND(NOT(ISBLANK(Q61))),MONTH(Q61)&lt;2)," ",IF(MONTH(P61)&lt;3,SUM(Tableau2353[[#This Row],[01/02/2024]:[29/02/2024]])," ")))</f>
        <v xml:space="preserve"> </v>
      </c>
      <c r="U61" s="28" t="str">
        <f>IF(ISBLANK(P61)," ",IF(IF(AND(NOT(ISBLANK(Q61))),MONTH(Q61)&lt;3)," ",IF(MONTH(P61)&lt;4,SUM(Tableau2353[[#This Row],[01/03/2024]:[29/03/2024]])," ")))</f>
        <v xml:space="preserve"> </v>
      </c>
      <c r="V61" s="28" t="str">
        <f>IF(ISBLANK(P61)," ",IF(IF(AND(NOT(ISBLANK(Q61))),MONTH(Q61)&lt;4)," ",IF(MONTH(P61)&lt;5,SUM(Tableau2353[[#This Row],[01/04/2024]:[30/04/2024]])," ")))</f>
        <v xml:space="preserve"> </v>
      </c>
      <c r="W61" s="28" t="str">
        <f>IF(ISBLANK(P61)," ",IF(IF(AND(NOT(ISBLANK(Q61))),MONTH(Q61)&lt;5)," ",IF(MONTH(P61)&lt;6,SUM(Tableau2353[[#This Row],[01/05/2024]:[31/05/2024]])," ")))</f>
        <v xml:space="preserve"> </v>
      </c>
      <c r="X61" s="28" t="str">
        <f>IF(ISBLANK(P61)," ",IF(IF(AND(NOT(ISBLANK(Q61))),MONTH(Q61)&lt;6)," ",IF(MONTH(P61)&lt;7,SUM(Tableau2353[[#This Row],[3/6/20242]:[28/06/2024]])," ")))</f>
        <v xml:space="preserve"> </v>
      </c>
      <c r="Y61" s="28" t="str">
        <f>IF(ISBLANK(P61)," ",IF(IF(AND(NOT(ISBLANK(Q61))),MONTH(Q61)&lt;6)," ",IF(MONTH(P61)&lt;8,SUM(Tableau2353[[#This Row],[01/07/2024]:[31/07/2024]])," ")))</f>
        <v xml:space="preserve"> </v>
      </c>
      <c r="Z61" s="28">
        <f>IF(ISBLANK(P61)," ",IF(IF(AND(NOT(ISBLANK(Q61))),MONTH(Q61)&lt;8)," ",IF(MONTH(P61)&lt;9,SUM(Tableau2353[[#This Row],[1/8/2024]:[30/08/2024]])," ")))</f>
        <v>14</v>
      </c>
      <c r="AA61" s="28">
        <f>IF(ISBLANK(P61)," ",IF(IF(AND(NOT(ISBLANK(Q61))),MONTH(Q61)&lt;9)," ",IF(MONTH(P61)&lt;10,SUM(Tableau2353[[#This Row],[02/09/2024]:[30/09/2024]])," ")))</f>
        <v>14</v>
      </c>
      <c r="AB61" s="28" t="str">
        <f>IF(ISBLANK(P61)," ",IF(IF(AND(NOT(ISBLANK(Q61))),MONTH(Q61)&lt;10)," ",IF(MONTH(P61)&lt;11,SUM(Tableau2353[[#This Row],[01/10/2024]:[31/10/2024]])," ")))</f>
        <v xml:space="preserve"> </v>
      </c>
      <c r="AC61" s="28" t="str">
        <f>IF(ISBLANK(P61)," ",IF(IF(AND(NOT(ISBLANK(Q61))),MONTH(Q61)&lt;11)," ",IF(MONTH(P61)&lt;12,SUM(Tableau2353[[#This Row],[01/11/2024]:[29/11/2024]])," ")))</f>
        <v xml:space="preserve"> </v>
      </c>
      <c r="AD61" s="28" t="str">
        <f>IF(ISBLANK(P61)," ",IF(IF(AND(NOT(ISBLANK(Q61))),MONTH(Q61)&lt;12)," ",IF(MONTH(P61)&lt;13,SUM(Tableau2353[[#This Row],[02/12/2024]:[31/12/2024]])," ")))</f>
        <v xml:space="preserve"> </v>
      </c>
      <c r="AE61" s="7"/>
      <c r="AF61" s="67" t="str">
        <f>IF(OR(ISBLANK(P61),Tableau2353[[#This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1" s="7" t="str">
        <f>IF(OR(ISBLANK(P61),Tableau2353[[#This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1" s="7" t="str">
        <f>IF(OR(ISBLANK(P61),Tableau2353[[#This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1" s="7" t="str">
        <f>IF(OR(ISBLANK(P61),Tableau2353[[#This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1" s="7" t="str">
        <f>IF(OR(ISBLANK(P61),Tableau2353[[#This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1" s="7" t="str">
        <f>IF(OR(ISBLANK(P61),Tableau2353[[#This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1" s="7" t="str">
        <f>IF(OR(ISBLANK(P61),Tableau2353[[#This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1" s="7">
        <f>IF(OR(ISBLANK(P61),Tableau2353[[#This Row],[Août]]=" ")," ",SUM(Tableau2353[[#This Row],[1/8/2024]:[30/08/2024]])/(COUNTA(Tableau2353[[#This Row],[1/8/2024]:[30/08/2024]])+COUNTBLANK(Tableau2353[[#This Row],[1/8/2024]:[30/08/2024]])))</f>
        <v>0.63636363636363635</v>
      </c>
      <c r="AN61" s="7">
        <f>IF(OR(ISBLANK(P61),Tableau2353[[#This Row],[Septembre]]=" ")," ",SUM(Tableau2353[[#This Row],[02/09/2024]:[30/09/2024]])/(COUNTA(Tableau2353[[#This Row],[02/09/2024]:[30/09/2024]])+COUNTBLANK(Tableau2353[[#This Row],[02/09/2024]:[30/09/2024]])))</f>
        <v>0.66666666666666663</v>
      </c>
      <c r="AO61" s="7" t="str">
        <f>IF(OR(ISBLANK(P61),Tableau2353[[#This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61" s="7" t="str">
        <f>IF(OR(ISBLANK(P61),Tableau2353[[#This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61" s="7" t="str">
        <f>IF(OR(ISBLANK(P61),Tableau2353[[#This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61" s="8"/>
      <c r="AS61" s="8"/>
      <c r="AT61" s="8"/>
      <c r="AU61" s="8"/>
      <c r="AV61" s="8"/>
      <c r="AW61" s="8"/>
      <c r="AX61" s="8"/>
      <c r="AY61" s="8"/>
      <c r="AZ61" s="62" t="s">
        <v>415</v>
      </c>
      <c r="BA61" s="8"/>
      <c r="BB61" s="8"/>
      <c r="BC61" s="8"/>
      <c r="BD61" s="51"/>
      <c r="BE61" s="8"/>
      <c r="BF61" s="8"/>
      <c r="BG61" s="8"/>
      <c r="BH61" s="52"/>
      <c r="BI61" s="51"/>
      <c r="BJ61" s="8"/>
      <c r="BK61" s="8"/>
      <c r="BL61" s="8"/>
      <c r="BM61" s="52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 t="s">
        <v>415</v>
      </c>
      <c r="FJ61" s="8" t="s">
        <v>415</v>
      </c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 t="s">
        <v>415</v>
      </c>
      <c r="GN61" s="8"/>
      <c r="GO61" s="8" t="s">
        <v>409</v>
      </c>
      <c r="GP61" s="8" t="s">
        <v>409</v>
      </c>
      <c r="GQ61" s="8">
        <v>1</v>
      </c>
      <c r="GR61" s="8">
        <v>1</v>
      </c>
      <c r="GS61" s="8">
        <v>1</v>
      </c>
      <c r="GT61" s="8">
        <v>1</v>
      </c>
      <c r="GU61" s="8">
        <v>1</v>
      </c>
      <c r="GV61" s="8">
        <v>1</v>
      </c>
      <c r="GW61" s="8">
        <v>1</v>
      </c>
      <c r="GX61" s="8" t="s">
        <v>415</v>
      </c>
      <c r="GY61" s="8">
        <v>1</v>
      </c>
      <c r="GZ61" s="8">
        <v>1</v>
      </c>
      <c r="HA61" s="8" t="s">
        <v>413</v>
      </c>
      <c r="HB61" s="8" t="s">
        <v>415</v>
      </c>
      <c r="HC61" s="8" t="s">
        <v>415</v>
      </c>
      <c r="HD61" s="8" t="s">
        <v>413</v>
      </c>
      <c r="HE61" s="8" t="s">
        <v>413</v>
      </c>
      <c r="HF61" s="8">
        <v>1</v>
      </c>
      <c r="HG61" s="8">
        <v>1</v>
      </c>
      <c r="HH61" s="8">
        <v>1</v>
      </c>
      <c r="HI61" s="8">
        <v>1</v>
      </c>
      <c r="HJ61" s="8">
        <v>1</v>
      </c>
      <c r="HK61" s="8">
        <v>1</v>
      </c>
      <c r="HL61" s="8">
        <v>1</v>
      </c>
      <c r="HM61" s="8">
        <v>1</v>
      </c>
      <c r="HN61" s="8">
        <v>1</v>
      </c>
      <c r="HO61" s="8">
        <v>1</v>
      </c>
      <c r="HP61" s="8">
        <v>1</v>
      </c>
      <c r="HQ61" s="8">
        <v>1</v>
      </c>
      <c r="HR61" s="8">
        <v>1</v>
      </c>
      <c r="HS61" s="8">
        <v>1</v>
      </c>
      <c r="HT61" s="8">
        <v>1</v>
      </c>
      <c r="HU61" s="8" t="s">
        <v>415</v>
      </c>
      <c r="HV61" s="8">
        <v>1</v>
      </c>
      <c r="HW61" s="8">
        <v>1</v>
      </c>
      <c r="HX61" s="8">
        <v>1</v>
      </c>
      <c r="HY61" s="8">
        <v>1</v>
      </c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 t="s">
        <v>415</v>
      </c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>
        <f t="shared" si="3"/>
        <v>2</v>
      </c>
      <c r="KU61" s="8">
        <f t="shared" si="0"/>
        <v>3</v>
      </c>
      <c r="KV61" s="8">
        <f t="shared" si="1"/>
        <v>28</v>
      </c>
      <c r="KW61" s="8">
        <f t="shared" si="2"/>
        <v>9</v>
      </c>
      <c r="KX61" s="8"/>
      <c r="KY61" s="8" t="e">
        <f>VLOOKUP(Tableau2353[[#This Row],[Matricule]],Feuil2!D:J,7,0)</f>
        <v>#N/A</v>
      </c>
      <c r="KZ61" s="61" t="b">
        <f>IF(ISBLANK($P61)," ",IF(AND(NOT(ISBLANK($Q61)),MONTH($Q61)&gt;1),IF(MONTH($P61)&lt;=1,COUNTIF(Tableau2353[[#This Row],[01/01/2024]:[31/01/2024]],"B")), IF(IF(AND((ISBLANK($Q61))),MONTH($P61)&gt;1)," ",IF(MONTH($P61)&lt;=1,COUNTIF(Tableau2353[[#This Row],[01/01/2024]:[31/01/2024]],"B")))))</f>
        <v>0</v>
      </c>
      <c r="LA61" s="61" t="b">
        <f>IF(ISBLANK($P61)," ",IF(AND(NOT(ISBLANK($Q61)),MONTH($Q61)&gt;2),IF(MONTH($P61)&lt;=2,COUNTIF(Tableau2353[[#This Row],[01/02/2024]:[29/02/2024]],"B")), IF(IF(AND((ISBLANK($Q61))),MONTH($P61)&gt;2)," ",IF(MONTH($P61)&lt;=2,COUNTIF(Tableau2353[[#This Row],[01/02/2024]:[29/02/2024]],"B")))))</f>
        <v>0</v>
      </c>
      <c r="LB61" s="61" t="b">
        <f>IF(ISBLANK($P61)," ",IF(AND(NOT(ISBLANK($Q61)),MONTH($Q61)&gt;3),IF(MONTH($P61)&lt;=3,COUNTIF(Tableau2353[[#This Row],[01/03/2024]:[29/03/2024]],"B")), IF(IF(AND((ISBLANK($Q61))),MONTH($P61)&gt;3)," ",IF(MONTH($P61)&lt;=3,COUNTIF(Tableau2353[[#This Row],[01/03/2024]:[29/03/2024]],"B")))))</f>
        <v>0</v>
      </c>
      <c r="LC61" s="61" t="b">
        <f>IF(ISBLANK($P61)," ",IF(AND(NOT(ISBLANK($Q61)),MONTH($Q61)&gt;4),IF(MONTH($P61)&lt;=4,COUNTIF(Tableau2353[[#This Row],[01/04/2024]:[30/04/2024]],"B")), IF(IF(AND((ISBLANK($Q61))),MONTH($P61)&gt;4)," ",IF(MONTH($P61)&lt;=4,COUNTIF(Tableau2353[[#This Row],[01/04/2024]:[30/04/2024]],"B")))))</f>
        <v>0</v>
      </c>
      <c r="LD61" s="61" t="b">
        <f>IF(ISBLANK($P61)," ",IF(AND(NOT(ISBLANK($Q61)),MONTH($Q61)&gt;5),IF(MONTH($P61)&lt;=5,COUNTIF(Tableau2353[[#This Row],[01/05/2024]:[31/05/2024]],"B")), IF(IF(AND((ISBLANK($Q61))),MONTH($P61)&gt;5)," ",IF(MONTH($P61)&lt;=5,COUNTIF(Tableau2353[[#This Row],[01/05/2024]:[31/05/2024]],"B")))))</f>
        <v>0</v>
      </c>
      <c r="LE61" s="61" t="b">
        <f>IF(ISBLANK($P61)," ",IF(AND(NOT(ISBLANK($Q61)),MONTH($Q61)&gt;6),IF(MONTH($P61)&lt;=6,COUNTIF(Tableau2353[[#This Row],[3/6/20242]:[28/06/2024]],"B")), IF(IF(AND((ISBLANK($Q61))),MONTH($P61)&gt;6)," ",IF(MONTH($P61)&lt;=6,COUNTIF(Tableau2353[[#This Row],[3/6/20242]:[28/06/2024]],"B")))))</f>
        <v>0</v>
      </c>
      <c r="LF61" s="61" t="b">
        <f>IF(ISBLANK($P61)," ",IF(AND(NOT(ISBLANK($Q61)),MONTH($Q61)&gt;7),IF(MONTH($P61)&lt;=7,COUNTIF(Tableau2353[[#This Row],[01/07/2024]:[31/07/2024]],"B")), IF(IF(AND((ISBLANK($Q61))),MONTH($P61)&gt;7)," ",IF(MONTH($P61)&lt;=7,COUNTIF(Tableau2353[[#This Row],[01/07/2024]:[31/07/2024]],"B")))))</f>
        <v>0</v>
      </c>
      <c r="LG61" s="61">
        <f>IF(ISBLANK($P61)," ",IF(AND(NOT(ISBLANK($Q61)),MONTH($Q61)&gt;8),IF(MONTH($P61)&lt;=8,COUNTIF(Tableau2353[[#This Row],[1/8/2024]:[30/08/2024]],"B")), IF(IF(AND((ISBLANK($Q61))),MONTH($P61)&gt;8)," ",IF(MONTH($P61)&lt;=8,COUNTIF(Tableau2353[[#This Row],[1/8/2024]:[30/08/2024]],"B")))))</f>
        <v>0</v>
      </c>
      <c r="LH61" s="61">
        <f>IF(ISBLANK($P61)," ",IF(AND(NOT(ISBLANK($Q61)),MONTH($Q61)&gt;9),IF(MONTH($P61)&lt;=9,COUNTIF(Tableau2353[[#This Row],[02/09/2024]:[30/09/2024]],"B")), IF(IF(AND((ISBLANK($Q61))),MONTH($P61)&gt;9)," ",IF(MONTH($P61)&lt;=9,COUNTIF(Tableau2353[[#This Row],[02/09/2024]:[30/09/2024]],"B")))))</f>
        <v>0</v>
      </c>
      <c r="LI61" s="61">
        <f>IF(ISBLANK($P61)," ",IF(AND(NOT(ISBLANK($Q61)),MONTH($Q61)&gt;10),IF(MONTH($P61)&lt;=10,COUNTIF(Tableau2353[[#This Row],[01/10/2024]:[31/10/2024]],"B")), IF(IF(AND((ISBLANK($Q61))),MONTH($P61)&gt;10)," ",IF(MONTH($P61)&lt;=10,COUNTIF(Tableau2353[[#This Row],[01/10/2024]:[31/10/2024]],"B")))))</f>
        <v>0</v>
      </c>
      <c r="LJ61" s="61">
        <f>IF(ISBLANK($P61)," ",IF(AND(NOT(ISBLANK($Q61)),MONTH($Q61)&gt;11),IF(MONTH($P61)&lt;=11,COUNTIF(Tableau2353[[#This Row],[01/11/2024]:[29/11/2024]],"B")), IF(IF(AND((ISBLANK($Q61))),MONTH($P61)&gt;11)," ",IF(MONTH($P61)&lt;=11,COUNTIF(Tableau2353[[#This Row],[01/11/2024]:[29/11/2024]],"B")))))</f>
        <v>0</v>
      </c>
      <c r="LK61" s="61">
        <f>IF(ISBLANK($P61)," ",IF(AND(NOT(ISBLANK($Q61)),MONTH($Q61)&gt;12),IF(MONTH($P61)&lt;=12,COUNTIF(Tableau2353[[#This Row],[02/12/2024]:[31/12/2024]],"B")), IF(IF(AND((ISBLANK($Q61))),MONTH($P61)&gt;12)," ",IF(MONTH($P61)&lt;=12,COUNTIF(Tableau2353[[#This Row],[02/12/2024]:[31/12/2024]],"B")))))</f>
        <v>0</v>
      </c>
    </row>
    <row r="62" spans="1:323" ht="15" hidden="1" customHeight="1">
      <c r="A62" s="40">
        <v>1</v>
      </c>
      <c r="B62" s="25" t="s">
        <v>1438</v>
      </c>
      <c r="C62" s="92" t="s">
        <v>1439</v>
      </c>
      <c r="D62" s="32">
        <v>45505</v>
      </c>
      <c r="E62" s="26" t="s">
        <v>470</v>
      </c>
      <c r="F62" s="26" t="s">
        <v>465</v>
      </c>
      <c r="G62" s="26" t="s">
        <v>421</v>
      </c>
      <c r="H62" s="6" t="s">
        <v>422</v>
      </c>
      <c r="I62" s="6" t="s">
        <v>423</v>
      </c>
      <c r="J62" s="36" t="s">
        <v>440</v>
      </c>
      <c r="K62" s="36" t="s">
        <v>441</v>
      </c>
      <c r="L62" s="36"/>
      <c r="M62" s="6" t="s">
        <v>1435</v>
      </c>
      <c r="N62" s="6" t="s">
        <v>427</v>
      </c>
      <c r="O62" s="6" t="s">
        <v>451</v>
      </c>
      <c r="P62" s="37">
        <v>45505</v>
      </c>
      <c r="Q62" s="29">
        <v>45555</v>
      </c>
      <c r="R62" s="27" t="s">
        <v>614</v>
      </c>
      <c r="S62" s="28" t="str">
        <f>IF(ISBLANK(P62)," ",IF(IF(AND(NOT(ISBLANK(Q62))),MONTH(Q62)&lt;1)," ",IF(MONTH(P62)&lt;2,SUM(Tableau2353[[#This Row],[01/01/2024]:[31/01/2024]])," ")))</f>
        <v xml:space="preserve"> </v>
      </c>
      <c r="T62" s="28" t="str">
        <f>IF(ISBLANK(P62)," ",IF(IF(AND(NOT(ISBLANK(Q62))),MONTH(Q62)&lt;2)," ",IF(MONTH(P62)&lt;3,SUM(Tableau2353[[#This Row],[01/02/2024]:[29/02/2024]])," ")))</f>
        <v xml:space="preserve"> </v>
      </c>
      <c r="U62" s="28" t="str">
        <f>IF(ISBLANK(P62)," ",IF(IF(AND(NOT(ISBLANK(Q62))),MONTH(Q62)&lt;3)," ",IF(MONTH(P62)&lt;4,SUM(Tableau2353[[#This Row],[01/03/2024]:[29/03/2024]])," ")))</f>
        <v xml:space="preserve"> </v>
      </c>
      <c r="V62" s="28" t="str">
        <f>IF(ISBLANK(P62)," ",IF(IF(AND(NOT(ISBLANK(Q62))),MONTH(Q62)&lt;4)," ",IF(MONTH(P62)&lt;5,SUM(Tableau2353[[#This Row],[01/04/2024]:[30/04/2024]])," ")))</f>
        <v xml:space="preserve"> </v>
      </c>
      <c r="W62" s="28" t="str">
        <f>IF(ISBLANK(P62)," ",IF(IF(AND(NOT(ISBLANK(Q62))),MONTH(Q62)&lt;5)," ",IF(MONTH(P62)&lt;6,SUM(Tableau2353[[#This Row],[01/05/2024]:[31/05/2024]])," ")))</f>
        <v xml:space="preserve"> </v>
      </c>
      <c r="X62" s="28" t="str">
        <f>IF(ISBLANK(P62)," ",IF(IF(AND(NOT(ISBLANK(Q62))),MONTH(Q62)&lt;6)," ",IF(MONTH(P62)&lt;7,SUM(Tableau2353[[#This Row],[3/6/20242]:[28/06/2024]])," ")))</f>
        <v xml:space="preserve"> </v>
      </c>
      <c r="Y62" s="28" t="str">
        <f>IF(ISBLANK(P62)," ",IF(IF(AND(NOT(ISBLANK(Q62))),MONTH(Q62)&lt;6)," ",IF(MONTH(P62)&lt;8,SUM(Tableau2353[[#This Row],[01/07/2024]:[31/07/2024]])," ")))</f>
        <v xml:space="preserve"> </v>
      </c>
      <c r="Z62" s="28">
        <f>IF(ISBLANK(P62)," ",IF(IF(AND(NOT(ISBLANK(Q62))),MONTH(Q62)&lt;8)," ",IF(MONTH(P62)&lt;9,SUM(Tableau2353[[#This Row],[1/8/2024]:[30/08/2024]])," ")))</f>
        <v>14</v>
      </c>
      <c r="AA62" s="28">
        <f>IF(ISBLANK(P62)," ",IF(IF(AND(NOT(ISBLANK(Q62))),MONTH(Q62)&lt;9)," ",IF(MONTH(P62)&lt;10,SUM(Tableau2353[[#This Row],[02/09/2024]:[30/09/2024]])," ")))</f>
        <v>14</v>
      </c>
      <c r="AB62" s="28" t="str">
        <f>IF(ISBLANK(P62)," ",IF(IF(AND(NOT(ISBLANK(Q62))),MONTH(Q62)&lt;10)," ",IF(MONTH(P62)&lt;11,SUM(Tableau2353[[#This Row],[01/10/2024]:[31/10/2024]])," ")))</f>
        <v xml:space="preserve"> </v>
      </c>
      <c r="AC62" s="28" t="str">
        <f>IF(ISBLANK(P62)," ",IF(IF(AND(NOT(ISBLANK(Q62))),MONTH(Q62)&lt;11)," ",IF(MONTH(P62)&lt;12,SUM(Tableau2353[[#This Row],[01/11/2024]:[29/11/2024]])," ")))</f>
        <v xml:space="preserve"> </v>
      </c>
      <c r="AD62" s="28" t="str">
        <f>IF(ISBLANK(P62)," ",IF(IF(AND(NOT(ISBLANK(Q62))),MONTH(Q62)&lt;12)," ",IF(MONTH(P62)&lt;13,SUM(Tableau2353[[#This Row],[02/12/2024]:[31/12/2024]])," ")))</f>
        <v xml:space="preserve"> </v>
      </c>
      <c r="AE62" s="7"/>
      <c r="AF62" s="67" t="str">
        <f>IF(OR(ISBLANK(P62),Tableau2353[[#This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2" s="7" t="str">
        <f>IF(OR(ISBLANK(P62),Tableau2353[[#This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2" s="7" t="str">
        <f>IF(OR(ISBLANK(P62),Tableau2353[[#This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2" s="7" t="str">
        <f>IF(OR(ISBLANK(P62),Tableau2353[[#This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2" s="7" t="str">
        <f>IF(OR(ISBLANK(P62),Tableau2353[[#This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2" s="7" t="str">
        <f>IF(OR(ISBLANK(P62),Tableau2353[[#This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2" s="7" t="str">
        <f>IF(OR(ISBLANK(P62),Tableau2353[[#This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2" s="7">
        <f>IF(OR(ISBLANK(P62),Tableau2353[[#This Row],[Août]]=" ")," ",SUM(Tableau2353[[#This Row],[1/8/2024]:[30/08/2024]])/(COUNTA(Tableau2353[[#This Row],[1/8/2024]:[30/08/2024]])+COUNTBLANK(Tableau2353[[#This Row],[1/8/2024]:[30/08/2024]])))</f>
        <v>0.63636363636363635</v>
      </c>
      <c r="AN62" s="7">
        <f>IF(OR(ISBLANK(P62),Tableau2353[[#This Row],[Septembre]]=" ")," ",SUM(Tableau2353[[#This Row],[02/09/2024]:[30/09/2024]])/(COUNTA(Tableau2353[[#This Row],[02/09/2024]:[30/09/2024]])+COUNTBLANK(Tableau2353[[#This Row],[02/09/2024]:[30/09/2024]])))</f>
        <v>0.66666666666666663</v>
      </c>
      <c r="AO62" s="7" t="str">
        <f>IF(OR(ISBLANK(P62),Tableau2353[[#This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62" s="7" t="str">
        <f>IF(OR(ISBLANK(P62),Tableau2353[[#This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62" s="7" t="str">
        <f>IF(OR(ISBLANK(P62),Tableau2353[[#This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62" s="8"/>
      <c r="AS62" s="8"/>
      <c r="AT62" s="8"/>
      <c r="AU62" s="8"/>
      <c r="AV62" s="8"/>
      <c r="AW62" s="8"/>
      <c r="AX62" s="8"/>
      <c r="AY62" s="8"/>
      <c r="AZ62" s="62" t="s">
        <v>415</v>
      </c>
      <c r="BA62" s="8"/>
      <c r="BB62" s="8"/>
      <c r="BC62" s="8"/>
      <c r="BD62" s="51"/>
      <c r="BE62" s="8"/>
      <c r="BF62" s="8"/>
      <c r="BG62" s="8"/>
      <c r="BH62" s="52"/>
      <c r="BI62" s="51"/>
      <c r="BJ62" s="8"/>
      <c r="BK62" s="8"/>
      <c r="BL62" s="8"/>
      <c r="BM62" s="52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 t="s">
        <v>415</v>
      </c>
      <c r="FJ62" s="8" t="s">
        <v>415</v>
      </c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 t="s">
        <v>415</v>
      </c>
      <c r="GN62" s="8"/>
      <c r="GO62" s="8" t="s">
        <v>409</v>
      </c>
      <c r="GP62" s="8" t="s">
        <v>409</v>
      </c>
      <c r="GQ62" s="8">
        <v>1</v>
      </c>
      <c r="GR62" s="8">
        <v>1</v>
      </c>
      <c r="GS62" s="8">
        <v>1</v>
      </c>
      <c r="GT62" s="8">
        <v>1</v>
      </c>
      <c r="GU62" s="8">
        <v>1</v>
      </c>
      <c r="GV62" s="8">
        <v>1</v>
      </c>
      <c r="GW62" s="8">
        <v>1</v>
      </c>
      <c r="GX62" s="8" t="s">
        <v>415</v>
      </c>
      <c r="GY62" s="8">
        <v>1</v>
      </c>
      <c r="GZ62" s="8">
        <v>1</v>
      </c>
      <c r="HA62" s="8" t="s">
        <v>413</v>
      </c>
      <c r="HB62" s="8" t="s">
        <v>415</v>
      </c>
      <c r="HC62" s="8" t="s">
        <v>415</v>
      </c>
      <c r="HD62" s="8" t="s">
        <v>413</v>
      </c>
      <c r="HE62" s="8" t="s">
        <v>413</v>
      </c>
      <c r="HF62" s="8">
        <v>1</v>
      </c>
      <c r="HG62" s="8">
        <v>1</v>
      </c>
      <c r="HH62" s="8">
        <v>1</v>
      </c>
      <c r="HI62" s="8">
        <v>1</v>
      </c>
      <c r="HJ62" s="8">
        <v>1</v>
      </c>
      <c r="HK62" s="8">
        <v>1</v>
      </c>
      <c r="HL62" s="8">
        <v>1</v>
      </c>
      <c r="HM62" s="8">
        <v>1</v>
      </c>
      <c r="HN62" s="8">
        <v>1</v>
      </c>
      <c r="HO62" s="8">
        <v>1</v>
      </c>
      <c r="HP62" s="8">
        <v>1</v>
      </c>
      <c r="HQ62" s="8">
        <v>1</v>
      </c>
      <c r="HR62" s="8">
        <v>1</v>
      </c>
      <c r="HS62" s="8">
        <v>1</v>
      </c>
      <c r="HT62" s="8">
        <v>1</v>
      </c>
      <c r="HU62" s="8" t="s">
        <v>415</v>
      </c>
      <c r="HV62" s="8">
        <v>1</v>
      </c>
      <c r="HW62" s="8">
        <v>1</v>
      </c>
      <c r="HX62" s="8">
        <v>1</v>
      </c>
      <c r="HY62" s="8">
        <v>1</v>
      </c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 t="s">
        <v>415</v>
      </c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>
        <f t="shared" si="3"/>
        <v>2</v>
      </c>
      <c r="KU62" s="8">
        <f t="shared" si="0"/>
        <v>3</v>
      </c>
      <c r="KV62" s="8">
        <f t="shared" si="1"/>
        <v>28</v>
      </c>
      <c r="KW62" s="8">
        <f t="shared" si="2"/>
        <v>9</v>
      </c>
      <c r="KX62" s="8"/>
      <c r="KY62" s="8" t="e">
        <f>VLOOKUP(Tableau2353[[#This Row],[Matricule]],Feuil2!D:J,7,0)</f>
        <v>#N/A</v>
      </c>
      <c r="KZ62" s="61" t="b">
        <f>IF(ISBLANK($P62)," ",IF(AND(NOT(ISBLANK($Q62)),MONTH($Q62)&gt;1),IF(MONTH($P62)&lt;=1,COUNTIF(Tableau2353[[#This Row],[01/01/2024]:[31/01/2024]],"B")), IF(IF(AND((ISBLANK($Q62))),MONTH($P62)&gt;1)," ",IF(MONTH($P62)&lt;=1,COUNTIF(Tableau2353[[#This Row],[01/01/2024]:[31/01/2024]],"B")))))</f>
        <v>0</v>
      </c>
      <c r="LA62" s="61" t="b">
        <f>IF(ISBLANK($P62)," ",IF(AND(NOT(ISBLANK($Q62)),MONTH($Q62)&gt;2),IF(MONTH($P62)&lt;=2,COUNTIF(Tableau2353[[#This Row],[01/02/2024]:[29/02/2024]],"B")), IF(IF(AND((ISBLANK($Q62))),MONTH($P62)&gt;2)," ",IF(MONTH($P62)&lt;=2,COUNTIF(Tableau2353[[#This Row],[01/02/2024]:[29/02/2024]],"B")))))</f>
        <v>0</v>
      </c>
      <c r="LB62" s="61" t="b">
        <f>IF(ISBLANK($P62)," ",IF(AND(NOT(ISBLANK($Q62)),MONTH($Q62)&gt;3),IF(MONTH($P62)&lt;=3,COUNTIF(Tableau2353[[#This Row],[01/03/2024]:[29/03/2024]],"B")), IF(IF(AND((ISBLANK($Q62))),MONTH($P62)&gt;3)," ",IF(MONTH($P62)&lt;=3,COUNTIF(Tableau2353[[#This Row],[01/03/2024]:[29/03/2024]],"B")))))</f>
        <v>0</v>
      </c>
      <c r="LC62" s="61" t="b">
        <f>IF(ISBLANK($P62)," ",IF(AND(NOT(ISBLANK($Q62)),MONTH($Q62)&gt;4),IF(MONTH($P62)&lt;=4,COUNTIF(Tableau2353[[#This Row],[01/04/2024]:[30/04/2024]],"B")), IF(IF(AND((ISBLANK($Q62))),MONTH($P62)&gt;4)," ",IF(MONTH($P62)&lt;=4,COUNTIF(Tableau2353[[#This Row],[01/04/2024]:[30/04/2024]],"B")))))</f>
        <v>0</v>
      </c>
      <c r="LD62" s="61" t="b">
        <f>IF(ISBLANK($P62)," ",IF(AND(NOT(ISBLANK($Q62)),MONTH($Q62)&gt;5),IF(MONTH($P62)&lt;=5,COUNTIF(Tableau2353[[#This Row],[01/05/2024]:[31/05/2024]],"B")), IF(IF(AND((ISBLANK($Q62))),MONTH($P62)&gt;5)," ",IF(MONTH($P62)&lt;=5,COUNTIF(Tableau2353[[#This Row],[01/05/2024]:[31/05/2024]],"B")))))</f>
        <v>0</v>
      </c>
      <c r="LE62" s="61" t="b">
        <f>IF(ISBLANK($P62)," ",IF(AND(NOT(ISBLANK($Q62)),MONTH($Q62)&gt;6),IF(MONTH($P62)&lt;=6,COUNTIF(Tableau2353[[#This Row],[3/6/20242]:[28/06/2024]],"B")), IF(IF(AND((ISBLANK($Q62))),MONTH($P62)&gt;6)," ",IF(MONTH($P62)&lt;=6,COUNTIF(Tableau2353[[#This Row],[3/6/20242]:[28/06/2024]],"B")))))</f>
        <v>0</v>
      </c>
      <c r="LF62" s="61" t="b">
        <f>IF(ISBLANK($P62)," ",IF(AND(NOT(ISBLANK($Q62)),MONTH($Q62)&gt;7),IF(MONTH($P62)&lt;=7,COUNTIF(Tableau2353[[#This Row],[01/07/2024]:[31/07/2024]],"B")), IF(IF(AND((ISBLANK($Q62))),MONTH($P62)&gt;7)," ",IF(MONTH($P62)&lt;=7,COUNTIF(Tableau2353[[#This Row],[01/07/2024]:[31/07/2024]],"B")))))</f>
        <v>0</v>
      </c>
      <c r="LG62" s="61">
        <f>IF(ISBLANK($P62)," ",IF(AND(NOT(ISBLANK($Q62)),MONTH($Q62)&gt;8),IF(MONTH($P62)&lt;=8,COUNTIF(Tableau2353[[#This Row],[1/8/2024]:[30/08/2024]],"B")), IF(IF(AND((ISBLANK($Q62))),MONTH($P62)&gt;8)," ",IF(MONTH($P62)&lt;=8,COUNTIF(Tableau2353[[#This Row],[1/8/2024]:[30/08/2024]],"B")))))</f>
        <v>0</v>
      </c>
      <c r="LH62" s="61">
        <f>IF(ISBLANK($P62)," ",IF(AND(NOT(ISBLANK($Q62)),MONTH($Q62)&gt;9),IF(MONTH($P62)&lt;=9,COUNTIF(Tableau2353[[#This Row],[02/09/2024]:[30/09/2024]],"B")), IF(IF(AND((ISBLANK($Q62))),MONTH($P62)&gt;9)," ",IF(MONTH($P62)&lt;=9,COUNTIF(Tableau2353[[#This Row],[02/09/2024]:[30/09/2024]],"B")))))</f>
        <v>0</v>
      </c>
      <c r="LI62" s="61">
        <f>IF(ISBLANK($P62)," ",IF(AND(NOT(ISBLANK($Q62)),MONTH($Q62)&gt;10),IF(MONTH($P62)&lt;=10,COUNTIF(Tableau2353[[#This Row],[01/10/2024]:[31/10/2024]],"B")), IF(IF(AND((ISBLANK($Q62))),MONTH($P62)&gt;10)," ",IF(MONTH($P62)&lt;=10,COUNTIF(Tableau2353[[#This Row],[01/10/2024]:[31/10/2024]],"B")))))</f>
        <v>0</v>
      </c>
      <c r="LJ62" s="61">
        <f>IF(ISBLANK($P62)," ",IF(AND(NOT(ISBLANK($Q62)),MONTH($Q62)&gt;11),IF(MONTH($P62)&lt;=11,COUNTIF(Tableau2353[[#This Row],[01/11/2024]:[29/11/2024]],"B")), IF(IF(AND((ISBLANK($Q62))),MONTH($P62)&gt;11)," ",IF(MONTH($P62)&lt;=11,COUNTIF(Tableau2353[[#This Row],[01/11/2024]:[29/11/2024]],"B")))))</f>
        <v>0</v>
      </c>
      <c r="LK62" s="61">
        <f>IF(ISBLANK($P62)," ",IF(AND(NOT(ISBLANK($Q62)),MONTH($Q62)&gt;12),IF(MONTH($P62)&lt;=12,COUNTIF(Tableau2353[[#This Row],[02/12/2024]:[31/12/2024]],"B")), IF(IF(AND((ISBLANK($Q62))),MONTH($P62)&gt;12)," ",IF(MONTH($P62)&lt;=12,COUNTIF(Tableau2353[[#This Row],[02/12/2024]:[31/12/2024]],"B")))))</f>
        <v>0</v>
      </c>
    </row>
    <row r="63" spans="1:323" ht="15" hidden="1" customHeight="1">
      <c r="A63" s="40">
        <v>1</v>
      </c>
      <c r="B63" s="25" t="s">
        <v>1440</v>
      </c>
      <c r="C63" s="92" t="s">
        <v>1441</v>
      </c>
      <c r="D63" s="32">
        <v>45505</v>
      </c>
      <c r="E63" s="26" t="s">
        <v>419</v>
      </c>
      <c r="F63" s="26" t="s">
        <v>465</v>
      </c>
      <c r="G63" s="26" t="s">
        <v>421</v>
      </c>
      <c r="H63" s="6" t="s">
        <v>422</v>
      </c>
      <c r="I63" s="6" t="s">
        <v>423</v>
      </c>
      <c r="J63" s="36" t="s">
        <v>440</v>
      </c>
      <c r="K63" s="36" t="s">
        <v>441</v>
      </c>
      <c r="L63" s="36"/>
      <c r="M63" s="6" t="s">
        <v>527</v>
      </c>
      <c r="N63" s="6" t="s">
        <v>474</v>
      </c>
      <c r="O63" s="6" t="s">
        <v>451</v>
      </c>
      <c r="P63" s="37">
        <v>45505</v>
      </c>
      <c r="Q63" s="29">
        <v>45555</v>
      </c>
      <c r="R63" s="27" t="s">
        <v>614</v>
      </c>
      <c r="S63" s="28" t="str">
        <f>IF(ISBLANK(P63)," ",IF(IF(AND(NOT(ISBLANK(Q63))),MONTH(Q63)&lt;1)," ",IF(MONTH(P63)&lt;2,SUM(Tableau2353[[#This Row],[01/01/2024]:[31/01/2024]])," ")))</f>
        <v xml:space="preserve"> </v>
      </c>
      <c r="T63" s="28" t="str">
        <f>IF(ISBLANK(P63)," ",IF(IF(AND(NOT(ISBLANK(Q63))),MONTH(Q63)&lt;2)," ",IF(MONTH(P63)&lt;3,SUM(Tableau2353[[#This Row],[01/02/2024]:[29/02/2024]])," ")))</f>
        <v xml:space="preserve"> </v>
      </c>
      <c r="U63" s="28" t="str">
        <f>IF(ISBLANK(P63)," ",IF(IF(AND(NOT(ISBLANK(Q63))),MONTH(Q63)&lt;3)," ",IF(MONTH(P63)&lt;4,SUM(Tableau2353[[#This Row],[01/03/2024]:[29/03/2024]])," ")))</f>
        <v xml:space="preserve"> </v>
      </c>
      <c r="V63" s="28" t="str">
        <f>IF(ISBLANK(P63)," ",IF(IF(AND(NOT(ISBLANK(Q63))),MONTH(Q63)&lt;4)," ",IF(MONTH(P63)&lt;5,SUM(Tableau2353[[#This Row],[01/04/2024]:[30/04/2024]])," ")))</f>
        <v xml:space="preserve"> </v>
      </c>
      <c r="W63" s="28" t="str">
        <f>IF(ISBLANK(P63)," ",IF(IF(AND(NOT(ISBLANK(Q63))),MONTH(Q63)&lt;5)," ",IF(MONTH(P63)&lt;6,SUM(Tableau2353[[#This Row],[01/05/2024]:[31/05/2024]])," ")))</f>
        <v xml:space="preserve"> </v>
      </c>
      <c r="X63" s="28" t="str">
        <f>IF(ISBLANK(P63)," ",IF(IF(AND(NOT(ISBLANK(Q63))),MONTH(Q63)&lt;6)," ",IF(MONTH(P63)&lt;7,SUM(Tableau2353[[#This Row],[3/6/20242]:[28/06/2024]])," ")))</f>
        <v xml:space="preserve"> </v>
      </c>
      <c r="Y63" s="28" t="str">
        <f>IF(ISBLANK(P63)," ",IF(IF(AND(NOT(ISBLANK(Q63))),MONTH(Q63)&lt;6)," ",IF(MONTH(P63)&lt;8,SUM(Tableau2353[[#This Row],[01/07/2024]:[31/07/2024]])," ")))</f>
        <v xml:space="preserve"> </v>
      </c>
      <c r="Z63" s="28">
        <f>IF(ISBLANK(P63)," ",IF(IF(AND(NOT(ISBLANK(Q63))),MONTH(Q63)&lt;8)," ",IF(MONTH(P63)&lt;9,SUM(Tableau2353[[#This Row],[1/8/2024]:[30/08/2024]])," ")))</f>
        <v>14</v>
      </c>
      <c r="AA63" s="28">
        <f>IF(ISBLANK(P63)," ",IF(IF(AND(NOT(ISBLANK(Q63))),MONTH(Q63)&lt;9)," ",IF(MONTH(P63)&lt;10,SUM(Tableau2353[[#This Row],[02/09/2024]:[30/09/2024]])," ")))</f>
        <v>14</v>
      </c>
      <c r="AB63" s="28" t="str">
        <f>IF(ISBLANK(P63)," ",IF(IF(AND(NOT(ISBLANK(Q63))),MONTH(Q63)&lt;10)," ",IF(MONTH(P63)&lt;11,SUM(Tableau2353[[#This Row],[01/10/2024]:[31/10/2024]])," ")))</f>
        <v xml:space="preserve"> </v>
      </c>
      <c r="AC63" s="28" t="str">
        <f>IF(ISBLANK(P63)," ",IF(IF(AND(NOT(ISBLANK(Q63))),MONTH(Q63)&lt;11)," ",IF(MONTH(P63)&lt;12,SUM(Tableau2353[[#This Row],[01/11/2024]:[29/11/2024]])," ")))</f>
        <v xml:space="preserve"> </v>
      </c>
      <c r="AD63" s="28" t="str">
        <f>IF(ISBLANK(P63)," ",IF(IF(AND(NOT(ISBLANK(Q63))),MONTH(Q63)&lt;12)," ",IF(MONTH(P63)&lt;13,SUM(Tableau2353[[#This Row],[02/12/2024]:[31/12/2024]])," ")))</f>
        <v xml:space="preserve"> </v>
      </c>
      <c r="AE63" s="7"/>
      <c r="AF63" s="67" t="str">
        <f>IF(OR(ISBLANK(P63),Tableau2353[[#This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3" s="7" t="str">
        <f>IF(OR(ISBLANK(P63),Tableau2353[[#This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3" s="7" t="str">
        <f>IF(OR(ISBLANK(P63),Tableau2353[[#This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3" s="7" t="str">
        <f>IF(OR(ISBLANK(P63),Tableau2353[[#This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3" s="7" t="str">
        <f>IF(OR(ISBLANK(P63),Tableau2353[[#This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3" s="7" t="str">
        <f>IF(OR(ISBLANK(P63),Tableau2353[[#This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3" s="7" t="str">
        <f>IF(OR(ISBLANK(P63),Tableau2353[[#This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3" s="7">
        <f>IF(OR(ISBLANK(P63),Tableau2353[[#This Row],[Août]]=" ")," ",SUM(Tableau2353[[#This Row],[1/8/2024]:[30/08/2024]])/(COUNTA(Tableau2353[[#This Row],[1/8/2024]:[30/08/2024]])+COUNTBLANK(Tableau2353[[#This Row],[1/8/2024]:[30/08/2024]])))</f>
        <v>0.63636363636363635</v>
      </c>
      <c r="AN63" s="7">
        <f>IF(OR(ISBLANK(P63),Tableau2353[[#This Row],[Septembre]]=" ")," ",SUM(Tableau2353[[#This Row],[02/09/2024]:[30/09/2024]])/(COUNTA(Tableau2353[[#This Row],[02/09/2024]:[30/09/2024]])+COUNTBLANK(Tableau2353[[#This Row],[02/09/2024]:[30/09/2024]])))</f>
        <v>0.66666666666666663</v>
      </c>
      <c r="AO63" s="7" t="str">
        <f>IF(OR(ISBLANK(P63),Tableau2353[[#This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63" s="7" t="str">
        <f>IF(OR(ISBLANK(P63),Tableau2353[[#This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63" s="7" t="str">
        <f>IF(OR(ISBLANK(P63),Tableau2353[[#This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63" s="8"/>
      <c r="AS63" s="8"/>
      <c r="AT63" s="8"/>
      <c r="AU63" s="8"/>
      <c r="AV63" s="8"/>
      <c r="AW63" s="8"/>
      <c r="AX63" s="8"/>
      <c r="AY63" s="8"/>
      <c r="AZ63" s="62" t="s">
        <v>415</v>
      </c>
      <c r="BA63" s="8"/>
      <c r="BB63" s="8"/>
      <c r="BC63" s="8"/>
      <c r="BD63" s="51"/>
      <c r="BE63" s="8"/>
      <c r="BF63" s="8"/>
      <c r="BG63" s="8"/>
      <c r="BH63" s="52"/>
      <c r="BI63" s="51"/>
      <c r="BJ63" s="8"/>
      <c r="BK63" s="8"/>
      <c r="BL63" s="8"/>
      <c r="BM63" s="52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 t="s">
        <v>415</v>
      </c>
      <c r="FJ63" s="8" t="s">
        <v>415</v>
      </c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 t="s">
        <v>415</v>
      </c>
      <c r="GN63" s="8"/>
      <c r="GO63" s="8" t="s">
        <v>409</v>
      </c>
      <c r="GP63" s="8" t="s">
        <v>409</v>
      </c>
      <c r="GQ63" s="8">
        <v>1</v>
      </c>
      <c r="GR63" s="8">
        <v>1</v>
      </c>
      <c r="GS63" s="8">
        <v>1</v>
      </c>
      <c r="GT63" s="8">
        <v>1</v>
      </c>
      <c r="GU63" s="8">
        <v>1</v>
      </c>
      <c r="GV63" s="8">
        <v>1</v>
      </c>
      <c r="GW63" s="8">
        <v>1</v>
      </c>
      <c r="GX63" s="8" t="s">
        <v>415</v>
      </c>
      <c r="GY63" s="8">
        <v>1</v>
      </c>
      <c r="GZ63" s="8">
        <v>1</v>
      </c>
      <c r="HA63" s="8" t="s">
        <v>413</v>
      </c>
      <c r="HB63" s="8" t="s">
        <v>415</v>
      </c>
      <c r="HC63" s="8" t="s">
        <v>415</v>
      </c>
      <c r="HD63" s="8" t="s">
        <v>413</v>
      </c>
      <c r="HE63" s="8" t="s">
        <v>413</v>
      </c>
      <c r="HF63" s="8">
        <v>1</v>
      </c>
      <c r="HG63" s="8">
        <v>1</v>
      </c>
      <c r="HH63" s="8">
        <v>1</v>
      </c>
      <c r="HI63" s="8">
        <v>1</v>
      </c>
      <c r="HJ63" s="8">
        <v>1</v>
      </c>
      <c r="HK63" s="8">
        <v>1</v>
      </c>
      <c r="HL63" s="8">
        <v>1</v>
      </c>
      <c r="HM63" s="8">
        <v>1</v>
      </c>
      <c r="HN63" s="8">
        <v>1</v>
      </c>
      <c r="HO63" s="8">
        <v>1</v>
      </c>
      <c r="HP63" s="8">
        <v>1</v>
      </c>
      <c r="HQ63" s="8">
        <v>1</v>
      </c>
      <c r="HR63" s="8">
        <v>1</v>
      </c>
      <c r="HS63" s="8">
        <v>1</v>
      </c>
      <c r="HT63" s="8">
        <v>1</v>
      </c>
      <c r="HU63" s="8" t="s">
        <v>415</v>
      </c>
      <c r="HV63" s="8">
        <v>1</v>
      </c>
      <c r="HW63" s="8">
        <v>1</v>
      </c>
      <c r="HX63" s="8">
        <v>1</v>
      </c>
      <c r="HY63" s="8">
        <v>1</v>
      </c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 t="s">
        <v>415</v>
      </c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>
        <f t="shared" si="3"/>
        <v>2</v>
      </c>
      <c r="KU63" s="8">
        <f t="shared" si="0"/>
        <v>3</v>
      </c>
      <c r="KV63" s="8">
        <f t="shared" si="1"/>
        <v>28</v>
      </c>
      <c r="KW63" s="8">
        <f t="shared" si="2"/>
        <v>9</v>
      </c>
      <c r="KX63" s="8"/>
      <c r="KY63" s="8" t="e">
        <f>VLOOKUP(Tableau2353[[#This Row],[Matricule]],Feuil2!D:J,7,0)</f>
        <v>#N/A</v>
      </c>
      <c r="KZ63" s="61" t="b">
        <f>IF(ISBLANK($P63)," ",IF(AND(NOT(ISBLANK($Q63)),MONTH($Q63)&gt;1),IF(MONTH($P63)&lt;=1,COUNTIF(Tableau2353[[#This Row],[01/01/2024]:[31/01/2024]],"B")), IF(IF(AND((ISBLANK($Q63))),MONTH($P63)&gt;1)," ",IF(MONTH($P63)&lt;=1,COUNTIF(Tableau2353[[#This Row],[01/01/2024]:[31/01/2024]],"B")))))</f>
        <v>0</v>
      </c>
      <c r="LA63" s="61" t="b">
        <f>IF(ISBLANK($P63)," ",IF(AND(NOT(ISBLANK($Q63)),MONTH($Q63)&gt;2),IF(MONTH($P63)&lt;=2,COUNTIF(Tableau2353[[#This Row],[01/02/2024]:[29/02/2024]],"B")), IF(IF(AND((ISBLANK($Q63))),MONTH($P63)&gt;2)," ",IF(MONTH($P63)&lt;=2,COUNTIF(Tableau2353[[#This Row],[01/02/2024]:[29/02/2024]],"B")))))</f>
        <v>0</v>
      </c>
      <c r="LB63" s="61" t="b">
        <f>IF(ISBLANK($P63)," ",IF(AND(NOT(ISBLANK($Q63)),MONTH($Q63)&gt;3),IF(MONTH($P63)&lt;=3,COUNTIF(Tableau2353[[#This Row],[01/03/2024]:[29/03/2024]],"B")), IF(IF(AND((ISBLANK($Q63))),MONTH($P63)&gt;3)," ",IF(MONTH($P63)&lt;=3,COUNTIF(Tableau2353[[#This Row],[01/03/2024]:[29/03/2024]],"B")))))</f>
        <v>0</v>
      </c>
      <c r="LC63" s="61" t="b">
        <f>IF(ISBLANK($P63)," ",IF(AND(NOT(ISBLANK($Q63)),MONTH($Q63)&gt;4),IF(MONTH($P63)&lt;=4,COUNTIF(Tableau2353[[#This Row],[01/04/2024]:[30/04/2024]],"B")), IF(IF(AND((ISBLANK($Q63))),MONTH($P63)&gt;4)," ",IF(MONTH($P63)&lt;=4,COUNTIF(Tableau2353[[#This Row],[01/04/2024]:[30/04/2024]],"B")))))</f>
        <v>0</v>
      </c>
      <c r="LD63" s="61" t="b">
        <f>IF(ISBLANK($P63)," ",IF(AND(NOT(ISBLANK($Q63)),MONTH($Q63)&gt;5),IF(MONTH($P63)&lt;=5,COUNTIF(Tableau2353[[#This Row],[01/05/2024]:[31/05/2024]],"B")), IF(IF(AND((ISBLANK($Q63))),MONTH($P63)&gt;5)," ",IF(MONTH($P63)&lt;=5,COUNTIF(Tableau2353[[#This Row],[01/05/2024]:[31/05/2024]],"B")))))</f>
        <v>0</v>
      </c>
      <c r="LE63" s="61" t="b">
        <f>IF(ISBLANK($P63)," ",IF(AND(NOT(ISBLANK($Q63)),MONTH($Q63)&gt;6),IF(MONTH($P63)&lt;=6,COUNTIF(Tableau2353[[#This Row],[3/6/20242]:[28/06/2024]],"B")), IF(IF(AND((ISBLANK($Q63))),MONTH($P63)&gt;6)," ",IF(MONTH($P63)&lt;=6,COUNTIF(Tableau2353[[#This Row],[3/6/20242]:[28/06/2024]],"B")))))</f>
        <v>0</v>
      </c>
      <c r="LF63" s="61" t="b">
        <f>IF(ISBLANK($P63)," ",IF(AND(NOT(ISBLANK($Q63)),MONTH($Q63)&gt;7),IF(MONTH($P63)&lt;=7,COUNTIF(Tableau2353[[#This Row],[01/07/2024]:[31/07/2024]],"B")), IF(IF(AND((ISBLANK($Q63))),MONTH($P63)&gt;7)," ",IF(MONTH($P63)&lt;=7,COUNTIF(Tableau2353[[#This Row],[01/07/2024]:[31/07/2024]],"B")))))</f>
        <v>0</v>
      </c>
      <c r="LG63" s="61">
        <f>IF(ISBLANK($P63)," ",IF(AND(NOT(ISBLANK($Q63)),MONTH($Q63)&gt;8),IF(MONTH($P63)&lt;=8,COUNTIF(Tableau2353[[#This Row],[1/8/2024]:[30/08/2024]],"B")), IF(IF(AND((ISBLANK($Q63))),MONTH($P63)&gt;8)," ",IF(MONTH($P63)&lt;=8,COUNTIF(Tableau2353[[#This Row],[1/8/2024]:[30/08/2024]],"B")))))</f>
        <v>0</v>
      </c>
      <c r="LH63" s="61">
        <f>IF(ISBLANK($P63)," ",IF(AND(NOT(ISBLANK($Q63)),MONTH($Q63)&gt;9),IF(MONTH($P63)&lt;=9,COUNTIF(Tableau2353[[#This Row],[02/09/2024]:[30/09/2024]],"B")), IF(IF(AND((ISBLANK($Q63))),MONTH($P63)&gt;9)," ",IF(MONTH($P63)&lt;=9,COUNTIF(Tableau2353[[#This Row],[02/09/2024]:[30/09/2024]],"B")))))</f>
        <v>0</v>
      </c>
      <c r="LI63" s="61">
        <f>IF(ISBLANK($P63)," ",IF(AND(NOT(ISBLANK($Q63)),MONTH($Q63)&gt;10),IF(MONTH($P63)&lt;=10,COUNTIF(Tableau2353[[#This Row],[01/10/2024]:[31/10/2024]],"B")), IF(IF(AND((ISBLANK($Q63))),MONTH($P63)&gt;10)," ",IF(MONTH($P63)&lt;=10,COUNTIF(Tableau2353[[#This Row],[01/10/2024]:[31/10/2024]],"B")))))</f>
        <v>0</v>
      </c>
      <c r="LJ63" s="61">
        <f>IF(ISBLANK($P63)," ",IF(AND(NOT(ISBLANK($Q63)),MONTH($Q63)&gt;11),IF(MONTH($P63)&lt;=11,COUNTIF(Tableau2353[[#This Row],[01/11/2024]:[29/11/2024]],"B")), IF(IF(AND((ISBLANK($Q63))),MONTH($P63)&gt;11)," ",IF(MONTH($P63)&lt;=11,COUNTIF(Tableau2353[[#This Row],[01/11/2024]:[29/11/2024]],"B")))))</f>
        <v>0</v>
      </c>
      <c r="LK63" s="61">
        <f>IF(ISBLANK($P63)," ",IF(AND(NOT(ISBLANK($Q63)),MONTH($Q63)&gt;12),IF(MONTH($P63)&lt;=12,COUNTIF(Tableau2353[[#This Row],[02/12/2024]:[31/12/2024]],"B")), IF(IF(AND((ISBLANK($Q63))),MONTH($P63)&gt;12)," ",IF(MONTH($P63)&lt;=12,COUNTIF(Tableau2353[[#This Row],[02/12/2024]:[31/12/2024]],"B")))))</f>
        <v>0</v>
      </c>
    </row>
    <row r="64" spans="1:323" ht="15" hidden="1" customHeight="1">
      <c r="A64" s="40">
        <v>1</v>
      </c>
      <c r="B64" s="92" t="s">
        <v>580</v>
      </c>
      <c r="C64" s="72" t="s">
        <v>581</v>
      </c>
      <c r="D64" s="32">
        <v>45600</v>
      </c>
      <c r="E64" s="29" t="s">
        <v>470</v>
      </c>
      <c r="F64" s="26" t="s">
        <v>437</v>
      </c>
      <c r="G64" s="26" t="s">
        <v>421</v>
      </c>
      <c r="H64" s="6" t="s">
        <v>422</v>
      </c>
      <c r="I64" s="6" t="s">
        <v>423</v>
      </c>
      <c r="J64" s="26" t="s">
        <v>440</v>
      </c>
      <c r="K64" s="26" t="s">
        <v>441</v>
      </c>
      <c r="L64" s="26"/>
      <c r="M64" s="6" t="s">
        <v>1435</v>
      </c>
      <c r="N64" s="6" t="s">
        <v>427</v>
      </c>
      <c r="O64" s="6" t="s">
        <v>451</v>
      </c>
      <c r="P64" s="37">
        <v>45600</v>
      </c>
      <c r="Q64" s="26"/>
      <c r="R64" s="27" t="s">
        <v>445</v>
      </c>
      <c r="S64" s="28" t="str">
        <f>IF(ISBLANK(P64)," ",IF(IF(AND(NOT(ISBLANK(Q64))),MONTH(Q64)&lt;1)," ",IF(MONTH(P64)&lt;2,SUM(Tableau2353[[#This Row],[01/01/2024]:[31/01/2024]])," ")))</f>
        <v xml:space="preserve"> </v>
      </c>
      <c r="T64" s="28" t="str">
        <f>IF(ISBLANK(P64)," ",IF(IF(AND(NOT(ISBLANK(Q64))),MONTH(Q64)&lt;2)," ",IF(MONTH(P64)&lt;3,SUM(Tableau2353[[#This Row],[01/02/2024]:[29/02/2024]])," ")))</f>
        <v xml:space="preserve"> </v>
      </c>
      <c r="U64" s="28" t="str">
        <f>IF(ISBLANK(P64)," ",IF(IF(AND(NOT(ISBLANK(Q64))),MONTH(Q64)&lt;3)," ",IF(MONTH(P64)&lt;4,SUM(Tableau2353[[#This Row],[01/03/2024]:[29/03/2024]])," ")))</f>
        <v xml:space="preserve"> </v>
      </c>
      <c r="V64" s="28" t="str">
        <f>IF(ISBLANK(P64)," ",IF(IF(AND(NOT(ISBLANK(Q64))),MONTH(Q64)&lt;4)," ",IF(MONTH(P64)&lt;5,SUM(Tableau2353[[#This Row],[01/04/2024]:[30/04/2024]])," ")))</f>
        <v xml:space="preserve"> </v>
      </c>
      <c r="W64" s="28" t="str">
        <f>IF(ISBLANK(P64)," ",IF(IF(AND(NOT(ISBLANK(Q64))),MONTH(Q64)&lt;5)," ",IF(MONTH(P64)&lt;6,SUM(Tableau2353[[#This Row],[01/05/2024]:[31/05/2024]])," ")))</f>
        <v xml:space="preserve"> </v>
      </c>
      <c r="X64" s="28" t="str">
        <f>IF(ISBLANK(P64)," ",IF(IF(AND(NOT(ISBLANK(Q64))),MONTH(Q64)&lt;6)," ",IF(MONTH(P64)&lt;7,SUM(Tableau2353[[#This Row],[3/6/20242]:[28/06/2024]])," ")))</f>
        <v xml:space="preserve"> </v>
      </c>
      <c r="Y64" s="28" t="str">
        <f>IF(ISBLANK(P64)," ",IF(IF(AND(NOT(ISBLANK(Q64))),MONTH(Q64)&lt;6)," ",IF(MONTH(P64)&lt;8,SUM(Tableau2353[[#This Row],[01/07/2024]:[31/07/2024]])," ")))</f>
        <v xml:space="preserve"> </v>
      </c>
      <c r="Z64" s="28" t="str">
        <f>IF(ISBLANK(P64)," ",IF(IF(AND(NOT(ISBLANK(Q64))),MONTH(Q64)&lt;8)," ",IF(MONTH(P64)&lt;9,SUM(Tableau2353[[#This Row],[1/8/2024]:[30/08/2024]])," ")))</f>
        <v xml:space="preserve"> </v>
      </c>
      <c r="AA64" s="28" t="str">
        <f>IF(ISBLANK(P64)," ",IF(IF(AND(NOT(ISBLANK(Q64))),MONTH(Q64)&lt;9)," ",IF(MONTH(P64)&lt;10,SUM(Tableau2353[[#This Row],[02/09/2024]:[30/09/2024]])," ")))</f>
        <v xml:space="preserve"> </v>
      </c>
      <c r="AB64" s="28" t="str">
        <f>IF(ISBLANK(P64)," ",IF(IF(AND(NOT(ISBLANK(Q64))),MONTH(Q64)&lt;10)," ",IF(MONTH(P64)&lt;11,SUM(Tableau2353[[#This Row],[01/10/2024]:[31/10/2024]])," ")))</f>
        <v xml:space="preserve"> </v>
      </c>
      <c r="AC64" s="28">
        <f>IF(ISBLANK(P64)," ",IF(IF(AND(NOT(ISBLANK(Q64))),MONTH(Q64)&lt;11)," ",IF(MONTH(P64)&lt;12,SUM(Tableau2353[[#This Row],[01/11/2024]:[29/11/2024]])," ")))</f>
        <v>18</v>
      </c>
      <c r="AD64" s="28">
        <f>IF(ISBLANK(P64)," ",IF(IF(AND(NOT(ISBLANK(Q64))),MONTH(Q64)&lt;12)," ",IF(MONTH(P64)&lt;13,SUM(Tableau2353[[#This Row],[02/12/2024]:[31/12/2024]])," ")))</f>
        <v>22</v>
      </c>
      <c r="AE64" s="7"/>
      <c r="AF64" s="67" t="str">
        <f>IF(OR(ISBLANK(P64),Tableau2353[[#This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4" s="7" t="str">
        <f>IF(OR(ISBLANK(P64),Tableau2353[[#This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4" s="7" t="str">
        <f>IF(OR(ISBLANK(P64),Tableau2353[[#This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4" s="7" t="str">
        <f>IF(OR(ISBLANK(P64),Tableau2353[[#This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4" s="7" t="str">
        <f>IF(OR(ISBLANK(P64),Tableau2353[[#This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4" s="8" t="str">
        <f>IF(OR(ISBLANK(P64),Tableau2353[[#This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4" s="8" t="str">
        <f>IF(OR(ISBLANK(P64),Tableau2353[[#This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4" s="8" t="str">
        <f>IF(OR(ISBLANK(P64),Tableau2353[[#This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64" s="8" t="str">
        <f>IF(OR(ISBLANK(P64),Tableau2353[[#This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64" s="8" t="str">
        <f>IF(OR(ISBLANK(P64),Tableau2353[[#This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64" s="8">
        <f>IF(OR(ISBLANK(P64),Tableau2353[[#This Row],[Novembre]]=" ")," ",SUM(Tableau2353[[#This Row],[01/11/2024]:[29/11/2024]])/(COUNTA(Tableau2353[[#This Row],[01/11/2024]:[29/11/2024]])+COUNTBLANK(Tableau2353[[#This Row],[01/11/2024]:[29/11/2024]])))</f>
        <v>0.8571428571428571</v>
      </c>
      <c r="AQ64" s="8">
        <f>IF(OR(ISBLANK(P64),Tableau2353[[#This Row],[Décembre]]=" ")," ",SUM(Tableau2353[[#This Row],[02/12/2024]:[31/12/2024]])/(COUNTA(Tableau2353[[#This Row],[02/12/2024]:[31/12/2024]])+COUNTBLANK(Tableau2353[[#This Row],[02/12/2024]:[31/12/2024]])))</f>
        <v>1</v>
      </c>
      <c r="AR64" s="8"/>
      <c r="AS64" s="8"/>
      <c r="AT64" s="8"/>
      <c r="AU64" s="8"/>
      <c r="AV64" s="8"/>
      <c r="AW64" s="8"/>
      <c r="AX64" s="8"/>
      <c r="AY64" s="8"/>
      <c r="AZ64" s="61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>
        <v>1</v>
      </c>
      <c r="JE64" s="8">
        <v>1</v>
      </c>
      <c r="JF64" s="8" t="s">
        <v>415</v>
      </c>
      <c r="JG64" s="8">
        <v>1</v>
      </c>
      <c r="JH64" s="8">
        <v>1</v>
      </c>
      <c r="JI64" s="8">
        <v>1</v>
      </c>
      <c r="JJ64" s="8">
        <v>1</v>
      </c>
      <c r="JK64" s="8">
        <v>1</v>
      </c>
      <c r="JL64" s="8">
        <v>1</v>
      </c>
      <c r="JM64" s="8">
        <v>1</v>
      </c>
      <c r="JN64" s="8" t="s">
        <v>415</v>
      </c>
      <c r="JO64" s="8">
        <v>1</v>
      </c>
      <c r="JP64" s="8">
        <v>1</v>
      </c>
      <c r="JQ64" s="8">
        <v>1</v>
      </c>
      <c r="JR64" s="8">
        <v>1</v>
      </c>
      <c r="JS64" s="8">
        <v>1</v>
      </c>
      <c r="JT64" s="8">
        <v>1</v>
      </c>
      <c r="JU64" s="8">
        <v>1</v>
      </c>
      <c r="JV64" s="8">
        <v>1</v>
      </c>
      <c r="JW64" s="8">
        <v>1</v>
      </c>
      <c r="JX64" s="8">
        <v>1</v>
      </c>
      <c r="JY64" s="8">
        <v>1</v>
      </c>
      <c r="JZ64" s="8">
        <v>1</v>
      </c>
      <c r="KA64" s="8">
        <v>1</v>
      </c>
      <c r="KB64" s="8">
        <v>1</v>
      </c>
      <c r="KC64" s="8">
        <v>1</v>
      </c>
      <c r="KD64" s="8">
        <v>1</v>
      </c>
      <c r="KE64" s="8">
        <v>1</v>
      </c>
      <c r="KF64" s="8">
        <v>1</v>
      </c>
      <c r="KG64" s="8">
        <v>1</v>
      </c>
      <c r="KH64" s="8">
        <v>1</v>
      </c>
      <c r="KI64" s="8">
        <v>1</v>
      </c>
      <c r="KJ64" s="8">
        <v>1</v>
      </c>
      <c r="KK64" s="8">
        <v>1</v>
      </c>
      <c r="KL64" s="8">
        <v>1</v>
      </c>
      <c r="KM64" s="8">
        <v>1</v>
      </c>
      <c r="KN64" s="8">
        <v>1</v>
      </c>
      <c r="KO64" s="8">
        <v>1</v>
      </c>
      <c r="KP64" s="8">
        <v>1</v>
      </c>
      <c r="KQ64" s="8">
        <v>1</v>
      </c>
      <c r="KR64" s="8">
        <v>1</v>
      </c>
      <c r="KS64" s="8">
        <v>1</v>
      </c>
      <c r="KT64" s="8">
        <f t="shared" si="3"/>
        <v>0</v>
      </c>
      <c r="KU64" s="8">
        <f t="shared" si="0"/>
        <v>0</v>
      </c>
      <c r="KV64" s="8">
        <f t="shared" si="1"/>
        <v>40</v>
      </c>
      <c r="KW64" s="8">
        <f t="shared" si="2"/>
        <v>2</v>
      </c>
      <c r="KX64" s="8">
        <v>0</v>
      </c>
      <c r="KY64" s="8">
        <v>1.5</v>
      </c>
      <c r="KZ64" s="61" t="str">
        <f>IF(ISBLANK($P64)," ",IF(AND(NOT(ISBLANK($Q64)),MONTH($Q64)&gt;1),IF(MONTH($P64)&lt;=1,COUNTIF(Tableau2353[[#This Row],[01/01/2024]:[31/01/2024]],"B")), IF(IF(AND((ISBLANK($Q64))),MONTH($P64)&gt;1)," ",IF(MONTH($P64)&lt;=1,COUNTIF(Tableau2353[[#This Row],[01/01/2024]:[31/01/2024]],"B")))))</f>
        <v xml:space="preserve"> </v>
      </c>
      <c r="LA64" s="61" t="str">
        <f>IF(ISBLANK($P64)," ",IF(AND(NOT(ISBLANK($Q64)),MONTH($Q64)&gt;2),IF(MONTH($P64)&lt;=2,COUNTIF(Tableau2353[[#This Row],[01/02/2024]:[29/02/2024]],"B")), IF(IF(AND((ISBLANK($Q64))),MONTH($P64)&gt;2)," ",IF(MONTH($P64)&lt;=2,COUNTIF(Tableau2353[[#This Row],[01/02/2024]:[29/02/2024]],"B")))))</f>
        <v xml:space="preserve"> </v>
      </c>
      <c r="LB64" s="61" t="str">
        <f>IF(ISBLANK($P64)," ",IF(AND(NOT(ISBLANK($Q64)),MONTH($Q64)&gt;3),IF(MONTH($P64)&lt;=3,COUNTIF(Tableau2353[[#This Row],[01/03/2024]:[29/03/2024]],"B")), IF(IF(AND((ISBLANK($Q64))),MONTH($P64)&gt;3)," ",IF(MONTH($P64)&lt;=3,COUNTIF(Tableau2353[[#This Row],[01/03/2024]:[29/03/2024]],"B")))))</f>
        <v xml:space="preserve"> </v>
      </c>
      <c r="LC64" s="61" t="str">
        <f>IF(ISBLANK($P64)," ",IF(AND(NOT(ISBLANK($Q64)),MONTH($Q64)&gt;4),IF(MONTH($P64)&lt;=4,COUNTIF(Tableau2353[[#This Row],[01/04/2024]:[30/04/2024]],"B")), IF(IF(AND((ISBLANK($Q64))),MONTH($P64)&gt;4)," ",IF(MONTH($P64)&lt;=4,COUNTIF(Tableau2353[[#This Row],[01/04/2024]:[30/04/2024]],"B")))))</f>
        <v xml:space="preserve"> </v>
      </c>
      <c r="LD64" s="61" t="str">
        <f>IF(ISBLANK($P64)," ",IF(AND(NOT(ISBLANK($Q64)),MONTH($Q64)&gt;5),IF(MONTH($P64)&lt;=5,COUNTIF(Tableau2353[[#This Row],[01/05/2024]:[31/05/2024]],"B")), IF(IF(AND((ISBLANK($Q64))),MONTH($P64)&gt;5)," ",IF(MONTH($P64)&lt;=5,COUNTIF(Tableau2353[[#This Row],[01/05/2024]:[31/05/2024]],"B")))))</f>
        <v xml:space="preserve"> </v>
      </c>
      <c r="LE64" s="61" t="str">
        <f>IF(ISBLANK($P64)," ",IF(AND(NOT(ISBLANK($Q64)),MONTH($Q64)&gt;6),IF(MONTH($P64)&lt;=6,COUNTIF(Tableau2353[[#This Row],[3/6/20242]:[28/06/2024]],"B")), IF(IF(AND((ISBLANK($Q64))),MONTH($P64)&gt;6)," ",IF(MONTH($P64)&lt;=6,COUNTIF(Tableau2353[[#This Row],[3/6/20242]:[28/06/2024]],"B")))))</f>
        <v xml:space="preserve"> </v>
      </c>
      <c r="LF64" s="61" t="str">
        <f>IF(ISBLANK($P64)," ",IF(AND(NOT(ISBLANK($Q64)),MONTH($Q64)&gt;7),IF(MONTH($P64)&lt;=7,COUNTIF(Tableau2353[[#This Row],[01/07/2024]:[31/07/2024]],"B")), IF(IF(AND((ISBLANK($Q64))),MONTH($P64)&gt;7)," ",IF(MONTH($P64)&lt;=7,COUNTIF(Tableau2353[[#This Row],[01/07/2024]:[31/07/2024]],"B")))))</f>
        <v xml:space="preserve"> </v>
      </c>
      <c r="LG64" s="61" t="str">
        <f>IF(ISBLANK($P64)," ",IF(AND(NOT(ISBLANK($Q64)),MONTH($Q64)&gt;8),IF(MONTH($P64)&lt;=8,COUNTIF(Tableau2353[[#This Row],[1/8/2024]:[30/08/2024]],"B")), IF(IF(AND((ISBLANK($Q64))),MONTH($P64)&gt;8)," ",IF(MONTH($P64)&lt;=8,COUNTIF(Tableau2353[[#This Row],[1/8/2024]:[30/08/2024]],"B")))))</f>
        <v xml:space="preserve"> </v>
      </c>
      <c r="LH64" s="61" t="str">
        <f>IF(ISBLANK($P64)," ",IF(AND(NOT(ISBLANK($Q64)),MONTH($Q64)&gt;9),IF(MONTH($P64)&lt;=9,COUNTIF(Tableau2353[[#This Row],[02/09/2024]:[30/09/2024]],"B")), IF(IF(AND((ISBLANK($Q64))),MONTH($P64)&gt;9)," ",IF(MONTH($P64)&lt;=9,COUNTIF(Tableau2353[[#This Row],[02/09/2024]:[30/09/2024]],"B")))))</f>
        <v xml:space="preserve"> </v>
      </c>
      <c r="LI64" s="61" t="str">
        <f>IF(ISBLANK($P64)," ",IF(AND(NOT(ISBLANK($Q64)),MONTH($Q64)&gt;10),IF(MONTH($P64)&lt;=10,COUNTIF(Tableau2353[[#This Row],[01/10/2024]:[31/10/2024]],"B")), IF(IF(AND((ISBLANK($Q64))),MONTH($P64)&gt;10)," ",IF(MONTH($P64)&lt;=10,COUNTIF(Tableau2353[[#This Row],[01/10/2024]:[31/10/2024]],"B")))))</f>
        <v xml:space="preserve"> </v>
      </c>
      <c r="LJ64" s="61">
        <f>IF(ISBLANK($P64)," ",IF(AND(NOT(ISBLANK($Q64)),MONTH($Q64)&gt;11),IF(MONTH($P64)&lt;=11,COUNTIF(Tableau2353[[#This Row],[01/11/2024]:[29/11/2024]],"B")), IF(IF(AND((ISBLANK($Q64))),MONTH($P64)&gt;11)," ",IF(MONTH($P64)&lt;=11,COUNTIF(Tableau2353[[#This Row],[01/11/2024]:[29/11/2024]],"B")))))</f>
        <v>0</v>
      </c>
      <c r="LK64" s="61">
        <f>IF(ISBLANK($P64)," ",IF(AND(NOT(ISBLANK($Q64)),MONTH($Q64)&gt;12),IF(MONTH($P64)&lt;=12,COUNTIF(Tableau2353[[#This Row],[02/12/2024]:[31/12/2024]],"B")), IF(IF(AND((ISBLANK($Q64))),MONTH($P64)&gt;12)," ",IF(MONTH($P64)&lt;=12,COUNTIF(Tableau2353[[#This Row],[02/12/2024]:[31/12/2024]],"B")))))</f>
        <v>0</v>
      </c>
    </row>
    <row r="65" spans="1:323" ht="15" hidden="1" customHeight="1">
      <c r="A65" s="40">
        <v>1</v>
      </c>
      <c r="B65" s="92" t="s">
        <v>582</v>
      </c>
      <c r="C65" s="72" t="s">
        <v>583</v>
      </c>
      <c r="D65" s="32">
        <v>45565</v>
      </c>
      <c r="E65" s="26" t="s">
        <v>470</v>
      </c>
      <c r="F65" s="26" t="s">
        <v>465</v>
      </c>
      <c r="G65" s="26" t="s">
        <v>421</v>
      </c>
      <c r="H65" s="6" t="s">
        <v>422</v>
      </c>
      <c r="I65" s="6" t="s">
        <v>423</v>
      </c>
      <c r="J65" s="36" t="s">
        <v>440</v>
      </c>
      <c r="K65" s="36" t="s">
        <v>441</v>
      </c>
      <c r="L65" s="36"/>
      <c r="M65" s="6" t="s">
        <v>1435</v>
      </c>
      <c r="N65" s="6" t="s">
        <v>427</v>
      </c>
      <c r="O65" s="6" t="s">
        <v>451</v>
      </c>
      <c r="P65" s="37">
        <v>45565</v>
      </c>
      <c r="Q65" s="29"/>
      <c r="R65" s="27" t="s">
        <v>445</v>
      </c>
      <c r="S65" s="28" t="str">
        <f>IF(ISBLANK(P65)," ",IF(IF(AND(NOT(ISBLANK(Q65))),MONTH(Q65)&lt;1)," ",IF(MONTH(P65)&lt;2,SUM(Tableau2353[[#This Row],[01/01/2024]:[31/01/2024]])," ")))</f>
        <v xml:space="preserve"> </v>
      </c>
      <c r="T65" s="28" t="str">
        <f>IF(ISBLANK(P65)," ",IF(IF(AND(NOT(ISBLANK(Q65))),MONTH(Q65)&lt;2)," ",IF(MONTH(P65)&lt;3,SUM(Tableau2353[[#This Row],[01/02/2024]:[29/02/2024]])," ")))</f>
        <v xml:space="preserve"> </v>
      </c>
      <c r="U65" s="28" t="str">
        <f>IF(ISBLANK(P65)," ",IF(IF(AND(NOT(ISBLANK(Q65))),MONTH(Q65)&lt;3)," ",IF(MONTH(P65)&lt;4,SUM(Tableau2353[[#This Row],[01/03/2024]:[29/03/2024]])," ")))</f>
        <v xml:space="preserve"> </v>
      </c>
      <c r="V65" s="28" t="str">
        <f>IF(ISBLANK(P65)," ",IF(IF(AND(NOT(ISBLANK(Q65))),MONTH(Q65)&lt;4)," ",IF(MONTH(P65)&lt;5,SUM(Tableau2353[[#This Row],[01/04/2024]:[30/04/2024]])," ")))</f>
        <v xml:space="preserve"> </v>
      </c>
      <c r="W65" s="28" t="str">
        <f>IF(ISBLANK(P65)," ",IF(IF(AND(NOT(ISBLANK(Q65))),MONTH(Q65)&lt;5)," ",IF(MONTH(P65)&lt;6,SUM(Tableau2353[[#This Row],[01/05/2024]:[31/05/2024]])," ")))</f>
        <v xml:space="preserve"> </v>
      </c>
      <c r="X65" s="28" t="str">
        <f>IF(ISBLANK(P65)," ",IF(IF(AND(NOT(ISBLANK(Q65))),MONTH(Q65)&lt;6)," ",IF(MONTH(P65)&lt;7,SUM(Tableau2353[[#This Row],[3/6/20242]:[28/06/2024]])," ")))</f>
        <v xml:space="preserve"> </v>
      </c>
      <c r="Y65" s="28" t="str">
        <f>IF(ISBLANK(P65)," ",IF(IF(AND(NOT(ISBLANK(Q65))),MONTH(Q65)&lt;6)," ",IF(MONTH(P65)&lt;8,SUM(Tableau2353[[#This Row],[01/07/2024]:[31/07/2024]])," ")))</f>
        <v xml:space="preserve"> </v>
      </c>
      <c r="Z65" s="28" t="str">
        <f>IF(ISBLANK(P65)," ",IF(IF(AND(NOT(ISBLANK(Q65))),MONTH(Q65)&lt;8)," ",IF(MONTH(P65)&lt;9,SUM(Tableau2353[[#This Row],[1/8/2024]:[30/08/2024]])," ")))</f>
        <v xml:space="preserve"> </v>
      </c>
      <c r="AA65" s="28">
        <f>IF(ISBLANK(P65)," ",IF(IF(AND(NOT(ISBLANK(Q65))),MONTH(Q65)&lt;9)," ",IF(MONTH(P65)&lt;10,SUM(Tableau2353[[#This Row],[02/09/2024]:[30/09/2024]])," ")))</f>
        <v>1</v>
      </c>
      <c r="AB65" s="28">
        <f>IF(ISBLANK(P65)," ",IF(IF(AND(NOT(ISBLANK(Q65))),MONTH(Q65)&lt;10)," ",IF(MONTH(P65)&lt;11,SUM(Tableau2353[[#This Row],[01/10/2024]:[31/10/2024]])," ")))</f>
        <v>23</v>
      </c>
      <c r="AC65" s="28">
        <f>IF(ISBLANK(P65)," ",IF(IF(AND(NOT(ISBLANK(Q65))),MONTH(Q65)&lt;11)," ",IF(MONTH(P65)&lt;12,SUM(Tableau2353[[#This Row],[01/11/2024]:[29/11/2024]])," ")))</f>
        <v>19</v>
      </c>
      <c r="AD65" s="28">
        <f>IF(ISBLANK(P65)," ",IF(IF(AND(NOT(ISBLANK(Q65))),MONTH(Q65)&lt;12)," ",IF(MONTH(P65)&lt;13,SUM(Tableau2353[[#This Row],[02/12/2024]:[31/12/2024]])," ")))</f>
        <v>17</v>
      </c>
      <c r="AE65" s="7"/>
      <c r="AF65" s="67" t="str">
        <f>IF(OR(ISBLANK(P65),Tableau2353[[#This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5" s="7" t="str">
        <f>IF(OR(ISBLANK(P65),Tableau2353[[#This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5" s="7" t="str">
        <f>IF(OR(ISBLANK(P65),Tableau2353[[#This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5" s="7" t="str">
        <f>IF(OR(ISBLANK(P65),Tableau2353[[#This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5" s="7" t="str">
        <f>IF(OR(ISBLANK(P65),Tableau2353[[#This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5" s="7" t="str">
        <f>IF(OR(ISBLANK(P65),Tableau2353[[#This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5" s="7" t="str">
        <f>IF(OR(ISBLANK(P65),Tableau2353[[#This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5" s="7" t="str">
        <f>IF(OR(ISBLANK(P65),Tableau2353[[#This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65" s="7">
        <f>IF(OR(ISBLANK(P65),Tableau2353[[#This Row],[Septembre]]=" ")," ",SUM(Tableau2353[[#This Row],[02/09/2024]:[30/09/2024]])/(COUNTA(Tableau2353[[#This Row],[02/09/2024]:[30/09/2024]])+COUNTBLANK(Tableau2353[[#This Row],[02/09/2024]:[30/09/2024]])))</f>
        <v>4.7619047619047616E-2</v>
      </c>
      <c r="AO65" s="7">
        <f>IF(OR(ISBLANK(P65),Tableau2353[[#This Row],[Octobre]]=" ")," ",SUM(Tableau2353[[#This Row],[01/10/2024]:[31/10/2024]])/(COUNTA(Tableau2353[[#This Row],[01/10/2024]:[31/10/2024]])+COUNTBLANK(Tableau2353[[#This Row],[01/10/2024]:[31/10/2024]])))</f>
        <v>1</v>
      </c>
      <c r="AP65" s="7">
        <f>IF(OR(ISBLANK(P65),Tableau2353[[#This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65" s="7">
        <f>IF(OR(ISBLANK(P65),Tableau2353[[#This Row],[Décembre]]=" ")," ",SUM(Tableau2353[[#This Row],[02/12/2024]:[31/12/2024]])/(COUNTA(Tableau2353[[#This Row],[02/12/2024]:[31/12/2024]])+COUNTBLANK(Tableau2353[[#This Row],[02/12/2024]:[31/12/2024]])))</f>
        <v>0.77272727272727271</v>
      </c>
      <c r="AR65" s="8"/>
      <c r="AS65" s="8"/>
      <c r="AT65" s="8"/>
      <c r="AU65" s="8"/>
      <c r="AV65" s="8"/>
      <c r="AW65" s="8"/>
      <c r="AX65" s="8"/>
      <c r="AY65" s="8"/>
      <c r="AZ65" s="62" t="s">
        <v>415</v>
      </c>
      <c r="BA65" s="8"/>
      <c r="BB65" s="8"/>
      <c r="BC65" s="8"/>
      <c r="BD65" s="51"/>
      <c r="BE65" s="8"/>
      <c r="BF65" s="8"/>
      <c r="BG65" s="8"/>
      <c r="BH65" s="52"/>
      <c r="BI65" s="51"/>
      <c r="BJ65" s="8"/>
      <c r="BK65" s="8"/>
      <c r="BL65" s="8"/>
      <c r="BM65" s="52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 t="s">
        <v>415</v>
      </c>
      <c r="FJ65" s="8" t="s">
        <v>415</v>
      </c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 t="s">
        <v>415</v>
      </c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 t="s">
        <v>415</v>
      </c>
      <c r="GY65" s="8"/>
      <c r="GZ65" s="8"/>
      <c r="HA65" s="8"/>
      <c r="HB65" s="8" t="s">
        <v>415</v>
      </c>
      <c r="HC65" s="8" t="s">
        <v>415</v>
      </c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 t="s">
        <v>415</v>
      </c>
      <c r="HV65" s="8"/>
      <c r="HW65" s="8"/>
      <c r="HX65" s="8"/>
      <c r="HY65" s="8"/>
      <c r="HZ65" s="8"/>
      <c r="IA65" s="8"/>
      <c r="IB65" s="8"/>
      <c r="IC65" s="8"/>
      <c r="ID65" s="8"/>
      <c r="IE65" s="8">
        <v>1</v>
      </c>
      <c r="IF65" s="8">
        <v>1</v>
      </c>
      <c r="IG65" s="8">
        <v>1</v>
      </c>
      <c r="IH65" s="8">
        <v>1</v>
      </c>
      <c r="II65" s="8">
        <v>1</v>
      </c>
      <c r="IJ65" s="8">
        <v>1</v>
      </c>
      <c r="IK65" s="8">
        <v>1</v>
      </c>
      <c r="IL65" s="8">
        <v>1</v>
      </c>
      <c r="IM65" s="8">
        <v>1</v>
      </c>
      <c r="IN65" s="8">
        <v>1</v>
      </c>
      <c r="IO65" s="8">
        <v>1</v>
      </c>
      <c r="IP65" s="8">
        <v>1</v>
      </c>
      <c r="IQ65" s="8">
        <v>1</v>
      </c>
      <c r="IR65" s="8">
        <v>1</v>
      </c>
      <c r="IS65" s="8">
        <v>1</v>
      </c>
      <c r="IT65" s="8">
        <v>1</v>
      </c>
      <c r="IU65" s="8">
        <v>1</v>
      </c>
      <c r="IV65" s="8">
        <v>1</v>
      </c>
      <c r="IW65" s="8">
        <v>1</v>
      </c>
      <c r="IX65" s="8">
        <v>1</v>
      </c>
      <c r="IY65" s="8">
        <v>1</v>
      </c>
      <c r="IZ65" s="8">
        <v>1</v>
      </c>
      <c r="JA65" s="8">
        <v>1</v>
      </c>
      <c r="JB65" s="8">
        <v>1</v>
      </c>
      <c r="JC65" s="8">
        <v>1</v>
      </c>
      <c r="JD65" s="8">
        <v>1</v>
      </c>
      <c r="JE65" s="8">
        <v>1</v>
      </c>
      <c r="JF65" s="8" t="s">
        <v>415</v>
      </c>
      <c r="JG65" s="8">
        <v>1</v>
      </c>
      <c r="JH65" s="8">
        <v>1</v>
      </c>
      <c r="JI65" s="8">
        <v>1</v>
      </c>
      <c r="JJ65" s="8">
        <v>1</v>
      </c>
      <c r="JK65" s="8">
        <v>1</v>
      </c>
      <c r="JL65" s="8">
        <v>1</v>
      </c>
      <c r="JM65" s="8">
        <v>1</v>
      </c>
      <c r="JN65" s="8" t="s">
        <v>415</v>
      </c>
      <c r="JO65" s="8">
        <v>1</v>
      </c>
      <c r="JP65" s="8">
        <v>1</v>
      </c>
      <c r="JQ65" s="8">
        <v>1</v>
      </c>
      <c r="JR65" s="8">
        <v>1</v>
      </c>
      <c r="JS65" s="8">
        <v>1</v>
      </c>
      <c r="JT65" s="8">
        <v>1</v>
      </c>
      <c r="JU65" s="8">
        <v>1</v>
      </c>
      <c r="JV65" s="8">
        <v>1</v>
      </c>
      <c r="JW65" s="8">
        <v>1</v>
      </c>
      <c r="JX65" s="8">
        <v>1</v>
      </c>
      <c r="JY65" s="8">
        <v>1</v>
      </c>
      <c r="JZ65" s="8">
        <v>1</v>
      </c>
      <c r="KA65" s="8">
        <v>1</v>
      </c>
      <c r="KB65" s="8">
        <v>1</v>
      </c>
      <c r="KC65" s="8">
        <v>1</v>
      </c>
      <c r="KD65" s="8">
        <v>1</v>
      </c>
      <c r="KE65" s="8">
        <v>1</v>
      </c>
      <c r="KF65" s="8">
        <v>1</v>
      </c>
      <c r="KG65" s="8">
        <v>1</v>
      </c>
      <c r="KH65" s="8">
        <v>1</v>
      </c>
      <c r="KI65" s="8">
        <v>1</v>
      </c>
      <c r="KJ65" s="8">
        <v>1</v>
      </c>
      <c r="KK65" s="8">
        <v>1</v>
      </c>
      <c r="KL65" s="8">
        <v>1</v>
      </c>
      <c r="KM65" s="8" t="s">
        <v>413</v>
      </c>
      <c r="KN65" s="8" t="s">
        <v>413</v>
      </c>
      <c r="KO65" s="8" t="s">
        <v>413</v>
      </c>
      <c r="KP65" s="8" t="s">
        <v>413</v>
      </c>
      <c r="KQ65" s="8" t="s">
        <v>413</v>
      </c>
      <c r="KR65" s="8">
        <v>1</v>
      </c>
      <c r="KS65" s="8">
        <v>1</v>
      </c>
      <c r="KT65" s="8">
        <f t="shared" si="3"/>
        <v>0</v>
      </c>
      <c r="KU65" s="8">
        <f t="shared" si="0"/>
        <v>5</v>
      </c>
      <c r="KV65" s="8">
        <f t="shared" si="1"/>
        <v>60</v>
      </c>
      <c r="KW65" s="8">
        <f t="shared" si="2"/>
        <v>10</v>
      </c>
      <c r="KX65" s="8">
        <v>0</v>
      </c>
      <c r="KY65" s="8">
        <v>0</v>
      </c>
      <c r="KZ65" s="61" t="str">
        <f>IF(ISBLANK($P65)," ",IF(AND(NOT(ISBLANK($Q65)),MONTH($Q65)&gt;1),IF(MONTH($P65)&lt;=1,COUNTIF(Tableau2353[[#This Row],[01/01/2024]:[31/01/2024]],"B")), IF(IF(AND((ISBLANK($Q65))),MONTH($P65)&gt;1)," ",IF(MONTH($P65)&lt;=1,COUNTIF(Tableau2353[[#This Row],[01/01/2024]:[31/01/2024]],"B")))))</f>
        <v xml:space="preserve"> </v>
      </c>
      <c r="LA65" s="61" t="str">
        <f>IF(ISBLANK($P65)," ",IF(AND(NOT(ISBLANK($Q65)),MONTH($Q65)&gt;2),IF(MONTH($P65)&lt;=2,COUNTIF(Tableau2353[[#This Row],[01/02/2024]:[29/02/2024]],"B")), IF(IF(AND((ISBLANK($Q65))),MONTH($P65)&gt;2)," ",IF(MONTH($P65)&lt;=2,COUNTIF(Tableau2353[[#This Row],[01/02/2024]:[29/02/2024]],"B")))))</f>
        <v xml:space="preserve"> </v>
      </c>
      <c r="LB65" s="61" t="str">
        <f>IF(ISBLANK($P65)," ",IF(AND(NOT(ISBLANK($Q65)),MONTH($Q65)&gt;3),IF(MONTH($P65)&lt;=3,COUNTIF(Tableau2353[[#This Row],[01/03/2024]:[29/03/2024]],"B")), IF(IF(AND((ISBLANK($Q65))),MONTH($P65)&gt;3)," ",IF(MONTH($P65)&lt;=3,COUNTIF(Tableau2353[[#This Row],[01/03/2024]:[29/03/2024]],"B")))))</f>
        <v xml:space="preserve"> </v>
      </c>
      <c r="LC65" s="61" t="str">
        <f>IF(ISBLANK($P65)," ",IF(AND(NOT(ISBLANK($Q65)),MONTH($Q65)&gt;4),IF(MONTH($P65)&lt;=4,COUNTIF(Tableau2353[[#This Row],[01/04/2024]:[30/04/2024]],"B")), IF(IF(AND((ISBLANK($Q65))),MONTH($P65)&gt;4)," ",IF(MONTH($P65)&lt;=4,COUNTIF(Tableau2353[[#This Row],[01/04/2024]:[30/04/2024]],"B")))))</f>
        <v xml:space="preserve"> </v>
      </c>
      <c r="LD65" s="61" t="str">
        <f>IF(ISBLANK($P65)," ",IF(AND(NOT(ISBLANK($Q65)),MONTH($Q65)&gt;5),IF(MONTH($P65)&lt;=5,COUNTIF(Tableau2353[[#This Row],[01/05/2024]:[31/05/2024]],"B")), IF(IF(AND((ISBLANK($Q65))),MONTH($P65)&gt;5)," ",IF(MONTH($P65)&lt;=5,COUNTIF(Tableau2353[[#This Row],[01/05/2024]:[31/05/2024]],"B")))))</f>
        <v xml:space="preserve"> </v>
      </c>
      <c r="LE65" s="61" t="str">
        <f>IF(ISBLANK($P65)," ",IF(AND(NOT(ISBLANK($Q65)),MONTH($Q65)&gt;6),IF(MONTH($P65)&lt;=6,COUNTIF(Tableau2353[[#This Row],[3/6/20242]:[28/06/2024]],"B")), IF(IF(AND((ISBLANK($Q65))),MONTH($P65)&gt;6)," ",IF(MONTH($P65)&lt;=6,COUNTIF(Tableau2353[[#This Row],[3/6/20242]:[28/06/2024]],"B")))))</f>
        <v xml:space="preserve"> </v>
      </c>
      <c r="LF65" s="61" t="str">
        <f>IF(ISBLANK($P65)," ",IF(AND(NOT(ISBLANK($Q65)),MONTH($Q65)&gt;7),IF(MONTH($P65)&lt;=7,COUNTIF(Tableau2353[[#This Row],[01/07/2024]:[31/07/2024]],"B")), IF(IF(AND((ISBLANK($Q65))),MONTH($P65)&gt;7)," ",IF(MONTH($P65)&lt;=7,COUNTIF(Tableau2353[[#This Row],[01/07/2024]:[31/07/2024]],"B")))))</f>
        <v xml:space="preserve"> </v>
      </c>
      <c r="LG65" s="61" t="str">
        <f>IF(ISBLANK($P65)," ",IF(AND(NOT(ISBLANK($Q65)),MONTH($Q65)&gt;8),IF(MONTH($P65)&lt;=8,COUNTIF(Tableau2353[[#This Row],[1/8/2024]:[30/08/2024]],"B")), IF(IF(AND((ISBLANK($Q65))),MONTH($P65)&gt;8)," ",IF(MONTH($P65)&lt;=8,COUNTIF(Tableau2353[[#This Row],[1/8/2024]:[30/08/2024]],"B")))))</f>
        <v xml:space="preserve"> </v>
      </c>
      <c r="LH65" s="61">
        <f>IF(ISBLANK($P65)," ",IF(AND(NOT(ISBLANK($Q65)),MONTH($Q65)&gt;9),IF(MONTH($P65)&lt;=9,COUNTIF(Tableau2353[[#This Row],[02/09/2024]:[30/09/2024]],"B")), IF(IF(AND((ISBLANK($Q65))),MONTH($P65)&gt;9)," ",IF(MONTH($P65)&lt;=9,COUNTIF(Tableau2353[[#This Row],[02/09/2024]:[30/09/2024]],"B")))))</f>
        <v>0</v>
      </c>
      <c r="LI65" s="61">
        <f>IF(ISBLANK($P65)," ",IF(AND(NOT(ISBLANK($Q65)),MONTH($Q65)&gt;10),IF(MONTH($P65)&lt;=10,COUNTIF(Tableau2353[[#This Row],[01/10/2024]:[31/10/2024]],"B")), IF(IF(AND((ISBLANK($Q65))),MONTH($P65)&gt;10)," ",IF(MONTH($P65)&lt;=10,COUNTIF(Tableau2353[[#This Row],[01/10/2024]:[31/10/2024]],"B")))))</f>
        <v>0</v>
      </c>
      <c r="LJ65" s="61">
        <f>IF(ISBLANK($P65)," ",IF(AND(NOT(ISBLANK($Q65)),MONTH($Q65)&gt;11),IF(MONTH($P65)&lt;=11,COUNTIF(Tableau2353[[#This Row],[01/11/2024]:[29/11/2024]],"B")), IF(IF(AND((ISBLANK($Q65))),MONTH($P65)&gt;11)," ",IF(MONTH($P65)&lt;=11,COUNTIF(Tableau2353[[#This Row],[01/11/2024]:[29/11/2024]],"B")))))</f>
        <v>0</v>
      </c>
      <c r="LK65" s="61">
        <f>IF(ISBLANK($P65)," ",IF(AND(NOT(ISBLANK($Q65)),MONTH($Q65)&gt;12),IF(MONTH($P65)&lt;=12,COUNTIF(Tableau2353[[#This Row],[02/12/2024]:[31/12/2024]],"B")), IF(IF(AND((ISBLANK($Q65))),MONTH($P65)&gt;12)," ",IF(MONTH($P65)&lt;=12,COUNTIF(Tableau2353[[#This Row],[02/12/2024]:[31/12/2024]],"B")))))</f>
        <v>0</v>
      </c>
    </row>
    <row r="66" spans="1:323" ht="15" hidden="1" customHeight="1">
      <c r="A66" s="40">
        <v>1</v>
      </c>
      <c r="B66" s="92" t="s">
        <v>584</v>
      </c>
      <c r="C66" s="72" t="s">
        <v>585</v>
      </c>
      <c r="D66" s="32">
        <v>45505</v>
      </c>
      <c r="E66" s="26" t="s">
        <v>419</v>
      </c>
      <c r="F66" s="26" t="s">
        <v>465</v>
      </c>
      <c r="G66" s="26" t="s">
        <v>421</v>
      </c>
      <c r="H66" s="6" t="s">
        <v>422</v>
      </c>
      <c r="I66" s="6" t="s">
        <v>423</v>
      </c>
      <c r="J66" s="36" t="s">
        <v>440</v>
      </c>
      <c r="K66" s="36" t="s">
        <v>441</v>
      </c>
      <c r="L66" s="36"/>
      <c r="M66" s="6" t="s">
        <v>527</v>
      </c>
      <c r="N66" s="6" t="s">
        <v>443</v>
      </c>
      <c r="O66" s="6" t="s">
        <v>451</v>
      </c>
      <c r="P66" s="37">
        <v>45505</v>
      </c>
      <c r="Q66" s="29"/>
      <c r="R66" s="27" t="s">
        <v>445</v>
      </c>
      <c r="S66" s="28" t="str">
        <f>IF(ISBLANK(P66)," ",IF(IF(AND(NOT(ISBLANK(Q66))),MONTH(Q66)&lt;1)," ",IF(MONTH(P66)&lt;2,SUM(Tableau2353[[#This Row],[01/01/2024]:[31/01/2024]])," ")))</f>
        <v xml:space="preserve"> </v>
      </c>
      <c r="T66" s="28" t="str">
        <f>IF(ISBLANK(P66)," ",IF(IF(AND(NOT(ISBLANK(Q66))),MONTH(Q66)&lt;2)," ",IF(MONTH(P66)&lt;3,SUM(Tableau2353[[#This Row],[01/02/2024]:[29/02/2024]])," ")))</f>
        <v xml:space="preserve"> </v>
      </c>
      <c r="U66" s="28" t="str">
        <f>IF(ISBLANK(P66)," ",IF(IF(AND(NOT(ISBLANK(Q66))),MONTH(Q66)&lt;3)," ",IF(MONTH(P66)&lt;4,SUM(Tableau2353[[#This Row],[01/03/2024]:[29/03/2024]])," ")))</f>
        <v xml:space="preserve"> </v>
      </c>
      <c r="V66" s="28" t="str">
        <f>IF(ISBLANK(P66)," ",IF(IF(AND(NOT(ISBLANK(Q66))),MONTH(Q66)&lt;4)," ",IF(MONTH(P66)&lt;5,SUM(Tableau2353[[#This Row],[01/04/2024]:[30/04/2024]])," ")))</f>
        <v xml:space="preserve"> </v>
      </c>
      <c r="W66" s="28" t="str">
        <f>IF(ISBLANK(P66)," ",IF(IF(AND(NOT(ISBLANK(Q66))),MONTH(Q66)&lt;5)," ",IF(MONTH(P66)&lt;6,SUM(Tableau2353[[#This Row],[01/05/2024]:[31/05/2024]])," ")))</f>
        <v xml:space="preserve"> </v>
      </c>
      <c r="X66" s="28" t="str">
        <f>IF(ISBLANK(P66)," ",IF(IF(AND(NOT(ISBLANK(Q66))),MONTH(Q66)&lt;6)," ",IF(MONTH(P66)&lt;7,SUM(Tableau2353[[#This Row],[3/6/20242]:[28/06/2024]])," ")))</f>
        <v xml:space="preserve"> </v>
      </c>
      <c r="Y66" s="28" t="str">
        <f>IF(ISBLANK(P66)," ",IF(IF(AND(NOT(ISBLANK(Q66))),MONTH(Q66)&lt;6)," ",IF(MONTH(P66)&lt;8,SUM(Tableau2353[[#This Row],[01/07/2024]:[31/07/2024]])," ")))</f>
        <v xml:space="preserve"> </v>
      </c>
      <c r="Z66" s="28">
        <f>IF(ISBLANK(P66)," ",IF(IF(AND(NOT(ISBLANK(Q66))),MONTH(Q66)&lt;8)," ",IF(MONTH(P66)&lt;9,SUM(Tableau2353[[#This Row],[1/8/2024]:[30/08/2024]])," ")))</f>
        <v>14</v>
      </c>
      <c r="AA66" s="28">
        <f>IF(ISBLANK(P66)," ",IF(IF(AND(NOT(ISBLANK(Q66))),MONTH(Q66)&lt;9)," ",IF(MONTH(P66)&lt;10,SUM(Tableau2353[[#This Row],[02/09/2024]:[30/09/2024]])," ")))</f>
        <v>20</v>
      </c>
      <c r="AB66" s="28">
        <f>IF(ISBLANK(P66)," ",IF(IF(AND(NOT(ISBLANK(Q66))),MONTH(Q66)&lt;10)," ",IF(MONTH(P66)&lt;11,SUM(Tableau2353[[#This Row],[01/10/2024]:[31/10/2024]])," ")))</f>
        <v>23</v>
      </c>
      <c r="AC66" s="28">
        <f>IF(ISBLANK(P66)," ",IF(IF(AND(NOT(ISBLANK(Q66))),MONTH(Q66)&lt;11)," ",IF(MONTH(P66)&lt;12,SUM(Tableau2353[[#This Row],[01/11/2024]:[29/11/2024]])," ")))</f>
        <v>19</v>
      </c>
      <c r="AD66" s="28">
        <f>IF(ISBLANK(P66)," ",IF(IF(AND(NOT(ISBLANK(Q66))),MONTH(Q66)&lt;12)," ",IF(MONTH(P66)&lt;13,SUM(Tableau2353[[#This Row],[02/12/2024]:[31/12/2024]])," ")))</f>
        <v>17</v>
      </c>
      <c r="AE66" s="7"/>
      <c r="AF66" s="67" t="str">
        <f>IF(OR(ISBLANK(P66),Tableau2353[[#This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6" s="7" t="str">
        <f>IF(OR(ISBLANK(P66),Tableau2353[[#This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6" s="7" t="str">
        <f>IF(OR(ISBLANK(P66),Tableau2353[[#This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6" s="7" t="str">
        <f>IF(OR(ISBLANK(P66),Tableau2353[[#This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6" s="7" t="str">
        <f>IF(OR(ISBLANK(P66),Tableau2353[[#This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6" s="7" t="str">
        <f>IF(OR(ISBLANK(P66),Tableau2353[[#This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6" s="7" t="str">
        <f>IF(OR(ISBLANK(P66),Tableau2353[[#This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6" s="7">
        <f>IF(OR(ISBLANK(P66),Tableau2353[[#This Row],[Août]]=" ")," ",SUM(Tableau2353[[#This Row],[1/8/2024]:[30/08/2024]])/(COUNTA(Tableau2353[[#This Row],[1/8/2024]:[30/08/2024]])+COUNTBLANK(Tableau2353[[#This Row],[1/8/2024]:[30/08/2024]])))</f>
        <v>0.63636363636363635</v>
      </c>
      <c r="AN66" s="7">
        <f>IF(OR(ISBLANK(P66),Tableau2353[[#This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66" s="7">
        <f>IF(OR(ISBLANK(P66),Tableau2353[[#This Row],[Octobre]]=" ")," ",SUM(Tableau2353[[#This Row],[01/10/2024]:[31/10/2024]])/(COUNTA(Tableau2353[[#This Row],[01/10/2024]:[31/10/2024]])+COUNTBLANK(Tableau2353[[#This Row],[01/10/2024]:[31/10/2024]])))</f>
        <v>1</v>
      </c>
      <c r="AP66" s="7">
        <f>IF(OR(ISBLANK(P66),Tableau2353[[#This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66" s="7">
        <f>IF(OR(ISBLANK(P66),Tableau2353[[#This Row],[Décembre]]=" ")," ",SUM(Tableau2353[[#This Row],[02/12/2024]:[31/12/2024]])/(COUNTA(Tableau2353[[#This Row],[02/12/2024]:[31/12/2024]])+COUNTBLANK(Tableau2353[[#This Row],[02/12/2024]:[31/12/2024]])))</f>
        <v>0.77272727272727271</v>
      </c>
      <c r="AR66" s="8"/>
      <c r="AS66" s="8"/>
      <c r="AT66" s="8"/>
      <c r="AU66" s="8"/>
      <c r="AV66" s="8"/>
      <c r="AW66" s="8"/>
      <c r="AX66" s="8"/>
      <c r="AY66" s="8"/>
      <c r="AZ66" s="62" t="s">
        <v>415</v>
      </c>
      <c r="BA66" s="8"/>
      <c r="BB66" s="8"/>
      <c r="BC66" s="8"/>
      <c r="BD66" s="51"/>
      <c r="BE66" s="8"/>
      <c r="BF66" s="8"/>
      <c r="BG66" s="8"/>
      <c r="BH66" s="52"/>
      <c r="BI66" s="51"/>
      <c r="BJ66" s="8"/>
      <c r="BK66" s="8"/>
      <c r="BL66" s="8"/>
      <c r="BM66" s="52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 t="s">
        <v>415</v>
      </c>
      <c r="FJ66" s="8" t="s">
        <v>415</v>
      </c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 t="s">
        <v>415</v>
      </c>
      <c r="GN66" s="8"/>
      <c r="GO66" s="8" t="s">
        <v>409</v>
      </c>
      <c r="GP66" s="8" t="s">
        <v>409</v>
      </c>
      <c r="GQ66" s="8">
        <v>1</v>
      </c>
      <c r="GR66" s="8">
        <v>1</v>
      </c>
      <c r="GS66" s="8">
        <v>1</v>
      </c>
      <c r="GT66" s="8">
        <v>1</v>
      </c>
      <c r="GU66" s="8">
        <v>1</v>
      </c>
      <c r="GV66" s="8">
        <v>1</v>
      </c>
      <c r="GW66" s="8">
        <v>1</v>
      </c>
      <c r="GX66" s="8" t="s">
        <v>415</v>
      </c>
      <c r="GY66" s="8">
        <v>1</v>
      </c>
      <c r="GZ66" s="8">
        <v>1</v>
      </c>
      <c r="HA66" s="8" t="s">
        <v>413</v>
      </c>
      <c r="HB66" s="8" t="s">
        <v>415</v>
      </c>
      <c r="HC66" s="8" t="s">
        <v>415</v>
      </c>
      <c r="HD66" s="8" t="s">
        <v>413</v>
      </c>
      <c r="HE66" s="8" t="s">
        <v>413</v>
      </c>
      <c r="HF66" s="8">
        <v>1</v>
      </c>
      <c r="HG66" s="8">
        <v>1</v>
      </c>
      <c r="HH66" s="8">
        <v>1</v>
      </c>
      <c r="HI66" s="8">
        <v>1</v>
      </c>
      <c r="HJ66" s="8">
        <v>1</v>
      </c>
      <c r="HK66" s="8">
        <v>1</v>
      </c>
      <c r="HL66" s="8">
        <v>1</v>
      </c>
      <c r="HM66" s="8">
        <v>1</v>
      </c>
      <c r="HN66" s="8">
        <v>1</v>
      </c>
      <c r="HO66" s="8">
        <v>1</v>
      </c>
      <c r="HP66" s="8">
        <v>1</v>
      </c>
      <c r="HQ66" s="8">
        <v>1</v>
      </c>
      <c r="HR66" s="8">
        <v>1</v>
      </c>
      <c r="HS66" s="8">
        <v>1</v>
      </c>
      <c r="HT66" s="8">
        <v>1</v>
      </c>
      <c r="HU66" s="8" t="s">
        <v>415</v>
      </c>
      <c r="HV66" s="8">
        <v>1</v>
      </c>
      <c r="HW66" s="8">
        <v>1</v>
      </c>
      <c r="HX66" s="8">
        <v>1</v>
      </c>
      <c r="HY66" s="8">
        <v>1</v>
      </c>
      <c r="HZ66" s="8">
        <v>1</v>
      </c>
      <c r="IA66" s="8">
        <v>1</v>
      </c>
      <c r="IB66" s="8">
        <v>1</v>
      </c>
      <c r="IC66" s="8">
        <v>1</v>
      </c>
      <c r="ID66" s="8">
        <v>1</v>
      </c>
      <c r="IE66" s="8">
        <v>1</v>
      </c>
      <c r="IF66" s="8">
        <v>1</v>
      </c>
      <c r="IG66" s="8">
        <v>1</v>
      </c>
      <c r="IH66" s="8">
        <v>1</v>
      </c>
      <c r="II66" s="8">
        <v>1</v>
      </c>
      <c r="IJ66" s="8">
        <v>1</v>
      </c>
      <c r="IK66" s="8">
        <v>1</v>
      </c>
      <c r="IL66" s="8">
        <v>1</v>
      </c>
      <c r="IM66" s="8">
        <v>1</v>
      </c>
      <c r="IN66" s="8">
        <v>1</v>
      </c>
      <c r="IO66" s="8">
        <v>1</v>
      </c>
      <c r="IP66" s="8">
        <v>1</v>
      </c>
      <c r="IQ66" s="8">
        <v>1</v>
      </c>
      <c r="IR66" s="8">
        <v>1</v>
      </c>
      <c r="IS66" s="8">
        <v>1</v>
      </c>
      <c r="IT66" s="8">
        <v>1</v>
      </c>
      <c r="IU66" s="8">
        <v>1</v>
      </c>
      <c r="IV66" s="8">
        <v>1</v>
      </c>
      <c r="IW66" s="8">
        <v>1</v>
      </c>
      <c r="IX66" s="8">
        <v>1</v>
      </c>
      <c r="IY66" s="8">
        <v>1</v>
      </c>
      <c r="IZ66" s="8">
        <v>1</v>
      </c>
      <c r="JA66" s="8">
        <v>1</v>
      </c>
      <c r="JB66" s="8">
        <v>1</v>
      </c>
      <c r="JC66" s="8">
        <v>1</v>
      </c>
      <c r="JD66" s="8">
        <v>1</v>
      </c>
      <c r="JE66" s="8">
        <v>1</v>
      </c>
      <c r="JF66" s="8" t="s">
        <v>415</v>
      </c>
      <c r="JG66" s="8">
        <v>1</v>
      </c>
      <c r="JH66" s="8">
        <v>1</v>
      </c>
      <c r="JI66" s="8">
        <v>1</v>
      </c>
      <c r="JJ66" s="8">
        <v>1</v>
      </c>
      <c r="JK66" s="8">
        <v>1</v>
      </c>
      <c r="JL66" s="8">
        <v>1</v>
      </c>
      <c r="JM66" s="8">
        <v>1</v>
      </c>
      <c r="JN66" s="8" t="s">
        <v>415</v>
      </c>
      <c r="JO66" s="8">
        <v>1</v>
      </c>
      <c r="JP66" s="8">
        <v>1</v>
      </c>
      <c r="JQ66" s="8">
        <v>1</v>
      </c>
      <c r="JR66" s="8">
        <v>1</v>
      </c>
      <c r="JS66" s="8">
        <v>1</v>
      </c>
      <c r="JT66" s="8">
        <v>1</v>
      </c>
      <c r="JU66" s="8">
        <v>1</v>
      </c>
      <c r="JV66" s="8">
        <v>1</v>
      </c>
      <c r="JW66" s="8">
        <v>1</v>
      </c>
      <c r="JX66" s="8">
        <v>1</v>
      </c>
      <c r="JY66" s="8">
        <v>1</v>
      </c>
      <c r="JZ66" s="8">
        <v>1</v>
      </c>
      <c r="KA66" s="8">
        <v>1</v>
      </c>
      <c r="KB66" s="8">
        <v>1</v>
      </c>
      <c r="KC66" s="8">
        <v>1</v>
      </c>
      <c r="KD66" s="8">
        <v>1</v>
      </c>
      <c r="KE66" s="8">
        <v>1</v>
      </c>
      <c r="KF66" s="8">
        <v>1</v>
      </c>
      <c r="KG66" s="8">
        <v>1</v>
      </c>
      <c r="KH66" s="8">
        <v>1</v>
      </c>
      <c r="KI66" s="8">
        <v>1</v>
      </c>
      <c r="KJ66" s="8">
        <v>1</v>
      </c>
      <c r="KK66" s="8">
        <v>1</v>
      </c>
      <c r="KL66" s="8">
        <v>1</v>
      </c>
      <c r="KM66" s="8" t="s">
        <v>413</v>
      </c>
      <c r="KN66" s="8" t="s">
        <v>413</v>
      </c>
      <c r="KO66" s="8" t="s">
        <v>413</v>
      </c>
      <c r="KP66" s="8" t="s">
        <v>413</v>
      </c>
      <c r="KQ66" s="8" t="s">
        <v>413</v>
      </c>
      <c r="KR66" s="8">
        <v>1</v>
      </c>
      <c r="KS66" s="8">
        <v>1</v>
      </c>
      <c r="KT66" s="8">
        <f t="shared" si="3"/>
        <v>2</v>
      </c>
      <c r="KU66" s="8">
        <f t="shared" si="0"/>
        <v>8</v>
      </c>
      <c r="KV66" s="8">
        <f t="shared" si="1"/>
        <v>93</v>
      </c>
      <c r="KW66" s="8">
        <f t="shared" si="2"/>
        <v>10</v>
      </c>
      <c r="KX66" s="8">
        <v>7.5</v>
      </c>
      <c r="KY66" s="8"/>
      <c r="KZ66" s="61" t="str">
        <f>IF(ISBLANK($P66)," ",IF(AND(NOT(ISBLANK($Q66)),MONTH($Q66)&gt;1),IF(MONTH($P66)&lt;=1,COUNTIF(Tableau2353[[#This Row],[01/01/2024]:[31/01/2024]],"B")), IF(IF(AND((ISBLANK($Q66))),MONTH($P66)&gt;1)," ",IF(MONTH($P66)&lt;=1,COUNTIF(Tableau2353[[#This Row],[01/01/2024]:[31/01/2024]],"B")))))</f>
        <v xml:space="preserve"> </v>
      </c>
      <c r="LA66" s="61" t="str">
        <f>IF(ISBLANK($P66)," ",IF(AND(NOT(ISBLANK($Q66)),MONTH($Q66)&gt;2),IF(MONTH($P66)&lt;=2,COUNTIF(Tableau2353[[#This Row],[01/02/2024]:[29/02/2024]],"B")), IF(IF(AND((ISBLANK($Q66))),MONTH($P66)&gt;2)," ",IF(MONTH($P66)&lt;=2,COUNTIF(Tableau2353[[#This Row],[01/02/2024]:[29/02/2024]],"B")))))</f>
        <v xml:space="preserve"> </v>
      </c>
      <c r="LB66" s="61" t="str">
        <f>IF(ISBLANK($P66)," ",IF(AND(NOT(ISBLANK($Q66)),MONTH($Q66)&gt;3),IF(MONTH($P66)&lt;=3,COUNTIF(Tableau2353[[#This Row],[01/03/2024]:[29/03/2024]],"B")), IF(IF(AND((ISBLANK($Q66))),MONTH($P66)&gt;3)," ",IF(MONTH($P66)&lt;=3,COUNTIF(Tableau2353[[#This Row],[01/03/2024]:[29/03/2024]],"B")))))</f>
        <v xml:space="preserve"> </v>
      </c>
      <c r="LC66" s="61" t="str">
        <f>IF(ISBLANK($P66)," ",IF(AND(NOT(ISBLANK($Q66)),MONTH($Q66)&gt;4),IF(MONTH($P66)&lt;=4,COUNTIF(Tableau2353[[#This Row],[01/04/2024]:[30/04/2024]],"B")), IF(IF(AND((ISBLANK($Q66))),MONTH($P66)&gt;4)," ",IF(MONTH($P66)&lt;=4,COUNTIF(Tableau2353[[#This Row],[01/04/2024]:[30/04/2024]],"B")))))</f>
        <v xml:space="preserve"> </v>
      </c>
      <c r="LD66" s="61" t="str">
        <f>IF(ISBLANK($P66)," ",IF(AND(NOT(ISBLANK($Q66)),MONTH($Q66)&gt;5),IF(MONTH($P66)&lt;=5,COUNTIF(Tableau2353[[#This Row],[01/05/2024]:[31/05/2024]],"B")), IF(IF(AND((ISBLANK($Q66))),MONTH($P66)&gt;5)," ",IF(MONTH($P66)&lt;=5,COUNTIF(Tableau2353[[#This Row],[01/05/2024]:[31/05/2024]],"B")))))</f>
        <v xml:space="preserve"> </v>
      </c>
      <c r="LE66" s="61" t="str">
        <f>IF(ISBLANK($P66)," ",IF(AND(NOT(ISBLANK($Q66)),MONTH($Q66)&gt;6),IF(MONTH($P66)&lt;=6,COUNTIF(Tableau2353[[#This Row],[3/6/20242]:[28/06/2024]],"B")), IF(IF(AND((ISBLANK($Q66))),MONTH($P66)&gt;6)," ",IF(MONTH($P66)&lt;=6,COUNTIF(Tableau2353[[#This Row],[3/6/20242]:[28/06/2024]],"B")))))</f>
        <v xml:space="preserve"> </v>
      </c>
      <c r="LF66" s="61" t="str">
        <f>IF(ISBLANK($P66)," ",IF(AND(NOT(ISBLANK($Q66)),MONTH($Q66)&gt;7),IF(MONTH($P66)&lt;=7,COUNTIF(Tableau2353[[#This Row],[01/07/2024]:[31/07/2024]],"B")), IF(IF(AND((ISBLANK($Q66))),MONTH($P66)&gt;7)," ",IF(MONTH($P66)&lt;=7,COUNTIF(Tableau2353[[#This Row],[01/07/2024]:[31/07/2024]],"B")))))</f>
        <v xml:space="preserve"> </v>
      </c>
      <c r="LG66" s="61">
        <f>IF(ISBLANK($P66)," ",IF(AND(NOT(ISBLANK($Q66)),MONTH($Q66)&gt;8),IF(MONTH($P66)&lt;=8,COUNTIF(Tableau2353[[#This Row],[1/8/2024]:[30/08/2024]],"B")), IF(IF(AND((ISBLANK($Q66))),MONTH($P66)&gt;8)," ",IF(MONTH($P66)&lt;=8,COUNTIF(Tableau2353[[#This Row],[1/8/2024]:[30/08/2024]],"B")))))</f>
        <v>0</v>
      </c>
      <c r="LH66" s="61">
        <f>IF(ISBLANK($P66)," ",IF(AND(NOT(ISBLANK($Q66)),MONTH($Q66)&gt;9),IF(MONTH($P66)&lt;=9,COUNTIF(Tableau2353[[#This Row],[02/09/2024]:[30/09/2024]],"B")), IF(IF(AND((ISBLANK($Q66))),MONTH($P66)&gt;9)," ",IF(MONTH($P66)&lt;=9,COUNTIF(Tableau2353[[#This Row],[02/09/2024]:[30/09/2024]],"B")))))</f>
        <v>0</v>
      </c>
      <c r="LI66" s="61">
        <f>IF(ISBLANK($P66)," ",IF(AND(NOT(ISBLANK($Q66)),MONTH($Q66)&gt;10),IF(MONTH($P66)&lt;=10,COUNTIF(Tableau2353[[#This Row],[01/10/2024]:[31/10/2024]],"B")), IF(IF(AND((ISBLANK($Q66))),MONTH($P66)&gt;10)," ",IF(MONTH($P66)&lt;=10,COUNTIF(Tableau2353[[#This Row],[01/10/2024]:[31/10/2024]],"B")))))</f>
        <v>0</v>
      </c>
      <c r="LJ66" s="61">
        <f>IF(ISBLANK($P66)," ",IF(AND(NOT(ISBLANK($Q66)),MONTH($Q66)&gt;11),IF(MONTH($P66)&lt;=11,COUNTIF(Tableau2353[[#This Row],[01/11/2024]:[29/11/2024]],"B")), IF(IF(AND((ISBLANK($Q66))),MONTH($P66)&gt;11)," ",IF(MONTH($P66)&lt;=11,COUNTIF(Tableau2353[[#This Row],[01/11/2024]:[29/11/2024]],"B")))))</f>
        <v>0</v>
      </c>
      <c r="LK66" s="61">
        <f>IF(ISBLANK($P66)," ",IF(AND(NOT(ISBLANK($Q66)),MONTH($Q66)&gt;12),IF(MONTH($P66)&lt;=12,COUNTIF(Tableau2353[[#This Row],[02/12/2024]:[31/12/2024]],"B")), IF(IF(AND((ISBLANK($Q66))),MONTH($P66)&gt;12)," ",IF(MONTH($P66)&lt;=12,COUNTIF(Tableau2353[[#This Row],[02/12/2024]:[31/12/2024]],"B")))))</f>
        <v>0</v>
      </c>
    </row>
    <row r="67" spans="1:323" ht="15" hidden="1" customHeight="1">
      <c r="A67" s="40">
        <v>1</v>
      </c>
      <c r="B67" s="25"/>
      <c r="C67" s="72" t="s">
        <v>1442</v>
      </c>
      <c r="D67" s="32">
        <v>45488</v>
      </c>
      <c r="E67" s="26" t="s">
        <v>419</v>
      </c>
      <c r="F67" s="26" t="s">
        <v>431</v>
      </c>
      <c r="G67" s="26" t="s">
        <v>421</v>
      </c>
      <c r="H67" s="6" t="s">
        <v>422</v>
      </c>
      <c r="I67" s="6" t="s">
        <v>423</v>
      </c>
      <c r="J67" s="36" t="s">
        <v>440</v>
      </c>
      <c r="K67" s="36" t="s">
        <v>441</v>
      </c>
      <c r="L67" s="36"/>
      <c r="M67" s="6" t="s">
        <v>527</v>
      </c>
      <c r="N67" s="6" t="s">
        <v>478</v>
      </c>
      <c r="O67" s="6" t="s">
        <v>451</v>
      </c>
      <c r="P67" s="37">
        <v>45488</v>
      </c>
      <c r="Q67" s="29" t="s">
        <v>1383</v>
      </c>
      <c r="R67" s="27" t="s">
        <v>614</v>
      </c>
      <c r="S67" s="28" t="e">
        <f>IF(ISBLANK(P67)," ",IF(IF(AND(NOT(ISBLANK(Q67))),MONTH(Q67)&lt;1)," ",IF(MONTH(P67)&lt;2,SUM(Tableau2353[[#This Row],[01/01/2024]:[31/01/2024]])," ")))</f>
        <v>#VALUE!</v>
      </c>
      <c r="T67" s="28" t="e">
        <f>IF(ISBLANK(P67)," ",IF(IF(AND(NOT(ISBLANK(Q67))),MONTH(Q67)&lt;2)," ",IF(MONTH(P67)&lt;3,SUM(Tableau2353[[#This Row],[01/02/2024]:[29/02/2024]])," ")))</f>
        <v>#VALUE!</v>
      </c>
      <c r="U67" s="28" t="e">
        <f>IF(ISBLANK(P67)," ",IF(IF(AND(NOT(ISBLANK(Q67))),MONTH(Q67)&lt;3)," ",IF(MONTH(P67)&lt;4,SUM(Tableau2353[[#This Row],[01/03/2024]:[29/03/2024]])," ")))</f>
        <v>#VALUE!</v>
      </c>
      <c r="V67" s="28" t="e">
        <f>IF(ISBLANK(P67)," ",IF(IF(AND(NOT(ISBLANK(Q67))),MONTH(Q67)&lt;4)," ",IF(MONTH(P67)&lt;5,SUM(Tableau2353[[#This Row],[01/04/2024]:[30/04/2024]])," ")))</f>
        <v>#VALUE!</v>
      </c>
      <c r="W67" s="28" t="e">
        <f>IF(ISBLANK(P67)," ",IF(IF(AND(NOT(ISBLANK(Q67))),MONTH(Q67)&lt;5)," ",IF(MONTH(P67)&lt;6,SUM(Tableau2353[[#This Row],[01/05/2024]:[31/05/2024]])," ")))</f>
        <v>#VALUE!</v>
      </c>
      <c r="X67" s="28" t="e">
        <f>IF(ISBLANK(P67)," ",IF(IF(AND(NOT(ISBLANK(Q67))),MONTH(Q67)&lt;6)," ",IF(MONTH(P67)&lt;7,SUM(Tableau2353[[#This Row],[3/6/20242]:[28/06/2024]])," ")))</f>
        <v>#VALUE!</v>
      </c>
      <c r="Y67" s="28" t="e">
        <f>IF(ISBLANK(P67)," ",IF(IF(AND(NOT(ISBLANK(Q67))),MONTH(Q67)&lt;6)," ",IF(MONTH(P67)&lt;8,SUM(Tableau2353[[#This Row],[01/07/2024]:[31/07/2024]])," ")))</f>
        <v>#VALUE!</v>
      </c>
      <c r="Z67" s="28" t="e">
        <f>IF(ISBLANK(P67)," ",IF(IF(AND(NOT(ISBLANK(Q67))),MONTH(Q67)&lt;8)," ",IF(MONTH(P67)&lt;9,SUM(Tableau2353[[#This Row],[1/8/2024]:[30/08/2024]])," ")))</f>
        <v>#VALUE!</v>
      </c>
      <c r="AA67" s="28" t="e">
        <f>IF(ISBLANK(P67)," ",IF(IF(AND(NOT(ISBLANK(Q67))),MONTH(Q67)&lt;9)," ",IF(MONTH(P67)&lt;10,SUM(Tableau2353[[#This Row],[02/09/2024]:[30/09/2024]])," ")))</f>
        <v>#VALUE!</v>
      </c>
      <c r="AB67" s="28">
        <v>19</v>
      </c>
      <c r="AC67" s="28" t="e">
        <f>IF(ISBLANK(P67)," ",IF(IF(AND(NOT(ISBLANK(Q67))),MONTH(Q67)&lt;11)," ",IF(MONTH(P67)&lt;12,SUM(Tableau2353[[#This Row],[01/11/2024]:[29/11/2024]])," ")))</f>
        <v>#VALUE!</v>
      </c>
      <c r="AD67" s="28">
        <v>0</v>
      </c>
      <c r="AE67" s="7"/>
      <c r="AF67" s="67" t="e">
        <f>IF(OR(ISBLANK(P67),Tableau2353[[#This Row],[Janvier]]=" ")," ",SUM(Tableau2353[[#This Row],[01/01/2024]:[31/01/2024]])/(COUNTA(Tableau2353[[#This Row],[01/01/2024]:[31/01/2024]])+COUNTBLANK(Tableau2353[[#This Row],[01/01/2024]:[31/01/2024]])))</f>
        <v>#VALUE!</v>
      </c>
      <c r="AG67" s="7" t="e">
        <f>IF(OR(ISBLANK(P67),Tableau2353[[#This Row],[Février]]=" ")," ",SUM(Tableau2353[[#This Row],[01/02/2024]:[29/02/2024]])/(COUNTA(Tableau2353[[#This Row],[01/02/2024]:[29/02/2024]])+COUNTBLANK(Tableau2353[[#This Row],[01/02/2024]:[29/02/2024]])))</f>
        <v>#VALUE!</v>
      </c>
      <c r="AH67" s="7" t="e">
        <f>IF(OR(ISBLANK(P67),Tableau2353[[#This Row],[Mars]]=" ")," ",SUM(Tableau2353[[#This Row],[01/03/2024]:[29/03/2024]])/(COUNTA(Tableau2353[[#This Row],[01/03/2024]:[29/03/2024]])+COUNTBLANK(Tableau2353[[#This Row],[01/03/2024]:[29/03/2024]])))</f>
        <v>#VALUE!</v>
      </c>
      <c r="AI67" s="7" t="e">
        <f>IF(OR(ISBLANK(P67),Tableau2353[[#This Row],[Avril]]=" ")," ",SUM(Tableau2353[[#This Row],[01/04/2024]:[30/04/2024]])/(COUNTA(Tableau2353[[#This Row],[01/04/2024]:[30/04/2024]])+COUNTBLANK(Tableau2353[[#This Row],[01/04/2024]:[30/04/2024]])))</f>
        <v>#VALUE!</v>
      </c>
      <c r="AJ67" s="7" t="e">
        <f>IF(OR(ISBLANK(P67),Tableau2353[[#This Row],[Mai]]=" ")," ",SUM(Tableau2353[[#This Row],[01/05/2024]:[31/05/2024]])/(COUNTA(Tableau2353[[#This Row],[01/05/2024]:[31/05/2024]])+COUNTBLANK(Tableau2353[[#This Row],[01/05/2024]:[31/01/2024]])))</f>
        <v>#VALUE!</v>
      </c>
      <c r="AK67" s="7" t="e">
        <f>IF(OR(ISBLANK(P67),Tableau2353[[#This Row],[Juin]]=" ")," ",SUM(Tableau2353[[#This Row],[3/6/20242]:[28/06/2024]])/(COUNTA(Tableau2353[[#This Row],[3/6/20242]:[28/06/2024]])+COUNTBLANK(Tableau2353[[#This Row],[3/6/20242]:[28/06/2024]])))</f>
        <v>#VALUE!</v>
      </c>
      <c r="AL67" s="7" t="e">
        <f>IF(OR(ISBLANK(P67),Tableau2353[[#This Row],[Juillet]]=" ")," ",SUM(Tableau2353[[#This Row],[01/07/2024]:[31/07/2024]])/(COUNTA(Tableau2353[[#This Row],[01/07/2024]:[31/07/2024]])+COUNTBLANK(Tableau2353[[#This Row],[01/07/2024]:[31/07/2024]])))</f>
        <v>#VALUE!</v>
      </c>
      <c r="AM67" s="7" t="e">
        <f>IF(OR(ISBLANK(P67),Tableau2353[[#This Row],[Août]]=" ")," ",SUM(Tableau2353[[#This Row],[1/8/2024]:[30/08/2024]])/(COUNTA(Tableau2353[[#This Row],[1/8/2024]:[30/08/2024]])+COUNTBLANK(Tableau2353[[#This Row],[1/8/2024]:[30/08/2024]])))</f>
        <v>#VALUE!</v>
      </c>
      <c r="AN67" s="7" t="e">
        <f>IF(OR(ISBLANK(P67),Tableau2353[[#This Row],[Septembre]]=" ")," ",SUM(Tableau2353[[#This Row],[02/09/2024]:[30/09/2024]])/(COUNTA(Tableau2353[[#This Row],[02/09/2024]:[30/09/2024]])+COUNTBLANK(Tableau2353[[#This Row],[02/09/2024]:[30/09/2024]])))</f>
        <v>#VALUE!</v>
      </c>
      <c r="AO67" s="7">
        <f>IF(OR(ISBLANK(P67),Tableau2353[[#This Row],[Octobre]]=" ")," ",SUM(Tableau2353[[#This Row],[01/10/2024]:[31/10/2024]])/(COUNTA(Tableau2353[[#This Row],[01/10/2024]:[31/10/2024]])+COUNTBLANK(Tableau2353[[#This Row],[01/10/2024]:[31/10/2024]])))</f>
        <v>1</v>
      </c>
      <c r="AP67" s="7" t="e">
        <f>IF(OR(ISBLANK(P67),Tableau2353[[#This Row],[Novembre]]=" ")," ",SUM(Tableau2353[[#This Row],[01/11/2024]:[29/11/2024]])/(COUNTA(Tableau2353[[#This Row],[01/11/2024]:[29/11/2024]])+COUNTBLANK(Tableau2353[[#This Row],[01/11/2024]:[29/11/2024]])))</f>
        <v>#VALUE!</v>
      </c>
      <c r="AQ67" s="7">
        <f>IF(OR(ISBLANK(P67),Tableau2353[[#This Row],[Décembre]]=" ")," ",SUM(Tableau2353[[#This Row],[02/12/2024]:[31/12/2024]])/(COUNTA(Tableau2353[[#This Row],[02/12/2024]:[31/12/2024]])+COUNTBLANK(Tableau2353[[#This Row],[02/12/2024]:[31/12/2024]])))</f>
        <v>1</v>
      </c>
      <c r="AR67" s="8"/>
      <c r="AS67" s="8"/>
      <c r="AT67" s="8"/>
      <c r="AU67" s="8"/>
      <c r="AV67" s="8"/>
      <c r="AW67" s="8"/>
      <c r="AX67" s="8"/>
      <c r="AY67" s="8"/>
      <c r="AZ67" s="62" t="s">
        <v>415</v>
      </c>
      <c r="BA67" s="8"/>
      <c r="BB67" s="8"/>
      <c r="BC67" s="8"/>
      <c r="BD67" s="51"/>
      <c r="BE67" s="8"/>
      <c r="BF67" s="8"/>
      <c r="BG67" s="8"/>
      <c r="BH67" s="52"/>
      <c r="BI67" s="51"/>
      <c r="BJ67" s="8"/>
      <c r="BK67" s="8"/>
      <c r="BL67" s="8"/>
      <c r="BM67" s="52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 t="s">
        <v>415</v>
      </c>
      <c r="FJ67" s="8" t="s">
        <v>415</v>
      </c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>
        <v>1</v>
      </c>
      <c r="GC67" s="8">
        <v>1</v>
      </c>
      <c r="GD67" s="8">
        <v>1</v>
      </c>
      <c r="GE67" s="8">
        <v>1</v>
      </c>
      <c r="GF67" s="8">
        <v>1</v>
      </c>
      <c r="GG67" s="8">
        <v>1</v>
      </c>
      <c r="GH67" s="8">
        <v>1</v>
      </c>
      <c r="GI67" s="8">
        <v>1</v>
      </c>
      <c r="GJ67" s="8">
        <v>1</v>
      </c>
      <c r="GK67" s="8">
        <v>1</v>
      </c>
      <c r="GL67" s="8">
        <v>1</v>
      </c>
      <c r="GM67" s="8" t="s">
        <v>415</v>
      </c>
      <c r="GN67" s="8">
        <v>1</v>
      </c>
      <c r="GO67" s="8">
        <v>1</v>
      </c>
      <c r="GP67" s="8">
        <v>1</v>
      </c>
      <c r="GQ67" s="8">
        <v>1</v>
      </c>
      <c r="GR67" s="8">
        <v>1</v>
      </c>
      <c r="GS67" s="8">
        <v>1</v>
      </c>
      <c r="GT67" s="8">
        <v>1</v>
      </c>
      <c r="GU67" s="8">
        <v>1</v>
      </c>
      <c r="GV67" s="8">
        <v>1</v>
      </c>
      <c r="GW67" s="8">
        <v>1</v>
      </c>
      <c r="GX67" s="8" t="s">
        <v>415</v>
      </c>
      <c r="GY67" s="8">
        <v>1</v>
      </c>
      <c r="GZ67" s="8">
        <v>1</v>
      </c>
      <c r="HA67" s="8">
        <v>1</v>
      </c>
      <c r="HB67" s="8" t="s">
        <v>415</v>
      </c>
      <c r="HC67" s="8" t="s">
        <v>415</v>
      </c>
      <c r="HD67" s="8">
        <v>1</v>
      </c>
      <c r="HE67" s="8">
        <v>1</v>
      </c>
      <c r="HF67" s="8">
        <v>1</v>
      </c>
      <c r="HG67" s="8">
        <v>1</v>
      </c>
      <c r="HH67" s="8">
        <v>1</v>
      </c>
      <c r="HI67" s="8">
        <v>1</v>
      </c>
      <c r="HJ67" s="8">
        <v>1</v>
      </c>
      <c r="HK67" s="8">
        <v>1</v>
      </c>
      <c r="HL67" s="8">
        <v>1</v>
      </c>
      <c r="HM67" s="8">
        <v>1</v>
      </c>
      <c r="HN67" s="8">
        <v>1</v>
      </c>
      <c r="HO67" s="8">
        <v>1</v>
      </c>
      <c r="HP67" s="8">
        <v>1</v>
      </c>
      <c r="HQ67" s="8">
        <v>1</v>
      </c>
      <c r="HR67" s="8">
        <v>1</v>
      </c>
      <c r="HS67" s="8">
        <v>1</v>
      </c>
      <c r="HT67" s="8">
        <v>1</v>
      </c>
      <c r="HU67" s="8" t="s">
        <v>415</v>
      </c>
      <c r="HV67" s="8">
        <v>1</v>
      </c>
      <c r="HW67" s="8">
        <v>1</v>
      </c>
      <c r="HX67" s="8">
        <v>1</v>
      </c>
      <c r="HY67" s="8">
        <v>1</v>
      </c>
      <c r="HZ67" s="8">
        <v>1</v>
      </c>
      <c r="IA67" s="8">
        <v>1</v>
      </c>
      <c r="IB67" s="8">
        <v>1</v>
      </c>
      <c r="IC67" s="8">
        <v>1</v>
      </c>
      <c r="ID67" s="8">
        <v>1</v>
      </c>
      <c r="IE67" s="8">
        <v>1</v>
      </c>
      <c r="IF67" s="8">
        <v>1</v>
      </c>
      <c r="IG67" s="8">
        <v>1</v>
      </c>
      <c r="IH67" s="8">
        <v>1</v>
      </c>
      <c r="II67" s="8">
        <v>1</v>
      </c>
      <c r="IJ67" s="8">
        <v>1</v>
      </c>
      <c r="IK67" s="8">
        <v>1</v>
      </c>
      <c r="IL67" s="8">
        <v>1</v>
      </c>
      <c r="IM67" s="8">
        <v>1</v>
      </c>
      <c r="IN67" s="8">
        <v>1</v>
      </c>
      <c r="IO67" s="8">
        <v>1</v>
      </c>
      <c r="IP67" s="8">
        <v>1</v>
      </c>
      <c r="IQ67" s="8">
        <v>1</v>
      </c>
      <c r="IR67" s="8">
        <v>1</v>
      </c>
      <c r="IS67" s="8">
        <v>1</v>
      </c>
      <c r="IT67" s="8">
        <v>1</v>
      </c>
      <c r="IU67" s="8">
        <v>1</v>
      </c>
      <c r="IV67" s="8">
        <v>1</v>
      </c>
      <c r="IW67" s="8">
        <v>1</v>
      </c>
      <c r="IX67" s="8">
        <v>1</v>
      </c>
      <c r="IY67" s="8">
        <v>1</v>
      </c>
      <c r="IZ67" s="8">
        <v>1</v>
      </c>
      <c r="JA67" s="8">
        <v>1</v>
      </c>
      <c r="JB67" s="8">
        <v>1</v>
      </c>
      <c r="JC67" s="8">
        <v>1</v>
      </c>
      <c r="JD67" s="8">
        <v>1</v>
      </c>
      <c r="JE67" s="8">
        <v>1</v>
      </c>
      <c r="JF67" s="8" t="s">
        <v>415</v>
      </c>
      <c r="JG67" s="8">
        <v>1</v>
      </c>
      <c r="JH67" s="8">
        <v>1</v>
      </c>
      <c r="JI67" s="8">
        <v>1</v>
      </c>
      <c r="JJ67" s="8">
        <v>1</v>
      </c>
      <c r="JK67" s="8">
        <v>1</v>
      </c>
      <c r="JL67" s="8">
        <v>1</v>
      </c>
      <c r="JM67" s="8">
        <v>1</v>
      </c>
      <c r="JN67" s="8" t="s">
        <v>415</v>
      </c>
      <c r="JO67" s="8">
        <v>1</v>
      </c>
      <c r="JP67" s="8">
        <v>1</v>
      </c>
      <c r="JQ67" s="8">
        <v>1</v>
      </c>
      <c r="JR67" s="8">
        <v>1</v>
      </c>
      <c r="JS67" s="8">
        <v>1</v>
      </c>
      <c r="JT67" s="8">
        <v>1</v>
      </c>
      <c r="JU67" s="8">
        <v>1</v>
      </c>
      <c r="JV67" s="8">
        <v>1</v>
      </c>
      <c r="JW67" s="8">
        <v>1</v>
      </c>
      <c r="JX67" s="8">
        <v>1</v>
      </c>
      <c r="JY67" s="8">
        <v>1</v>
      </c>
      <c r="JZ67" s="8">
        <v>1</v>
      </c>
      <c r="KA67" s="8">
        <v>1</v>
      </c>
      <c r="KB67" s="8">
        <v>1</v>
      </c>
      <c r="KC67" s="8">
        <v>1</v>
      </c>
      <c r="KD67" s="8">
        <v>1</v>
      </c>
      <c r="KE67" s="8">
        <v>1</v>
      </c>
      <c r="KF67" s="8">
        <v>1</v>
      </c>
      <c r="KG67" s="8">
        <v>1</v>
      </c>
      <c r="KH67" s="8">
        <v>1</v>
      </c>
      <c r="KI67" s="8">
        <v>1</v>
      </c>
      <c r="KJ67" s="8">
        <v>1</v>
      </c>
      <c r="KK67" s="8">
        <v>1</v>
      </c>
      <c r="KL67" s="8">
        <v>1</v>
      </c>
      <c r="KM67" s="8">
        <v>1</v>
      </c>
      <c r="KN67" s="8">
        <v>1</v>
      </c>
      <c r="KO67" s="8">
        <v>1</v>
      </c>
      <c r="KP67" s="8">
        <v>1</v>
      </c>
      <c r="KQ67" s="8">
        <v>1</v>
      </c>
      <c r="KR67" s="8">
        <v>1</v>
      </c>
      <c r="KS67" s="8">
        <v>1</v>
      </c>
      <c r="KT67" s="8">
        <f t="shared" si="3"/>
        <v>0</v>
      </c>
      <c r="KU67" s="8">
        <f t="shared" ref="KU67:KU73" si="4">COUNTIF($AR67:$KS67,"CP")</f>
        <v>0</v>
      </c>
      <c r="KV67" s="8">
        <f t="shared" ref="KV67:KV73" si="5">COUNTIF($AR67:$KS67,1)</f>
        <v>115</v>
      </c>
      <c r="KW67" s="8">
        <f t="shared" ref="KW67:KW73" si="6">COUNTIF($AR67:$KS67,"BH")</f>
        <v>10</v>
      </c>
      <c r="KX67" s="8"/>
      <c r="KY67" s="8" t="e">
        <f>VLOOKUP(Tableau2353[[#This Row],[Matricule]],Feuil2!D:J,7,0)</f>
        <v>#N/A</v>
      </c>
      <c r="KZ67" s="61" t="e">
        <f>IF(ISBLANK($P67)," ",IF(AND(NOT(ISBLANK($Q67)),MONTH($Q67)&gt;1),IF(MONTH($P67)&lt;=1,COUNTIF(Tableau2353[[#This Row],[01/01/2024]:[31/01/2024]],"B")), IF(IF(AND((ISBLANK($Q67))),MONTH($P67)&gt;1)," ",IF(MONTH($P67)&lt;=1,COUNTIF(Tableau2353[[#This Row],[01/01/2024]:[31/01/2024]],"B")))))</f>
        <v>#VALUE!</v>
      </c>
      <c r="LA67" s="61" t="e">
        <f>IF(ISBLANK($P67)," ",IF(AND(NOT(ISBLANK($Q67)),MONTH($Q67)&gt;2),IF(MONTH($P67)&lt;=2,COUNTIF(Tableau2353[[#This Row],[01/02/2024]:[29/02/2024]],"B")), IF(IF(AND((ISBLANK($Q67))),MONTH($P67)&gt;2)," ",IF(MONTH($P67)&lt;=2,COUNTIF(Tableau2353[[#This Row],[01/02/2024]:[29/02/2024]],"B")))))</f>
        <v>#VALUE!</v>
      </c>
      <c r="LB67" s="61" t="e">
        <f>IF(ISBLANK($P67)," ",IF(AND(NOT(ISBLANK($Q67)),MONTH($Q67)&gt;3),IF(MONTH($P67)&lt;=3,COUNTIF(Tableau2353[[#This Row],[01/03/2024]:[29/03/2024]],"B")), IF(IF(AND((ISBLANK($Q67))),MONTH($P67)&gt;3)," ",IF(MONTH($P67)&lt;=3,COUNTIF(Tableau2353[[#This Row],[01/03/2024]:[29/03/2024]],"B")))))</f>
        <v>#VALUE!</v>
      </c>
      <c r="LC67" s="61" t="e">
        <f>IF(ISBLANK($P67)," ",IF(AND(NOT(ISBLANK($Q67)),MONTH($Q67)&gt;4),IF(MONTH($P67)&lt;=4,COUNTIF(Tableau2353[[#This Row],[01/04/2024]:[30/04/2024]],"B")), IF(IF(AND((ISBLANK($Q67))),MONTH($P67)&gt;4)," ",IF(MONTH($P67)&lt;=4,COUNTIF(Tableau2353[[#This Row],[01/04/2024]:[30/04/2024]],"B")))))</f>
        <v>#VALUE!</v>
      </c>
      <c r="LD67" s="61" t="e">
        <f>IF(ISBLANK($P67)," ",IF(AND(NOT(ISBLANK($Q67)),MONTH($Q67)&gt;5),IF(MONTH($P67)&lt;=5,COUNTIF(Tableau2353[[#This Row],[01/05/2024]:[31/05/2024]],"B")), IF(IF(AND((ISBLANK($Q67))),MONTH($P67)&gt;5)," ",IF(MONTH($P67)&lt;=5,COUNTIF(Tableau2353[[#This Row],[01/05/2024]:[31/05/2024]],"B")))))</f>
        <v>#VALUE!</v>
      </c>
      <c r="LE67" s="61" t="e">
        <f>IF(ISBLANK($P67)," ",IF(AND(NOT(ISBLANK($Q67)),MONTH($Q67)&gt;6),IF(MONTH($P67)&lt;=6,COUNTIF(Tableau2353[[#This Row],[3/6/20242]:[28/06/2024]],"B")), IF(IF(AND((ISBLANK($Q67))),MONTH($P67)&gt;6)," ",IF(MONTH($P67)&lt;=6,COUNTIF(Tableau2353[[#This Row],[3/6/20242]:[28/06/2024]],"B")))))</f>
        <v>#VALUE!</v>
      </c>
      <c r="LF67" s="61" t="e">
        <f>IF(ISBLANK($P67)," ",IF(AND(NOT(ISBLANK($Q67)),MONTH($Q67)&gt;7),IF(MONTH($P67)&lt;=7,COUNTIF(Tableau2353[[#This Row],[01/07/2024]:[31/07/2024]],"B")), IF(IF(AND((ISBLANK($Q67))),MONTH($P67)&gt;7)," ",IF(MONTH($P67)&lt;=7,COUNTIF(Tableau2353[[#This Row],[01/07/2024]:[31/07/2024]],"B")))))</f>
        <v>#VALUE!</v>
      </c>
      <c r="LG67" s="61" t="e">
        <f>IF(ISBLANK($P67)," ",IF(AND(NOT(ISBLANK($Q67)),MONTH($Q67)&gt;8),IF(MONTH($P67)&lt;=8,COUNTIF(Tableau2353[[#This Row],[1/8/2024]:[30/08/2024]],"B")), IF(IF(AND((ISBLANK($Q67))),MONTH($P67)&gt;8)," ",IF(MONTH($P67)&lt;=8,COUNTIF(Tableau2353[[#This Row],[1/8/2024]:[30/08/2024]],"B")))))</f>
        <v>#VALUE!</v>
      </c>
      <c r="LH67" s="61" t="e">
        <f>IF(ISBLANK($P67)," ",IF(AND(NOT(ISBLANK($Q67)),MONTH($Q67)&gt;9),IF(MONTH($P67)&lt;=9,COUNTIF(Tableau2353[[#This Row],[02/09/2024]:[30/09/2024]],"B")), IF(IF(AND((ISBLANK($Q67))),MONTH($P67)&gt;9)," ",IF(MONTH($P67)&lt;=9,COUNTIF(Tableau2353[[#This Row],[02/09/2024]:[30/09/2024]],"B")))))</f>
        <v>#VALUE!</v>
      </c>
      <c r="LI67" s="61" t="e">
        <f>IF(ISBLANK($P67)," ",IF(AND(NOT(ISBLANK($Q67)),MONTH($Q67)&gt;10),IF(MONTH($P67)&lt;=10,COUNTIF(Tableau2353[[#This Row],[01/10/2024]:[31/10/2024]],"B")), IF(IF(AND((ISBLANK($Q67))),MONTH($P67)&gt;10)," ",IF(MONTH($P67)&lt;=10,COUNTIF(Tableau2353[[#This Row],[01/10/2024]:[31/10/2024]],"B")))))</f>
        <v>#VALUE!</v>
      </c>
      <c r="LJ67" s="61" t="e">
        <f>IF(ISBLANK($P67)," ",IF(AND(NOT(ISBLANK($Q67)),MONTH($Q67)&gt;11),IF(MONTH($P67)&lt;=11,COUNTIF(Tableau2353[[#This Row],[01/11/2024]:[29/11/2024]],"B")), IF(IF(AND((ISBLANK($Q67))),MONTH($P67)&gt;11)," ",IF(MONTH($P67)&lt;=11,COUNTIF(Tableau2353[[#This Row],[01/11/2024]:[29/11/2024]],"B")))))</f>
        <v>#VALUE!</v>
      </c>
      <c r="LK67" s="61" t="e">
        <f>IF(ISBLANK($P67)," ",IF(AND(NOT(ISBLANK($Q67)),MONTH($Q67)&gt;12),IF(MONTH($P67)&lt;=12,COUNTIF(Tableau2353[[#This Row],[02/12/2024]:[31/12/2024]],"B")), IF(IF(AND((ISBLANK($Q67))),MONTH($P67)&gt;12)," ",IF(MONTH($P67)&lt;=12,COUNTIF(Tableau2353[[#This Row],[02/12/2024]:[31/12/2024]],"B")))))</f>
        <v>#VALUE!</v>
      </c>
    </row>
    <row r="68" spans="1:323" ht="15" hidden="1" customHeight="1">
      <c r="A68" s="40">
        <v>1</v>
      </c>
      <c r="B68" s="92" t="s">
        <v>586</v>
      </c>
      <c r="C68" s="72" t="s">
        <v>587</v>
      </c>
      <c r="D68" s="32">
        <v>45539</v>
      </c>
      <c r="E68" s="29" t="s">
        <v>419</v>
      </c>
      <c r="F68" s="26" t="s">
        <v>465</v>
      </c>
      <c r="G68" s="26" t="s">
        <v>421</v>
      </c>
      <c r="H68" s="6" t="s">
        <v>422</v>
      </c>
      <c r="I68" s="6" t="s">
        <v>423</v>
      </c>
      <c r="J68" s="26" t="s">
        <v>440</v>
      </c>
      <c r="K68" s="26" t="s">
        <v>441</v>
      </c>
      <c r="L68" s="26"/>
      <c r="M68" s="6" t="s">
        <v>527</v>
      </c>
      <c r="N68" s="6" t="s">
        <v>534</v>
      </c>
      <c r="O68" s="6" t="s">
        <v>451</v>
      </c>
      <c r="P68" s="37">
        <v>45539</v>
      </c>
      <c r="Q68" s="26"/>
      <c r="R68" s="27" t="s">
        <v>445</v>
      </c>
      <c r="S68" s="28" t="str">
        <f>IF(ISBLANK(P68)," ",IF(IF(AND(NOT(ISBLANK(Q68))),MONTH(Q68)&lt;1)," ",IF(MONTH(P68)&lt;2,SUM(Tableau2353[[#This Row],[01/01/2024]:[31/01/2024]])," ")))</f>
        <v xml:space="preserve"> </v>
      </c>
      <c r="T68" s="28" t="str">
        <f>IF(ISBLANK(P68)," ",IF(IF(AND(NOT(ISBLANK(Q68))),MONTH(Q68)&lt;2)," ",IF(MONTH(P68)&lt;3,SUM(Tableau2353[[#This Row],[01/02/2024]:[29/02/2024]])," ")))</f>
        <v xml:space="preserve"> </v>
      </c>
      <c r="U68" s="28" t="str">
        <f>IF(ISBLANK(P68)," ",IF(IF(AND(NOT(ISBLANK(Q68))),MONTH(Q68)&lt;3)," ",IF(MONTH(P68)&lt;4,SUM(Tableau2353[[#This Row],[01/03/2024]:[29/03/2024]])," ")))</f>
        <v xml:space="preserve"> </v>
      </c>
      <c r="V68" s="28" t="str">
        <f>IF(ISBLANK(P68)," ",IF(IF(AND(NOT(ISBLANK(Q68))),MONTH(Q68)&lt;4)," ",IF(MONTH(P68)&lt;5,SUM(Tableau2353[[#This Row],[01/04/2024]:[30/04/2024]])," ")))</f>
        <v xml:space="preserve"> </v>
      </c>
      <c r="W68" s="28" t="str">
        <f>IF(ISBLANK(P68)," ",IF(IF(AND(NOT(ISBLANK(Q68))),MONTH(Q68)&lt;5)," ",IF(MONTH(P68)&lt;6,SUM(Tableau2353[[#This Row],[01/05/2024]:[31/05/2024]])," ")))</f>
        <v xml:space="preserve"> </v>
      </c>
      <c r="X68" s="28" t="str">
        <f>IF(ISBLANK(P68)," ",IF(IF(AND(NOT(ISBLANK(Q68))),MONTH(Q68)&lt;6)," ",IF(MONTH(P68)&lt;7,SUM(Tableau2353[[#This Row],[3/6/20242]:[28/06/2024]])," ")))</f>
        <v xml:space="preserve"> </v>
      </c>
      <c r="Y68" s="28" t="str">
        <f>IF(ISBLANK(P68)," ",IF(IF(AND(NOT(ISBLANK(Q68))),MONTH(Q68)&lt;6)," ",IF(MONTH(P68)&lt;8,SUM(Tableau2353[[#This Row],[01/07/2024]:[31/07/2024]])," ")))</f>
        <v xml:space="preserve"> </v>
      </c>
      <c r="Z68" s="28" t="str">
        <f>IF(ISBLANK(P68)," ",IF(IF(AND(NOT(ISBLANK(Q68))),MONTH(Q68)&lt;8)," ",IF(MONTH(P68)&lt;9,SUM(Tableau2353[[#This Row],[1/8/2024]:[30/08/2024]])," ")))</f>
        <v xml:space="preserve"> </v>
      </c>
      <c r="AA68" s="28">
        <f>IF(ISBLANK(P68)," ",IF(IF(AND(NOT(ISBLANK(Q68))),MONTH(Q68)&lt;9)," ",IF(MONTH(P68)&lt;10,SUM(Tableau2353[[#This Row],[02/09/2024]:[30/09/2024]])," ")))</f>
        <v>17</v>
      </c>
      <c r="AB68" s="28">
        <f>IF(ISBLANK(P68)," ",IF(IF(AND(NOT(ISBLANK(Q68))),MONTH(Q68)&lt;10)," ",IF(MONTH(P68)&lt;11,SUM(Tableau2353[[#This Row],[01/10/2024]:[31/10/2024]])," ")))</f>
        <v>23</v>
      </c>
      <c r="AC68" s="28">
        <f>IF(ISBLANK(P68)," ",IF(IF(AND(NOT(ISBLANK(Q68))),MONTH(Q68)&lt;11)," ",IF(MONTH(P68)&lt;12,SUM(Tableau2353[[#This Row],[01/11/2024]:[29/11/2024]])," ")))</f>
        <v>19</v>
      </c>
      <c r="AD68" s="28">
        <f>IF(ISBLANK(P68)," ",IF(IF(AND(NOT(ISBLANK(Q68))),MONTH(Q68)&lt;12)," ",IF(MONTH(P68)&lt;13,SUM(Tableau2353[[#This Row],[02/12/2024]:[31/12/2024]])," ")))</f>
        <v>22</v>
      </c>
      <c r="AE68" s="7"/>
      <c r="AF68" s="67" t="str">
        <f>IF(OR(ISBLANK(P68),Tableau2353[[#This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8" s="7" t="str">
        <f>IF(OR(ISBLANK(P68),Tableau2353[[#This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8" s="7" t="str">
        <f>IF(OR(ISBLANK(P68),Tableau2353[[#This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8" s="7" t="str">
        <f>IF(OR(ISBLANK(P68),Tableau2353[[#This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8" s="7" t="str">
        <f>IF(OR(ISBLANK(P68),Tableau2353[[#This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8" s="8" t="str">
        <f>IF(OR(ISBLANK(P68),Tableau2353[[#This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8" s="8" t="str">
        <f>IF(OR(ISBLANK(P68),Tableau2353[[#This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8" s="8" t="str">
        <f>IF(OR(ISBLANK(P68),Tableau2353[[#This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68" s="8">
        <f>IF(OR(ISBLANK(P68),Tableau2353[[#This Row],[Septembre]]=" ")," ",SUM(Tableau2353[[#This Row],[02/09/2024]:[30/09/2024]])/(COUNTA(Tableau2353[[#This Row],[02/09/2024]:[30/09/2024]])+COUNTBLANK(Tableau2353[[#This Row],[02/09/2024]:[30/09/2024]])))</f>
        <v>0.80952380952380953</v>
      </c>
      <c r="AO68" s="8">
        <f>IF(OR(ISBLANK(P68),Tableau2353[[#This Row],[Octobre]]=" ")," ",SUM(Tableau2353[[#This Row],[01/10/2024]:[31/10/2024]])/(COUNTA(Tableau2353[[#This Row],[01/10/2024]:[31/10/2024]])+COUNTBLANK(Tableau2353[[#This Row],[01/10/2024]:[31/10/2024]])))</f>
        <v>1</v>
      </c>
      <c r="AP68" s="8">
        <f>IF(OR(ISBLANK(P68),Tableau2353[[#This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68" s="8">
        <f>IF(OR(ISBLANK(P68),Tableau2353[[#This Row],[Décembre]]=" ")," ",SUM(Tableau2353[[#This Row],[02/12/2024]:[31/12/2024]])/(COUNTA(Tableau2353[[#This Row],[02/12/2024]:[31/12/2024]])+COUNTBLANK(Tableau2353[[#This Row],[02/12/2024]:[31/12/2024]])))</f>
        <v>1</v>
      </c>
      <c r="AR68" s="8"/>
      <c r="AS68" s="8"/>
      <c r="AT68" s="8"/>
      <c r="AU68" s="8"/>
      <c r="AV68" s="8"/>
      <c r="AW68" s="8"/>
      <c r="AX68" s="8"/>
      <c r="AY68" s="8"/>
      <c r="AZ68" s="61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 t="s">
        <v>409</v>
      </c>
      <c r="HN68" s="8">
        <v>1</v>
      </c>
      <c r="HO68" s="8">
        <v>1</v>
      </c>
      <c r="HP68" s="8">
        <v>1</v>
      </c>
      <c r="HQ68" s="8">
        <v>1</v>
      </c>
      <c r="HR68" s="8">
        <v>1</v>
      </c>
      <c r="HS68" s="8">
        <v>1</v>
      </c>
      <c r="HT68" s="8">
        <v>1</v>
      </c>
      <c r="HU68" s="8" t="s">
        <v>415</v>
      </c>
      <c r="HV68" s="8">
        <v>1</v>
      </c>
      <c r="HW68" s="8">
        <v>1</v>
      </c>
      <c r="HX68" s="8">
        <v>1</v>
      </c>
      <c r="HY68" s="8">
        <v>1</v>
      </c>
      <c r="HZ68" s="8">
        <v>1</v>
      </c>
      <c r="IA68" s="8">
        <v>1</v>
      </c>
      <c r="IB68" s="8">
        <v>1</v>
      </c>
      <c r="IC68" s="8">
        <v>1</v>
      </c>
      <c r="ID68" s="8">
        <v>1</v>
      </c>
      <c r="IE68" s="8">
        <v>1</v>
      </c>
      <c r="IF68" s="8">
        <v>1</v>
      </c>
      <c r="IG68" s="8">
        <v>1</v>
      </c>
      <c r="IH68" s="8">
        <v>1</v>
      </c>
      <c r="II68" s="8">
        <v>1</v>
      </c>
      <c r="IJ68" s="8">
        <v>1</v>
      </c>
      <c r="IK68" s="8">
        <v>1</v>
      </c>
      <c r="IL68" s="8">
        <v>1</v>
      </c>
      <c r="IM68" s="8">
        <v>1</v>
      </c>
      <c r="IN68" s="8">
        <v>1</v>
      </c>
      <c r="IO68" s="8">
        <v>1</v>
      </c>
      <c r="IP68" s="8">
        <v>1</v>
      </c>
      <c r="IQ68" s="8">
        <v>1</v>
      </c>
      <c r="IR68" s="8">
        <v>1</v>
      </c>
      <c r="IS68" s="8">
        <v>1</v>
      </c>
      <c r="IT68" s="8">
        <v>1</v>
      </c>
      <c r="IU68" s="8">
        <v>1</v>
      </c>
      <c r="IV68" s="8">
        <v>1</v>
      </c>
      <c r="IW68" s="8">
        <v>1</v>
      </c>
      <c r="IX68" s="8">
        <v>1</v>
      </c>
      <c r="IY68" s="8">
        <v>1</v>
      </c>
      <c r="IZ68" s="8">
        <v>1</v>
      </c>
      <c r="JA68" s="8">
        <v>1</v>
      </c>
      <c r="JB68" s="8">
        <v>1</v>
      </c>
      <c r="JC68" s="8">
        <v>1</v>
      </c>
      <c r="JD68" s="8">
        <v>1</v>
      </c>
      <c r="JE68" s="8">
        <v>1</v>
      </c>
      <c r="JF68" s="8" t="s">
        <v>415</v>
      </c>
      <c r="JG68" s="8">
        <v>1</v>
      </c>
      <c r="JH68" s="8">
        <v>1</v>
      </c>
      <c r="JI68" s="8">
        <v>1</v>
      </c>
      <c r="JJ68" s="8">
        <v>1</v>
      </c>
      <c r="JK68" s="8">
        <v>1</v>
      </c>
      <c r="JL68" s="8">
        <v>1</v>
      </c>
      <c r="JM68" s="8">
        <v>1</v>
      </c>
      <c r="JN68" s="8" t="s">
        <v>415</v>
      </c>
      <c r="JO68" s="8">
        <v>1</v>
      </c>
      <c r="JP68" s="8">
        <v>1</v>
      </c>
      <c r="JQ68" s="8">
        <v>1</v>
      </c>
      <c r="JR68" s="8">
        <v>1</v>
      </c>
      <c r="JS68" s="8">
        <v>1</v>
      </c>
      <c r="JT68" s="8">
        <v>1</v>
      </c>
      <c r="JU68" s="8">
        <v>1</v>
      </c>
      <c r="JV68" s="8">
        <v>1</v>
      </c>
      <c r="JW68" s="8">
        <v>1</v>
      </c>
      <c r="JX68" s="8">
        <v>1</v>
      </c>
      <c r="JY68" s="8">
        <v>1</v>
      </c>
      <c r="JZ68" s="8">
        <v>1</v>
      </c>
      <c r="KA68" s="8">
        <v>1</v>
      </c>
      <c r="KB68" s="8">
        <v>1</v>
      </c>
      <c r="KC68" s="8">
        <v>1</v>
      </c>
      <c r="KD68" s="8">
        <v>1</v>
      </c>
      <c r="KE68" s="8">
        <v>1</v>
      </c>
      <c r="KF68" s="8">
        <v>1</v>
      </c>
      <c r="KG68" s="8">
        <v>1</v>
      </c>
      <c r="KH68" s="8">
        <v>1</v>
      </c>
      <c r="KI68" s="8">
        <v>1</v>
      </c>
      <c r="KJ68" s="8">
        <v>1</v>
      </c>
      <c r="KK68" s="8">
        <v>1</v>
      </c>
      <c r="KL68" s="8">
        <v>1</v>
      </c>
      <c r="KM68" s="8">
        <v>1</v>
      </c>
      <c r="KN68" s="8">
        <v>1</v>
      </c>
      <c r="KO68" s="8">
        <v>1</v>
      </c>
      <c r="KP68" s="8">
        <v>1</v>
      </c>
      <c r="KQ68" s="8">
        <v>1</v>
      </c>
      <c r="KR68" s="8">
        <v>1</v>
      </c>
      <c r="KS68" s="8">
        <v>1</v>
      </c>
      <c r="KT68" s="8">
        <f t="shared" ref="KT68:KT73" si="7">COUNTIF($AR68:$KS68,"F")</f>
        <v>1</v>
      </c>
      <c r="KU68" s="8">
        <f t="shared" si="4"/>
        <v>0</v>
      </c>
      <c r="KV68" s="8">
        <f t="shared" si="5"/>
        <v>81</v>
      </c>
      <c r="KW68" s="8">
        <f t="shared" si="6"/>
        <v>3</v>
      </c>
      <c r="KX68" s="8">
        <v>6</v>
      </c>
      <c r="KY68" s="8"/>
      <c r="KZ68" s="61" t="str">
        <f>IF(ISBLANK($P68)," ",IF(AND(NOT(ISBLANK($Q68)),MONTH($Q68)&gt;1),IF(MONTH($P68)&lt;=1,COUNTIF(Tableau2353[[#This Row],[01/01/2024]:[31/01/2024]],"B")), IF(IF(AND((ISBLANK($Q68))),MONTH($P68)&gt;1)," ",IF(MONTH($P68)&lt;=1,COUNTIF(Tableau2353[[#This Row],[01/01/2024]:[31/01/2024]],"B")))))</f>
        <v xml:space="preserve"> </v>
      </c>
      <c r="LA68" s="61" t="str">
        <f>IF(ISBLANK($P68)," ",IF(AND(NOT(ISBLANK($Q68)),MONTH($Q68)&gt;2),IF(MONTH($P68)&lt;=2,COUNTIF(Tableau2353[[#This Row],[01/02/2024]:[29/02/2024]],"B")), IF(IF(AND((ISBLANK($Q68))),MONTH($P68)&gt;2)," ",IF(MONTH($P68)&lt;=2,COUNTIF(Tableau2353[[#This Row],[01/02/2024]:[29/02/2024]],"B")))))</f>
        <v xml:space="preserve"> </v>
      </c>
      <c r="LB68" s="61" t="str">
        <f>IF(ISBLANK($P68)," ",IF(AND(NOT(ISBLANK($Q68)),MONTH($Q68)&gt;3),IF(MONTH($P68)&lt;=3,COUNTIF(Tableau2353[[#This Row],[01/03/2024]:[29/03/2024]],"B")), IF(IF(AND((ISBLANK($Q68))),MONTH($P68)&gt;3)," ",IF(MONTH($P68)&lt;=3,COUNTIF(Tableau2353[[#This Row],[01/03/2024]:[29/03/2024]],"B")))))</f>
        <v xml:space="preserve"> </v>
      </c>
      <c r="LC68" s="61" t="str">
        <f>IF(ISBLANK($P68)," ",IF(AND(NOT(ISBLANK($Q68)),MONTH($Q68)&gt;4),IF(MONTH($P68)&lt;=4,COUNTIF(Tableau2353[[#This Row],[01/04/2024]:[30/04/2024]],"B")), IF(IF(AND((ISBLANK($Q68))),MONTH($P68)&gt;4)," ",IF(MONTH($P68)&lt;=4,COUNTIF(Tableau2353[[#This Row],[01/04/2024]:[30/04/2024]],"B")))))</f>
        <v xml:space="preserve"> </v>
      </c>
      <c r="LD68" s="61" t="str">
        <f>IF(ISBLANK($P68)," ",IF(AND(NOT(ISBLANK($Q68)),MONTH($Q68)&gt;5),IF(MONTH($P68)&lt;=5,COUNTIF(Tableau2353[[#This Row],[01/05/2024]:[31/05/2024]],"B")), IF(IF(AND((ISBLANK($Q68))),MONTH($P68)&gt;5)," ",IF(MONTH($P68)&lt;=5,COUNTIF(Tableau2353[[#This Row],[01/05/2024]:[31/05/2024]],"B")))))</f>
        <v xml:space="preserve"> </v>
      </c>
      <c r="LE68" s="61" t="str">
        <f>IF(ISBLANK($P68)," ",IF(AND(NOT(ISBLANK($Q68)),MONTH($Q68)&gt;6),IF(MONTH($P68)&lt;=6,COUNTIF(Tableau2353[[#This Row],[3/6/20242]:[28/06/2024]],"B")), IF(IF(AND((ISBLANK($Q68))),MONTH($P68)&gt;6)," ",IF(MONTH($P68)&lt;=6,COUNTIF(Tableau2353[[#This Row],[3/6/20242]:[28/06/2024]],"B")))))</f>
        <v xml:space="preserve"> </v>
      </c>
      <c r="LF68" s="61" t="str">
        <f>IF(ISBLANK($P68)," ",IF(AND(NOT(ISBLANK($Q68)),MONTH($Q68)&gt;7),IF(MONTH($P68)&lt;=7,COUNTIF(Tableau2353[[#This Row],[01/07/2024]:[31/07/2024]],"B")), IF(IF(AND((ISBLANK($Q68))),MONTH($P68)&gt;7)," ",IF(MONTH($P68)&lt;=7,COUNTIF(Tableau2353[[#This Row],[01/07/2024]:[31/07/2024]],"B")))))</f>
        <v xml:space="preserve"> </v>
      </c>
      <c r="LG68" s="61" t="str">
        <f>IF(ISBLANK($P68)," ",IF(AND(NOT(ISBLANK($Q68)),MONTH($Q68)&gt;8),IF(MONTH($P68)&lt;=8,COUNTIF(Tableau2353[[#This Row],[1/8/2024]:[30/08/2024]],"B")), IF(IF(AND((ISBLANK($Q68))),MONTH($P68)&gt;8)," ",IF(MONTH($P68)&lt;=8,COUNTIF(Tableau2353[[#This Row],[1/8/2024]:[30/08/2024]],"B")))))</f>
        <v xml:space="preserve"> </v>
      </c>
      <c r="LH68" s="61">
        <f>IF(ISBLANK($P68)," ",IF(AND(NOT(ISBLANK($Q68)),MONTH($Q68)&gt;9),IF(MONTH($P68)&lt;=9,COUNTIF(Tableau2353[[#This Row],[02/09/2024]:[30/09/2024]],"B")), IF(IF(AND((ISBLANK($Q68))),MONTH($P68)&gt;9)," ",IF(MONTH($P68)&lt;=9,COUNTIF(Tableau2353[[#This Row],[02/09/2024]:[30/09/2024]],"B")))))</f>
        <v>0</v>
      </c>
      <c r="LI68" s="61">
        <f>IF(ISBLANK($P68)," ",IF(AND(NOT(ISBLANK($Q68)),MONTH($Q68)&gt;10),IF(MONTH($P68)&lt;=10,COUNTIF(Tableau2353[[#This Row],[01/10/2024]:[31/10/2024]],"B")), IF(IF(AND((ISBLANK($Q68))),MONTH($P68)&gt;10)," ",IF(MONTH($P68)&lt;=10,COUNTIF(Tableau2353[[#This Row],[01/10/2024]:[31/10/2024]],"B")))))</f>
        <v>0</v>
      </c>
      <c r="LJ68" s="61">
        <f>IF(ISBLANK($P68)," ",IF(AND(NOT(ISBLANK($Q68)),MONTH($Q68)&gt;11),IF(MONTH($P68)&lt;=11,COUNTIF(Tableau2353[[#This Row],[01/11/2024]:[29/11/2024]],"B")), IF(IF(AND((ISBLANK($Q68))),MONTH($P68)&gt;11)," ",IF(MONTH($P68)&lt;=11,COUNTIF(Tableau2353[[#This Row],[01/11/2024]:[29/11/2024]],"B")))))</f>
        <v>0</v>
      </c>
      <c r="LK68" s="61">
        <f>IF(ISBLANK($P68)," ",IF(AND(NOT(ISBLANK($Q68)),MONTH($Q68)&gt;12),IF(MONTH($P68)&lt;=12,COUNTIF(Tableau2353[[#This Row],[02/12/2024]:[31/12/2024]],"B")), IF(IF(AND((ISBLANK($Q68))),MONTH($P68)&gt;12)," ",IF(MONTH($P68)&lt;=12,COUNTIF(Tableau2353[[#This Row],[02/12/2024]:[31/12/2024]],"B")))))</f>
        <v>0</v>
      </c>
    </row>
    <row r="69" spans="1:323" ht="15" hidden="1" customHeight="1">
      <c r="A69" s="40">
        <v>1</v>
      </c>
      <c r="B69" s="92" t="s">
        <v>1443</v>
      </c>
      <c r="C69" s="72" t="s">
        <v>589</v>
      </c>
      <c r="D69" s="32">
        <v>45621</v>
      </c>
      <c r="E69" s="29" t="s">
        <v>419</v>
      </c>
      <c r="F69" s="26" t="s">
        <v>465</v>
      </c>
      <c r="G69" s="26" t="s">
        <v>421</v>
      </c>
      <c r="H69" s="6" t="s">
        <v>422</v>
      </c>
      <c r="I69" s="6" t="s">
        <v>423</v>
      </c>
      <c r="J69" s="26" t="s">
        <v>440</v>
      </c>
      <c r="K69" s="26" t="s">
        <v>441</v>
      </c>
      <c r="L69" s="26"/>
      <c r="M69" s="26" t="s">
        <v>1429</v>
      </c>
      <c r="N69" s="26" t="s">
        <v>443</v>
      </c>
      <c r="O69" s="6" t="s">
        <v>451</v>
      </c>
      <c r="P69" s="37">
        <v>45621</v>
      </c>
      <c r="Q69" s="26"/>
      <c r="R69" s="27" t="s">
        <v>445</v>
      </c>
      <c r="S69" s="28" t="str">
        <f>IF(ISBLANK(P69)," ",IF(IF(AND(NOT(ISBLANK(Q69))),MONTH(Q69)&lt;1)," ",IF(MONTH(P69)&lt;2,SUM(Tableau2353[[#This Row],[01/01/2024]:[31/01/2024]])," ")))</f>
        <v xml:space="preserve"> </v>
      </c>
      <c r="T69" s="28" t="str">
        <f>IF(ISBLANK(P69)," ",IF(IF(AND(NOT(ISBLANK(Q69))),MONTH(Q69)&lt;2)," ",IF(MONTH(P69)&lt;3,SUM(Tableau2353[[#This Row],[01/02/2024]:[29/02/2024]])," ")))</f>
        <v xml:space="preserve"> </v>
      </c>
      <c r="U69" s="28" t="str">
        <f>IF(ISBLANK(P69)," ",IF(IF(AND(NOT(ISBLANK(Q69))),MONTH(Q69)&lt;3)," ",IF(MONTH(P69)&lt;4,SUM(Tableau2353[[#This Row],[01/03/2024]:[29/03/2024]])," ")))</f>
        <v xml:space="preserve"> </v>
      </c>
      <c r="V69" s="28" t="str">
        <f>IF(ISBLANK(P69)," ",IF(IF(AND(NOT(ISBLANK(Q69))),MONTH(Q69)&lt;4)," ",IF(MONTH(P69)&lt;5,SUM(Tableau2353[[#This Row],[01/04/2024]:[30/04/2024]])," ")))</f>
        <v xml:space="preserve"> </v>
      </c>
      <c r="W69" s="28" t="str">
        <f>IF(ISBLANK(P69)," ",IF(IF(AND(NOT(ISBLANK(Q69))),MONTH(Q69)&lt;5)," ",IF(MONTH(P69)&lt;6,SUM(Tableau2353[[#This Row],[01/05/2024]:[31/05/2024]])," ")))</f>
        <v xml:space="preserve"> </v>
      </c>
      <c r="X69" s="28" t="str">
        <f>IF(ISBLANK(P69)," ",IF(IF(AND(NOT(ISBLANK(Q69))),MONTH(Q69)&lt;6)," ",IF(MONTH(P69)&lt;7,SUM(Tableau2353[[#This Row],[3/6/20242]:[28/06/2024]])," ")))</f>
        <v xml:space="preserve"> </v>
      </c>
      <c r="Y69" s="28" t="str">
        <f>IF(ISBLANK(P69)," ",IF(IF(AND(NOT(ISBLANK(Q69))),MONTH(Q69)&lt;6)," ",IF(MONTH(P69)&lt;8,SUM(Tableau2353[[#This Row],[01/07/2024]:[31/07/2024]])," ")))</f>
        <v xml:space="preserve"> </v>
      </c>
      <c r="Z69" s="28" t="str">
        <f>IF(ISBLANK(P69)," ",IF(IF(AND(NOT(ISBLANK(Q69))),MONTH(Q69)&lt;8)," ",IF(MONTH(P69)&lt;9,SUM(Tableau2353[[#This Row],[1/8/2024]:[30/08/2024]])," ")))</f>
        <v xml:space="preserve"> </v>
      </c>
      <c r="AA69" s="28" t="str">
        <f>IF(ISBLANK(P69)," ",IF(IF(AND(NOT(ISBLANK(Q69))),MONTH(Q69)&lt;9)," ",IF(MONTH(P69)&lt;10,SUM(Tableau2353[[#This Row],[02/09/2024]:[30/09/2024]])," ")))</f>
        <v xml:space="preserve"> </v>
      </c>
      <c r="AB69" s="28" t="str">
        <f>IF(ISBLANK(P69)," ",IF(IF(AND(NOT(ISBLANK(Q69))),MONTH(Q69)&lt;10)," ",IF(MONTH(P69)&lt;11,SUM(Tableau2353[[#This Row],[01/10/2024]:[31/10/2024]])," ")))</f>
        <v xml:space="preserve"> </v>
      </c>
      <c r="AC69" s="28">
        <f>IF(ISBLANK(P69)," ",IF(IF(AND(NOT(ISBLANK(Q69))),MONTH(Q69)&lt;11)," ",IF(MONTH(P69)&lt;12,SUM(Tableau2353[[#This Row],[01/11/2024]:[29/11/2024]])," ")))</f>
        <v>5</v>
      </c>
      <c r="AD69" s="28">
        <f>IF(ISBLANK(P69)," ",IF(IF(AND(NOT(ISBLANK(Q69))),MONTH(Q69)&lt;12)," ",IF(MONTH(P69)&lt;13,SUM(Tableau2353[[#This Row],[02/12/2024]:[31/12/2024]])," ")))</f>
        <v>22</v>
      </c>
      <c r="AE69" s="7"/>
      <c r="AF69" s="67" t="str">
        <f>IF(OR(ISBLANK(P69),Tableau2353[[#This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69" s="7" t="str">
        <f>IF(OR(ISBLANK(P69),Tableau2353[[#This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69" s="7" t="str">
        <f>IF(OR(ISBLANK(P69),Tableau2353[[#This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69" s="7" t="str">
        <f>IF(OR(ISBLANK(P69),Tableau2353[[#This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69" s="7" t="str">
        <f>IF(OR(ISBLANK(P69),Tableau2353[[#This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69" s="7" t="str">
        <f>IF(OR(ISBLANK(P69),Tableau2353[[#This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69" s="7" t="str">
        <f>IF(OR(ISBLANK(P69),Tableau2353[[#This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69" s="7" t="str">
        <f>IF(OR(ISBLANK(P69),Tableau2353[[#This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69" s="7" t="str">
        <f>IF(OR(ISBLANK(P69),Tableau2353[[#This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69" s="7" t="str">
        <f>IF(OR(ISBLANK(P69),Tableau2353[[#This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69" s="7">
        <f>IF(OR(ISBLANK(P69),Tableau2353[[#This Row],[Novembre]]=" ")," ",SUM(Tableau2353[[#This Row],[01/11/2024]:[29/11/2024]])/(COUNTA(Tableau2353[[#This Row],[01/11/2024]:[29/11/2024]])+COUNTBLANK(Tableau2353[[#This Row],[01/11/2024]:[29/11/2024]])))</f>
        <v>0.23809523809523808</v>
      </c>
      <c r="AQ69" s="7">
        <f>IF(OR(ISBLANK(P69),Tableau2353[[#This Row],[Décembre]]=" ")," ",SUM(Tableau2353[[#This Row],[02/12/2024]:[31/12/2024]])/(COUNTA(Tableau2353[[#This Row],[02/12/2024]:[31/12/2024]])+COUNTBLANK(Tableau2353[[#This Row],[02/12/2024]:[31/12/2024]])))</f>
        <v>1</v>
      </c>
      <c r="AR69" s="8"/>
      <c r="AS69" s="8"/>
      <c r="AT69" s="8"/>
      <c r="AU69" s="8"/>
      <c r="AV69" s="8"/>
      <c r="AW69" s="8"/>
      <c r="AX69" s="8"/>
      <c r="AY69" s="8"/>
      <c r="AZ69" s="62"/>
      <c r="BA69" s="8"/>
      <c r="BB69" s="8"/>
      <c r="BC69" s="8"/>
      <c r="BD69" s="51"/>
      <c r="BE69" s="8"/>
      <c r="BF69" s="8"/>
      <c r="BG69" s="8"/>
      <c r="BH69" s="52"/>
      <c r="BI69" s="51"/>
      <c r="BJ69" s="8"/>
      <c r="BK69" s="8"/>
      <c r="BL69" s="8"/>
      <c r="BM69" s="52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51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51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>
        <v>1</v>
      </c>
      <c r="JT69" s="8">
        <v>1</v>
      </c>
      <c r="JU69" s="8">
        <v>1</v>
      </c>
      <c r="JV69" s="8">
        <v>1</v>
      </c>
      <c r="JW69" s="8">
        <v>1</v>
      </c>
      <c r="JX69" s="8">
        <v>1</v>
      </c>
      <c r="JY69" s="8">
        <v>1</v>
      </c>
      <c r="JZ69" s="8">
        <v>1</v>
      </c>
      <c r="KA69" s="8">
        <v>1</v>
      </c>
      <c r="KB69" s="8">
        <v>1</v>
      </c>
      <c r="KC69" s="8">
        <v>1</v>
      </c>
      <c r="KD69" s="8">
        <v>1</v>
      </c>
      <c r="KE69" s="8">
        <v>1</v>
      </c>
      <c r="KF69" s="8">
        <v>1</v>
      </c>
      <c r="KG69" s="8">
        <v>1</v>
      </c>
      <c r="KH69" s="8">
        <v>1</v>
      </c>
      <c r="KI69" s="8">
        <v>1</v>
      </c>
      <c r="KJ69" s="8">
        <v>1</v>
      </c>
      <c r="KK69" s="8">
        <v>1</v>
      </c>
      <c r="KL69" s="8">
        <v>1</v>
      </c>
      <c r="KM69" s="8">
        <v>1</v>
      </c>
      <c r="KN69" s="8">
        <v>1</v>
      </c>
      <c r="KO69" s="8">
        <v>1</v>
      </c>
      <c r="KP69" s="8">
        <v>1</v>
      </c>
      <c r="KQ69" s="8">
        <v>1</v>
      </c>
      <c r="KR69" s="8">
        <v>1</v>
      </c>
      <c r="KS69" s="8">
        <v>1</v>
      </c>
      <c r="KT69" s="8">
        <f>COUNTIF($AR69:$KS69,"F")</f>
        <v>0</v>
      </c>
      <c r="KU69" s="8">
        <f>COUNTIF($AR69:$KS69,"CP")</f>
        <v>0</v>
      </c>
      <c r="KV69" s="8">
        <f>COUNTIF($AR69:$KS69,1)</f>
        <v>27</v>
      </c>
      <c r="KW69" s="8">
        <f>COUNTIF($AR69:$KS69,"BH")</f>
        <v>0</v>
      </c>
      <c r="KX69" s="8"/>
      <c r="KY69" s="8">
        <v>1.5</v>
      </c>
      <c r="KZ69" s="61"/>
      <c r="LA69" s="61"/>
      <c r="LB69" s="61"/>
      <c r="LC69" s="61"/>
      <c r="LD69" s="61"/>
      <c r="LE69" s="61"/>
      <c r="LF69" s="61"/>
      <c r="LG69" s="61"/>
      <c r="LH69" s="61"/>
      <c r="LI69" s="61"/>
      <c r="LJ69" s="61"/>
      <c r="LK69" s="61"/>
    </row>
    <row r="70" spans="1:323" ht="15" hidden="1" customHeight="1">
      <c r="A70" s="40">
        <v>1</v>
      </c>
      <c r="B70" s="92"/>
      <c r="C70" s="26" t="s">
        <v>1444</v>
      </c>
      <c r="D70" s="32">
        <v>44872</v>
      </c>
      <c r="E70" s="26" t="s">
        <v>419</v>
      </c>
      <c r="F70" s="26" t="s">
        <v>420</v>
      </c>
      <c r="G70" s="26" t="s">
        <v>448</v>
      </c>
      <c r="H70" s="26" t="s">
        <v>422</v>
      </c>
      <c r="I70" s="26" t="s">
        <v>423</v>
      </c>
      <c r="J70" s="26" t="s">
        <v>424</v>
      </c>
      <c r="K70" s="26" t="s">
        <v>425</v>
      </c>
      <c r="L70" s="26"/>
      <c r="M70" s="6" t="s">
        <v>527</v>
      </c>
      <c r="N70" s="26" t="s">
        <v>474</v>
      </c>
      <c r="O70" s="26" t="s">
        <v>434</v>
      </c>
      <c r="P70" s="32">
        <v>45292</v>
      </c>
      <c r="Q70" s="29"/>
      <c r="R70" s="27" t="s">
        <v>445</v>
      </c>
      <c r="S70" s="28">
        <f>IF(ISBLANK(P70)," ",IF(IF(AND(NOT(ISBLANK(Q70))),MONTH(Q70)&lt;1)," ",IF(MONTH(P70)&lt;2,SUM(Tableau2353[[#This Row],[01/01/2024]:[31/01/2024]])," ")))</f>
        <v>22</v>
      </c>
      <c r="T70" s="28">
        <f>IF(ISBLANK(P70)," ",IF(IF(AND(NOT(ISBLANK(Q70))),MONTH(Q70)&lt;2)," ",IF(MONTH(P70)&lt;3,SUM(Tableau2353[[#This Row],[01/02/2024]:[29/02/2024]])," ")))</f>
        <v>21</v>
      </c>
      <c r="U70" s="28">
        <f>IF(ISBLANK(P70)," ",IF(IF(AND(NOT(ISBLANK(Q70))),MONTH(Q70)&lt;3)," ",IF(MONTH(P70)&lt;4,SUM(Tableau2353[[#This Row],[01/03/2024]:[29/03/2024]])," ")))</f>
        <v>21</v>
      </c>
      <c r="V70" s="28">
        <f>IF(ISBLANK(P70)," ",IF(IF(AND(NOT(ISBLANK(Q70))),MONTH(Q70)&lt;4)," ",IF(MONTH(P70)&lt;5,SUM(Tableau2353[[#This Row],[01/04/2024]:[30/04/2024]])," ")))</f>
        <v>20</v>
      </c>
      <c r="W70" s="28">
        <f>IF(ISBLANK(P70)," ",IF(IF(AND(NOT(ISBLANK(Q70))),MONTH(Q70)&lt;5)," ",IF(MONTH(P70)&lt;6,SUM(Tableau2353[[#This Row],[01/05/2024]:[31/05/2024]])," ")))</f>
        <v>22</v>
      </c>
      <c r="X70" s="28">
        <f>IF(ISBLANK(P70)," ",IF(IF(AND(NOT(ISBLANK(Q70))),MONTH(Q70)&lt;6)," ",IF(MONTH(P70)&lt;7,SUM(Tableau2353[[#This Row],[3/6/20242]:[28/06/2024]])," ")))</f>
        <v>18</v>
      </c>
      <c r="Y70" s="28">
        <f>IF(ISBLANK(P70)," ",IF(IF(AND(NOT(ISBLANK(Q70))),MONTH(Q70)&lt;6)," ",IF(MONTH(P70)&lt;8,SUM(Tableau2353[[#This Row],[01/07/2024]:[31/07/2024]])," ")))</f>
        <v>22</v>
      </c>
      <c r="Z70" s="28">
        <f>IF(ISBLANK(P70)," ",IF(IF(AND(NOT(ISBLANK(Q70))),MONTH(Q70)&lt;8)," ",IF(MONTH(P70)&lt;9,SUM(Tableau2353[[#This Row],[1/8/2024]:[30/08/2024]])," ")))</f>
        <v>19</v>
      </c>
      <c r="AA70" s="28">
        <f>IF(ISBLANK(P70)," ",IF(IF(AND(NOT(ISBLANK(Q70))),MONTH(Q70)&lt;9)," ",IF(MONTH(P70)&lt;10,SUM(Tableau2353[[#This Row],[02/09/2024]:[30/09/2024]])," ")))</f>
        <v>20</v>
      </c>
      <c r="AB70" s="28">
        <v>20</v>
      </c>
      <c r="AC70" s="28">
        <f>IF(ISBLANK(P70)," ",IF(IF(AND(NOT(ISBLANK(Q70))),MONTH(Q70)&lt;11)," ",IF(MONTH(P70)&lt;12,SUM(Tableau2353[[#This Row],[01/11/2024]:[29/11/2024]])," ")))</f>
        <v>19</v>
      </c>
      <c r="AD70" s="28">
        <v>16</v>
      </c>
      <c r="AE70" s="7"/>
      <c r="AF70" s="64">
        <f>IF(OR(ISBLANK(P70),Tableau2353[[#This Row],[Janvier]]=" ")," ",SUM(Tableau2353[[#This Row],[01/01/2024]:[31/01/2024]])/(COUNTA(Tableau2353[[#This Row],[01/01/2024]:[31/01/2024]])+COUNTBLANK(Tableau2353[[#This Row],[01/01/2024]:[31/01/2024]])))</f>
        <v>0.95652173913043481</v>
      </c>
      <c r="AG70" s="8">
        <f>IF(OR(ISBLANK(P70),Tableau2353[[#This Row],[Février]]=" ")," ",SUM(Tableau2353[[#This Row],[01/02/2024]:[29/02/2024]])/(COUNTA(Tableau2353[[#This Row],[01/02/2024]:[29/02/2024]])+COUNTBLANK(Tableau2353[[#This Row],[01/02/2024]:[29/02/2024]])))</f>
        <v>1</v>
      </c>
      <c r="AH70" s="8">
        <f>IF(OR(ISBLANK(P70),Tableau2353[[#This Row],[Mars]]=" ")," ",SUM(Tableau2353[[#This Row],[01/03/2024]:[29/03/2024]])/(COUNTA(Tableau2353[[#This Row],[01/03/2024]:[29/03/2024]])+COUNTBLANK(Tableau2353[[#This Row],[01/03/2024]:[29/03/2024]])))</f>
        <v>1</v>
      </c>
      <c r="AI70" s="8">
        <f>IF(OR(ISBLANK(P70),Tableau2353[[#This Row],[Avril]]=" ")," ",SUM(Tableau2353[[#This Row],[01/04/2024]:[30/04/2024]])/(COUNTA(Tableau2353[[#This Row],[01/04/2024]:[30/04/2024]])+COUNTBLANK(Tableau2353[[#This Row],[01/04/2024]:[30/04/2024]])))</f>
        <v>0.90909090909090906</v>
      </c>
      <c r="AJ70" s="8">
        <f>IF(OR(ISBLANK(P70),Tableau2353[[#This Row],[Mai]]=" ")," ",SUM(Tableau2353[[#This Row],[01/05/2024]:[31/05/2024]])/(COUNTA(Tableau2353[[#This Row],[01/05/2024]:[31/05/2024]])+COUNTBLANK(Tableau2353[[#This Row],[01/05/2024]:[31/01/2024]])))</f>
        <v>0.95652173913043481</v>
      </c>
      <c r="AK70" s="8">
        <f>IF(OR(ISBLANK(P70),Tableau2353[[#This Row],[Juin]]=" ")," ",SUM(Tableau2353[[#This Row],[3/6/20242]:[28/06/2024]])/(COUNTA(Tableau2353[[#This Row],[3/6/20242]:[28/06/2024]])+COUNTBLANK(Tableau2353[[#This Row],[3/6/20242]:[28/06/2024]])))</f>
        <v>0.9</v>
      </c>
      <c r="AL70" s="8">
        <f>IF(OR(ISBLANK(P70),Tableau2353[[#This Row],[Juillet]]=" ")," ",SUM(Tableau2353[[#This Row],[01/07/2024]:[31/07/2024]])/(COUNTA(Tableau2353[[#This Row],[01/07/2024]:[31/07/2024]])+COUNTBLANK(Tableau2353[[#This Row],[01/07/2024]:[31/07/2024]])))</f>
        <v>0.95652173913043481</v>
      </c>
      <c r="AM70" s="8">
        <f>IF(OR(ISBLANK(P70),Tableau2353[[#This Row],[Août]]=" ")," ",SUM(Tableau2353[[#This Row],[1/8/2024]:[30/08/2024]])/(COUNTA(Tableau2353[[#This Row],[1/8/2024]:[30/08/2024]])+COUNTBLANK(Tableau2353[[#This Row],[1/8/2024]:[30/08/2024]])))</f>
        <v>0.86363636363636365</v>
      </c>
      <c r="AN70" s="8">
        <f>IF(OR(ISBLANK(P70),Tableau2353[[#This Row],[Septembre]]=" ")," ",SUM(Tableau2353[[#This Row],[02/09/2024]:[30/09/2024]])/(COUNTA(Tableau2353[[#This Row],[02/09/2024]:[30/09/2024]])+COUNTBLANK(Tableau2353[[#This Row],[02/09/2024]:[30/09/2024]])))</f>
        <v>0.95238095238095233</v>
      </c>
      <c r="AO70" s="8">
        <f>IF(OR(ISBLANK(P70),Tableau2353[[#This Row],[Octobre]]=" ")," ",SUM(Tableau2353[[#This Row],[01/10/2024]:[31/10/2024]])/(COUNTA(Tableau2353[[#This Row],[01/10/2024]:[31/10/2024]])+COUNTBLANK(Tableau2353[[#This Row],[01/10/2024]:[31/10/2024]])))</f>
        <v>1</v>
      </c>
      <c r="AP70" s="8">
        <f>IF(OR(ISBLANK(P70),Tableau2353[[#This Row],[Novembre]]=" ")," ",SUM(Tableau2353[[#This Row],[01/11/2024]:[29/11/2024]])/(COUNTA(Tableau2353[[#This Row],[01/11/2024]:[29/11/2024]])+COUNTBLANK(Tableau2353[[#This Row],[01/11/2024]:[29/11/2024]])))</f>
        <v>0.90476190476190477</v>
      </c>
      <c r="AQ70" s="8">
        <f>IF(OR(ISBLANK(P70),Tableau2353[[#This Row],[Décembre]]=" ")," ",SUM(Tableau2353[[#This Row],[02/12/2024]:[31/12/2024]])/(COUNTA(Tableau2353[[#This Row],[02/12/2024]:[31/12/2024]])+COUNTBLANK(Tableau2353[[#This Row],[02/12/2024]:[31/12/2024]])))</f>
        <v>1</v>
      </c>
      <c r="AR70" s="8">
        <v>1</v>
      </c>
      <c r="AS70" s="8">
        <v>1</v>
      </c>
      <c r="AT70" s="8">
        <v>1</v>
      </c>
      <c r="AU70" s="8">
        <v>1</v>
      </c>
      <c r="AV70" s="8">
        <v>1</v>
      </c>
      <c r="AW70" s="8">
        <v>1</v>
      </c>
      <c r="AX70" s="8">
        <v>1</v>
      </c>
      <c r="AY70" s="8">
        <v>1</v>
      </c>
      <c r="AZ70" s="61" t="s">
        <v>415</v>
      </c>
      <c r="BA70" s="8">
        <v>1</v>
      </c>
      <c r="BB70" s="8">
        <v>1</v>
      </c>
      <c r="BC70" s="8">
        <v>1</v>
      </c>
      <c r="BD70" s="8">
        <v>1</v>
      </c>
      <c r="BE70" s="8">
        <v>1</v>
      </c>
      <c r="BF70" s="8">
        <v>1</v>
      </c>
      <c r="BG70" s="8">
        <v>1</v>
      </c>
      <c r="BH70" s="8">
        <v>1</v>
      </c>
      <c r="BI70" s="8">
        <v>1</v>
      </c>
      <c r="BJ70" s="8">
        <v>1</v>
      </c>
      <c r="BK70" s="8">
        <v>1</v>
      </c>
      <c r="BL70" s="8">
        <v>1</v>
      </c>
      <c r="BM70" s="8">
        <v>1</v>
      </c>
      <c r="BN70" s="8">
        <v>1</v>
      </c>
      <c r="BO70" s="8">
        <v>1</v>
      </c>
      <c r="BP70" s="8">
        <v>1</v>
      </c>
      <c r="BQ70" s="8">
        <v>1</v>
      </c>
      <c r="BR70" s="8">
        <v>1</v>
      </c>
      <c r="BS70" s="8">
        <v>1</v>
      </c>
      <c r="BT70" s="8">
        <v>1</v>
      </c>
      <c r="BU70" s="8">
        <v>1</v>
      </c>
      <c r="BV70" s="8">
        <v>1</v>
      </c>
      <c r="BW70" s="8">
        <v>1</v>
      </c>
      <c r="BX70" s="8">
        <v>1</v>
      </c>
      <c r="BY70" s="8">
        <v>1</v>
      </c>
      <c r="BZ70" s="8">
        <v>1</v>
      </c>
      <c r="CA70" s="8">
        <v>1</v>
      </c>
      <c r="CB70" s="8">
        <v>1</v>
      </c>
      <c r="CC70" s="8">
        <v>1</v>
      </c>
      <c r="CD70" s="8">
        <v>1</v>
      </c>
      <c r="CE70" s="8">
        <v>1</v>
      </c>
      <c r="CF70" s="8">
        <v>1</v>
      </c>
      <c r="CG70" s="8">
        <v>1</v>
      </c>
      <c r="CH70" s="8">
        <v>1</v>
      </c>
      <c r="CI70" s="8">
        <v>1</v>
      </c>
      <c r="CJ70" s="8">
        <v>1</v>
      </c>
      <c r="CK70" s="8">
        <v>1</v>
      </c>
      <c r="CL70" s="8">
        <v>1</v>
      </c>
      <c r="CM70" s="8">
        <v>1</v>
      </c>
      <c r="CN70" s="8">
        <v>1</v>
      </c>
      <c r="CO70" s="8">
        <v>1</v>
      </c>
      <c r="CP70" s="8">
        <v>1</v>
      </c>
      <c r="CQ70" s="8">
        <v>1</v>
      </c>
      <c r="CR70" s="8">
        <v>1</v>
      </c>
      <c r="CS70" s="8">
        <v>1</v>
      </c>
      <c r="CT70" s="8">
        <v>1</v>
      </c>
      <c r="CU70" s="8">
        <v>1</v>
      </c>
      <c r="CV70" s="8">
        <v>1</v>
      </c>
      <c r="CW70" s="8">
        <v>1</v>
      </c>
      <c r="CX70" s="8">
        <v>1</v>
      </c>
      <c r="CY70" s="8">
        <v>1</v>
      </c>
      <c r="CZ70" s="8">
        <v>1</v>
      </c>
      <c r="DA70" s="8">
        <v>1</v>
      </c>
      <c r="DB70" s="8">
        <v>1</v>
      </c>
      <c r="DC70" s="8">
        <v>1</v>
      </c>
      <c r="DD70" s="8">
        <v>1</v>
      </c>
      <c r="DE70" s="8">
        <v>1</v>
      </c>
      <c r="DF70" s="8">
        <v>1</v>
      </c>
      <c r="DG70" s="8">
        <v>1</v>
      </c>
      <c r="DH70" s="8">
        <v>1</v>
      </c>
      <c r="DI70" s="8">
        <v>1</v>
      </c>
      <c r="DJ70" s="8">
        <v>1</v>
      </c>
      <c r="DK70" s="8">
        <v>1</v>
      </c>
      <c r="DL70" s="8" t="s">
        <v>415</v>
      </c>
      <c r="DM70" s="8" t="s">
        <v>415</v>
      </c>
      <c r="DN70" s="8">
        <v>1</v>
      </c>
      <c r="DO70" s="8">
        <v>1</v>
      </c>
      <c r="DP70" s="8">
        <v>1</v>
      </c>
      <c r="DQ70" s="8">
        <v>1</v>
      </c>
      <c r="DR70" s="8">
        <v>1</v>
      </c>
      <c r="DS70" s="8">
        <v>1</v>
      </c>
      <c r="DT70" s="8">
        <v>1</v>
      </c>
      <c r="DU70" s="8">
        <v>1</v>
      </c>
      <c r="DV70" s="8">
        <v>1</v>
      </c>
      <c r="DW70" s="8">
        <v>1</v>
      </c>
      <c r="DX70" s="8">
        <v>1</v>
      </c>
      <c r="DY70" s="8">
        <v>1</v>
      </c>
      <c r="DZ70" s="8">
        <v>1</v>
      </c>
      <c r="EA70" s="8" t="s">
        <v>415</v>
      </c>
      <c r="EB70" s="8">
        <v>1</v>
      </c>
      <c r="EC70" s="8">
        <v>1</v>
      </c>
      <c r="ED70" s="8">
        <v>1</v>
      </c>
      <c r="EE70" s="8">
        <v>1</v>
      </c>
      <c r="EF70" s="8">
        <v>1</v>
      </c>
      <c r="EG70" s="8">
        <v>1</v>
      </c>
      <c r="EH70" s="8">
        <v>1</v>
      </c>
      <c r="EI70" s="8">
        <v>1</v>
      </c>
      <c r="EJ70" s="8">
        <v>1</v>
      </c>
      <c r="EK70" s="8">
        <v>1</v>
      </c>
      <c r="EL70" s="8">
        <v>1</v>
      </c>
      <c r="EM70" s="8">
        <v>1</v>
      </c>
      <c r="EN70" s="8">
        <v>1</v>
      </c>
      <c r="EO70" s="8">
        <v>1</v>
      </c>
      <c r="EP70" s="8">
        <v>1</v>
      </c>
      <c r="EQ70" s="8">
        <v>1</v>
      </c>
      <c r="ER70" s="8">
        <v>1</v>
      </c>
      <c r="ES70" s="8">
        <v>1</v>
      </c>
      <c r="ET70" s="8">
        <v>1</v>
      </c>
      <c r="EU70" s="8">
        <v>1</v>
      </c>
      <c r="EV70" s="8">
        <v>1</v>
      </c>
      <c r="EW70" s="8">
        <v>1</v>
      </c>
      <c r="EX70" s="8">
        <v>1</v>
      </c>
      <c r="EY70" s="8">
        <v>1</v>
      </c>
      <c r="EZ70" s="8">
        <v>1</v>
      </c>
      <c r="FA70" s="8">
        <v>1</v>
      </c>
      <c r="FB70" s="8">
        <v>1</v>
      </c>
      <c r="FC70" s="8">
        <v>1</v>
      </c>
      <c r="FD70" s="8">
        <v>1</v>
      </c>
      <c r="FE70" s="8">
        <v>1</v>
      </c>
      <c r="FF70" s="8">
        <v>1</v>
      </c>
      <c r="FG70" s="8">
        <v>1</v>
      </c>
      <c r="FH70" s="8" t="s">
        <v>415</v>
      </c>
      <c r="FI70" s="8" t="s">
        <v>415</v>
      </c>
      <c r="FJ70" s="8">
        <v>1</v>
      </c>
      <c r="FK70" s="8">
        <v>1</v>
      </c>
      <c r="FL70" s="8">
        <v>1</v>
      </c>
      <c r="FM70" s="8">
        <v>1</v>
      </c>
      <c r="FN70" s="8">
        <v>1</v>
      </c>
      <c r="FO70" s="8">
        <v>1</v>
      </c>
      <c r="FP70" s="8">
        <v>1</v>
      </c>
      <c r="FQ70" s="8">
        <v>1</v>
      </c>
      <c r="FR70" s="8">
        <v>1</v>
      </c>
      <c r="FS70" s="8">
        <v>1</v>
      </c>
      <c r="FT70" s="8">
        <v>1</v>
      </c>
      <c r="FU70" s="8">
        <v>1</v>
      </c>
      <c r="FV70" s="8">
        <v>1</v>
      </c>
      <c r="FW70" s="8">
        <v>1</v>
      </c>
      <c r="FX70" s="8">
        <v>1</v>
      </c>
      <c r="FY70" s="8">
        <v>1</v>
      </c>
      <c r="FZ70" s="8">
        <v>1</v>
      </c>
      <c r="GA70" s="8">
        <v>1</v>
      </c>
      <c r="GB70" s="8">
        <v>1</v>
      </c>
      <c r="GC70" s="8">
        <v>1</v>
      </c>
      <c r="GD70" s="8">
        <v>1</v>
      </c>
      <c r="GE70" s="8">
        <v>1</v>
      </c>
      <c r="GF70" s="8">
        <v>1</v>
      </c>
      <c r="GG70" s="8">
        <v>1</v>
      </c>
      <c r="GH70" s="8">
        <v>1</v>
      </c>
      <c r="GI70" s="8">
        <v>1</v>
      </c>
      <c r="GJ70" s="8">
        <v>1</v>
      </c>
      <c r="GK70" s="8">
        <v>1</v>
      </c>
      <c r="GL70" s="8">
        <v>1</v>
      </c>
      <c r="GM70" s="8" t="s">
        <v>415</v>
      </c>
      <c r="GN70" s="8">
        <v>1</v>
      </c>
      <c r="GO70" s="8">
        <v>1</v>
      </c>
      <c r="GP70" s="8">
        <v>1</v>
      </c>
      <c r="GQ70" s="8">
        <v>1</v>
      </c>
      <c r="GR70" s="8">
        <v>1</v>
      </c>
      <c r="GS70" s="8">
        <v>1</v>
      </c>
      <c r="GT70" s="8">
        <v>1</v>
      </c>
      <c r="GU70" s="8">
        <v>1</v>
      </c>
      <c r="GV70" s="8">
        <v>1</v>
      </c>
      <c r="GW70" s="8">
        <v>1</v>
      </c>
      <c r="GX70" s="8" t="s">
        <v>415</v>
      </c>
      <c r="GY70" s="8">
        <v>1</v>
      </c>
      <c r="GZ70" s="8">
        <v>1</v>
      </c>
      <c r="HA70" s="8">
        <v>1</v>
      </c>
      <c r="HB70" s="8" t="s">
        <v>415</v>
      </c>
      <c r="HC70" s="8" t="s">
        <v>415</v>
      </c>
      <c r="HD70" s="8">
        <v>1</v>
      </c>
      <c r="HE70" s="8">
        <v>1</v>
      </c>
      <c r="HF70" s="8">
        <v>1</v>
      </c>
      <c r="HG70" s="8">
        <v>1</v>
      </c>
      <c r="HH70" s="8">
        <v>1</v>
      </c>
      <c r="HI70" s="8">
        <v>1</v>
      </c>
      <c r="HJ70" s="8">
        <v>1</v>
      </c>
      <c r="HK70" s="8">
        <v>1</v>
      </c>
      <c r="HL70" s="8">
        <v>1</v>
      </c>
      <c r="HM70" s="8">
        <v>1</v>
      </c>
      <c r="HN70" s="8">
        <v>1</v>
      </c>
      <c r="HO70" s="8">
        <v>1</v>
      </c>
      <c r="HP70" s="8">
        <v>1</v>
      </c>
      <c r="HQ70" s="8">
        <v>1</v>
      </c>
      <c r="HR70" s="8">
        <v>1</v>
      </c>
      <c r="HS70" s="8">
        <v>1</v>
      </c>
      <c r="HT70" s="8">
        <v>1</v>
      </c>
      <c r="HU70" s="8" t="s">
        <v>415</v>
      </c>
      <c r="HV70" s="8">
        <v>1</v>
      </c>
      <c r="HW70" s="8">
        <v>1</v>
      </c>
      <c r="HX70" s="8">
        <v>1</v>
      </c>
      <c r="HY70" s="8">
        <v>1</v>
      </c>
      <c r="HZ70" s="8">
        <v>1</v>
      </c>
      <c r="IA70" s="8">
        <v>1</v>
      </c>
      <c r="IB70" s="8">
        <v>1</v>
      </c>
      <c r="IC70" s="8">
        <v>1</v>
      </c>
      <c r="ID70" s="8">
        <v>1</v>
      </c>
      <c r="IE70" s="8">
        <v>1</v>
      </c>
      <c r="IF70" s="8">
        <v>1</v>
      </c>
      <c r="IG70" s="8">
        <v>1</v>
      </c>
      <c r="IH70" s="8">
        <v>1</v>
      </c>
      <c r="II70" s="8">
        <v>1</v>
      </c>
      <c r="IJ70" s="8">
        <v>1</v>
      </c>
      <c r="IK70" s="8">
        <v>1</v>
      </c>
      <c r="IL70" s="8">
        <v>1</v>
      </c>
      <c r="IM70" s="8">
        <v>1</v>
      </c>
      <c r="IN70" s="8">
        <v>1</v>
      </c>
      <c r="IO70" s="8">
        <v>1</v>
      </c>
      <c r="IP70" s="8">
        <v>1</v>
      </c>
      <c r="IQ70" s="8">
        <v>1</v>
      </c>
      <c r="IR70" s="8">
        <v>1</v>
      </c>
      <c r="IS70" s="8">
        <v>1</v>
      </c>
      <c r="IT70" s="8">
        <v>1</v>
      </c>
      <c r="IU70" s="8">
        <v>1</v>
      </c>
      <c r="IV70" s="8">
        <v>1</v>
      </c>
      <c r="IW70" s="8">
        <v>1</v>
      </c>
      <c r="IX70" s="8">
        <v>1</v>
      </c>
      <c r="IY70" s="8">
        <v>1</v>
      </c>
      <c r="IZ70" s="8">
        <v>1</v>
      </c>
      <c r="JA70" s="8">
        <v>1</v>
      </c>
      <c r="JB70" s="8">
        <v>1</v>
      </c>
      <c r="JC70" s="8">
        <v>1</v>
      </c>
      <c r="JD70" s="8">
        <v>1</v>
      </c>
      <c r="JE70" s="8">
        <v>1</v>
      </c>
      <c r="JF70" s="8" t="s">
        <v>415</v>
      </c>
      <c r="JG70" s="8">
        <v>1</v>
      </c>
      <c r="JH70" s="8">
        <v>1</v>
      </c>
      <c r="JI70" s="8">
        <v>1</v>
      </c>
      <c r="JJ70" s="8">
        <v>1</v>
      </c>
      <c r="JK70" s="8">
        <v>1</v>
      </c>
      <c r="JL70" s="8">
        <v>1</v>
      </c>
      <c r="JM70" s="8">
        <v>1</v>
      </c>
      <c r="JN70" s="8" t="s">
        <v>415</v>
      </c>
      <c r="JO70" s="8">
        <v>1</v>
      </c>
      <c r="JP70" s="8">
        <v>1</v>
      </c>
      <c r="JQ70" s="8">
        <v>1</v>
      </c>
      <c r="JR70" s="8">
        <v>1</v>
      </c>
      <c r="JS70" s="8">
        <v>1</v>
      </c>
      <c r="JT70" s="8">
        <v>1</v>
      </c>
      <c r="JU70" s="8">
        <v>1</v>
      </c>
      <c r="JV70" s="8">
        <v>1</v>
      </c>
      <c r="JW70" s="8">
        <v>1</v>
      </c>
      <c r="JX70" s="8">
        <v>1</v>
      </c>
      <c r="JY70" s="8">
        <v>1</v>
      </c>
      <c r="JZ70" s="8">
        <v>1</v>
      </c>
      <c r="KA70" s="8">
        <v>1</v>
      </c>
      <c r="KB70" s="8">
        <v>1</v>
      </c>
      <c r="KC70" s="8">
        <v>1</v>
      </c>
      <c r="KD70" s="8">
        <v>1</v>
      </c>
      <c r="KE70" s="8">
        <v>1</v>
      </c>
      <c r="KF70" s="8">
        <v>1</v>
      </c>
      <c r="KG70" s="8">
        <v>1</v>
      </c>
      <c r="KH70" s="8">
        <v>1</v>
      </c>
      <c r="KI70" s="8">
        <v>1</v>
      </c>
      <c r="KJ70" s="8">
        <v>1</v>
      </c>
      <c r="KK70" s="8">
        <v>1</v>
      </c>
      <c r="KL70" s="8">
        <v>1</v>
      </c>
      <c r="KM70" s="8">
        <v>1</v>
      </c>
      <c r="KN70" s="8">
        <v>1</v>
      </c>
      <c r="KO70" s="8">
        <v>1</v>
      </c>
      <c r="KP70" s="8">
        <v>1</v>
      </c>
      <c r="KQ70" s="8">
        <v>1</v>
      </c>
      <c r="KR70" s="8">
        <v>1</v>
      </c>
      <c r="KS70" s="8">
        <v>1</v>
      </c>
      <c r="KT70" s="8">
        <f t="shared" ref="KT70" si="8">COUNTIF($AR70:$KS70,"F")</f>
        <v>0</v>
      </c>
      <c r="KU70" s="8">
        <f t="shared" ref="KU70" si="9">COUNTIF($AR70:$KS70,"CP")</f>
        <v>0</v>
      </c>
      <c r="KV70" s="112">
        <f t="shared" ref="KV70" si="10">COUNTIF($AR70:$KS70,1)</f>
        <v>249</v>
      </c>
      <c r="KW70" s="8">
        <f t="shared" ref="KW70" si="11">COUNTIF($AR70:$KS70,"BH")</f>
        <v>13</v>
      </c>
      <c r="KX70" s="8"/>
      <c r="KY70" s="8"/>
      <c r="KZ70" s="61">
        <f>IF(ISBLANK($P70)," ",IF(AND(NOT(ISBLANK($Q70)),MONTH($Q70)&gt;1),IF(MONTH($P70)&lt;=1,COUNTIF(Tableau2353[[#This Row],[01/01/2024]:[31/01/2024]],"B")), IF(IF(AND((ISBLANK($Q70))),MONTH($P70)&gt;1)," ",IF(MONTH($P70)&lt;=1,COUNTIF(Tableau2353[[#This Row],[01/01/2024]:[31/01/2024]],"B")))))</f>
        <v>0</v>
      </c>
      <c r="LA70" s="61">
        <f>IF(ISBLANK($P70)," ",IF(AND(NOT(ISBLANK($Q70)),MONTH($Q70)&gt;2),IF(MONTH($P70)&lt;=2,COUNTIF(Tableau2353[[#This Row],[01/02/2024]:[29/02/2024]],"B")), IF(IF(AND((ISBLANK($Q70))),MONTH($P70)&gt;2)," ",IF(MONTH($P70)&lt;=2,COUNTIF(Tableau2353[[#This Row],[01/02/2024]:[29/02/2024]],"B")))))</f>
        <v>0</v>
      </c>
      <c r="LB70" s="61">
        <f>IF(ISBLANK($P70)," ",IF(AND(NOT(ISBLANK($Q70)),MONTH($Q70)&gt;3),IF(MONTH($P70)&lt;=3,COUNTIF(Tableau2353[[#This Row],[01/03/2024]:[29/03/2024]],"B")), IF(IF(AND((ISBLANK($Q70))),MONTH($P70)&gt;3)," ",IF(MONTH($P70)&lt;=3,COUNTIF(Tableau2353[[#This Row],[01/03/2024]:[29/03/2024]],"B")))))</f>
        <v>0</v>
      </c>
      <c r="LC70" s="61">
        <f>IF(ISBLANK($P70)," ",IF(AND(NOT(ISBLANK($Q70)),MONTH($Q70)&gt;4),IF(MONTH($P70)&lt;=4,COUNTIF(Tableau2353[[#This Row],[01/04/2024]:[30/04/2024]],"B")), IF(IF(AND((ISBLANK($Q70))),MONTH($P70)&gt;4)," ",IF(MONTH($P70)&lt;=4,COUNTIF(Tableau2353[[#This Row],[01/04/2024]:[30/04/2024]],"B")))))</f>
        <v>0</v>
      </c>
      <c r="LD70" s="61">
        <f>IF(ISBLANK($P70)," ",IF(AND(NOT(ISBLANK($Q70)),MONTH($Q70)&gt;5),IF(MONTH($P70)&lt;=5,COUNTIF(Tableau2353[[#This Row],[01/05/2024]:[31/05/2024]],"B")), IF(IF(AND((ISBLANK($Q70))),MONTH($P70)&gt;5)," ",IF(MONTH($P70)&lt;=5,COUNTIF(Tableau2353[[#This Row],[01/05/2024]:[31/05/2024]],"B")))))</f>
        <v>0</v>
      </c>
      <c r="LE70" s="61">
        <f>IF(ISBLANK($P70)," ",IF(AND(NOT(ISBLANK($Q70)),MONTH($Q70)&gt;6),IF(MONTH($P70)&lt;=6,COUNTIF(Tableau2353[[#This Row],[3/6/20242]:[28/06/2024]],"B")), IF(IF(AND((ISBLANK($Q70))),MONTH($P70)&gt;6)," ",IF(MONTH($P70)&lt;=6,COUNTIF(Tableau2353[[#This Row],[3/6/20242]:[28/06/2024]],"B")))))</f>
        <v>0</v>
      </c>
      <c r="LF70" s="61">
        <f>IF(ISBLANK($P70)," ",IF(AND(NOT(ISBLANK($Q70)),MONTH($Q70)&gt;7),IF(MONTH($P70)&lt;=7,COUNTIF(Tableau2353[[#This Row],[01/07/2024]:[31/07/2024]],"B")), IF(IF(AND((ISBLANK($Q70))),MONTH($P70)&gt;7)," ",IF(MONTH($P70)&lt;=7,COUNTIF(Tableau2353[[#This Row],[01/07/2024]:[31/07/2024]],"B")))))</f>
        <v>0</v>
      </c>
      <c r="LG70" s="61">
        <f>IF(ISBLANK($P70)," ",IF(AND(NOT(ISBLANK($Q70)),MONTH($Q70)&gt;8),IF(MONTH($P70)&lt;=8,COUNTIF(Tableau2353[[#This Row],[1/8/2024]:[30/08/2024]],"B")), IF(IF(AND((ISBLANK($Q70))),MONTH($P70)&gt;8)," ",IF(MONTH($P70)&lt;=8,COUNTIF(Tableau2353[[#This Row],[1/8/2024]:[30/08/2024]],"B")))))</f>
        <v>0</v>
      </c>
      <c r="LH70" s="61">
        <f>IF(ISBLANK($P70)," ",IF(AND(NOT(ISBLANK($Q70)),MONTH($Q70)&gt;9),IF(MONTH($P70)&lt;=9,COUNTIF(Tableau2353[[#This Row],[02/09/2024]:[30/09/2024]],"B")), IF(IF(AND((ISBLANK($Q70))),MONTH($P70)&gt;9)," ",IF(MONTH($P70)&lt;=9,COUNTIF(Tableau2353[[#This Row],[02/09/2024]:[30/09/2024]],"B")))))</f>
        <v>0</v>
      </c>
      <c r="LI70" s="61">
        <f>IF(ISBLANK($P70)," ",IF(AND(NOT(ISBLANK($Q70)),MONTH($Q70)&gt;10),IF(MONTH($P70)&lt;=10,COUNTIF(Tableau2353[[#This Row],[01/10/2024]:[31/10/2024]],"B")), IF(IF(AND((ISBLANK($Q70))),MONTH($P70)&gt;10)," ",IF(MONTH($P70)&lt;=10,COUNTIF(Tableau2353[[#This Row],[01/10/2024]:[31/10/2024]],"B")))))</f>
        <v>0</v>
      </c>
      <c r="LJ70" s="61">
        <f>IF(ISBLANK($P70)," ",IF(AND(NOT(ISBLANK($Q70)),MONTH($Q70)&gt;11),IF(MONTH($P70)&lt;=11,COUNTIF(Tableau2353[[#This Row],[01/11/2024]:[29/11/2024]],"B")), IF(IF(AND((ISBLANK($Q70))),MONTH($P70)&gt;11)," ",IF(MONTH($P70)&lt;=11,COUNTIF(Tableau2353[[#This Row],[01/11/2024]:[29/11/2024]],"B")))))</f>
        <v>0</v>
      </c>
      <c r="LK70" s="61">
        <f>IF(ISBLANK($P70)," ",IF(AND(NOT(ISBLANK($Q70)),MONTH($Q70)&gt;12),IF(MONTH($P70)&lt;=12,COUNTIF(Tableau2353[[#This Row],[02/12/2024]:[31/12/2024]],"B")), IF(IF(AND((ISBLANK($Q70))),MONTH($P70)&gt;12)," ",IF(MONTH($P70)&lt;=12,COUNTIF(Tableau2353[[#This Row],[02/12/2024]:[31/12/2024]],"B")))))</f>
        <v>0</v>
      </c>
    </row>
    <row r="71" spans="1:323" ht="15" hidden="1" customHeight="1">
      <c r="A71" s="40">
        <v>1</v>
      </c>
      <c r="B71" s="92" t="s">
        <v>1445</v>
      </c>
      <c r="C71" s="26" t="s">
        <v>1446</v>
      </c>
      <c r="D71" s="32">
        <v>45527</v>
      </c>
      <c r="E71" s="29" t="s">
        <v>419</v>
      </c>
      <c r="F71" s="26" t="s">
        <v>465</v>
      </c>
      <c r="G71" s="26" t="s">
        <v>438</v>
      </c>
      <c r="H71" s="6" t="s">
        <v>439</v>
      </c>
      <c r="I71" s="6" t="s">
        <v>423</v>
      </c>
      <c r="J71" s="36" t="s">
        <v>440</v>
      </c>
      <c r="K71" s="36" t="s">
        <v>441</v>
      </c>
      <c r="L71" s="36"/>
      <c r="M71" s="6" t="s">
        <v>442</v>
      </c>
      <c r="N71" s="6" t="s">
        <v>443</v>
      </c>
      <c r="O71" s="6" t="s">
        <v>444</v>
      </c>
      <c r="P71" s="37">
        <v>45527</v>
      </c>
      <c r="Q71" s="29">
        <v>45334</v>
      </c>
      <c r="R71" s="27" t="s">
        <v>614</v>
      </c>
      <c r="S71" s="28" t="str">
        <f>IF(ISBLANK(P71)," ",IF(IF(AND(NOT(ISBLANK(Q71))),MONTH(Q71)&lt;1)," ",IF(MONTH(P71)&lt;2,SUM(Tableau2353[[#This Row],[01/01/2024]:[31/01/2024]])," ")))</f>
        <v xml:space="preserve"> </v>
      </c>
      <c r="T71" s="28" t="str">
        <f>IF(ISBLANK(P71)," ",IF(IF(AND(NOT(ISBLANK(Q71))),MONTH(Q71)&lt;2)," ",IF(MONTH(P71)&lt;3,SUM(Tableau2353[[#This Row],[01/02/2024]:[29/02/2024]])," ")))</f>
        <v xml:space="preserve"> </v>
      </c>
      <c r="U71" s="28" t="str">
        <f>IF(ISBLANK(P71)," ",IF(IF(AND(NOT(ISBLANK(Q71))),MONTH(Q71)&lt;3)," ",IF(MONTH(P71)&lt;4,SUM(Tableau2353[[#This Row],[01/03/2024]:[29/03/2024]])," ")))</f>
        <v xml:space="preserve"> </v>
      </c>
      <c r="V71" s="28" t="str">
        <f>IF(ISBLANK(P71)," ",IF(IF(AND(NOT(ISBLANK(Q71))),MONTH(Q71)&lt;4)," ",IF(MONTH(P71)&lt;5,SUM(Tableau2353[[#This Row],[01/04/2024]:[30/04/2024]])," ")))</f>
        <v xml:space="preserve"> </v>
      </c>
      <c r="W71" s="28" t="str">
        <f>IF(ISBLANK(P71)," ",IF(IF(AND(NOT(ISBLANK(Q71))),MONTH(Q71)&lt;5)," ",IF(MONTH(P71)&lt;6,SUM(Tableau2353[[#This Row],[01/05/2024]:[31/05/2024]])," ")))</f>
        <v xml:space="preserve"> </v>
      </c>
      <c r="X71" s="28" t="str">
        <f>IF(ISBLANK(P71)," ",IF(IF(AND(NOT(ISBLANK(Q71))),MONTH(Q71)&lt;6)," ",IF(MONTH(P71)&lt;7,SUM(Tableau2353[[#This Row],[3/6/20242]:[28/06/2024]])," ")))</f>
        <v xml:space="preserve"> </v>
      </c>
      <c r="Y71" s="28" t="str">
        <f>IF(ISBLANK(P71)," ",IF(IF(AND(NOT(ISBLANK(Q71))),MONTH(Q71)&lt;6)," ",IF(MONTH(P71)&lt;8,SUM(Tableau2353[[#This Row],[01/07/2024]:[31/07/2024]])," ")))</f>
        <v xml:space="preserve"> </v>
      </c>
      <c r="Z71" s="28" t="str">
        <f>IF(ISBLANK(P71)," ",IF(IF(AND(NOT(ISBLANK(Q71))),MONTH(Q71)&lt;8)," ",IF(MONTH(P71)&lt;9,SUM(Tableau2353[[#This Row],[1/8/2024]:[30/08/2024]])," ")))</f>
        <v xml:space="preserve"> </v>
      </c>
      <c r="AA71" s="28" t="str">
        <f>IF(ISBLANK(P71)," ",IF(IF(AND(NOT(ISBLANK(Q71))),MONTH(Q71)&lt;9)," ",IF(MONTH(P71)&lt;10,SUM(Tableau2353[[#This Row],[02/09/2024]:[30/09/2024]])," ")))</f>
        <v xml:space="preserve"> </v>
      </c>
      <c r="AB71" s="28" t="str">
        <f>IF(ISBLANK(P71)," ",IF(IF(AND(NOT(ISBLANK(Q71))),MONTH(Q71)&lt;10)," ",IF(MONTH(P71)&lt;11,SUM(Tableau2353[[#This Row],[01/10/2024]:[31/10/2024]])," ")))</f>
        <v xml:space="preserve"> </v>
      </c>
      <c r="AC71" s="28" t="str">
        <f>IF(ISBLANK(P71)," ",IF(IF(AND(NOT(ISBLANK(Q71))),MONTH(Q71)&lt;11)," ",IF(MONTH(P71)&lt;12,SUM(Tableau2353[[#This Row],[01/11/2024]:[29/11/2024]])," ")))</f>
        <v xml:space="preserve"> </v>
      </c>
      <c r="AD71" s="28" t="str">
        <f>IF(ISBLANK(P71)," ",IF(IF(AND(NOT(ISBLANK(Q71))),MONTH(Q71)&lt;12)," ",IF(MONTH(P71)&lt;13,SUM(Tableau2353[[#This Row],[02/12/2024]:[31/12/2024]])," ")))</f>
        <v xml:space="preserve"> </v>
      </c>
      <c r="AE71" s="7"/>
      <c r="AF71" s="67" t="str">
        <f>IF(OR(ISBLANK(P71),Tableau2353[[#This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71" s="7" t="str">
        <f>IF(OR(ISBLANK(P71),Tableau2353[[#This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71" s="7" t="str">
        <f>IF(OR(ISBLANK(P71),Tableau2353[[#This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71" s="7" t="str">
        <f>IF(OR(ISBLANK(P71),Tableau2353[[#This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71" s="7" t="str">
        <f>IF(OR(ISBLANK(P71),Tableau2353[[#This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71" s="7" t="str">
        <f>IF(OR(ISBLANK(P71),Tableau2353[[#This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71" s="7" t="str">
        <f>IF(OR(ISBLANK(P71),Tableau2353[[#This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71" s="7" t="str">
        <f>IF(OR(ISBLANK(P71),Tableau2353[[#This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71" s="7" t="str">
        <f>IF(OR(ISBLANK(P71),Tableau2353[[#This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71" s="7" t="str">
        <f>IF(OR(ISBLANK(P71),Tableau2353[[#This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71" s="7" t="str">
        <f>IF(OR(ISBLANK(P71),Tableau2353[[#This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71" s="7" t="str">
        <f>IF(OR(ISBLANK(P71),Tableau2353[[#This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71" s="8"/>
      <c r="AS71" s="8"/>
      <c r="AT71" s="8"/>
      <c r="AU71" s="8"/>
      <c r="AV71" s="8"/>
      <c r="AW71" s="8"/>
      <c r="AX71" s="8"/>
      <c r="AY71" s="8"/>
      <c r="AZ71" s="62"/>
      <c r="BA71" s="8"/>
      <c r="BB71" s="8"/>
      <c r="BC71" s="8"/>
      <c r="BD71" s="51"/>
      <c r="BE71" s="8"/>
      <c r="BF71" s="8"/>
      <c r="BG71" s="8"/>
      <c r="BH71" s="52"/>
      <c r="BI71" s="51"/>
      <c r="BJ71" s="8"/>
      <c r="BK71" s="8"/>
      <c r="BL71" s="8"/>
      <c r="BM71" s="52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51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 t="s">
        <v>409</v>
      </c>
      <c r="HF71" s="8">
        <v>1</v>
      </c>
      <c r="HG71" s="8">
        <v>1</v>
      </c>
      <c r="HH71" s="8">
        <v>1</v>
      </c>
      <c r="HI71" s="8">
        <v>1</v>
      </c>
      <c r="HJ71" s="8">
        <v>1</v>
      </c>
      <c r="HK71" s="8">
        <v>1</v>
      </c>
      <c r="HL71" s="8">
        <v>1</v>
      </c>
      <c r="HM71" s="8">
        <v>1</v>
      </c>
      <c r="HN71" s="8">
        <v>1</v>
      </c>
      <c r="HO71" s="8">
        <v>1</v>
      </c>
      <c r="HP71" s="8">
        <v>1</v>
      </c>
      <c r="HQ71" s="8">
        <v>1</v>
      </c>
      <c r="HR71" s="8">
        <v>1</v>
      </c>
      <c r="HS71" s="8">
        <v>1</v>
      </c>
      <c r="HT71" s="8">
        <v>1</v>
      </c>
      <c r="HU71" s="8" t="s">
        <v>415</v>
      </c>
      <c r="HV71" s="8">
        <v>1</v>
      </c>
      <c r="HW71" s="8">
        <v>1</v>
      </c>
      <c r="HX71" s="8">
        <v>1</v>
      </c>
      <c r="HY71" s="8">
        <v>1</v>
      </c>
      <c r="HZ71" s="8">
        <v>1</v>
      </c>
      <c r="IA71" s="8">
        <v>1</v>
      </c>
      <c r="IB71" s="8">
        <v>1</v>
      </c>
      <c r="IC71" s="8">
        <v>1</v>
      </c>
      <c r="ID71" s="8">
        <v>1</v>
      </c>
      <c r="IE71" s="8">
        <v>1</v>
      </c>
      <c r="IF71" s="8">
        <v>1</v>
      </c>
      <c r="IG71" s="8">
        <v>1</v>
      </c>
      <c r="IH71" s="8">
        <v>1</v>
      </c>
      <c r="II71" s="8">
        <v>1</v>
      </c>
      <c r="IJ71" s="8">
        <v>1</v>
      </c>
      <c r="IK71" s="8">
        <v>1</v>
      </c>
      <c r="IL71" s="8">
        <v>1</v>
      </c>
      <c r="IM71" s="8">
        <v>1</v>
      </c>
      <c r="IN71" s="8">
        <v>1</v>
      </c>
      <c r="IO71" s="8">
        <v>1</v>
      </c>
      <c r="IP71" s="8">
        <v>1</v>
      </c>
      <c r="IQ71" s="8">
        <v>1</v>
      </c>
      <c r="IR71" s="8">
        <v>1</v>
      </c>
      <c r="IS71" s="8">
        <v>1</v>
      </c>
      <c r="IT71" s="8">
        <v>1</v>
      </c>
      <c r="IU71" s="8">
        <v>1</v>
      </c>
      <c r="IV71" s="8">
        <v>1</v>
      </c>
      <c r="IW71" s="8">
        <v>1</v>
      </c>
      <c r="IX71" s="8">
        <v>1</v>
      </c>
      <c r="IY71" s="8">
        <v>1</v>
      </c>
      <c r="IZ71" s="8">
        <v>1</v>
      </c>
      <c r="JA71" s="8">
        <v>1</v>
      </c>
      <c r="JB71" s="8">
        <v>1</v>
      </c>
      <c r="JC71" s="8">
        <v>1</v>
      </c>
      <c r="JD71" s="8">
        <v>1</v>
      </c>
      <c r="JE71" s="8">
        <v>1</v>
      </c>
      <c r="JF71" s="8" t="s">
        <v>415</v>
      </c>
      <c r="JG71" s="8">
        <v>1</v>
      </c>
      <c r="JH71" s="8">
        <v>1</v>
      </c>
      <c r="JI71" s="8">
        <v>1</v>
      </c>
      <c r="JJ71" s="8">
        <v>1</v>
      </c>
      <c r="JK71" s="8">
        <v>1</v>
      </c>
      <c r="JL71" s="8">
        <v>1</v>
      </c>
      <c r="JM71" s="8">
        <v>1</v>
      </c>
      <c r="JN71" s="8" t="s">
        <v>415</v>
      </c>
      <c r="JO71" s="8">
        <v>1</v>
      </c>
      <c r="JP71" s="8">
        <v>1</v>
      </c>
      <c r="JQ71" s="8">
        <v>1</v>
      </c>
      <c r="JR71" s="8">
        <v>1</v>
      </c>
      <c r="JS71" s="8">
        <v>1</v>
      </c>
      <c r="JT71" s="8">
        <v>1</v>
      </c>
      <c r="JU71" s="8">
        <v>1</v>
      </c>
      <c r="JV71" s="8" t="s">
        <v>413</v>
      </c>
      <c r="JW71" s="8" t="s">
        <v>413</v>
      </c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>
        <f t="shared" si="7"/>
        <v>1</v>
      </c>
      <c r="KU71" s="8">
        <f t="shared" si="4"/>
        <v>2</v>
      </c>
      <c r="KV71" s="8">
        <f t="shared" si="5"/>
        <v>65</v>
      </c>
      <c r="KW71" s="8">
        <f t="shared" si="6"/>
        <v>3</v>
      </c>
      <c r="KX71" s="8"/>
      <c r="KY71" s="8">
        <v>3</v>
      </c>
      <c r="KZ71" s="61"/>
      <c r="LA71" s="61"/>
      <c r="LB71" s="61"/>
      <c r="LC71" s="61"/>
      <c r="LD71" s="61"/>
      <c r="LE71" s="61"/>
      <c r="LF71" s="61"/>
      <c r="LG71" s="61"/>
      <c r="LH71" s="61"/>
      <c r="LI71" s="61"/>
      <c r="LJ71" s="61"/>
      <c r="LK71" s="61"/>
    </row>
    <row r="72" spans="1:323" ht="15" hidden="1" customHeight="1">
      <c r="A72" s="40"/>
      <c r="B72" s="25"/>
      <c r="C72" s="26" t="s">
        <v>1447</v>
      </c>
      <c r="D72" s="32">
        <v>45559</v>
      </c>
      <c r="E72" s="29" t="s">
        <v>470</v>
      </c>
      <c r="F72" s="26" t="s">
        <v>420</v>
      </c>
      <c r="G72" s="26" t="s">
        <v>603</v>
      </c>
      <c r="H72" s="6" t="s">
        <v>439</v>
      </c>
      <c r="I72" s="6" t="s">
        <v>423</v>
      </c>
      <c r="J72" s="36" t="s">
        <v>440</v>
      </c>
      <c r="K72" s="36"/>
      <c r="L72" s="36"/>
      <c r="M72" s="6" t="s">
        <v>442</v>
      </c>
      <c r="N72" s="6" t="s">
        <v>1448</v>
      </c>
      <c r="O72" s="6" t="s">
        <v>444</v>
      </c>
      <c r="P72" s="37">
        <v>45560</v>
      </c>
      <c r="Q72" s="26" t="s">
        <v>1361</v>
      </c>
      <c r="R72" s="27" t="s">
        <v>614</v>
      </c>
      <c r="S72" s="28" t="e">
        <f>IF(ISBLANK(P72)," ",IF(IF(AND(NOT(ISBLANK(Q72))),MONTH(Q72)&lt;1)," ",IF(MONTH(P72)&lt;2,SUM(Tableau2353[[#This Row],[01/01/2024]:[31/01/2024]])," ")))</f>
        <v>#VALUE!</v>
      </c>
      <c r="T72" s="28" t="e">
        <f>IF(ISBLANK(P72)," ",IF(IF(AND(NOT(ISBLANK(Q72))),MONTH(Q72)&lt;2)," ",IF(MONTH(P72)&lt;3,SUM(Tableau2353[[#This Row],[01/02/2024]:[29/02/2024]])," ")))</f>
        <v>#VALUE!</v>
      </c>
      <c r="U72" s="28" t="e">
        <f>IF(ISBLANK(P72)," ",IF(IF(AND(NOT(ISBLANK(Q72))),MONTH(Q72)&lt;3)," ",IF(MONTH(P72)&lt;4,SUM(Tableau2353[[#This Row],[01/03/2024]:[29/03/2024]])," ")))</f>
        <v>#VALUE!</v>
      </c>
      <c r="V72" s="28" t="e">
        <f>IF(ISBLANK(P72)," ",IF(IF(AND(NOT(ISBLANK(Q72))),MONTH(Q72)&lt;4)," ",IF(MONTH(P72)&lt;5,SUM(Tableau2353[[#This Row],[01/04/2024]:[30/04/2024]])," ")))</f>
        <v>#VALUE!</v>
      </c>
      <c r="W72" s="28" t="e">
        <f>IF(ISBLANK(P72)," ",IF(IF(AND(NOT(ISBLANK(Q72))),MONTH(Q72)&lt;5)," ",IF(MONTH(P72)&lt;6,SUM(Tableau2353[[#This Row],[01/05/2024]:[31/05/2024]])," ")))</f>
        <v>#VALUE!</v>
      </c>
      <c r="X72" s="28" t="e">
        <f>IF(ISBLANK(P72)," ",IF(IF(AND(NOT(ISBLANK(Q72))),MONTH(Q72)&lt;6)," ",IF(MONTH(P72)&lt;7,SUM(Tableau2353[[#This Row],[3/6/20242]:[28/06/2024]])," ")))</f>
        <v>#VALUE!</v>
      </c>
      <c r="Y72" s="28" t="e">
        <f>IF(ISBLANK(P72)," ",IF(IF(AND(NOT(ISBLANK(Q72))),MONTH(Q72)&lt;6)," ",IF(MONTH(P72)&lt;8,SUM(Tableau2353[[#This Row],[01/07/2024]:[31/07/2024]])," ")))</f>
        <v>#VALUE!</v>
      </c>
      <c r="Z72" s="28" t="e">
        <f>IF(ISBLANK(P72)," ",IF(IF(AND(NOT(ISBLANK(Q72))),MONTH(Q72)&lt;8)," ",IF(MONTH(P72)&lt;9,SUM(Tableau2353[[#This Row],[1/8/2024]:[30/08/2024]])," ")))</f>
        <v>#VALUE!</v>
      </c>
      <c r="AA72" s="28" t="e">
        <f>IF(ISBLANK(P72)," ",IF(IF(AND(NOT(ISBLANK(Q72))),MONTH(Q72)&lt;9)," ",IF(MONTH(P72)&lt;10,SUM(Tableau2353[[#This Row],[02/09/2024]:[30/09/2024]])," ")))</f>
        <v>#VALUE!</v>
      </c>
      <c r="AB72" s="28" t="e">
        <f>IF(ISBLANK(P72)," ",IF(IF(AND(NOT(ISBLANK(Q72))),MONTH(Q72)&lt;10)," ",IF(MONTH(P72)&lt;11,SUM(Tableau2353[[#This Row],[01/10/2024]:[31/10/2024]])," ")))</f>
        <v>#VALUE!</v>
      </c>
      <c r="AC72" s="28" t="e">
        <f>IF(ISBLANK(P72)," ",IF(IF(AND(NOT(ISBLANK(Q72))),MONTH(Q72)&lt;11)," ",IF(MONTH(P72)&lt;12,SUM(Tableau2353[[#This Row],[01/11/2024]:[29/11/2024]])," ")))</f>
        <v>#VALUE!</v>
      </c>
      <c r="AD72" s="28" t="e">
        <f>IF(ISBLANK(P72)," ",IF(IF(AND(NOT(ISBLANK(Q72))),MONTH(Q72)&lt;12)," ",IF(MONTH(P72)&lt;13,SUM(Tableau2353[[#This Row],[02/12/2024]:[31/12/2024]])," ")))</f>
        <v>#VALUE!</v>
      </c>
      <c r="AE72" s="7"/>
      <c r="AF72" s="67" t="e">
        <f>IF(OR(ISBLANK(P72),Tableau2353[[#This Row],[Janvier]]=" ")," ",SUM(Tableau2353[[#This Row],[01/01/2024]:[31/01/2024]])/(COUNTA(Tableau2353[[#This Row],[01/01/2024]:[31/01/2024]])+COUNTBLANK(Tableau2353[[#This Row],[01/01/2024]:[31/01/2024]])))</f>
        <v>#VALUE!</v>
      </c>
      <c r="AG72" s="7" t="e">
        <f>IF(OR(ISBLANK(P72),Tableau2353[[#This Row],[Février]]=" ")," ",SUM(Tableau2353[[#This Row],[01/02/2024]:[29/02/2024]])/(COUNTA(Tableau2353[[#This Row],[01/02/2024]:[29/02/2024]])+COUNTBLANK(Tableau2353[[#This Row],[01/02/2024]:[29/02/2024]])))</f>
        <v>#VALUE!</v>
      </c>
      <c r="AH72" s="7" t="e">
        <f>IF(OR(ISBLANK(P72),Tableau2353[[#This Row],[Mars]]=" ")," ",SUM(Tableau2353[[#This Row],[01/03/2024]:[29/03/2024]])/(COUNTA(Tableau2353[[#This Row],[01/03/2024]:[29/03/2024]])+COUNTBLANK(Tableau2353[[#This Row],[01/03/2024]:[29/03/2024]])))</f>
        <v>#VALUE!</v>
      </c>
      <c r="AI72" s="7" t="e">
        <f>IF(OR(ISBLANK(P72),Tableau2353[[#This Row],[Avril]]=" ")," ",SUM(Tableau2353[[#This Row],[01/04/2024]:[30/04/2024]])/(COUNTA(Tableau2353[[#This Row],[01/04/2024]:[30/04/2024]])+COUNTBLANK(Tableau2353[[#This Row],[01/04/2024]:[30/04/2024]])))</f>
        <v>#VALUE!</v>
      </c>
      <c r="AJ72" s="7" t="e">
        <f>IF(OR(ISBLANK(P72),Tableau2353[[#This Row],[Mai]]=" ")," ",SUM(Tableau2353[[#This Row],[01/05/2024]:[31/05/2024]])/(COUNTA(Tableau2353[[#This Row],[01/05/2024]:[31/05/2024]])+COUNTBLANK(Tableau2353[[#This Row],[01/05/2024]:[31/01/2024]])))</f>
        <v>#VALUE!</v>
      </c>
      <c r="AK72" s="7" t="e">
        <f>IF(OR(ISBLANK(P72),Tableau2353[[#This Row],[Juin]]=" ")," ",SUM(Tableau2353[[#This Row],[3/6/20242]:[28/06/2024]])/(COUNTA(Tableau2353[[#This Row],[3/6/20242]:[28/06/2024]])+COUNTBLANK(Tableau2353[[#This Row],[3/6/20242]:[28/06/2024]])))</f>
        <v>#VALUE!</v>
      </c>
      <c r="AL72" s="7" t="e">
        <f>IF(OR(ISBLANK(P72),Tableau2353[[#This Row],[Juillet]]=" ")," ",SUM(Tableau2353[[#This Row],[01/07/2024]:[31/07/2024]])/(COUNTA(Tableau2353[[#This Row],[01/07/2024]:[31/07/2024]])+COUNTBLANK(Tableau2353[[#This Row],[01/07/2024]:[31/07/2024]])))</f>
        <v>#VALUE!</v>
      </c>
      <c r="AM72" s="7" t="e">
        <f>IF(OR(ISBLANK(P72),Tableau2353[[#This Row],[Août]]=" ")," ",SUM(Tableau2353[[#This Row],[1/8/2024]:[30/08/2024]])/(COUNTA(Tableau2353[[#This Row],[1/8/2024]:[30/08/2024]])+COUNTBLANK(Tableau2353[[#This Row],[1/8/2024]:[30/08/2024]])))</f>
        <v>#VALUE!</v>
      </c>
      <c r="AN72" s="7" t="e">
        <f>IF(OR(ISBLANK(P72),Tableau2353[[#This Row],[Septembre]]=" ")," ",SUM(Tableau2353[[#This Row],[02/09/2024]:[30/09/2024]])/(COUNTA(Tableau2353[[#This Row],[02/09/2024]:[30/09/2024]])+COUNTBLANK(Tableau2353[[#This Row],[02/09/2024]:[30/09/2024]])))</f>
        <v>#VALUE!</v>
      </c>
      <c r="AO72" s="7" t="e">
        <f>IF(OR(ISBLANK(P72),Tableau2353[[#This Row],[Octobre]]=" ")," ",SUM(Tableau2353[[#This Row],[01/10/2024]:[31/10/2024]])/(COUNTA(Tableau2353[[#This Row],[01/10/2024]:[31/10/2024]])+COUNTBLANK(Tableau2353[[#This Row],[01/10/2024]:[31/10/2024]])))</f>
        <v>#VALUE!</v>
      </c>
      <c r="AP72" s="7" t="e">
        <f>IF(OR(ISBLANK(P72),Tableau2353[[#This Row],[Novembre]]=" ")," ",SUM(Tableau2353[[#This Row],[01/11/2024]:[29/11/2024]])/(COUNTA(Tableau2353[[#This Row],[01/11/2024]:[29/11/2024]])+COUNTBLANK(Tableau2353[[#This Row],[01/11/2024]:[29/11/2024]])))</f>
        <v>#VALUE!</v>
      </c>
      <c r="AQ72" s="7" t="e">
        <f>IF(OR(ISBLANK(P72),Tableau2353[[#This Row],[Décembre]]=" ")," ",SUM(Tableau2353[[#This Row],[02/12/2024]:[31/12/2024]])/(COUNTA(Tableau2353[[#This Row],[02/12/2024]:[31/12/2024]])+COUNTBLANK(Tableau2353[[#This Row],[02/12/2024]:[31/12/2024]])))</f>
        <v>#VALUE!</v>
      </c>
      <c r="AR72" s="8"/>
      <c r="AS72" s="8"/>
      <c r="AT72" s="8"/>
      <c r="AU72" s="8"/>
      <c r="AV72" s="8"/>
      <c r="AW72" s="8"/>
      <c r="AX72" s="8"/>
      <c r="AY72" s="8"/>
      <c r="AZ72" s="62"/>
      <c r="BA72" s="8"/>
      <c r="BB72" s="8"/>
      <c r="BC72" s="8"/>
      <c r="BD72" s="51"/>
      <c r="BE72" s="8"/>
      <c r="BF72" s="8"/>
      <c r="BG72" s="8"/>
      <c r="BH72" s="52"/>
      <c r="BI72" s="51"/>
      <c r="BJ72" s="8"/>
      <c r="BK72" s="8"/>
      <c r="BL72" s="8"/>
      <c r="BM72" s="52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51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 t="s">
        <v>409</v>
      </c>
      <c r="IB72" s="8">
        <v>1</v>
      </c>
      <c r="IC72" s="8">
        <v>1</v>
      </c>
      <c r="ID72" s="8">
        <v>1</v>
      </c>
      <c r="IE72" s="8">
        <v>1</v>
      </c>
      <c r="IF72" s="8">
        <v>1</v>
      </c>
      <c r="IG72" s="8">
        <v>1</v>
      </c>
      <c r="IH72" s="8">
        <v>1</v>
      </c>
      <c r="II72" s="8">
        <v>1</v>
      </c>
      <c r="IJ72" s="8">
        <v>1</v>
      </c>
      <c r="IK72" s="8">
        <v>1</v>
      </c>
      <c r="IL72" s="8">
        <v>1</v>
      </c>
      <c r="IM72" s="8">
        <v>1</v>
      </c>
      <c r="IN72" s="8">
        <v>1</v>
      </c>
      <c r="IO72" s="8">
        <v>1</v>
      </c>
      <c r="IP72" s="8">
        <v>1</v>
      </c>
      <c r="IQ72" s="8">
        <v>1</v>
      </c>
      <c r="IR72" s="8">
        <v>1</v>
      </c>
      <c r="IS72" s="8">
        <v>1</v>
      </c>
      <c r="IT72" s="8">
        <v>1</v>
      </c>
      <c r="IU72" s="8">
        <v>1</v>
      </c>
      <c r="IV72" s="8">
        <v>1</v>
      </c>
      <c r="IW72" s="8">
        <v>1</v>
      </c>
      <c r="IX72" s="8">
        <v>1</v>
      </c>
      <c r="IY72" s="8">
        <v>1</v>
      </c>
      <c r="IZ72" s="8">
        <v>1</v>
      </c>
      <c r="JA72" s="8">
        <v>1</v>
      </c>
      <c r="JB72" s="8">
        <v>1</v>
      </c>
      <c r="JC72" s="8">
        <v>1</v>
      </c>
      <c r="JD72" s="8">
        <v>1</v>
      </c>
      <c r="JE72" s="8">
        <v>1</v>
      </c>
      <c r="JF72" s="8" t="s">
        <v>415</v>
      </c>
      <c r="JG72" s="8">
        <v>1</v>
      </c>
      <c r="JH72" s="8">
        <v>1</v>
      </c>
      <c r="JI72" s="8">
        <v>1</v>
      </c>
      <c r="JJ72" s="8">
        <v>1</v>
      </c>
      <c r="JK72" s="8">
        <v>1</v>
      </c>
      <c r="JL72" s="8">
        <v>1</v>
      </c>
      <c r="JM72" s="8">
        <v>1</v>
      </c>
      <c r="JN72" s="8" t="s">
        <v>415</v>
      </c>
      <c r="JO72" s="8">
        <v>1</v>
      </c>
      <c r="JP72" s="8">
        <v>1</v>
      </c>
      <c r="JQ72" s="8">
        <v>1</v>
      </c>
      <c r="JR72" s="8">
        <v>1</v>
      </c>
      <c r="JS72" s="8">
        <v>1</v>
      </c>
      <c r="JT72" s="8">
        <v>1</v>
      </c>
      <c r="JU72" s="8">
        <v>1</v>
      </c>
      <c r="JV72" s="8">
        <v>1</v>
      </c>
      <c r="JW72" s="8">
        <v>1</v>
      </c>
      <c r="JX72" s="8">
        <v>1</v>
      </c>
      <c r="JY72" s="8">
        <v>1</v>
      </c>
      <c r="JZ72" s="8">
        <v>1</v>
      </c>
      <c r="KA72" s="8">
        <v>1</v>
      </c>
      <c r="KB72" s="8">
        <v>1</v>
      </c>
      <c r="KC72" s="8">
        <v>1</v>
      </c>
      <c r="KD72" s="8">
        <v>1</v>
      </c>
      <c r="KE72" s="8">
        <v>1</v>
      </c>
      <c r="KF72" s="8">
        <v>1</v>
      </c>
      <c r="KG72" s="8">
        <v>1</v>
      </c>
      <c r="KH72" s="8">
        <v>1</v>
      </c>
      <c r="KI72" s="8">
        <v>1</v>
      </c>
      <c r="KJ72" s="8">
        <v>1</v>
      </c>
      <c r="KK72" s="8">
        <v>1</v>
      </c>
      <c r="KL72" s="8">
        <v>1</v>
      </c>
      <c r="KM72" s="8">
        <v>1</v>
      </c>
      <c r="KN72" s="8">
        <v>1</v>
      </c>
      <c r="KO72" s="8">
        <v>1</v>
      </c>
      <c r="KP72" s="8">
        <v>1</v>
      </c>
      <c r="KQ72" s="8">
        <v>1</v>
      </c>
      <c r="KR72" s="8">
        <v>1</v>
      </c>
      <c r="KS72" s="8">
        <v>1</v>
      </c>
      <c r="KT72" s="8">
        <f t="shared" si="7"/>
        <v>1</v>
      </c>
      <c r="KU72" s="8">
        <f t="shared" si="4"/>
        <v>0</v>
      </c>
      <c r="KV72" s="8">
        <f t="shared" si="5"/>
        <v>68</v>
      </c>
      <c r="KW72" s="8">
        <f t="shared" si="6"/>
        <v>2</v>
      </c>
      <c r="KX72" s="8"/>
      <c r="KY72" s="8" t="e">
        <f>VLOOKUP(Tableau2353[[#This Row],[Matricule]],Feuil2!D:J,7,0)</f>
        <v>#N/A</v>
      </c>
      <c r="KZ72" s="61"/>
      <c r="LA72" s="61"/>
      <c r="LB72" s="61"/>
      <c r="LC72" s="61"/>
      <c r="LD72" s="61"/>
      <c r="LE72" s="61"/>
      <c r="LF72" s="61"/>
      <c r="LG72" s="61"/>
      <c r="LH72" s="61"/>
      <c r="LI72" s="61"/>
      <c r="LJ72" s="61"/>
      <c r="LK72" s="61"/>
    </row>
    <row r="73" spans="1:323" ht="18" hidden="1" customHeight="1">
      <c r="A73" s="40">
        <v>1</v>
      </c>
      <c r="B73" s="92" t="s">
        <v>601</v>
      </c>
      <c r="C73" s="26" t="s">
        <v>602</v>
      </c>
      <c r="D73" s="32">
        <v>44470</v>
      </c>
      <c r="E73" s="29" t="s">
        <v>419</v>
      </c>
      <c r="F73" s="26" t="s">
        <v>559</v>
      </c>
      <c r="G73" s="26" t="s">
        <v>603</v>
      </c>
      <c r="H73" s="6" t="s">
        <v>422</v>
      </c>
      <c r="I73" s="6" t="s">
        <v>423</v>
      </c>
      <c r="J73" s="36" t="s">
        <v>424</v>
      </c>
      <c r="K73" s="36" t="s">
        <v>425</v>
      </c>
      <c r="L73" s="6"/>
      <c r="M73" s="6"/>
      <c r="N73" s="6"/>
      <c r="O73" s="6"/>
      <c r="P73" s="32"/>
      <c r="Q73" s="26"/>
      <c r="R73" s="27" t="s">
        <v>604</v>
      </c>
      <c r="S73" s="28" t="str">
        <f>IF(ISBLANK(P73)," ",IF(IF(AND(NOT(ISBLANK(Q73))),MONTH(Q73)&lt;1)," ",IF(MONTH(P73)&lt;2,SUM(Tableau2353[[#This Row],[01/01/2024]:[31/01/2024]])," ")))</f>
        <v xml:space="preserve"> </v>
      </c>
      <c r="T73" s="28" t="str">
        <f>IF(ISBLANK(P73)," ",IF(IF(AND(NOT(ISBLANK(Q73))),MONTH(Q73)&lt;2)," ",IF(MONTH(P73)&lt;3,SUM(Tableau2353[[#This Row],[01/02/2024]:[29/02/2024]])," ")))</f>
        <v xml:space="preserve"> </v>
      </c>
      <c r="U73" s="28" t="str">
        <f>IF(ISBLANK(P73)," ",IF(IF(AND(NOT(ISBLANK(Q73))),MONTH(Q73)&lt;3)," ",IF(MONTH(P73)&lt;4,SUM(Tableau2353[[#This Row],[01/03/2024]:[29/03/2024]])," ")))</f>
        <v xml:space="preserve"> </v>
      </c>
      <c r="V73" s="28" t="str">
        <f>IF(ISBLANK(P73)," ",IF(IF(AND(NOT(ISBLANK(Q73))),MONTH(Q73)&lt;4)," ",IF(MONTH(P73)&lt;5,SUM(Tableau2353[[#This Row],[01/04/2024]:[30/04/2024]])," ")))</f>
        <v xml:space="preserve"> </v>
      </c>
      <c r="W73" s="28" t="str">
        <f>IF(ISBLANK(P73)," ",IF(IF(AND(NOT(ISBLANK(Q73))),MONTH(Q73)&lt;5)," ",IF(MONTH(P73)&lt;6,SUM(Tableau2353[[#This Row],[01/05/2024]:[31/05/2024]])," ")))</f>
        <v xml:space="preserve"> </v>
      </c>
      <c r="X73" s="28" t="str">
        <f>IF(ISBLANK(P73)," ",IF(IF(AND(NOT(ISBLANK(Q73))),MONTH(Q73)&lt;6)," ",IF(MONTH(P73)&lt;7,SUM(Tableau2353[[#This Row],[3/6/20242]:[28/06/2024]])," ")))</f>
        <v xml:space="preserve"> </v>
      </c>
      <c r="Y73" s="28" t="str">
        <f>IF(ISBLANK(P73)," ",IF(IF(AND(NOT(ISBLANK(Q73))),MONTH(Q73)&lt;6)," ",IF(MONTH(P73)&lt;8,SUM(Tableau2353[[#This Row],[01/07/2024]:[31/07/2024]])," ")))</f>
        <v xml:space="preserve"> </v>
      </c>
      <c r="Z73" s="28" t="str">
        <f>IF(ISBLANK(P73)," ",IF(IF(AND(NOT(ISBLANK(Q73))),MONTH(Q73)&lt;8)," ",IF(MONTH(P73)&lt;9,SUM(Tableau2353[[#This Row],[1/8/2024]:[30/08/2024]])," ")))</f>
        <v xml:space="preserve"> </v>
      </c>
      <c r="AA73" s="28" t="str">
        <f>IF(ISBLANK(P73)," ",IF(IF(AND(NOT(ISBLANK(Q73))),MONTH(Q73)&lt;9)," ",IF(MONTH(P73)&lt;10,SUM(Tableau2353[[#This Row],[02/09/2024]:[30/09/2024]])," ")))</f>
        <v xml:space="preserve"> </v>
      </c>
      <c r="AB73" s="28" t="str">
        <f>IF(ISBLANK(P73)," ",IF(IF(AND(NOT(ISBLANK(Q73))),MONTH(Q73)&lt;10)," ",IF(MONTH(P73)&lt;11,SUM(Tableau2353[[#This Row],[01/10/2024]:[31/10/2024]])," ")))</f>
        <v xml:space="preserve"> </v>
      </c>
      <c r="AC73" s="28" t="str">
        <f>IF(ISBLANK(P73)," ",IF(IF(AND(NOT(ISBLANK(Q73))),MONTH(Q73)&lt;11)," ",IF(MONTH(P73)&lt;12,SUM(Tableau2353[[#This Row],[01/11/2024]:[29/11/2024]])," ")))</f>
        <v xml:space="preserve"> </v>
      </c>
      <c r="AD73" s="28" t="str">
        <f>IF(ISBLANK(P73)," ",IF(IF(AND(NOT(ISBLANK(Q73))),MONTH(Q73)&lt;12)," ",IF(MONTH(P73)&lt;13,SUM(Tableau2353[[#This Row],[02/12/2024]:[31/12/2024]])," ")))</f>
        <v xml:space="preserve"> </v>
      </c>
      <c r="AE73" s="7"/>
      <c r="AF73" s="67" t="str">
        <f>IF(OR(ISBLANK(P73),Tableau2353[[#This Row],[Janvier]]=" ")," ",SUM(Tableau2353[[#This Row],[01/01/2024]:[31/01/2024]])/(COUNTA(Tableau2353[[#This Row],[01/01/2024]:[31/01/2024]])+COUNTBLANK(Tableau2353[[#This Row],[01/01/2024]:[31/01/2024]])))</f>
        <v xml:space="preserve"> </v>
      </c>
      <c r="AG73" s="7" t="str">
        <f>IF(OR(ISBLANK(P73),Tableau2353[[#This Row],[Février]]=" ")," ",SUM(Tableau2353[[#This Row],[01/02/2024]:[29/02/2024]])/(COUNTA(Tableau2353[[#This Row],[01/02/2024]:[29/02/2024]])+COUNTBLANK(Tableau2353[[#This Row],[01/02/2024]:[29/02/2024]])))</f>
        <v xml:space="preserve"> </v>
      </c>
      <c r="AH73" s="7" t="str">
        <f>IF(OR(ISBLANK(P73),Tableau2353[[#This Row],[Mars]]=" ")," ",SUM(Tableau2353[[#This Row],[01/03/2024]:[29/03/2024]])/(COUNTA(Tableau2353[[#This Row],[01/03/2024]:[29/03/2024]])+COUNTBLANK(Tableau2353[[#This Row],[01/03/2024]:[29/03/2024]])))</f>
        <v xml:space="preserve"> </v>
      </c>
      <c r="AI73" s="7" t="str">
        <f>IF(OR(ISBLANK(P73),Tableau2353[[#This Row],[Avril]]=" ")," ",SUM(Tableau2353[[#This Row],[01/04/2024]:[30/04/2024]])/(COUNTA(Tableau2353[[#This Row],[01/04/2024]:[30/04/2024]])+COUNTBLANK(Tableau2353[[#This Row],[01/04/2024]:[30/04/2024]])))</f>
        <v xml:space="preserve"> </v>
      </c>
      <c r="AJ73" s="7" t="str">
        <f>IF(OR(ISBLANK(P73),Tableau2353[[#This Row],[Mai]]=" ")," ",SUM(Tableau2353[[#This Row],[01/05/2024]:[31/05/2024]])/(COUNTA(Tableau2353[[#This Row],[01/05/2024]:[31/05/2024]])+COUNTBLANK(Tableau2353[[#This Row],[01/05/2024]:[31/01/2024]])))</f>
        <v xml:space="preserve"> </v>
      </c>
      <c r="AK73" s="8" t="str">
        <f>IF(OR(ISBLANK(P73),Tableau2353[[#This Row],[Juin]]=" ")," ",SUM(Tableau2353[[#This Row],[3/6/20242]:[28/06/2024]])/(COUNTA(Tableau2353[[#This Row],[3/6/20242]:[28/06/2024]])+COUNTBLANK(Tableau2353[[#This Row],[3/6/20242]:[28/06/2024]])))</f>
        <v xml:space="preserve"> </v>
      </c>
      <c r="AL73" s="8" t="str">
        <f>IF(OR(ISBLANK(P73),Tableau2353[[#This Row],[Juillet]]=" ")," ",SUM(Tableau2353[[#This Row],[01/07/2024]:[31/07/2024]])/(COUNTA(Tableau2353[[#This Row],[01/07/2024]:[31/07/2024]])+COUNTBLANK(Tableau2353[[#This Row],[01/07/2024]:[31/07/2024]])))</f>
        <v xml:space="preserve"> </v>
      </c>
      <c r="AM73" s="8" t="str">
        <f>IF(OR(ISBLANK(P73),Tableau2353[[#This Row],[Août]]=" ")," ",SUM(Tableau2353[[#This Row],[1/8/2024]:[30/08/2024]])/(COUNTA(Tableau2353[[#This Row],[1/8/2024]:[30/08/2024]])+COUNTBLANK(Tableau2353[[#This Row],[1/8/2024]:[30/08/2024]])))</f>
        <v xml:space="preserve"> </v>
      </c>
      <c r="AN73" s="8" t="str">
        <f>IF(OR(ISBLANK(P73),Tableau2353[[#This Row],[Septembre]]=" ")," ",SUM(Tableau2353[[#This Row],[02/09/2024]:[30/09/2024]])/(COUNTA(Tableau2353[[#This Row],[02/09/2024]:[30/09/2024]])+COUNTBLANK(Tableau2353[[#This Row],[02/09/2024]:[30/09/2024]])))</f>
        <v xml:space="preserve"> </v>
      </c>
      <c r="AO73" s="8" t="str">
        <f>IF(OR(ISBLANK(P73),Tableau2353[[#This Row],[Octobre]]=" ")," ",SUM(Tableau2353[[#This Row],[01/10/2024]:[31/10/2024]])/(COUNTA(Tableau2353[[#This Row],[01/10/2024]:[31/10/2024]])+COUNTBLANK(Tableau2353[[#This Row],[01/10/2024]:[31/10/2024]])))</f>
        <v xml:space="preserve"> </v>
      </c>
      <c r="AP73" s="8" t="str">
        <f>IF(OR(ISBLANK(P73),Tableau2353[[#This Row],[Novembre]]=" ")," ",SUM(Tableau2353[[#This Row],[01/11/2024]:[29/11/2024]])/(COUNTA(Tableau2353[[#This Row],[01/11/2024]:[29/11/2024]])+COUNTBLANK(Tableau2353[[#This Row],[01/11/2024]:[29/11/2024]])))</f>
        <v xml:space="preserve"> </v>
      </c>
      <c r="AQ73" s="8" t="str">
        <f>IF(OR(ISBLANK(P73),Tableau2353[[#This Row],[Décembre]]=" ")," ",SUM(Tableau2353[[#This Row],[02/12/2024]:[31/12/2024]])/(COUNTA(Tableau2353[[#This Row],[02/12/2024]:[31/12/2024]])+COUNTBLANK(Tableau2353[[#This Row],[02/12/2024]:[31/12/2024]])))</f>
        <v xml:space="preserve"> </v>
      </c>
      <c r="AR73" s="8"/>
      <c r="AS73" s="8"/>
      <c r="AT73" s="8"/>
      <c r="AU73" s="8"/>
      <c r="AV73" s="8"/>
      <c r="AW73" s="8"/>
      <c r="AX73" s="8"/>
      <c r="AY73" s="8"/>
      <c r="AZ73" s="61" t="s">
        <v>415</v>
      </c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 t="s">
        <v>415</v>
      </c>
      <c r="FJ73" s="8" t="s">
        <v>415</v>
      </c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 t="s">
        <v>415</v>
      </c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 t="s">
        <v>415</v>
      </c>
      <c r="GY73" s="8"/>
      <c r="GZ73" s="8"/>
      <c r="HA73" s="8"/>
      <c r="HB73" s="8" t="s">
        <v>415</v>
      </c>
      <c r="HC73" s="8" t="s">
        <v>415</v>
      </c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 t="s">
        <v>415</v>
      </c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 t="s">
        <v>413</v>
      </c>
      <c r="KS73" s="8" t="s">
        <v>413</v>
      </c>
      <c r="KT73" s="8">
        <f t="shared" si="7"/>
        <v>0</v>
      </c>
      <c r="KU73" s="8">
        <f t="shared" si="4"/>
        <v>2</v>
      </c>
      <c r="KV73" s="8">
        <f t="shared" si="5"/>
        <v>0</v>
      </c>
      <c r="KW73" s="8">
        <f t="shared" si="6"/>
        <v>8</v>
      </c>
      <c r="KX73" s="8"/>
      <c r="KY73" s="8">
        <f>VLOOKUP(Tableau2353[[#This Row],[Matricule]],Feuil2!D:J,7,0)</f>
        <v>1</v>
      </c>
      <c r="KZ73" s="61" t="str">
        <f>IF(ISBLANK($P73)," ",IF(AND(NOT(ISBLANK($Q73)),MONTH($Q73)&gt;1),IF(MONTH($P73)&lt;=1,COUNTIF(Tableau2353[[#This Row],[01/01/2024]:[31/01/2024]],"B")), IF(IF(AND((ISBLANK($Q73))),MONTH($P73)&gt;1)," ",IF(MONTH($P73)&lt;=1,COUNTIF(Tableau2353[[#This Row],[01/01/2024]:[31/01/2024]],"B")))))</f>
        <v xml:space="preserve"> </v>
      </c>
      <c r="LA73" s="61" t="str">
        <f>IF(ISBLANK($P73)," ",IF(AND(NOT(ISBLANK($Q73)),MONTH($Q73)&gt;2),IF(MONTH($P73)&lt;=2,COUNTIF(Tableau2353[[#This Row],[01/02/2024]:[29/02/2024]],"B")), IF(IF(AND((ISBLANK($Q73))),MONTH($P73)&gt;2)," ",IF(MONTH($P73)&lt;=2,COUNTIF(Tableau2353[[#This Row],[01/02/2024]:[29/02/2024]],"B")))))</f>
        <v xml:space="preserve"> </v>
      </c>
      <c r="LB73" s="61" t="str">
        <f>IF(ISBLANK($P73)," ",IF(AND(NOT(ISBLANK($Q73)),MONTH($Q73)&gt;3),IF(MONTH($P73)&lt;=3,COUNTIF(Tableau2353[[#This Row],[01/03/2024]:[29/03/2024]],"B")), IF(IF(AND((ISBLANK($Q73))),MONTH($P73)&gt;3)," ",IF(MONTH($P73)&lt;=3,COUNTIF(Tableau2353[[#This Row],[01/03/2024]:[29/03/2024]],"B")))))</f>
        <v xml:space="preserve"> </v>
      </c>
      <c r="LC73" s="61" t="str">
        <f>IF(ISBLANK($P73)," ",IF(AND(NOT(ISBLANK($Q73)),MONTH($Q73)&gt;4),IF(MONTH($P73)&lt;=4,COUNTIF(Tableau2353[[#This Row],[01/04/2024]:[30/04/2024]],"B")), IF(IF(AND((ISBLANK($Q73))),MONTH($P73)&gt;4)," ",IF(MONTH($P73)&lt;=4,COUNTIF(Tableau2353[[#This Row],[01/04/2024]:[30/04/2024]],"B")))))</f>
        <v xml:space="preserve"> </v>
      </c>
      <c r="LD73" s="61" t="str">
        <f>IF(ISBLANK($P73)," ",IF(AND(NOT(ISBLANK($Q73)),MONTH($Q73)&gt;5),IF(MONTH($P73)&lt;=5,COUNTIF(Tableau2353[[#This Row],[01/05/2024]:[31/05/2024]],"B")), IF(IF(AND((ISBLANK($Q73))),MONTH($P73)&gt;5)," ",IF(MONTH($P73)&lt;=5,COUNTIF(Tableau2353[[#This Row],[01/05/2024]:[31/05/2024]],"B")))))</f>
        <v xml:space="preserve"> </v>
      </c>
      <c r="LE73" s="61" t="str">
        <f>IF(ISBLANK($P73)," ",IF(AND(NOT(ISBLANK($Q73)),MONTH($Q73)&gt;6),IF(MONTH($P73)&lt;=6,COUNTIF(Tableau2353[[#This Row],[3/6/20242]:[28/06/2024]],"B")), IF(IF(AND((ISBLANK($Q73))),MONTH($P73)&gt;6)," ",IF(MONTH($P73)&lt;=6,COUNTIF(Tableau2353[[#This Row],[3/6/20242]:[28/06/2024]],"B")))))</f>
        <v xml:space="preserve"> </v>
      </c>
      <c r="LF73" s="61" t="str">
        <f>IF(ISBLANK($P73)," ",IF(AND(NOT(ISBLANK($Q73)),MONTH($Q73)&gt;7),IF(MONTH($P73)&lt;=7,COUNTIF(Tableau2353[[#This Row],[01/07/2024]:[31/07/2024]],"B")), IF(IF(AND((ISBLANK($Q73))),MONTH($P73)&gt;7)," ",IF(MONTH($P73)&lt;=7,COUNTIF(Tableau2353[[#This Row],[01/07/2024]:[31/07/2024]],"B")))))</f>
        <v xml:space="preserve"> </v>
      </c>
      <c r="LG73" s="61" t="str">
        <f>IF(ISBLANK($P73)," ",IF(AND(NOT(ISBLANK($Q73)),MONTH($Q73)&gt;8),IF(MONTH($P73)&lt;=8,COUNTIF(Tableau2353[[#This Row],[1/8/2024]:[30/08/2024]],"B")), IF(IF(AND((ISBLANK($Q73))),MONTH($P73)&gt;8)," ",IF(MONTH($P73)&lt;=8,COUNTIF(Tableau2353[[#This Row],[1/8/2024]:[30/08/2024]],"B")))))</f>
        <v xml:space="preserve"> </v>
      </c>
      <c r="LH73" s="61" t="str">
        <f>IF(ISBLANK($P73)," ",IF(AND(NOT(ISBLANK($Q73)),MONTH($Q73)&gt;9),IF(MONTH($P73)&lt;=9,COUNTIF(Tableau2353[[#This Row],[02/09/2024]:[30/09/2024]],"B")), IF(IF(AND((ISBLANK($Q73))),MONTH($P73)&gt;9)," ",IF(MONTH($P73)&lt;=9,COUNTIF(Tableau2353[[#This Row],[02/09/2024]:[30/09/2024]],"B")))))</f>
        <v xml:space="preserve"> </v>
      </c>
      <c r="LI73" s="61" t="str">
        <f>IF(ISBLANK($P73)," ",IF(AND(NOT(ISBLANK($Q73)),MONTH($Q73)&gt;10),IF(MONTH($P73)&lt;=10,COUNTIF(Tableau2353[[#This Row],[01/10/2024]:[31/10/2024]],"B")), IF(IF(AND((ISBLANK($Q73))),MONTH($P73)&gt;10)," ",IF(MONTH($P73)&lt;=10,COUNTIF(Tableau2353[[#This Row],[01/10/2024]:[31/10/2024]],"B")))))</f>
        <v xml:space="preserve"> </v>
      </c>
      <c r="LJ73" s="61" t="str">
        <f>IF(ISBLANK($P73)," ",IF(AND(NOT(ISBLANK($Q73)),MONTH($Q73)&gt;11),IF(MONTH($P73)&lt;=11,COUNTIF(Tableau2353[[#This Row],[01/11/2024]:[29/11/2024]],"B")), IF(IF(AND((ISBLANK($Q73))),MONTH($P73)&gt;11)," ",IF(MONTH($P73)&lt;=11,COUNTIF(Tableau2353[[#This Row],[01/11/2024]:[29/11/2024]],"B")))))</f>
        <v xml:space="preserve"> </v>
      </c>
      <c r="LK73" s="61" t="str">
        <f>IF(ISBLANK($P73)," ",IF(AND(NOT(ISBLANK($Q73)),MONTH($Q73)&gt;12),IF(MONTH($P73)&lt;=12,COUNTIF(Tableau2353[[#This Row],[02/12/2024]:[31/12/2024]],"B")), IF(IF(AND((ISBLANK($Q73))),MONTH($P73)&gt;12)," ",IF(MONTH($P73)&lt;=12,COUNTIF(Tableau2353[[#This Row],[02/12/2024]:[31/12/2024]],"B")))))</f>
        <v xml:space="preserve"> </v>
      </c>
    </row>
    <row r="77" spans="1:323" ht="15" customHeight="1">
      <c r="N77" s="1">
        <f>5/36</f>
        <v>0.1388888888888889</v>
      </c>
      <c r="KJ77" s="1" t="s">
        <v>1449</v>
      </c>
    </row>
    <row r="80" spans="1:323" ht="15" customHeight="1">
      <c r="KV80" s="1">
        <f>+KV36+KV37+KV45+KV48+KV49</f>
        <v>1135</v>
      </c>
    </row>
    <row r="81" spans="308:308" ht="15" customHeight="1">
      <c r="KV81" s="1">
        <f>220*5</f>
        <v>1100</v>
      </c>
    </row>
    <row r="82" spans="308:308" ht="15" customHeight="1">
      <c r="KV82" s="114">
        <f>KV80-KV81</f>
        <v>35</v>
      </c>
    </row>
    <row r="98" spans="66:66" ht="15" customHeight="1">
      <c r="BN98" s="24"/>
    </row>
    <row r="99" spans="66:66" ht="15" customHeight="1">
      <c r="BN99" s="24"/>
    </row>
  </sheetData>
  <phoneticPr fontId="4" type="noConversion"/>
  <conditionalFormatting sqref="A56:A58 H56:I58 O57:P58 A64 H64:I64 O64:P64">
    <cfRule type="expression" dxfId="2402" priority="331">
      <formula>$R56:$R118="Out"</formula>
    </cfRule>
    <cfRule type="expression" dxfId="2401" priority="332">
      <formula>$R56:$R118="En formation"</formula>
    </cfRule>
    <cfRule type="expression" dxfId="2400" priority="333">
      <formula>$R56:$R118="Bench"</formula>
    </cfRule>
    <cfRule type="expression" dxfId="2399" priority="334">
      <formula>$R56:$R118="Management"</formula>
    </cfRule>
  </conditionalFormatting>
  <conditionalFormatting sqref="A68:A69 H68:I69 O68:P69">
    <cfRule type="expression" dxfId="2398" priority="127144">
      <formula>$R68:$R128="Out"</formula>
    </cfRule>
    <cfRule type="expression" dxfId="2397" priority="127145">
      <formula>$R68:$R128="En formation"</formula>
    </cfRule>
    <cfRule type="expression" dxfId="2396" priority="127146">
      <formula>$R68:$R128="Bench"</formula>
    </cfRule>
    <cfRule type="expression" dxfId="2395" priority="127147">
      <formula>$R68:$R128="Management"</formula>
    </cfRule>
  </conditionalFormatting>
  <conditionalFormatting sqref="A71:A72 H71:I72 O71:P72">
    <cfRule type="expression" dxfId="2394" priority="98023">
      <formula>$R71:$R129="Out"</formula>
    </cfRule>
    <cfRule type="expression" dxfId="2393" priority="98024">
      <formula>$R71:$R129="En formation"</formula>
    </cfRule>
    <cfRule type="expression" dxfId="2392" priority="98025">
      <formula>$R71:$R129="Bench"</formula>
    </cfRule>
    <cfRule type="expression" dxfId="2391" priority="98026">
      <formula>$R71:$R129="Management"</formula>
    </cfRule>
  </conditionalFormatting>
  <conditionalFormatting sqref="A7:B7 D7:L7 N7:R7">
    <cfRule type="expression" dxfId="2390" priority="60474">
      <formula>$R7:$R73="Out"</formula>
    </cfRule>
    <cfRule type="expression" dxfId="2389" priority="60475">
      <formula>$R7:$R73="En formation"</formula>
    </cfRule>
    <cfRule type="expression" dxfId="2388" priority="60476">
      <formula>$R7:$R73="Bench"</formula>
    </cfRule>
    <cfRule type="expression" dxfId="2387" priority="60477">
      <formula>$R7:$R73="Management"</formula>
    </cfRule>
  </conditionalFormatting>
  <conditionalFormatting sqref="A70:L70 N70:R70">
    <cfRule type="expression" dxfId="2386" priority="152">
      <formula>$R70:$R133="Out"</formula>
    </cfRule>
    <cfRule type="expression" dxfId="2385" priority="153">
      <formula>$R70:$R133="En formation"</formula>
    </cfRule>
    <cfRule type="expression" dxfId="2384" priority="154">
      <formula>$R70:$R133="Bench"</formula>
    </cfRule>
    <cfRule type="expression" dxfId="2383" priority="155">
      <formula>$R70:$R133="Management"</formula>
    </cfRule>
  </conditionalFormatting>
  <conditionalFormatting sqref="A5:N5 P5:R5">
    <cfRule type="expression" dxfId="2382" priority="1150">
      <formula>$R5:$R73="Out"</formula>
    </cfRule>
    <cfRule type="expression" dxfId="2381" priority="1151">
      <formula>$R5:$R73="En formation"</formula>
    </cfRule>
    <cfRule type="expression" dxfId="2380" priority="1152">
      <formula>$R5:$R73="Bench"</formula>
    </cfRule>
    <cfRule type="expression" dxfId="2379" priority="1153">
      <formula>$R5:$R73="Management"</formula>
    </cfRule>
  </conditionalFormatting>
  <conditionalFormatting sqref="A2:R2">
    <cfRule type="expression" dxfId="2378" priority="78002">
      <formula>$R2:$R73="Out"</formula>
    </cfRule>
    <cfRule type="expression" dxfId="2377" priority="78003">
      <formula>$R2:$R73="En formation"</formula>
    </cfRule>
    <cfRule type="expression" dxfId="2376" priority="78004">
      <formula>$R2:$R73="Bench"</formula>
    </cfRule>
    <cfRule type="expression" dxfId="2375" priority="78005">
      <formula>$R2:$R73="Management"</formula>
    </cfRule>
  </conditionalFormatting>
  <conditionalFormatting sqref="A3:R3">
    <cfRule type="expression" dxfId="2374" priority="78006">
      <formula>$R3:$R73="Stage"</formula>
    </cfRule>
    <cfRule type="expression" dxfId="2373" priority="78007">
      <formula>$R3:$R73="Out"</formula>
    </cfRule>
    <cfRule type="expression" dxfId="2372" priority="78008">
      <formula>$R3:$R73="En formation"</formula>
    </cfRule>
    <cfRule type="expression" dxfId="2371" priority="78009">
      <formula>$R3:$R73="Bench"</formula>
    </cfRule>
    <cfRule type="expression" dxfId="2370" priority="78010">
      <formula>$R3:$R73="Management"</formula>
    </cfRule>
  </conditionalFormatting>
  <conditionalFormatting sqref="A4:R4">
    <cfRule type="expression" dxfId="2369" priority="21093">
      <formula>$R4:$R73="Out"</formula>
    </cfRule>
    <cfRule type="expression" dxfId="2368" priority="21094">
      <formula>$R4:$R73="En formation"</formula>
    </cfRule>
    <cfRule type="expression" dxfId="2367" priority="21095">
      <formula>$R4:$R73="Bench"</formula>
    </cfRule>
    <cfRule type="expression" dxfId="2366" priority="21096">
      <formula>$R4:$R73="Management"</formula>
    </cfRule>
  </conditionalFormatting>
  <conditionalFormatting sqref="A6:R6">
    <cfRule type="expression" dxfId="2365" priority="33120">
      <formula>$R6:$R73="Out"</formula>
    </cfRule>
    <cfRule type="expression" dxfId="2364" priority="33121">
      <formula>$R6:$R73="En formation"</formula>
    </cfRule>
    <cfRule type="expression" dxfId="2363" priority="33122">
      <formula>$R6:$R73="Bench"</formula>
    </cfRule>
    <cfRule type="expression" dxfId="2362" priority="33123">
      <formula>$R6:$R73="Management"</formula>
    </cfRule>
  </conditionalFormatting>
  <conditionalFormatting sqref="A8:R8 A52:R52 B53 J53:L53 N53 A59:R59 A60:B63 D60:R63 C61:C63">
    <cfRule type="expression" dxfId="2361" priority="86520">
      <formula>$R8:$R73="En formation"</formula>
    </cfRule>
    <cfRule type="expression" dxfId="2360" priority="86521">
      <formula>$R8:$R73="Bench"</formula>
    </cfRule>
    <cfRule type="expression" dxfId="2359" priority="86522">
      <formula>$R8:$R73="Management"</formula>
    </cfRule>
  </conditionalFormatting>
  <conditionalFormatting sqref="A9:R9 A37:F38 H37:L38 N37:R38 A39:R39 A40:F40 H40:L40 N40:R40 A41:R43 G44:R44 A44:F45 H45:L45 N45:R45 A46:R47 A48:F49 H48:L49 N48:R49 A50:R51 A53 C53:F53 H53:I53 O53:R53 A54:R54 A55:F55 H55:R55 D64 A65:B65 D65:R65">
    <cfRule type="expression" dxfId="2358" priority="298">
      <formula>$R9:$R73="Out"</formula>
    </cfRule>
    <cfRule type="expression" dxfId="2357" priority="299">
      <formula>$R9:$R73="En formation"</formula>
    </cfRule>
    <cfRule type="expression" dxfId="2356" priority="300">
      <formula>$R9:$R73="Bench"</formula>
    </cfRule>
    <cfRule type="expression" dxfId="2355" priority="301">
      <formula>$R9:$R73="Management"</formula>
    </cfRule>
  </conditionalFormatting>
  <conditionalFormatting sqref="A10:R24 A25:B25 D25:N25 P25:R25 A26:R35 A36:F36 H36:R36 G36:G38 M37:M38 G40 M40 G45 M45 G48:G49 M48:M49 G53 M56 B56:B58 G56:G58 J56:L58 G64 J64:L64 A66:B67 D66:R67">
    <cfRule type="expression" dxfId="2354" priority="618">
      <formula>$R10:$R73="Out"</formula>
    </cfRule>
    <cfRule type="expression" dxfId="2353" priority="619">
      <formula>$R10:$R73="En formation"</formula>
    </cfRule>
    <cfRule type="expression" dxfId="2352" priority="620">
      <formula>$R10:$R73="Bench"</formula>
    </cfRule>
    <cfRule type="expression" dxfId="2351" priority="621">
      <formula>$R10:$R73="Management"</formula>
    </cfRule>
  </conditionalFormatting>
  <conditionalFormatting sqref="A54:R54 Q44">
    <cfRule type="expression" dxfId="2350" priority="98273">
      <formula>$R44:$R108="Stage"</formula>
    </cfRule>
  </conditionalFormatting>
  <conditionalFormatting sqref="A73:R73">
    <cfRule type="expression" dxfId="2349" priority="98019">
      <formula>$R73:$R116="Out"</formula>
    </cfRule>
    <cfRule type="expression" dxfId="2348" priority="98020">
      <formula>$R73:$R116="En formation"</formula>
    </cfRule>
    <cfRule type="expression" dxfId="2347" priority="98021">
      <formula>$R73:$R116="Bench"</formula>
    </cfRule>
    <cfRule type="expression" dxfId="2346" priority="98022">
      <formula>$R73:$R116="Management"</formula>
    </cfRule>
  </conditionalFormatting>
  <conditionalFormatting sqref="B2:B73">
    <cfRule type="duplicateValues" dxfId="2345" priority="98268"/>
  </conditionalFormatting>
  <conditionalFormatting sqref="B64">
    <cfRule type="expression" dxfId="2344" priority="385">
      <formula>$R64:$R127="Out"</formula>
    </cfRule>
    <cfRule type="expression" dxfId="2343" priority="386">
      <formula>$R64:$R127="En formation"</formula>
    </cfRule>
    <cfRule type="expression" dxfId="2342" priority="387">
      <formula>$R64:$R127="Bench"</formula>
    </cfRule>
    <cfRule type="expression" dxfId="2341" priority="388">
      <formula>$R64:$R127="Management"</formula>
    </cfRule>
  </conditionalFormatting>
  <conditionalFormatting sqref="B71:B72 G71:G72 J71:L72">
    <cfRule type="expression" dxfId="2340" priority="90478">
      <formula>$R71:$R130="Out"</formula>
    </cfRule>
    <cfRule type="expression" dxfId="2339" priority="90479">
      <formula>$R71:$R130="En formation"</formula>
    </cfRule>
    <cfRule type="expression" dxfId="2338" priority="90480">
      <formula>$R71:$R130="Bench"</formula>
    </cfRule>
    <cfRule type="expression" dxfId="2337" priority="90481">
      <formula>$R71:$R130="Management"</formula>
    </cfRule>
  </conditionalFormatting>
  <conditionalFormatting sqref="C7">
    <cfRule type="expression" dxfId="2336" priority="609">
      <formula>$R7:$R72="Out"</formula>
    </cfRule>
    <cfRule type="expression" dxfId="2335" priority="610">
      <formula>$R7:$R72="En formation"</formula>
    </cfRule>
    <cfRule type="expression" dxfId="2334" priority="611">
      <formula>$R7:$R72="Bench"</formula>
    </cfRule>
    <cfRule type="expression" dxfId="2333" priority="612">
      <formula>$R7:$R72="Management"</formula>
    </cfRule>
  </conditionalFormatting>
  <conditionalFormatting sqref="C25">
    <cfRule type="expression" dxfId="2332" priority="201">
      <formula>$R25:$R90="Out"</formula>
    </cfRule>
    <cfRule type="expression" dxfId="2331" priority="202">
      <formula>$R25:$R90="En formation"</formula>
    </cfRule>
    <cfRule type="expression" dxfId="2330" priority="203">
      <formula>$R25:$R90="Bench"</formula>
    </cfRule>
    <cfRule type="expression" dxfId="2329" priority="204">
      <formula>$R25:$R90="Management"</formula>
    </cfRule>
  </conditionalFormatting>
  <conditionalFormatting sqref="C61:C63 A8:R8 A52:R52 B53 J53:L53 N53 A59:R59 A60:B63 D60:R63">
    <cfRule type="expression" dxfId="2328" priority="86519">
      <formula>$R8:$R73="Out"</formula>
    </cfRule>
  </conditionalFormatting>
  <conditionalFormatting sqref="C61:C63">
    <cfRule type="duplicateValues" dxfId="2327" priority="613"/>
  </conditionalFormatting>
  <conditionalFormatting sqref="C56:F56">
    <cfRule type="expression" dxfId="2326" priority="123140">
      <formula>$R56:$R118="Out"</formula>
    </cfRule>
    <cfRule type="expression" dxfId="2325" priority="123141">
      <formula>$R56:$R118="En formation"</formula>
    </cfRule>
    <cfRule type="expression" dxfId="2324" priority="123142">
      <formula>$R56:$R118="Bench"</formula>
    </cfRule>
    <cfRule type="expression" dxfId="2323" priority="123143">
      <formula>$R56:$R118="Management"</formula>
    </cfRule>
  </conditionalFormatting>
  <conditionalFormatting sqref="G55">
    <cfRule type="expression" dxfId="2322" priority="98269">
      <formula>$R55:$R114="Out"</formula>
    </cfRule>
    <cfRule type="expression" dxfId="2321" priority="98270">
      <formula>$R55:$R114="En formation"</formula>
    </cfRule>
    <cfRule type="expression" dxfId="2320" priority="98271">
      <formula>$R55:$R114="Bench"</formula>
    </cfRule>
    <cfRule type="expression" dxfId="2319" priority="98272">
      <formula>$R55:$R114="Management"</formula>
    </cfRule>
  </conditionalFormatting>
  <conditionalFormatting sqref="M7 B68:B69 G68:G69 J68:L69">
    <cfRule type="expression" dxfId="2318" priority="236">
      <formula>$R7:$R68="Out"</formula>
    </cfRule>
    <cfRule type="expression" dxfId="2317" priority="237">
      <formula>$R7:$R68="En formation"</formula>
    </cfRule>
    <cfRule type="expression" dxfId="2316" priority="238">
      <formula>$R7:$R68="Bench"</formula>
    </cfRule>
    <cfRule type="expression" dxfId="2315" priority="239">
      <formula>$R7:$R68="Management"</formula>
    </cfRule>
  </conditionalFormatting>
  <conditionalFormatting sqref="M53">
    <cfRule type="expression" dxfId="2314" priority="165">
      <formula>$R53:$R116="Out"</formula>
    </cfRule>
    <cfRule type="expression" dxfId="2313" priority="166">
      <formula>$R53:$R116="En formation"</formula>
    </cfRule>
    <cfRule type="expression" dxfId="2312" priority="167">
      <formula>$R53:$R116="Bench"</formula>
    </cfRule>
    <cfRule type="expression" dxfId="2311" priority="168">
      <formula>$R53:$R116="Management"</formula>
    </cfRule>
  </conditionalFormatting>
  <conditionalFormatting sqref="M69">
    <cfRule type="expression" dxfId="2310" priority="228">
      <formula>$R69:$R133="Out"</formula>
    </cfRule>
    <cfRule type="expression" dxfId="2309" priority="229">
      <formula>$R69:$R133="En formation"</formula>
    </cfRule>
    <cfRule type="expression" dxfId="2308" priority="230">
      <formula>$R69:$R133="Bench"</formula>
    </cfRule>
    <cfRule type="expression" dxfId="2307" priority="231">
      <formula>$R69:$R133="Management"</formula>
    </cfRule>
  </conditionalFormatting>
  <conditionalFormatting sqref="N69">
    <cfRule type="expression" dxfId="2306" priority="232">
      <formula>$R69:$R133="Out"</formula>
    </cfRule>
    <cfRule type="expression" dxfId="2305" priority="233">
      <formula>$R69:$R133="En formation"</formula>
    </cfRule>
    <cfRule type="expression" dxfId="2304" priority="234">
      <formula>$R69:$R133="Bench"</formula>
    </cfRule>
    <cfRule type="expression" dxfId="2303" priority="235">
      <formula>$R69:$R133="Management"</formula>
    </cfRule>
  </conditionalFormatting>
  <conditionalFormatting sqref="N56:R56">
    <cfRule type="expression" dxfId="2302" priority="720">
      <formula>$R56:$R118="Out"</formula>
    </cfRule>
    <cfRule type="expression" dxfId="2301" priority="721">
      <formula>$R56:$R118="En formation"</formula>
    </cfRule>
    <cfRule type="expression" dxfId="2300" priority="722">
      <formula>$R56:$R118="Bench"</formula>
    </cfRule>
    <cfRule type="expression" dxfId="2299" priority="723">
      <formula>$R56:$R118="Management"</formula>
    </cfRule>
  </conditionalFormatting>
  <conditionalFormatting sqref="O5">
    <cfRule type="expression" dxfId="2298" priority="98274">
      <formula>$R5:$R67="Out"</formula>
    </cfRule>
    <cfRule type="expression" dxfId="2297" priority="98275">
      <formula>$R5:$R67="En formation"</formula>
    </cfRule>
    <cfRule type="expression" dxfId="2296" priority="98276">
      <formula>$R5:$R67="Bench"</formula>
    </cfRule>
    <cfRule type="expression" dxfId="2295" priority="98277">
      <formula>$R5:$R67="Management"</formula>
    </cfRule>
  </conditionalFormatting>
  <conditionalFormatting sqref="O25">
    <cfRule type="expression" dxfId="2294" priority="205">
      <formula>$R25:$R91="Out"</formula>
    </cfRule>
    <cfRule type="expression" dxfId="2293" priority="206">
      <formula>$R25:$R91="En formation"</formula>
    </cfRule>
    <cfRule type="expression" dxfId="2292" priority="207">
      <formula>$R25:$R91="Bench"</formula>
    </cfRule>
    <cfRule type="expression" dxfId="2291" priority="208">
      <formula>$R25:$R91="Management"</formula>
    </cfRule>
  </conditionalFormatting>
  <conditionalFormatting sqref="S2:S73 KZ2:LK73">
    <cfRule type="expression" dxfId="2290" priority="2780">
      <formula>S2:AD2=" "</formula>
    </cfRule>
    <cfRule type="expression" dxfId="2289" priority="2781">
      <formula>S2:AD2=0</formula>
    </cfRule>
    <cfRule type="expression" dxfId="2288" priority="2782">
      <formula>AF2:AQ2&lt;1</formula>
    </cfRule>
    <cfRule type="expression" dxfId="2287" priority="2783">
      <formula>AF2:AQ2=1</formula>
    </cfRule>
  </conditionalFormatting>
  <conditionalFormatting sqref="T2:T73">
    <cfRule type="expression" dxfId="2286" priority="2784">
      <formula>T2:AE2=" "</formula>
    </cfRule>
    <cfRule type="expression" dxfId="2285" priority="2785">
      <formula>T2:AE2=0</formula>
    </cfRule>
    <cfRule type="expression" dxfId="2284" priority="2786">
      <formula>AG2:AQ2&lt;1</formula>
    </cfRule>
    <cfRule type="expression" dxfId="2283" priority="2787">
      <formula>AG2:AQ2=1</formula>
    </cfRule>
  </conditionalFormatting>
  <conditionalFormatting sqref="U2:Y73">
    <cfRule type="expression" dxfId="2282" priority="8803">
      <formula>U2:AF2=" "</formula>
    </cfRule>
    <cfRule type="expression" dxfId="2281" priority="8804">
      <formula>U2:AF2=0</formula>
    </cfRule>
    <cfRule type="expression" dxfId="2280" priority="8805">
      <formula>AH2:AR2&lt;1</formula>
    </cfRule>
    <cfRule type="expression" dxfId="2279" priority="8806">
      <formula>AH2:AR2=1</formula>
    </cfRule>
  </conditionalFormatting>
  <conditionalFormatting sqref="Z2:AA73">
    <cfRule type="expression" dxfId="2278" priority="23011">
      <formula>Z2:AK2=" "</formula>
    </cfRule>
    <cfRule type="expression" dxfId="2277" priority="23012">
      <formula>Z2:AK2=0</formula>
    </cfRule>
    <cfRule type="expression" dxfId="2276" priority="23013">
      <formula>AM2:AV2&lt;1</formula>
    </cfRule>
    <cfRule type="expression" dxfId="2275" priority="23014">
      <formula>AM2:AV2=1</formula>
    </cfRule>
  </conditionalFormatting>
  <conditionalFormatting sqref="AB2:AD73">
    <cfRule type="expression" dxfId="2274" priority="23145">
      <formula>AB2:AM2=" "</formula>
    </cfRule>
    <cfRule type="expression" dxfId="2273" priority="23146">
      <formula>AB2:AM2=0</formula>
    </cfRule>
    <cfRule type="expression" dxfId="2272" priority="23147">
      <formula>AO2:AW2&lt;1</formula>
    </cfRule>
    <cfRule type="expression" dxfId="2271" priority="23148">
      <formula>AO2:AW2=1</formula>
    </cfRule>
  </conditionalFormatting>
  <conditionalFormatting sqref="AF2:AQ73">
    <cfRule type="cellIs" dxfId="2270" priority="2775" operator="equal">
      <formula>1</formula>
    </cfRule>
    <cfRule type="containsBlanks" dxfId="2269" priority="2776">
      <formula>LEN(TRIM(AF2))=0</formula>
    </cfRule>
    <cfRule type="cellIs" dxfId="2268" priority="2777" operator="equal">
      <formula>0</formula>
    </cfRule>
    <cfRule type="cellIs" dxfId="2267" priority="2778" operator="between">
      <formula>0.01</formula>
      <formula>0.99999</formula>
    </cfRule>
  </conditionalFormatting>
  <conditionalFormatting sqref="AF10:AQ51">
    <cfRule type="containsBlanks" dxfId="2266" priority="2779">
      <formula>LEN(TRIM(AF10))=0</formula>
    </cfRule>
  </conditionalFormatting>
  <conditionalFormatting sqref="AF56:AQ56">
    <cfRule type="cellIs" dxfId="2265" priority="2186" operator="equal">
      <formula>1</formula>
    </cfRule>
    <cfRule type="containsBlanks" dxfId="2264" priority="2187">
      <formula>LEN(TRIM(AF56))=0</formula>
    </cfRule>
    <cfRule type="cellIs" dxfId="2263" priority="2188" operator="equal">
      <formula>0</formula>
    </cfRule>
    <cfRule type="cellIs" dxfId="2262" priority="2189" operator="between">
      <formula>0.01</formula>
      <formula>0.99999</formula>
    </cfRule>
  </conditionalFormatting>
  <conditionalFormatting sqref="AF59:AQ63 AF65:AQ67">
    <cfRule type="containsBlanks" dxfId="2261" priority="2133">
      <formula>LEN(TRIM(AF59))=0</formula>
    </cfRule>
  </conditionalFormatting>
  <conditionalFormatting sqref="AF70:AQ70">
    <cfRule type="containsBlanks" dxfId="2260" priority="151">
      <formula>LEN(TRIM(AF70))=0</formula>
    </cfRule>
  </conditionalFormatting>
  <conditionalFormatting sqref="AR3:AT3">
    <cfRule type="expression" dxfId="2259" priority="102203">
      <formula>AR3:KQ73="B"</formula>
    </cfRule>
  </conditionalFormatting>
  <conditionalFormatting sqref="AR5:AT5">
    <cfRule type="expression" dxfId="2258" priority="86612">
      <formula>AR5:KQ73=1</formula>
    </cfRule>
    <cfRule type="cellIs" dxfId="2257" priority="86613" operator="between">
      <formula>0.0001</formula>
      <formula>0.9999</formula>
    </cfRule>
    <cfRule type="expression" dxfId="2256" priority="86614">
      <formula>AR5:KQ73="M"</formula>
    </cfRule>
    <cfRule type="expression" dxfId="2255" priority="86615">
      <formula>AR5:KQ73="BH"</formula>
    </cfRule>
    <cfRule type="expression" dxfId="2254" priority="86616">
      <formula>AR5:KQ73="CD"</formula>
    </cfRule>
    <cfRule type="expression" dxfId="2253" priority="86617">
      <formula>AR5:KQ73="F"</formula>
    </cfRule>
    <cfRule type="expression" dxfId="2252" priority="86618">
      <formula>AR5:KQ73="CM"</formula>
    </cfRule>
    <cfRule type="containsBlanks" dxfId="2251" priority="86619">
      <formula>LEN(TRIM(AR5))=0</formula>
    </cfRule>
    <cfRule type="expression" dxfId="2250" priority="86620">
      <formula>AR5:KQ73="CP"</formula>
    </cfRule>
    <cfRule type="expression" dxfId="2249" priority="87318">
      <formula>AR5:KQ73="B"</formula>
    </cfRule>
  </conditionalFormatting>
  <conditionalFormatting sqref="AR6:AT6">
    <cfRule type="expression" dxfId="2248" priority="82233">
      <formula>AR6:KQ73="B"</formula>
    </cfRule>
  </conditionalFormatting>
  <conditionalFormatting sqref="AR7:AT7">
    <cfRule type="expression" dxfId="2247" priority="78683">
      <formula>AR7:KQ73="B"</formula>
    </cfRule>
    <cfRule type="expression" dxfId="2246" priority="78684">
      <formula>AR7:KQ73=1</formula>
    </cfRule>
    <cfRule type="cellIs" dxfId="2245" priority="78685" operator="between">
      <formula>0.0001</formula>
      <formula>0.9999</formula>
    </cfRule>
    <cfRule type="expression" dxfId="2244" priority="78686">
      <formula>AR7:KQ73="M"</formula>
    </cfRule>
    <cfRule type="expression" dxfId="2243" priority="78687">
      <formula>AR7:KQ73="BH"</formula>
    </cfRule>
    <cfRule type="expression" dxfId="2242" priority="78688">
      <formula>AR7:KQ73="CD"</formula>
    </cfRule>
    <cfRule type="expression" dxfId="2241" priority="78689">
      <formula>AR7:KQ73="F"</formula>
    </cfRule>
    <cfRule type="expression" dxfId="2240" priority="78690">
      <formula>AR7:KQ73="CM"</formula>
    </cfRule>
    <cfRule type="containsBlanks" dxfId="2239" priority="78691">
      <formula>LEN(TRIM(AR7))=0</formula>
    </cfRule>
    <cfRule type="expression" dxfId="2238" priority="78692">
      <formula>AR7:KQ73="CP"</formula>
    </cfRule>
  </conditionalFormatting>
  <conditionalFormatting sqref="AR8:AT8">
    <cfRule type="expression" dxfId="2237" priority="90655">
      <formula>AR8:KQ73="B"</formula>
    </cfRule>
    <cfRule type="expression" dxfId="2236" priority="90656">
      <formula>AR8:KQ73=1</formula>
    </cfRule>
    <cfRule type="cellIs" dxfId="2235" priority="90657" operator="between">
      <formula>0.0001</formula>
      <formula>0.9999</formula>
    </cfRule>
    <cfRule type="expression" dxfId="2234" priority="90658">
      <formula>AR8:KQ73="M"</formula>
    </cfRule>
    <cfRule type="expression" dxfId="2233" priority="90659">
      <formula>AR8:KQ73="BH"</formula>
    </cfRule>
    <cfRule type="expression" dxfId="2232" priority="90660">
      <formula>AR8:KQ73="CD"</formula>
    </cfRule>
    <cfRule type="expression" dxfId="2231" priority="90661">
      <formula>AR8:KQ73="F"</formula>
    </cfRule>
    <cfRule type="expression" dxfId="2230" priority="90662">
      <formula>AR8:KQ73="CM"</formula>
    </cfRule>
    <cfRule type="containsBlanks" dxfId="2229" priority="90663">
      <formula>LEN(TRIM(AR8))=0</formula>
    </cfRule>
    <cfRule type="expression" dxfId="2228" priority="90664">
      <formula>AR8:KQ73="CP"</formula>
    </cfRule>
  </conditionalFormatting>
  <conditionalFormatting sqref="AR9:AT9">
    <cfRule type="expression" dxfId="2227" priority="99244">
      <formula>AR9:KQ73=1</formula>
    </cfRule>
    <cfRule type="expression" dxfId="2226" priority="101291">
      <formula>AR9:KQ73="B"</formula>
    </cfRule>
  </conditionalFormatting>
  <conditionalFormatting sqref="AR10:AT10">
    <cfRule type="expression" dxfId="2225" priority="91811">
      <formula>AR10:KQ73="B"</formula>
    </cfRule>
    <cfRule type="expression" dxfId="2224" priority="91812">
      <formula>AR10:KQ73=1</formula>
    </cfRule>
    <cfRule type="cellIs" dxfId="2223" priority="91813" operator="between">
      <formula>0.0001</formula>
      <formula>0.9999</formula>
    </cfRule>
    <cfRule type="expression" dxfId="2222" priority="91814">
      <formula>AR10:KQ74="M"</formula>
    </cfRule>
    <cfRule type="expression" dxfId="2221" priority="91815">
      <formula>AR10:KQ74="BH"</formula>
    </cfRule>
    <cfRule type="expression" dxfId="2220" priority="91816">
      <formula>AR10:KQ74="CD"</formula>
    </cfRule>
    <cfRule type="expression" dxfId="2219" priority="91817">
      <formula>AR10:KQ74="F"</formula>
    </cfRule>
    <cfRule type="expression" dxfId="2218" priority="91818">
      <formula>AR10:KQ74="CM"</formula>
    </cfRule>
    <cfRule type="containsBlanks" dxfId="2217" priority="91819">
      <formula>LEN(TRIM(AR10))=0</formula>
    </cfRule>
    <cfRule type="expression" dxfId="2216" priority="91820">
      <formula>AR10:KQ74="CP"</formula>
    </cfRule>
  </conditionalFormatting>
  <conditionalFormatting sqref="AR11:AT11">
    <cfRule type="expression" dxfId="2215" priority="95085">
      <formula>AR11:KQ73="B"</formula>
    </cfRule>
    <cfRule type="expression" dxfId="2214" priority="95086">
      <formula>AR11:KQ73=1</formula>
    </cfRule>
    <cfRule type="cellIs" dxfId="2213" priority="95087" operator="between">
      <formula>0.0001</formula>
      <formula>0.9999</formula>
    </cfRule>
    <cfRule type="expression" dxfId="2212" priority="95088">
      <formula>AR11:KQ75="M"</formula>
    </cfRule>
    <cfRule type="expression" dxfId="2211" priority="95089">
      <formula>AR11:KQ75="BH"</formula>
    </cfRule>
    <cfRule type="expression" dxfId="2210" priority="95090">
      <formula>AR11:KQ75="CD"</formula>
    </cfRule>
    <cfRule type="expression" dxfId="2209" priority="95091">
      <formula>AR11:KQ75="F"</formula>
    </cfRule>
    <cfRule type="expression" dxfId="2208" priority="95092">
      <formula>AR11:KQ75="CM"</formula>
    </cfRule>
    <cfRule type="containsBlanks" dxfId="2207" priority="95093">
      <formula>LEN(TRIM(AR11))=0</formula>
    </cfRule>
    <cfRule type="expression" dxfId="2206" priority="95094">
      <formula>AR11:KQ75="CP"</formula>
    </cfRule>
  </conditionalFormatting>
  <conditionalFormatting sqref="AR12:AT13 AR16:AT29 AR31:AT36 AS48:AT49">
    <cfRule type="expression" dxfId="2205" priority="153408">
      <formula>AR12:KQ73="B"</formula>
    </cfRule>
    <cfRule type="expression" dxfId="2204" priority="153409">
      <formula>AR12:KQ73=1</formula>
    </cfRule>
    <cfRule type="cellIs" dxfId="2203" priority="153410" operator="between">
      <formula>0.0001</formula>
      <formula>0.9999</formula>
    </cfRule>
    <cfRule type="expression" dxfId="2202" priority="153411">
      <formula>AR12:KQ76="M"</formula>
    </cfRule>
    <cfRule type="expression" dxfId="2201" priority="153412">
      <formula>AR12:KQ76="BH"</formula>
    </cfRule>
    <cfRule type="expression" dxfId="2200" priority="153413">
      <formula>AR12:KQ76="CD"</formula>
    </cfRule>
    <cfRule type="expression" dxfId="2199" priority="153414">
      <formula>AR12:KQ76="F"</formula>
    </cfRule>
    <cfRule type="expression" dxfId="2198" priority="153415">
      <formula>AR12:KQ76="CM"</formula>
    </cfRule>
    <cfRule type="containsBlanks" dxfId="2197" priority="153416">
      <formula>LEN(TRIM(AR12))=0</formula>
    </cfRule>
    <cfRule type="expression" dxfId="2196" priority="153417">
      <formula>AR12:KQ76="CP"</formula>
    </cfRule>
  </conditionalFormatting>
  <conditionalFormatting sqref="AR30:AT30">
    <cfRule type="expression" dxfId="2195" priority="98283">
      <formula>AR30:KQ92="B"</formula>
    </cfRule>
    <cfRule type="expression" dxfId="2194" priority="98284">
      <formula>AR30:KQ92=1</formula>
    </cfRule>
    <cfRule type="cellIs" dxfId="2193" priority="98285" operator="between">
      <formula>0.0001</formula>
      <formula>0.9999</formula>
    </cfRule>
    <cfRule type="expression" dxfId="2192" priority="98286">
      <formula>AR30:KQ93="M"</formula>
    </cfRule>
    <cfRule type="expression" dxfId="2191" priority="98287">
      <formula>AR30:KQ93="BH"</formula>
    </cfRule>
    <cfRule type="expression" dxfId="2190" priority="98288">
      <formula>AR30:KQ93="CD"</formula>
    </cfRule>
    <cfRule type="expression" dxfId="2189" priority="98289">
      <formula>AR30:KQ93="F"</formula>
    </cfRule>
    <cfRule type="expression" dxfId="2188" priority="98290">
      <formula>AR30:KQ93="CM"</formula>
    </cfRule>
    <cfRule type="containsBlanks" dxfId="2187" priority="98291">
      <formula>LEN(TRIM(AR30))=0</formula>
    </cfRule>
    <cfRule type="expression" dxfId="2186" priority="98292">
      <formula>AR30:KQ93="CP"</formula>
    </cfRule>
  </conditionalFormatting>
  <conditionalFormatting sqref="AR52:AT52">
    <cfRule type="expression" dxfId="2185" priority="90171">
      <formula>AR52:KQ115="B"</formula>
    </cfRule>
    <cfRule type="expression" dxfId="2184" priority="90172">
      <formula>AR52:KQ115=1</formula>
    </cfRule>
    <cfRule type="cellIs" dxfId="2183" priority="90173" operator="between">
      <formula>0.0001</formula>
      <formula>0.9999</formula>
    </cfRule>
    <cfRule type="expression" dxfId="2182" priority="90174">
      <formula>AR52:KQ118="M"</formula>
    </cfRule>
    <cfRule type="expression" dxfId="2181" priority="90175">
      <formula>AR52:KQ118="BH"</formula>
    </cfRule>
    <cfRule type="expression" dxfId="2180" priority="90176">
      <formula>AR52:KQ118="CD"</formula>
    </cfRule>
    <cfRule type="expression" dxfId="2179" priority="90177">
      <formula>AR52:KQ118="F"</formula>
    </cfRule>
    <cfRule type="expression" dxfId="2178" priority="90178">
      <formula>AR52:KQ118="CM"</formula>
    </cfRule>
    <cfRule type="containsBlanks" dxfId="2177" priority="90179">
      <formula>LEN(TRIM(AR52))=0</formula>
    </cfRule>
    <cfRule type="expression" dxfId="2176" priority="90180">
      <formula>AR52:KQ118="CP"</formula>
    </cfRule>
  </conditionalFormatting>
  <conditionalFormatting sqref="AR56:AT56">
    <cfRule type="expression" dxfId="2175" priority="98035">
      <formula>AR56:KQ116="B"</formula>
    </cfRule>
    <cfRule type="expression" dxfId="2174" priority="98036">
      <formula>AR56:KQ116=1</formula>
    </cfRule>
    <cfRule type="cellIs" dxfId="2173" priority="98037" operator="between">
      <formula>0.0001</formula>
      <formula>0.9999</formula>
    </cfRule>
    <cfRule type="expression" dxfId="2172" priority="98038">
      <formula>AR56:KQ119="M"</formula>
    </cfRule>
    <cfRule type="expression" dxfId="2171" priority="98039">
      <formula>AR56:KQ119="BH"</formula>
    </cfRule>
    <cfRule type="expression" dxfId="2170" priority="98040">
      <formula>AR56:KQ119="CD"</formula>
    </cfRule>
    <cfRule type="expression" dxfId="2169" priority="98041">
      <formula>AR56:KQ119="F"</formula>
    </cfRule>
    <cfRule type="expression" dxfId="2168" priority="98042">
      <formula>AR56:KQ119="CM"</formula>
    </cfRule>
    <cfRule type="containsBlanks" dxfId="2167" priority="98043">
      <formula>LEN(TRIM(AR56))=0</formula>
    </cfRule>
    <cfRule type="expression" dxfId="2166" priority="98044">
      <formula>AR56:KQ119="CP"</formula>
    </cfRule>
  </conditionalFormatting>
  <conditionalFormatting sqref="AR57:AT64">
    <cfRule type="expression" dxfId="2165" priority="153448">
      <formula>AR57:KQ123="M"</formula>
    </cfRule>
    <cfRule type="expression" dxfId="2164" priority="153449">
      <formula>AR57:KQ123="BH"</formula>
    </cfRule>
    <cfRule type="expression" dxfId="2163" priority="153450">
      <formula>AR57:KQ123="CD"</formula>
    </cfRule>
    <cfRule type="expression" dxfId="2162" priority="153451">
      <formula>AR57:KQ123="F"</formula>
    </cfRule>
    <cfRule type="expression" dxfId="2161" priority="153452">
      <formula>AR57:KQ123="CM"</formula>
    </cfRule>
    <cfRule type="containsBlanks" dxfId="2160" priority="153453">
      <formula>LEN(TRIM(AR57))=0</formula>
    </cfRule>
    <cfRule type="expression" dxfId="2159" priority="153454">
      <formula>AR57:KQ123="CP"</formula>
    </cfRule>
    <cfRule type="expression" dxfId="2158" priority="153455">
      <formula>AR57:KQ120="B"</formula>
    </cfRule>
  </conditionalFormatting>
  <conditionalFormatting sqref="AR57:AT65 FH20:FH22 FH31:FH32 FH42:FH43">
    <cfRule type="cellIs" dxfId="2157" priority="92932" operator="between">
      <formula>0.0001</formula>
      <formula>0.9999</formula>
    </cfRule>
  </conditionalFormatting>
  <conditionalFormatting sqref="AR65:AT65">
    <cfRule type="expression" dxfId="2156" priority="59076">
      <formula>AR65:KQ127="B"</formula>
    </cfRule>
    <cfRule type="expression" dxfId="2155" priority="92924">
      <formula>AR65:KQ130="M"</formula>
    </cfRule>
    <cfRule type="expression" dxfId="2154" priority="92925">
      <formula>AR65:KQ130="BH"</formula>
    </cfRule>
    <cfRule type="expression" dxfId="2153" priority="92926">
      <formula>AR65:KQ130="CD"</formula>
    </cfRule>
    <cfRule type="expression" dxfId="2152" priority="92927">
      <formula>AR65:KQ130="F"</formula>
    </cfRule>
    <cfRule type="expression" dxfId="2151" priority="92928">
      <formula>AR65:KQ130="CM"</formula>
    </cfRule>
    <cfRule type="containsBlanks" dxfId="2150" priority="92929">
      <formula>LEN(TRIM(AR65))=0</formula>
    </cfRule>
    <cfRule type="expression" dxfId="2149" priority="92930">
      <formula>AR65:KQ130="CP"</formula>
    </cfRule>
    <cfRule type="expression" dxfId="2148" priority="92931">
      <formula>AR65:KQ127=1</formula>
    </cfRule>
  </conditionalFormatting>
  <conditionalFormatting sqref="AR66:AT69">
    <cfRule type="expression" dxfId="2147" priority="153456">
      <formula>AR66:KQ127=1</formula>
    </cfRule>
    <cfRule type="cellIs" dxfId="2146" priority="153457" operator="between">
      <formula>0.0001</formula>
      <formula>0.9999</formula>
    </cfRule>
    <cfRule type="expression" dxfId="2145" priority="153458">
      <formula>AR66:KQ127="B"</formula>
    </cfRule>
  </conditionalFormatting>
  <conditionalFormatting sqref="AR71:AT72">
    <cfRule type="expression" dxfId="2144" priority="79560">
      <formula>AR71:KQ130=1</formula>
    </cfRule>
    <cfRule type="cellIs" dxfId="2143" priority="79561" operator="between">
      <formula>0.0001</formula>
      <formula>0.9999</formula>
    </cfRule>
    <cfRule type="expression" dxfId="2142" priority="81313">
      <formula>AR71:KQ130="B"</formula>
    </cfRule>
    <cfRule type="expression" dxfId="2141" priority="98847">
      <formula>AR71:KQ133="M"</formula>
    </cfRule>
    <cfRule type="expression" dxfId="2140" priority="98848">
      <formula>AR71:KQ133="BH"</formula>
    </cfRule>
    <cfRule type="expression" dxfId="2139" priority="98849">
      <formula>AR71:KQ133="CD"</formula>
    </cfRule>
    <cfRule type="expression" dxfId="2138" priority="98850">
      <formula>AR71:KQ133="F"</formula>
    </cfRule>
    <cfRule type="expression" dxfId="2137" priority="98851">
      <formula>AR71:KQ133="CM"</formula>
    </cfRule>
    <cfRule type="containsBlanks" dxfId="2136" priority="98852">
      <formula>LEN(TRIM(AR71))=0</formula>
    </cfRule>
    <cfRule type="expression" dxfId="2135" priority="98853">
      <formula>AR71:KQ133="CP"</formula>
    </cfRule>
  </conditionalFormatting>
  <conditionalFormatting sqref="AR73:AT73">
    <cfRule type="expression" dxfId="2134" priority="98082">
      <formula>AR73:KQ116="B"</formula>
    </cfRule>
    <cfRule type="expression" dxfId="2133" priority="98083">
      <formula>AR73:KQ116=1</formula>
    </cfRule>
    <cfRule type="cellIs" dxfId="2132" priority="98084" operator="between">
      <formula>0.0001</formula>
      <formula>0.9999</formula>
    </cfRule>
    <cfRule type="expression" dxfId="2131" priority="98085">
      <formula>AR73:KQ119="M"</formula>
    </cfRule>
    <cfRule type="expression" dxfId="2130" priority="98086">
      <formula>AR73:KQ119="BH"</formula>
    </cfRule>
    <cfRule type="expression" dxfId="2129" priority="98087">
      <formula>AR73:KQ119="CD"</formula>
    </cfRule>
    <cfRule type="expression" dxfId="2128" priority="98088">
      <formula>AR73:KQ119="F"</formula>
    </cfRule>
    <cfRule type="expression" dxfId="2127" priority="98089">
      <formula>AR73:KQ119="CM"</formula>
    </cfRule>
    <cfRule type="containsBlanks" dxfId="2126" priority="98090">
      <formula>LEN(TRIM(AR73))=0</formula>
    </cfRule>
    <cfRule type="expression" dxfId="2125" priority="98091">
      <formula>AR73:KQ119="CP"</formula>
    </cfRule>
  </conditionalFormatting>
  <conditionalFormatting sqref="AR2:AU2">
    <cfRule type="expression" dxfId="2124" priority="78755">
      <formula>AR2:KQ73="B"</formula>
    </cfRule>
    <cfRule type="expression" dxfId="2123" priority="78756">
      <formula>AR2:KQ73=1</formula>
    </cfRule>
    <cfRule type="cellIs" dxfId="2122" priority="78757" operator="between">
      <formula>0.0001</formula>
      <formula>0.9999</formula>
    </cfRule>
    <cfRule type="expression" dxfId="2121" priority="78758">
      <formula>AR2:KQ73="M"</formula>
    </cfRule>
    <cfRule type="expression" dxfId="2120" priority="78759">
      <formula>AR2:KQ73="BH"</formula>
    </cfRule>
    <cfRule type="expression" dxfId="2119" priority="78760">
      <formula>AR2:KQ73="CD"</formula>
    </cfRule>
    <cfRule type="expression" dxfId="2118" priority="78761">
      <formula>AR2:KQ73="F"</formula>
    </cfRule>
    <cfRule type="expression" dxfId="2117" priority="78762">
      <formula>AR2:KQ73="CM"</formula>
    </cfRule>
    <cfRule type="containsBlanks" dxfId="2116" priority="78763">
      <formula>LEN(TRIM(AR2))=0</formula>
    </cfRule>
    <cfRule type="expression" dxfId="2115" priority="78764">
      <formula>AR2:KQ73="CP"</formula>
    </cfRule>
  </conditionalFormatting>
  <conditionalFormatting sqref="AR3:AU3">
    <cfRule type="expression" dxfId="2114" priority="99102">
      <formula>AR3:KQ73=1</formula>
    </cfRule>
    <cfRule type="cellIs" dxfId="2113" priority="99103" operator="between">
      <formula>0.0001</formula>
      <formula>0.9999</formula>
    </cfRule>
    <cfRule type="expression" dxfId="2112" priority="99104">
      <formula>AR3:KQ73="M"</formula>
    </cfRule>
    <cfRule type="expression" dxfId="2111" priority="99105">
      <formula>AR3:KQ73="BH"</formula>
    </cfRule>
    <cfRule type="expression" dxfId="2110" priority="99106">
      <formula>AR3:KQ73="CD"</formula>
    </cfRule>
    <cfRule type="expression" dxfId="2109" priority="99107">
      <formula>AR3:KQ73="F"</formula>
    </cfRule>
    <cfRule type="expression" dxfId="2108" priority="99108">
      <formula>AR3:KQ73="CM"</formula>
    </cfRule>
    <cfRule type="containsBlanks" dxfId="2107" priority="99109">
      <formula>LEN(TRIM(AR3))=0</formula>
    </cfRule>
    <cfRule type="expression" dxfId="2106" priority="99110">
      <formula>AR3:KQ73="CP"</formula>
    </cfRule>
  </conditionalFormatting>
  <conditionalFormatting sqref="AR4:AU4">
    <cfRule type="expression" dxfId="2105" priority="35896">
      <formula>AR4:KQ73=1</formula>
    </cfRule>
    <cfRule type="cellIs" dxfId="2104" priority="35897" operator="between">
      <formula>0.0001</formula>
      <formula>0.9999</formula>
    </cfRule>
    <cfRule type="expression" dxfId="2103" priority="35898">
      <formula>AR4:KQ73="M"</formula>
    </cfRule>
    <cfRule type="expression" dxfId="2102" priority="35899">
      <formula>AR4:KQ73="BH"</formula>
    </cfRule>
    <cfRule type="expression" dxfId="2101" priority="35900">
      <formula>AR4:KQ73="CD"</formula>
    </cfRule>
    <cfRule type="expression" dxfId="2100" priority="35901">
      <formula>AR4:KQ73="F"</formula>
    </cfRule>
    <cfRule type="expression" dxfId="2099" priority="35902">
      <formula>AR4:KQ73="CM"</formula>
    </cfRule>
    <cfRule type="containsBlanks" dxfId="2098" priority="35903">
      <formula>LEN(TRIM(AR4))=0</formula>
    </cfRule>
    <cfRule type="expression" dxfId="2097" priority="35904">
      <formula>AR4:KQ73="CP"</formula>
    </cfRule>
    <cfRule type="expression" dxfId="2096" priority="81474">
      <formula>AR4:KQ73="B"</formula>
    </cfRule>
  </conditionalFormatting>
  <conditionalFormatting sqref="AR6:AU6">
    <cfRule type="expression" dxfId="2095" priority="32577">
      <formula>AR6:KQ73=1</formula>
    </cfRule>
    <cfRule type="expression" dxfId="2094" priority="32579">
      <formula>AR6:KQ73="M"</formula>
    </cfRule>
    <cfRule type="expression" dxfId="2093" priority="32580">
      <formula>AR6:KQ73="BH"</formula>
    </cfRule>
    <cfRule type="expression" dxfId="2092" priority="32581">
      <formula>AR6:KQ73="CD"</formula>
    </cfRule>
    <cfRule type="expression" dxfId="2091" priority="32582">
      <formula>AR6:KQ73="F"</formula>
    </cfRule>
    <cfRule type="expression" dxfId="2090" priority="32583">
      <formula>AR6:KQ73="CM"</formula>
    </cfRule>
    <cfRule type="containsBlanks" dxfId="2089" priority="32584">
      <formula>LEN(TRIM(AR6))=0</formula>
    </cfRule>
    <cfRule type="expression" dxfId="2088" priority="32585">
      <formula>AR6:KQ73="CP"</formula>
    </cfRule>
  </conditionalFormatting>
  <conditionalFormatting sqref="AR9:AU9 AR66:AT69">
    <cfRule type="expression" dxfId="2087" priority="99195">
      <formula>AR9:KQ73="M"</formula>
    </cfRule>
    <cfRule type="expression" dxfId="2086" priority="99196">
      <formula>AR9:KQ73="BH"</formula>
    </cfRule>
    <cfRule type="expression" dxfId="2085" priority="99197">
      <formula>AR9:KQ73="CD"</formula>
    </cfRule>
    <cfRule type="expression" dxfId="2084" priority="99198">
      <formula>AR9:KQ73="F"</formula>
    </cfRule>
    <cfRule type="expression" dxfId="2083" priority="99199">
      <formula>AR9:KQ73="CM"</formula>
    </cfRule>
    <cfRule type="containsBlanks" dxfId="2082" priority="99200">
      <formula>LEN(TRIM(AR9))=0</formula>
    </cfRule>
    <cfRule type="expression" dxfId="2081" priority="99201">
      <formula>AR9:KQ73="CP"</formula>
    </cfRule>
  </conditionalFormatting>
  <conditionalFormatting sqref="AR14:AU15 AU30">
    <cfRule type="expression" dxfId="2080" priority="114447">
      <formula>AR14:KQ73="B"</formula>
    </cfRule>
    <cfRule type="expression" dxfId="2079" priority="114448">
      <formula>AR14:KQ73=1</formula>
    </cfRule>
    <cfRule type="cellIs" dxfId="2078" priority="114449" operator="between">
      <formula>0.0001</formula>
      <formula>0.9999</formula>
    </cfRule>
    <cfRule type="containsBlanks" dxfId="2077" priority="114454">
      <formula>LEN(TRIM(AR14))=0</formula>
    </cfRule>
    <cfRule type="expression" dxfId="2076" priority="114455">
      <formula>AR14:KQ74="CP"</formula>
    </cfRule>
  </conditionalFormatting>
  <conditionalFormatting sqref="AR70:AU70">
    <cfRule type="expression" dxfId="2075" priority="131">
      <formula>AR70:KQ133="M"</formula>
    </cfRule>
    <cfRule type="containsBlanks" dxfId="2074" priority="132">
      <formula>LEN(TRIM(AR70))=0</formula>
    </cfRule>
    <cfRule type="expression" dxfId="2073" priority="133">
      <formula>AR70:KQ133="CP"</formula>
    </cfRule>
    <cfRule type="expression" dxfId="2072" priority="134">
      <formula>AR70:KQ133="B"</formula>
    </cfRule>
    <cfRule type="cellIs" dxfId="2071" priority="135" operator="between">
      <formula>0.0001</formula>
      <formula>0.9999</formula>
    </cfRule>
    <cfRule type="expression" dxfId="2070" priority="136">
      <formula>AR70:KQ133="CD"</formula>
    </cfRule>
    <cfRule type="expression" dxfId="2069" priority="137">
      <formula>AR70:KQ133="F"</formula>
    </cfRule>
    <cfRule type="expression" dxfId="2068" priority="138">
      <formula>AR70:KQ133="CM"</formula>
    </cfRule>
    <cfRule type="expression" dxfId="2067" priority="139">
      <formula>AR70:KQ133="BH"</formula>
    </cfRule>
    <cfRule type="expression" dxfId="2066" priority="140">
      <formula>AR70:KQ133=1</formula>
    </cfRule>
  </conditionalFormatting>
  <conditionalFormatting sqref="AR6:AY6 FI6:JE6 BA6:FG6 JG6:JM6 JO6:KS6">
    <cfRule type="cellIs" dxfId="2065" priority="32578" operator="between">
      <formula>0.0001</formula>
      <formula>0.9999</formula>
    </cfRule>
  </conditionalFormatting>
  <conditionalFormatting sqref="AS37:AT47 AR37:AR51 AU42 AS50:AT51 AR53:AT55">
    <cfRule type="expression" dxfId="2064" priority="16981">
      <formula>AR37:KQ99="B"</formula>
    </cfRule>
    <cfRule type="expression" dxfId="2063" priority="16982">
      <formula>AR37:KQ99=1</formula>
    </cfRule>
    <cfRule type="cellIs" dxfId="2062" priority="16983" operator="between">
      <formula>0.0001</formula>
      <formula>0.9999</formula>
    </cfRule>
    <cfRule type="expression" dxfId="2061" priority="16984">
      <formula>AR37:KQ102="M"</formula>
    </cfRule>
    <cfRule type="expression" dxfId="2060" priority="16985">
      <formula>AR37:KQ102="BH"</formula>
    </cfRule>
    <cfRule type="expression" dxfId="2059" priority="16986">
      <formula>AR37:KQ102="CD"</formula>
    </cfRule>
    <cfRule type="expression" dxfId="2058" priority="16987">
      <formula>AR37:KQ102="F"</formula>
    </cfRule>
    <cfRule type="expression" dxfId="2057" priority="16988">
      <formula>AR37:KQ102="CM"</formula>
    </cfRule>
    <cfRule type="containsBlanks" dxfId="2056" priority="16989">
      <formula>LEN(TRIM(AR37))=0</formula>
    </cfRule>
    <cfRule type="expression" dxfId="2055" priority="16990">
      <formula>AR37:KQ102="CP"</formula>
    </cfRule>
  </conditionalFormatting>
  <conditionalFormatting sqref="AU3">
    <cfRule type="expression" dxfId="2054" priority="117568">
      <formula>AU3:KT73="B"</formula>
    </cfRule>
  </conditionalFormatting>
  <conditionalFormatting sqref="AU5">
    <cfRule type="expression" dxfId="2053" priority="82230">
      <formula>AU5:KT73=1</formula>
    </cfRule>
    <cfRule type="cellIs" dxfId="2052" priority="118521" operator="between">
      <formula>0.0001</formula>
      <formula>0.9999</formula>
    </cfRule>
    <cfRule type="expression" dxfId="2051" priority="118522">
      <formula>AU5:KT73="M"</formula>
    </cfRule>
    <cfRule type="expression" dxfId="2050" priority="118523">
      <formula>AU5:KT73="BH"</formula>
    </cfRule>
    <cfRule type="expression" dxfId="2049" priority="118524">
      <formula>AU5:KT73="CD"</formula>
    </cfRule>
    <cfRule type="expression" dxfId="2048" priority="118525">
      <formula>AU5:KT73="F"</formula>
    </cfRule>
    <cfRule type="expression" dxfId="2047" priority="118526">
      <formula>AU5:KT73="CM"</formula>
    </cfRule>
    <cfRule type="containsBlanks" dxfId="2046" priority="118527">
      <formula>LEN(TRIM(AU5))=0</formula>
    </cfRule>
    <cfRule type="expression" dxfId="2045" priority="118528">
      <formula>AU5:KT73="CP"</formula>
    </cfRule>
    <cfRule type="expression" dxfId="2044" priority="118529">
      <formula>AU5:KT73="B"</formula>
    </cfRule>
  </conditionalFormatting>
  <conditionalFormatting sqref="AU6">
    <cfRule type="expression" dxfId="2043" priority="117274">
      <formula>AU6:KT73="B"</formula>
    </cfRule>
  </conditionalFormatting>
  <conditionalFormatting sqref="AU7">
    <cfRule type="expression" dxfId="2042" priority="118530">
      <formula>AU7:KT73=1</formula>
    </cfRule>
    <cfRule type="cellIs" dxfId="2041" priority="118531" operator="between">
      <formula>0.0001</formula>
      <formula>0.9999</formula>
    </cfRule>
    <cfRule type="expression" dxfId="2040" priority="118532">
      <formula>AU7:KT73="M"</formula>
    </cfRule>
    <cfRule type="expression" dxfId="2039" priority="118533">
      <formula>AU7:KT73="BH"</formula>
    </cfRule>
    <cfRule type="expression" dxfId="2038" priority="118534">
      <formula>AU7:KT73="CD"</formula>
    </cfRule>
    <cfRule type="expression" dxfId="2037" priority="118535">
      <formula>AU7:KT73="F"</formula>
    </cfRule>
    <cfRule type="expression" dxfId="2036" priority="118536">
      <formula>AU7:KT73="CM"</formula>
    </cfRule>
    <cfRule type="containsBlanks" dxfId="2035" priority="118537">
      <formula>LEN(TRIM(AU7))=0</formula>
    </cfRule>
    <cfRule type="expression" dxfId="2034" priority="118538">
      <formula>AU7:KT73="CP"</formula>
    </cfRule>
    <cfRule type="expression" dxfId="2033" priority="118539">
      <formula>AU7:KT73="B"</formula>
    </cfRule>
  </conditionalFormatting>
  <conditionalFormatting sqref="AU8">
    <cfRule type="expression" dxfId="2032" priority="91450">
      <formula>AU8:KT73="B"</formula>
    </cfRule>
    <cfRule type="expression" dxfId="2031" priority="99433">
      <formula>AU8:KT73="CP"</formula>
    </cfRule>
    <cfRule type="expression" dxfId="2030" priority="121972">
      <formula>AU8:KT73=1</formula>
    </cfRule>
    <cfRule type="expression" dxfId="2029" priority="121973">
      <formula>AU8:KT73="M"</formula>
    </cfRule>
    <cfRule type="expression" dxfId="2028" priority="121974">
      <formula>AU8:KT73="BH"</formula>
    </cfRule>
    <cfRule type="expression" dxfId="2027" priority="121975">
      <formula>AU8:KT73="CD"</formula>
    </cfRule>
    <cfRule type="expression" dxfId="2026" priority="121976">
      <formula>AU8:KT73="F"</formula>
    </cfRule>
    <cfRule type="expression" dxfId="2025" priority="121977">
      <formula>AU8:KT73="CM"</formula>
    </cfRule>
    <cfRule type="containsBlanks" dxfId="2024" priority="121978">
      <formula>LEN(TRIM(AU8))=0</formula>
    </cfRule>
  </conditionalFormatting>
  <conditionalFormatting sqref="AU9">
    <cfRule type="expression" dxfId="2023" priority="117384">
      <formula>AU9:KT73=1</formula>
    </cfRule>
    <cfRule type="expression" dxfId="2022" priority="117550">
      <formula>AU9:KT73="B"</formula>
    </cfRule>
  </conditionalFormatting>
  <conditionalFormatting sqref="AU10 AR57:AT64">
    <cfRule type="expression" dxfId="2021" priority="114303">
      <formula>AR10:KQ73=1</formula>
    </cfRule>
  </conditionalFormatting>
  <conditionalFormatting sqref="AU10 AU57:AU58">
    <cfRule type="expression" dxfId="2020" priority="101329">
      <formula>AU10:KT73="BH"</formula>
    </cfRule>
  </conditionalFormatting>
  <conditionalFormatting sqref="AU10">
    <cfRule type="expression" dxfId="2019" priority="100675">
      <formula>AU10:KT73="M"</formula>
    </cfRule>
    <cfRule type="containsBlanks" dxfId="2018" priority="121979">
      <formula>LEN(TRIM(AU10))=0</formula>
    </cfRule>
    <cfRule type="expression" dxfId="2017" priority="121980">
      <formula>AU10:KT73="CP"</formula>
    </cfRule>
    <cfRule type="expression" dxfId="2016" priority="121981">
      <formula>AU10:KT73="B"</formula>
    </cfRule>
    <cfRule type="cellIs" dxfId="2015" priority="121982" operator="between">
      <formula>0.0001</formula>
      <formula>0.9999</formula>
    </cfRule>
    <cfRule type="expression" dxfId="2014" priority="121983">
      <formula>AU10:KT73="CD"</formula>
    </cfRule>
    <cfRule type="expression" dxfId="2013" priority="121984">
      <formula>AU10:KT73="F"</formula>
    </cfRule>
    <cfRule type="expression" dxfId="2012" priority="121985">
      <formula>AU10:KT73="CM"</formula>
    </cfRule>
  </conditionalFormatting>
  <conditionalFormatting sqref="AU11">
    <cfRule type="expression" dxfId="2011" priority="60633">
      <formula>AU11:KT73="M"</formula>
    </cfRule>
    <cfRule type="expression" dxfId="2010" priority="114732">
      <formula>AU11:KT73=1</formula>
    </cfRule>
    <cfRule type="cellIs" dxfId="2009" priority="114733" operator="between">
      <formula>0.0001</formula>
      <formula>0.9999</formula>
    </cfRule>
    <cfRule type="expression" dxfId="2008" priority="114734">
      <formula>AU11:KT73="B"</formula>
    </cfRule>
    <cfRule type="expression" dxfId="2007" priority="124319">
      <formula>AU11:KT73="BH"</formula>
    </cfRule>
    <cfRule type="expression" dxfId="2006" priority="124320">
      <formula>AU11:KT73="CD"</formula>
    </cfRule>
    <cfRule type="expression" dxfId="2005" priority="124321">
      <formula>AU11:KT73="F"</formula>
    </cfRule>
    <cfRule type="expression" dxfId="2004" priority="124322">
      <formula>AU11:KT73="CM"</formula>
    </cfRule>
    <cfRule type="containsBlanks" dxfId="2003" priority="124323">
      <formula>LEN(TRIM(AU11))=0</formula>
    </cfRule>
    <cfRule type="expression" dxfId="2002" priority="124324">
      <formula>AU11:KT73="CP"</formula>
    </cfRule>
  </conditionalFormatting>
  <conditionalFormatting sqref="AU12">
    <cfRule type="expression" dxfId="2001" priority="81399">
      <formula>AU12:KT73=1</formula>
    </cfRule>
    <cfRule type="expression" dxfId="2000" priority="118781">
      <formula>AU12:KT73="B"</formula>
    </cfRule>
    <cfRule type="expression" dxfId="1999" priority="118782">
      <formula>AU12:KT73="M"</formula>
    </cfRule>
    <cfRule type="expression" dxfId="1998" priority="118783">
      <formula>AU12:KT73="BH"</formula>
    </cfRule>
    <cfRule type="expression" dxfId="1997" priority="118784">
      <formula>AU12:KT73="CD"</formula>
    </cfRule>
    <cfRule type="expression" dxfId="1996" priority="118785">
      <formula>AU12:KT73="F"</formula>
    </cfRule>
    <cfRule type="expression" dxfId="1995" priority="118786">
      <formula>AU12:KT73="CM"</formula>
    </cfRule>
    <cfRule type="containsBlanks" dxfId="1994" priority="118787">
      <formula>LEN(TRIM(AU12))=0</formula>
    </cfRule>
    <cfRule type="expression" dxfId="1993" priority="118788">
      <formula>AU12:KT73="CP"</formula>
    </cfRule>
  </conditionalFormatting>
  <conditionalFormatting sqref="AU13 AU17 AU19:AU22 AU25:AU28 AU34:AU35 AU31">
    <cfRule type="expression" dxfId="1992" priority="122118">
      <formula>AU13:KT73="CP"</formula>
    </cfRule>
  </conditionalFormatting>
  <conditionalFormatting sqref="AU13 AU17 AU19:AU22 AU25:AU28 AU34:AU35">
    <cfRule type="expression" dxfId="1991" priority="122113">
      <formula>AU13:KT73="M"</formula>
    </cfRule>
    <cfRule type="expression" dxfId="1990" priority="122114">
      <formula>AU13:KT73="CD"</formula>
    </cfRule>
    <cfRule type="expression" dxfId="1989" priority="122115">
      <formula>AU13:KT73="F"</formula>
    </cfRule>
    <cfRule type="expression" dxfId="1988" priority="122116">
      <formula>AU13:KT73="CM"</formula>
    </cfRule>
    <cfRule type="containsBlanks" dxfId="1987" priority="122117">
      <formula>LEN(TRIM(AU13))=0</formula>
    </cfRule>
  </conditionalFormatting>
  <conditionalFormatting sqref="AU13">
    <cfRule type="expression" dxfId="1986" priority="120214">
      <formula>AU13:KT73=1</formula>
    </cfRule>
    <cfRule type="expression" dxfId="1985" priority="120215">
      <formula>AU13:KT73="B"</formula>
    </cfRule>
  </conditionalFormatting>
  <conditionalFormatting sqref="AU16 AU18 AU23:AU24 AU29 AU32:AU33 AU36 AU39 AU41 AU43:AU44 AU47:AU49 AU51 AU53:AU55 AU65">
    <cfRule type="expression" dxfId="1984" priority="124136">
      <formula>AU16:KT74="B"</formula>
    </cfRule>
  </conditionalFormatting>
  <conditionalFormatting sqref="AU16 AU18 AU23:AU24 AU29 AU32:AU33 AU36 AU39 AU41 AU43:AU44 AU47:AU49 AU51 AU53:AU55">
    <cfRule type="expression" dxfId="1983" priority="101222">
      <formula>AU16:KT74=1</formula>
    </cfRule>
    <cfRule type="expression" dxfId="1982" priority="101729">
      <formula>AU16:KT77="M"</formula>
    </cfRule>
  </conditionalFormatting>
  <conditionalFormatting sqref="AU16">
    <cfRule type="expression" dxfId="1981" priority="122041">
      <formula>AU16:KT77="BH"</formula>
    </cfRule>
    <cfRule type="expression" dxfId="1980" priority="122042">
      <formula>AU16:KT77="CD"</formula>
    </cfRule>
    <cfRule type="expression" dxfId="1979" priority="122043">
      <formula>AU16:KT77="F"</formula>
    </cfRule>
    <cfRule type="expression" dxfId="1978" priority="122044">
      <formula>AU16:KT77="CM"</formula>
    </cfRule>
    <cfRule type="containsBlanks" dxfId="1977" priority="122045">
      <formula>LEN(TRIM(AU16))=0</formula>
    </cfRule>
    <cfRule type="expression" dxfId="1976" priority="122046">
      <formula>AU16:KT77="CP"</formula>
    </cfRule>
  </conditionalFormatting>
  <conditionalFormatting sqref="AU17 AU19:AU22 AU25:AU28 AU31 AU34:AU35 AU66:AU67">
    <cfRule type="expression" dxfId="1975" priority="825">
      <formula>AU17:KT74="B"</formula>
    </cfRule>
  </conditionalFormatting>
  <conditionalFormatting sqref="AU17 AU19:AU22 AU25:AU28 AU31 AU34:AU35">
    <cfRule type="expression" dxfId="1974" priority="102332">
      <formula>AU17:KT74=1</formula>
    </cfRule>
  </conditionalFormatting>
  <conditionalFormatting sqref="AU18 AU23:AU24 AU29 AU31:AU33 AU36 AU39 AU41 AU43:AU44 AU47:AU49 AU51 AU53:AU55 AU68:AU69">
    <cfRule type="containsBlanks" dxfId="1973" priority="118513">
      <formula>LEN(TRIM(AU18))=0</formula>
    </cfRule>
  </conditionalFormatting>
  <conditionalFormatting sqref="AU18 AU23:AU24 AU29 AU32:AU33 AU36 AU39 AU41 AU43:AU44 AU47:AU49 AU51 AU53:AU55 AU68:AU69">
    <cfRule type="expression" dxfId="1972" priority="118509">
      <formula>AU18:KT79="BH"</formula>
    </cfRule>
    <cfRule type="expression" dxfId="1971" priority="118510">
      <formula>AU18:KT79="CD"</formula>
    </cfRule>
    <cfRule type="expression" dxfId="1970" priority="118511">
      <formula>AU18:KT79="F"</formula>
    </cfRule>
    <cfRule type="expression" dxfId="1969" priority="118512">
      <formula>AU18:KT79="CM"</formula>
    </cfRule>
    <cfRule type="expression" dxfId="1968" priority="118514">
      <formula>AU18:KT79="CP"</formula>
    </cfRule>
  </conditionalFormatting>
  <conditionalFormatting sqref="AU30:AU31 AR14:AU15">
    <cfRule type="expression" dxfId="1967" priority="153471">
      <formula>AR14:KQ74="M"</formula>
    </cfRule>
    <cfRule type="expression" dxfId="1966" priority="153472">
      <formula>AR14:KQ74="CD"</formula>
    </cfRule>
    <cfRule type="expression" dxfId="1965" priority="153473">
      <formula>AR14:KQ74="F"</formula>
    </cfRule>
    <cfRule type="expression" dxfId="1964" priority="153474">
      <formula>AR14:KQ74="CM"</formula>
    </cfRule>
  </conditionalFormatting>
  <conditionalFormatting sqref="AU30:AU31 AU13 AU17 AU19:AU22 AU25:AU28 AU34:AU35 AR14:AU15">
    <cfRule type="expression" dxfId="1963" priority="99718">
      <formula>AR13:KQ73="BH"</formula>
    </cfRule>
  </conditionalFormatting>
  <conditionalFormatting sqref="AU37:AU38 AU40 AU45:AU46 AU50 AU59:AU63">
    <cfRule type="expression" dxfId="1962" priority="122001">
      <formula>AU37:KT96=1</formula>
    </cfRule>
    <cfRule type="expression" dxfId="1961" priority="122002">
      <formula>AU37:KT99="M"</formula>
    </cfRule>
    <cfRule type="expression" dxfId="1960" priority="122003">
      <formula>AU37:KT99="BH"</formula>
    </cfRule>
    <cfRule type="expression" dxfId="1959" priority="122004">
      <formula>AU37:KT99="CD"</formula>
    </cfRule>
    <cfRule type="expression" dxfId="1958" priority="122005">
      <formula>AU37:KT99="F"</formula>
    </cfRule>
    <cfRule type="expression" dxfId="1957" priority="122006">
      <formula>AU37:KT99="CM"</formula>
    </cfRule>
    <cfRule type="containsBlanks" dxfId="1956" priority="122007">
      <formula>LEN(TRIM(AU37))=0</formula>
    </cfRule>
    <cfRule type="expression" dxfId="1955" priority="122008">
      <formula>AU37:KT99="CP"</formula>
    </cfRule>
  </conditionalFormatting>
  <conditionalFormatting sqref="AU50 AU59:AU63 AU37:AU38 AU40 AU45:AU46">
    <cfRule type="expression" dxfId="1954" priority="102109">
      <formula>AU37:KT96="B"</formula>
    </cfRule>
  </conditionalFormatting>
  <conditionalFormatting sqref="AU52">
    <cfRule type="expression" dxfId="1953" priority="90645">
      <formula>AU52:KT112="B"</formula>
    </cfRule>
    <cfRule type="expression" dxfId="1952" priority="90646">
      <formula>AU52:KT112=1</formula>
    </cfRule>
    <cfRule type="cellIs" dxfId="1951" priority="90647" operator="between">
      <formula>0.0001</formula>
      <formula>0.9999</formula>
    </cfRule>
    <cfRule type="expression" dxfId="1950" priority="90648">
      <formula>AU52:KT115="M"</formula>
    </cfRule>
    <cfRule type="expression" dxfId="1949" priority="90649">
      <formula>AU52:KT115="BH"</formula>
    </cfRule>
    <cfRule type="expression" dxfId="1948" priority="90650">
      <formula>AU52:KT115="CD"</formula>
    </cfRule>
    <cfRule type="expression" dxfId="1947" priority="90651">
      <formula>AU52:KT115="F"</formula>
    </cfRule>
    <cfRule type="expression" dxfId="1946" priority="90652">
      <formula>AU52:KT115="CM"</formula>
    </cfRule>
    <cfRule type="containsBlanks" dxfId="1945" priority="90653">
      <formula>LEN(TRIM(AU52))=0</formula>
    </cfRule>
    <cfRule type="expression" dxfId="1944" priority="90654">
      <formula>AU52:KT115="CP"</formula>
    </cfRule>
  </conditionalFormatting>
  <conditionalFormatting sqref="AU56">
    <cfRule type="expression" dxfId="1943" priority="120479">
      <formula>AU56:KT112=1</formula>
    </cfRule>
    <cfRule type="expression" dxfId="1942" priority="120480">
      <formula>AU56:KT115="M"</formula>
    </cfRule>
    <cfRule type="expression" dxfId="1941" priority="120481">
      <formula>AU56:KT115="BH"</formula>
    </cfRule>
    <cfRule type="expression" dxfId="1940" priority="120482">
      <formula>AU56:KT115="CD"</formula>
    </cfRule>
    <cfRule type="expression" dxfId="1939" priority="120483">
      <formula>AU56:KT115="F"</formula>
    </cfRule>
    <cfRule type="expression" dxfId="1938" priority="120484">
      <formula>AU56:KT115="CM"</formula>
    </cfRule>
    <cfRule type="containsBlanks" dxfId="1937" priority="120485">
      <formula>LEN(TRIM(AU56))=0</formula>
    </cfRule>
    <cfRule type="expression" dxfId="1936" priority="120486">
      <formula>AU56:KT115="CP"</formula>
    </cfRule>
    <cfRule type="expression" dxfId="1935" priority="120487">
      <formula>AU56:KT112="B"</formula>
    </cfRule>
  </conditionalFormatting>
  <conditionalFormatting sqref="AU57:AU58 AU64">
    <cfRule type="expression" dxfId="1934" priority="306">
      <formula>AU57:KT120="CD"</formula>
    </cfRule>
    <cfRule type="expression" dxfId="1933" priority="307">
      <formula>AU57:KT120="F"</formula>
    </cfRule>
    <cfRule type="expression" dxfId="1932" priority="308">
      <formula>AU57:KT120="CM"</formula>
    </cfRule>
    <cfRule type="containsBlanks" dxfId="1931" priority="309">
      <formula>LEN(TRIM(AU57))=0</formula>
    </cfRule>
    <cfRule type="expression" dxfId="1930" priority="310">
      <formula>AU57:KT120="CP"</formula>
    </cfRule>
    <cfRule type="expression" dxfId="1929" priority="327">
      <formula>AU57:KT117="B"</formula>
    </cfRule>
    <cfRule type="expression" dxfId="1928" priority="328">
      <formula>AU57:KT117=1</formula>
    </cfRule>
    <cfRule type="cellIs" dxfId="1927" priority="329" operator="between">
      <formula>0.0001</formula>
      <formula>0.9999</formula>
    </cfRule>
    <cfRule type="expression" dxfId="1926" priority="330">
      <formula>AU57:KT120="M"</formula>
    </cfRule>
  </conditionalFormatting>
  <conditionalFormatting sqref="AU64">
    <cfRule type="expression" dxfId="1925" priority="372">
      <formula>AU64:KT127="BH"</formula>
    </cfRule>
  </conditionalFormatting>
  <conditionalFormatting sqref="AU65">
    <cfRule type="expression" dxfId="1924" priority="126842">
      <formula>AU65:KT123=1</formula>
    </cfRule>
    <cfRule type="expression" dxfId="1923" priority="126843">
      <formula>AU65:KT126="M"</formula>
    </cfRule>
    <cfRule type="expression" dxfId="1922" priority="126844">
      <formula>AU65:KT126="BH"</formula>
    </cfRule>
    <cfRule type="expression" dxfId="1921" priority="126845">
      <formula>AU65:KT126="CD"</formula>
    </cfRule>
    <cfRule type="expression" dxfId="1920" priority="126846">
      <formula>AU65:KT126="F"</formula>
    </cfRule>
    <cfRule type="expression" dxfId="1919" priority="126847">
      <formula>AU65:KT126="CM"</formula>
    </cfRule>
    <cfRule type="containsBlanks" dxfId="1918" priority="126848">
      <formula>LEN(TRIM(AU65))=0</formula>
    </cfRule>
    <cfRule type="expression" dxfId="1917" priority="126849">
      <formula>AU65:KT126="CP"</formula>
    </cfRule>
  </conditionalFormatting>
  <conditionalFormatting sqref="AU66:AU67">
    <cfRule type="expression" dxfId="1916" priority="153695">
      <formula>AU66:KT123=1</formula>
    </cfRule>
    <cfRule type="cellIs" dxfId="1915" priority="153696" operator="between">
      <formula>0.0001</formula>
      <formula>0.9999</formula>
    </cfRule>
    <cfRule type="expression" dxfId="1914" priority="153697">
      <formula>AU66:KT126="M"</formula>
    </cfRule>
    <cfRule type="expression" dxfId="1913" priority="153698">
      <formula>AU66:KT126="BH"</formula>
    </cfRule>
    <cfRule type="expression" dxfId="1912" priority="153699">
      <formula>AU66:KT126="CD"</formula>
    </cfRule>
    <cfRule type="expression" dxfId="1911" priority="153700">
      <formula>AU66:KT126="F"</formula>
    </cfRule>
    <cfRule type="expression" dxfId="1910" priority="153701">
      <formula>AU66:KT126="CM"</formula>
    </cfRule>
    <cfRule type="containsBlanks" dxfId="1909" priority="153702">
      <formula>LEN(TRIM(AU66))=0</formula>
    </cfRule>
    <cfRule type="expression" dxfId="1908" priority="153703">
      <formula>AU66:KT126="CP"</formula>
    </cfRule>
  </conditionalFormatting>
  <conditionalFormatting sqref="AU68:AU69">
    <cfRule type="expression" dxfId="1907" priority="153704">
      <formula>AU68:KT126="B"</formula>
    </cfRule>
    <cfRule type="expression" dxfId="1906" priority="153705">
      <formula>AU68:KT126=1</formula>
    </cfRule>
    <cfRule type="expression" dxfId="1905" priority="153706">
      <formula>AU68:KT129="M"</formula>
    </cfRule>
  </conditionalFormatting>
  <conditionalFormatting sqref="AU71:AU72">
    <cfRule type="expression" dxfId="1904" priority="121969">
      <formula>AU71:KT127="B"</formula>
    </cfRule>
    <cfRule type="expression" dxfId="1903" priority="121970">
      <formula>AU71:KT127=1</formula>
    </cfRule>
    <cfRule type="expression" dxfId="1902" priority="121971">
      <formula>AU71:KT130="M"</formula>
    </cfRule>
    <cfRule type="expression" dxfId="1901" priority="128166">
      <formula>AU71:KT130="BH"</formula>
    </cfRule>
    <cfRule type="expression" dxfId="1900" priority="128167">
      <formula>AU71:KT130="CD"</formula>
    </cfRule>
    <cfRule type="expression" dxfId="1899" priority="128168">
      <formula>AU71:KT130="F"</formula>
    </cfRule>
    <cfRule type="expression" dxfId="1898" priority="128169">
      <formula>AU71:KT130="CM"</formula>
    </cfRule>
    <cfRule type="containsBlanks" dxfId="1897" priority="128170">
      <formula>LEN(TRIM(AU71))=0</formula>
    </cfRule>
    <cfRule type="expression" dxfId="1896" priority="128171">
      <formula>AU71:KT130="CP"</formula>
    </cfRule>
  </conditionalFormatting>
  <conditionalFormatting sqref="AU73">
    <cfRule type="expression" dxfId="1895" priority="71508">
      <formula>AU73:KT112=1</formula>
    </cfRule>
    <cfRule type="expression" dxfId="1894" priority="119085">
      <formula>AU73:KT112="B"</formula>
    </cfRule>
    <cfRule type="cellIs" dxfId="1893" priority="119086" operator="between">
      <formula>0.0001</formula>
      <formula>0.9999</formula>
    </cfRule>
    <cfRule type="expression" dxfId="1892" priority="119087">
      <formula>AU73:KT115="M"</formula>
    </cfRule>
    <cfRule type="expression" dxfId="1891" priority="119088">
      <formula>AU73:KT115="BH"</formula>
    </cfRule>
    <cfRule type="expression" dxfId="1890" priority="119089">
      <formula>AU73:KT115="CD"</formula>
    </cfRule>
    <cfRule type="expression" dxfId="1889" priority="119090">
      <formula>AU73:KT115="F"</formula>
    </cfRule>
    <cfRule type="expression" dxfId="1888" priority="119091">
      <formula>AU73:KT115="CM"</formula>
    </cfRule>
    <cfRule type="containsBlanks" dxfId="1887" priority="119092">
      <formula>LEN(TRIM(AU73))=0</formula>
    </cfRule>
    <cfRule type="expression" dxfId="1886" priority="119093">
      <formula>AU73:KT115="CP"</formula>
    </cfRule>
  </conditionalFormatting>
  <conditionalFormatting sqref="AU8:AY8 DL8:DM8 DL10:DM10 DL12:DM13 DL19:DM22 DL25:DM25 DL28:DM28 DL31:DM32 DL34:DM35 DL39:DM39 DL41:DM43 DL46:DM47 DL51:DM51 DL55:DM55">
    <cfRule type="cellIs" dxfId="1885" priority="79052" operator="between">
      <formula>0.0001</formula>
      <formula>0.9999</formula>
    </cfRule>
  </conditionalFormatting>
  <conditionalFormatting sqref="AV30">
    <cfRule type="expression" dxfId="1884" priority="121950">
      <formula>AV30:KZ89="B"</formula>
    </cfRule>
  </conditionalFormatting>
  <conditionalFormatting sqref="AV52:AX52">
    <cfRule type="expression" dxfId="1883" priority="146519">
      <formula>AV52:KZ112="B"</formula>
    </cfRule>
    <cfRule type="expression" dxfId="1882" priority="146520">
      <formula>AV52:KZ112=1</formula>
    </cfRule>
    <cfRule type="cellIs" dxfId="1881" priority="146521" operator="between">
      <formula>0.0001</formula>
      <formula>0.9999</formula>
    </cfRule>
    <cfRule type="expression" dxfId="1880" priority="146522">
      <formula>AV52:KZ115="M"</formula>
    </cfRule>
    <cfRule type="expression" dxfId="1879" priority="146523">
      <formula>AV52:KZ115="BH"</formula>
    </cfRule>
    <cfRule type="expression" dxfId="1878" priority="146524">
      <formula>AV52:KZ115="CD"</formula>
    </cfRule>
    <cfRule type="expression" dxfId="1877" priority="146525">
      <formula>AV52:KZ115="F"</formula>
    </cfRule>
    <cfRule type="expression" dxfId="1876" priority="146526">
      <formula>AV52:KZ115="CM"</formula>
    </cfRule>
    <cfRule type="containsBlanks" dxfId="1875" priority="146527">
      <formula>LEN(TRIM(AV52))=0</formula>
    </cfRule>
    <cfRule type="expression" dxfId="1874" priority="146528">
      <formula>AV52:KZ115="CP"</formula>
    </cfRule>
  </conditionalFormatting>
  <conditionalFormatting sqref="AV57:AX58 AV64:AX64 DN10:FG10 FI10:FV10 FH45:FH49 FH42:FH43 FH20:FH22 FH31:FH32 AV10:AY10 BA10:DK10 FX10:GL10">
    <cfRule type="expression" dxfId="1873" priority="155054">
      <formula>AV10:KZ73="CP"</formula>
    </cfRule>
  </conditionalFormatting>
  <conditionalFormatting sqref="AV57:AX58 AV64:AX64">
    <cfRule type="expression" dxfId="1872" priority="146529">
      <formula>AV57:KZ117="B"</formula>
    </cfRule>
    <cfRule type="expression" dxfId="1871" priority="146530">
      <formula>AV57:KZ117=1</formula>
    </cfRule>
    <cfRule type="cellIs" dxfId="1870" priority="146531" operator="between">
      <formula>0.0001</formula>
      <formula>0.9999</formula>
    </cfRule>
    <cfRule type="expression" dxfId="1869" priority="146532">
      <formula>AV57:KZ120="M"</formula>
    </cfRule>
  </conditionalFormatting>
  <conditionalFormatting sqref="AV68:AX69">
    <cfRule type="expression" dxfId="1868" priority="153711">
      <formula>AV68:KZ126="B"</formula>
    </cfRule>
    <cfRule type="expression" dxfId="1867" priority="153712">
      <formula>AV68:KZ126=1</formula>
    </cfRule>
    <cfRule type="expression" dxfId="1866" priority="153713">
      <formula>AV68:KZ129="M"</formula>
    </cfRule>
  </conditionalFormatting>
  <conditionalFormatting sqref="AV71:AX72">
    <cfRule type="expression" dxfId="1865" priority="121949">
      <formula>AV71:KZ130="BH"</formula>
    </cfRule>
    <cfRule type="expression" dxfId="1864" priority="143608">
      <formula>AV71:KZ130="CD"</formula>
    </cfRule>
    <cfRule type="expression" dxfId="1863" priority="143609">
      <formula>AV71:KZ130="F"</formula>
    </cfRule>
    <cfRule type="expression" dxfId="1862" priority="143610">
      <formula>AV71:KZ130="CM"</formula>
    </cfRule>
    <cfRule type="containsBlanks" dxfId="1861" priority="143611">
      <formula>LEN(TRIM(AV71))=0</formula>
    </cfRule>
    <cfRule type="expression" dxfId="1860" priority="143612">
      <formula>AV71:KZ130="CP"</formula>
    </cfRule>
    <cfRule type="expression" dxfId="1859" priority="146540">
      <formula>AV71:KZ127="B"</formula>
    </cfRule>
    <cfRule type="expression" dxfId="1858" priority="146541">
      <formula>AV71:KZ127=1</formula>
    </cfRule>
    <cfRule type="expression" dxfId="1857" priority="146542">
      <formula>AV71:KZ130="M"</formula>
    </cfRule>
  </conditionalFormatting>
  <conditionalFormatting sqref="AV2:AY2 BA2:FV2 FX2:KS2">
    <cfRule type="cellIs" dxfId="1856" priority="146544" operator="between">
      <formula>0.0001</formula>
      <formula>0.9999</formula>
    </cfRule>
    <cfRule type="expression" dxfId="1855" priority="146545">
      <formula>AV2:KZ73="M"</formula>
    </cfRule>
    <cfRule type="expression" dxfId="1854" priority="146546">
      <formula>AV2:KZ73="BH"</formula>
    </cfRule>
    <cfRule type="expression" dxfId="1853" priority="146547">
      <formula>AV2:KZ73="CD"</formula>
    </cfRule>
    <cfRule type="expression" dxfId="1852" priority="146548">
      <formula>AV2:KZ73="F"</formula>
    </cfRule>
    <cfRule type="expression" dxfId="1851" priority="146549">
      <formula>AV2:KZ73="CM"</formula>
    </cfRule>
    <cfRule type="containsBlanks" dxfId="1850" priority="146550">
      <formula>LEN(TRIM(AV2))=0</formula>
    </cfRule>
    <cfRule type="expression" dxfId="1849" priority="146551">
      <formula>AV2:KZ73="CP"</formula>
    </cfRule>
    <cfRule type="expression" dxfId="1848" priority="147205">
      <formula>AV2:KZ73="B"</formula>
    </cfRule>
  </conditionalFormatting>
  <conditionalFormatting sqref="AV3:AY3 BA3:FG3 FI3 FM3:GU3 GX3 HB3:HC3 HF3:JB3">
    <cfRule type="cellIs" dxfId="1847" priority="142278" operator="between">
      <formula>0.0001</formula>
      <formula>0.9999</formula>
    </cfRule>
    <cfRule type="expression" dxfId="1846" priority="142279">
      <formula>AV3:KZ73="M"</formula>
    </cfRule>
    <cfRule type="expression" dxfId="1845" priority="142280">
      <formula>AV3:KZ73="BH"</formula>
    </cfRule>
    <cfRule type="expression" dxfId="1844" priority="142281">
      <formula>AV3:KZ73="CD"</formula>
    </cfRule>
    <cfRule type="expression" dxfId="1843" priority="142282">
      <formula>AV3:KZ73="F"</formula>
    </cfRule>
    <cfRule type="expression" dxfId="1842" priority="142283">
      <formula>AV3:KZ73="CM"</formula>
    </cfRule>
    <cfRule type="containsBlanks" dxfId="1841" priority="142284">
      <formula>LEN(TRIM(AV3))=0</formula>
    </cfRule>
    <cfRule type="expression" dxfId="1840" priority="142285">
      <formula>AV3:KZ73="CP"</formula>
    </cfRule>
  </conditionalFormatting>
  <conditionalFormatting sqref="AV5:AY5 BA5:GL5 GN5:JE5 JG5:JM5 JO5:KS5">
    <cfRule type="expression" dxfId="1839" priority="146571">
      <formula>AV5:KZ73="CD"</formula>
    </cfRule>
    <cfRule type="expression" dxfId="1838" priority="146572">
      <formula>AV5:KZ73="F"</formula>
    </cfRule>
    <cfRule type="expression" dxfId="1837" priority="146573">
      <formula>AV5:KZ73="CM"</formula>
    </cfRule>
    <cfRule type="containsBlanks" dxfId="1836" priority="146574">
      <formula>LEN(TRIM(AV5))=0</formula>
    </cfRule>
    <cfRule type="expression" dxfId="1835" priority="146575">
      <formula>AV5:KZ73="CP"</formula>
    </cfRule>
    <cfRule type="expression" dxfId="1834" priority="146576">
      <formula>AV5:KZ73="B"</formula>
    </cfRule>
    <cfRule type="expression" dxfId="1833" priority="146577">
      <formula>AV5:KZ73=1</formula>
    </cfRule>
    <cfRule type="expression" dxfId="1832" priority="147236">
      <formula>AV5:KZ73="M"</formula>
    </cfRule>
  </conditionalFormatting>
  <conditionalFormatting sqref="AV6:AY6 BA6:FG6 FI6:JE6 JG6:JM6 JO6:KS6">
    <cfRule type="expression" dxfId="1831" priority="146611">
      <formula>AV6:KZ73="M"</formula>
    </cfRule>
    <cfRule type="expression" dxfId="1830" priority="146612">
      <formula>AV6:KZ73="BH"</formula>
    </cfRule>
    <cfRule type="expression" dxfId="1829" priority="146613">
      <formula>AV6:KZ73="CD"</formula>
    </cfRule>
    <cfRule type="expression" dxfId="1828" priority="146614">
      <formula>AV6:KZ73="F"</formula>
    </cfRule>
    <cfRule type="expression" dxfId="1827" priority="146615">
      <formula>AV6:KZ73="CM"</formula>
    </cfRule>
    <cfRule type="containsBlanks" dxfId="1826" priority="146616">
      <formula>LEN(TRIM(AV6))=0</formula>
    </cfRule>
    <cfRule type="expression" dxfId="1825" priority="146617">
      <formula>AV6:KZ73="CP"</formula>
    </cfRule>
    <cfRule type="expression" dxfId="1824" priority="147265">
      <formula>AV6:KZ73="B"</formula>
    </cfRule>
  </conditionalFormatting>
  <conditionalFormatting sqref="AV7:AY7 BA7:JE7 JG7:JM7 JO7:KS7">
    <cfRule type="expression" dxfId="1823" priority="146651">
      <formula>AV7:KZ73="BH"</formula>
    </cfRule>
    <cfRule type="expression" dxfId="1822" priority="146652">
      <formula>AV7:KZ73="CD"</formula>
    </cfRule>
    <cfRule type="expression" dxfId="1821" priority="146653">
      <formula>AV7:KZ73="F"</formula>
    </cfRule>
    <cfRule type="expression" dxfId="1820" priority="146654">
      <formula>AV7:KZ73="CM"</formula>
    </cfRule>
    <cfRule type="containsBlanks" dxfId="1819" priority="146655">
      <formula>LEN(TRIM(AV7))=0</formula>
    </cfRule>
    <cfRule type="expression" dxfId="1818" priority="146656">
      <formula>AV7:KZ73="CP"</formula>
    </cfRule>
    <cfRule type="expression" dxfId="1817" priority="146657">
      <formula>AV7:KZ73="B"</formula>
    </cfRule>
  </conditionalFormatting>
  <conditionalFormatting sqref="AV7:AY7 BA7:JE7 JG7:JM7 JO7:KS8">
    <cfRule type="cellIs" dxfId="1816" priority="122486" operator="between">
      <formula>0.0001</formula>
      <formula>0.9999</formula>
    </cfRule>
  </conditionalFormatting>
  <conditionalFormatting sqref="AV8:AY8 BA8:FG8 DL10:DM10 DL12:DM13 DL19:DM22 DL25:DM25 DL28:DM28 DL31:DM32 DL34:DM35 DL39:DM39 DL41:DM43 DL46:DM47 DL51:DM51 DL55:DM55 HU59:HU63 FI8:JM8 JO8:KS8">
    <cfRule type="expression" dxfId="1815" priority="123396">
      <formula>AV8:KZ73="B"</formula>
    </cfRule>
  </conditionalFormatting>
  <conditionalFormatting sqref="AV8:AY8 DL8:DM8 DL10:DM10 DL12:DM13 DL19:DM22 DL25:DM25 DL28:DM28 DL31:DM32 DL34:DM35 DL39:DM39 DL41:DM43 DL46:DM47 DL51:DM51 DL55:DM55 HU59:HU63">
    <cfRule type="expression" dxfId="1814" priority="142356">
      <formula>AV8:KZ73=1</formula>
    </cfRule>
    <cfRule type="expression" dxfId="1813" priority="142357">
      <formula>AV8:KZ73="M"</formula>
    </cfRule>
    <cfRule type="expression" dxfId="1812" priority="142358">
      <formula>AV8:KZ73="BH"</formula>
    </cfRule>
    <cfRule type="expression" dxfId="1811" priority="142359">
      <formula>AV8:KZ73="CD"</formula>
    </cfRule>
    <cfRule type="expression" dxfId="1810" priority="142360">
      <formula>AV8:KZ73="F"</formula>
    </cfRule>
    <cfRule type="expression" dxfId="1809" priority="142361">
      <formula>AV8:KZ73="CM"</formula>
    </cfRule>
    <cfRule type="containsBlanks" dxfId="1808" priority="142362">
      <formula>LEN(TRIM(AV8))=0</formula>
    </cfRule>
  </conditionalFormatting>
  <conditionalFormatting sqref="AV9:AY9 BA9:GL9 GN9:HU9 HU65 HU68:HU69">
    <cfRule type="expression" dxfId="1807" priority="21580">
      <formula>AV9:KZ73="B"</formula>
    </cfRule>
  </conditionalFormatting>
  <conditionalFormatting sqref="AV9:AY9 EA9 FI9:FJ9 FW9 GX9 HB9:HC9 HU9">
    <cfRule type="expression" dxfId="1806" priority="142465">
      <formula>AV9:KZ73=1</formula>
    </cfRule>
    <cfRule type="expression" dxfId="1805" priority="142466">
      <formula>AV9:KZ73="BH"</formula>
    </cfRule>
    <cfRule type="expression" dxfId="1804" priority="142467">
      <formula>AV9:KZ73="CD"</formula>
    </cfRule>
    <cfRule type="expression" dxfId="1803" priority="142468">
      <formula>AV9:KZ73="F"</formula>
    </cfRule>
    <cfRule type="expression" dxfId="1802" priority="142469">
      <formula>AV9:KZ73="CM"</formula>
    </cfRule>
    <cfRule type="expression" dxfId="1801" priority="142470">
      <formula>AV9:KZ73="CP"</formula>
    </cfRule>
  </conditionalFormatting>
  <conditionalFormatting sqref="AV10:AY10 BA10:DK10 DN10:FG10 FI10:FV10 FX10:GL10 GX10:GX17 HB10:HC17 FI10:FJ18 EA10:EA26 FW10:FW11 HU10:HU17 GM12:GM15 FW14:FW17 FH19:FL19 GM19:GM22 GX19:GX22 HU19:HU22 HB19:HC38 FH20:FJ20 FI21:FW21 FH21:FH22 FI22:FJ58 FW23:FW27 GX24:GX38 HU24:HU38 GM25 GM27:GM28 EA28:EA32 FW29:FW30 FH31:FH32 GM31:GM32 FW32:FW33 FH34:FH38 EA34:EA40 GM34:GM49 GX40:GX58 HB40:HC58 HU40:HU58 FW41 EA42:EA43 FH42:FH43 FW44 FH45:FH47 EA45:EA49 FW46 FW50 GM51 EA51:EA53 FW52 GM53:GM58 FW54 EA55:EA58 FH55:FH58 GM60:GM64 EA64 GX64 HB64:HC64 HU64 AV57:AX58 AV64:AX64">
    <cfRule type="expression" dxfId="1800" priority="142522">
      <formula>AV10:KZ73="CD"</formula>
    </cfRule>
    <cfRule type="expression" dxfId="1799" priority="142523">
      <formula>AV10:KZ73="F"</formula>
    </cfRule>
    <cfRule type="expression" dxfId="1798" priority="142524">
      <formula>AV10:KZ73="CM"</formula>
    </cfRule>
  </conditionalFormatting>
  <conditionalFormatting sqref="AV11:AY11 BA11:BN11 FX11:GL11 GN11:HT11 HV11:JE11 JG11:JM11 JO11:KS11 AY57:AY58">
    <cfRule type="expression" dxfId="1797" priority="142556">
      <formula>AV11:KZ73="CD"</formula>
    </cfRule>
    <cfRule type="expression" dxfId="1796" priority="142557">
      <formula>AV11:KZ73="F"</formula>
    </cfRule>
    <cfRule type="expression" dxfId="1795" priority="142558">
      <formula>AV11:KZ73="CM"</formula>
    </cfRule>
    <cfRule type="containsBlanks" dxfId="1794" priority="142559">
      <formula>LEN(TRIM(AV11))=0</formula>
    </cfRule>
    <cfRule type="expression" dxfId="1793" priority="142560">
      <formula>AV11:KZ73="CP"</formula>
    </cfRule>
  </conditionalFormatting>
  <conditionalFormatting sqref="AV11:AY11 BA11:BN11">
    <cfRule type="cellIs" dxfId="1792" priority="122506" operator="between">
      <formula>0.0001</formula>
      <formula>0.9999</formula>
    </cfRule>
    <cfRule type="expression" dxfId="1791" priority="146682">
      <formula>AV11:KZ73="M"</formula>
    </cfRule>
  </conditionalFormatting>
  <conditionalFormatting sqref="AV11:AY11 BA11:FV11 FX11:GL11 GN11:HT11 HV11:JE11 JG11:JM11 JO11:KS11 GM65">
    <cfRule type="expression" dxfId="1790" priority="124097">
      <formula>AV11:KZ73="B"</formula>
    </cfRule>
  </conditionalFormatting>
  <conditionalFormatting sqref="AV12:AY12 BA12:DK12 DN12:FG12 FI12:FQ12 FI68:FJ69 GN12:HT12 FX12:GL12 HV12:JE12 JG12:JM12 JO12:KS12 GM66:GM69 HU68:HU69 GX68:GX69 HB68:HC69 EA68:EA69">
    <cfRule type="expression" dxfId="1789" priority="98208">
      <formula>AV12:KZ73=1</formula>
    </cfRule>
  </conditionalFormatting>
  <conditionalFormatting sqref="AV12:AY12 BA12:DK12 DN12:FG12 FI12:FQ12 FX12:GL12 GN12:HT12 HV12:JE12 JG12:JM12 JO12:KS12">
    <cfRule type="expression" dxfId="1788" priority="146685">
      <formula>AV12:KZ73="BH"</formula>
    </cfRule>
    <cfRule type="expression" dxfId="1787" priority="146686">
      <formula>AV12:KZ73="CD"</formula>
    </cfRule>
    <cfRule type="expression" dxfId="1786" priority="146687">
      <formula>AV12:KZ73="F"</formula>
    </cfRule>
    <cfRule type="expression" dxfId="1785" priority="146688">
      <formula>AV12:KZ73="CM"</formula>
    </cfRule>
    <cfRule type="containsBlanks" dxfId="1784" priority="146689">
      <formula>LEN(TRIM(AV12))=0</formula>
    </cfRule>
    <cfRule type="expression" dxfId="1783" priority="146690">
      <formula>AV12:KZ73="CP"</formula>
    </cfRule>
  </conditionalFormatting>
  <conditionalFormatting sqref="AV13:AY13 BA13:DK13 DN13:HT13 HV13:JE13 JG13:JM13 JO13:KS17 BA14:FV15 FX14:HT15 HV14:JM15 CJ16:FV16 GN16:HN16 HP16:HT16 FX16:GL17 HV16:JE17 JG16:JM17 AV17:AY17 BA17:FV17 GN17:HT17 BA18:FP18 DN19:FI19 FM19:FQ19 GG19:GL19 JO19:KP19 GN19:HT20 HV19:JE20 JG19:JM20 AV19:AY22 BA19:DK22 GM19:GM22 DN20:GL20 JO20:KS20 DN21:FI21 FX21:GA21 GX21 HB21:HC21 DN22:HT22 HV22:JE22 JG22:JM22 JO22:KS33 GM23:JM23 BA23:FV24 FX23:GL26 GN24:HT26 HV24:JE26 JG24:JM26 BA25:DK25 DN25:FV25 GM25 AV25:AY28 BA26:FV27 FX27:HT27 HV27:JM28 BA28:DK28 DN28:DZ28 FW28 GM28 FX28:GL30 EB28:FV32 GN28:HT34 AW29:AY29 BA29:DZ30 HV29:JE32 JG29:JM32 AV31:AY31 FW31:GL31 BA31:DK32 DN31:DZ32 GM31:GM32 AW32:AY32 FX32:GL33 BA33:FV33 HV33:JM33 EB34:GL34 AV34:AY35 BA34:DK35 DN34:DZ35 HV34:JE35 JG34:JM35 GM34:GM49 EB35:FG35 FI35:GK35 GX35 HB35:HC35 HK35:HT35 JO35:KS35 HD42:HE42 GM51 GM53:GM58 GM60:GM64">
    <cfRule type="expression" dxfId="1782" priority="142588">
      <formula>AV13:KZ73="CP"</formula>
    </cfRule>
  </conditionalFormatting>
  <conditionalFormatting sqref="AV13:AY15 AV30 DN13:HT13 HV13:JE13 JG13:JM13 JO13:KS17 BA14:FV15 FX14:HT15 HV14:JM15 CJ16:FV16 GN16:HN16 HP16:HT16 FX16:GL17 HV16:JE17 JG16:JM17 AV17:AY17 BA17:FV17 GN17:HT17 BA18:FP18 DN19:FI19 FM19:FQ19 GG19:GL19 JO19:KP19 GN19:HT20 HV19:JE20 JG19:JM20 AV19:AY22 BA19:DK22 GM19:GM22 DN20:GL20 JO20:KS20 DN21:FI21 FX21:GA21 GX21 HB21:HC21 DN22:HT22 HV22:JE22 JG22:JM22 JO22:KS33 GM23:JM23 BA23:FV24 FX23:GL26 GN24:HT26 HV24:JE26 JG24:JM26 BA25:DK25 DN25:FV25 GM25 AV25:AY28 BA26:FV27 FX27:HT27 HV27:JM28 BA28:DK28 DN28:DZ28 FW28 GM28 FX28:GL30 EB28:FV32 GN28:HT34 AW29:AY29 BA29:DZ30 HV29:JE32 JG29:JM32 AV31:AY31 FW31:GL31 BA31:DK32 DN31:DZ32 GM31:GM32 AW32:AY32 FX32:GL33 BA33:FV33 HV33:JM33 EB34:GL34 AV34:AY35 BA34:DK35 DN34:DZ35 HV34:JE35 JG34:JM35 GM34:GM49 EB35:FG35 FI35:GK35 GX35 HB35:HC35 HK35:HT35 JO35:KS35 HD42:HE42 GM51 GM53:GM58 GM60:GM64">
    <cfRule type="expression" dxfId="1781" priority="142767">
      <formula>AV13:KZ73="M"</formula>
    </cfRule>
    <cfRule type="expression" dxfId="1780" priority="142768">
      <formula>AV13:KZ73="CD"</formula>
    </cfRule>
    <cfRule type="expression" dxfId="1779" priority="142769">
      <formula>AV13:KZ73="F"</formula>
    </cfRule>
    <cfRule type="expression" dxfId="1778" priority="142770">
      <formula>AV13:KZ73="CM"</formula>
    </cfRule>
  </conditionalFormatting>
  <conditionalFormatting sqref="AV14:AY15 AV30">
    <cfRule type="expression" dxfId="1777" priority="142765">
      <formula>AV14:KZ73=1</formula>
    </cfRule>
    <cfRule type="cellIs" dxfId="1776" priority="142766" operator="between">
      <formula>0.0001</formula>
      <formula>0.9999</formula>
    </cfRule>
    <cfRule type="containsBlanks" dxfId="1775" priority="142771">
      <formula>LEN(TRIM(AV14))=0</formula>
    </cfRule>
    <cfRule type="expression" dxfId="1774" priority="142772">
      <formula>AV14:KZ74="CP"</formula>
    </cfRule>
  </conditionalFormatting>
  <conditionalFormatting sqref="AV16:AY16 BA16:CI16 AV18:AY18 FQ18:JM18 JO18:KS18 AV23:AY24 AV29 AW30:AY30 AV32 AV33:AY33 AV36:AY36 BA36:DZ38 GN36:HT38 HV36:JE38 JG36:JM38 EB36:FV40 FW36:GL41 JO36:KS42 AV39:AY39 BA39:DK39 DN39:DZ39 GN39:JM39 BA40:DZ40 HV40:JE40 JG40:JM40 GN40:HT41 AV41:AY41 BA41:DK41 DN41:FV41 HV41:JM41 BO42:DK42 GN42:HC42 HF42:HT42 HV42:JE42 JG42:JM42 DN42:DZ43 EB42:GL43 BA43:DK43 HV43:JB43 JI43:JM43 AV43:AY44 GN43:HT45 BA44:FV44 HV44:JM44 FX44:GL45 JO44:KS45 BA45:DZ45 EB45:FW45 HV45:JE45 JG45:JM45 DS46:DX46 BA47:DK47 DN47:DZ47 AV47:AY49 EB47:FV49 HV47:JE49 JG47:JM49 FW47:GL50 GN47:HT51 JO47:KS51 BA48:DZ49 BA50:FV50 HV50:JM50 AV51:AY51 BA51:DK51 DN51:DZ51 EB51:GL51 HV51:JE51 JG51:JM51 BA53:BZ53 AV53:AY55 BA54:FV54 FX54:GL54 HV54:JM54 GN54:HT55 JO54:KS55 AZ55:DK55 DN55:DZ55 EB55:GL55 HV55:JE55 JG55:JM55 FW56:FW58 FW60 AV68:AX69 FH56:FH57">
    <cfRule type="containsBlanks" dxfId="1773" priority="142880">
      <formula>LEN(TRIM(AV16))=0</formula>
    </cfRule>
  </conditionalFormatting>
  <conditionalFormatting sqref="AV16:AY16 BA16:CI16 AV18:AY18 FQ18:JM18 JO18:KS18 AV23:AY24 AV29 AW30:AY30 AV32 AV33:AY33 AV36:AY36 BA36:DZ38 GN36:HT38 HV36:JE38 JG36:JM38 FW36:GL39 EB36:FV40 JO36:KS42 AV39:AY39 BA39:DK39 DN39:DZ39 GN39:JM39 BA40:DZ40 FW40 HV40:JE40 JG40:JM40 FX40:GL41 GN40:HT41 AV41:AY41 BA41:DK41 DN41:FV41 HV41:JM41 BO42:DK42 GN42:HC42 HF42:HT42 HV42:JE42 JG42:JM42 DN42:DZ43 EB42:GL43 BA43:DK43 HV43:JB43 JI43:JM43 AV43:AY44 GN43:HT45 BA44:FV44 HV44:JM44 FX44:GL45 BA45:DZ45 EB45:FW45 HV45:JE45 JG45:JM45 DS46:DX46 BA47:DK47 DN47:DZ47 FW47:GL47 AV47:AY49 EB47:FV49 HV47:JE49 JG47:JM49 GN47:HT51 BA48:DZ49 FW48:FW49 FX48:GL50 BA50:FV50 HV50:JM50 AV51:AY51 BA51:DK51 DN51:DZ51 EB51:GL51 HV51:JE51 JG51:JM51 BA53:BZ53 AV53:AY55 BA54:FV54 FX54:GL54 HV54:JM54 GN54:HT55 AZ55:DK55 DN55:DZ55 EB55:GL55 HV55:JE55 JG55:JM55 FW56:FW58 FW60 JO44:KS45 JO47:KS51 JO54:KS55 JO65:KN65 BA15:FV15 FX15:HT15 HV15:JM15 JO15:KS15 AV65:AY65 BA65:GL65 GN65:HT65 HV65:JE65 JG65:JM65">
    <cfRule type="expression" dxfId="1772" priority="61898">
      <formula>AV15:KZ73="B"</formula>
    </cfRule>
  </conditionalFormatting>
  <conditionalFormatting sqref="AV16:AY16 BA16:CI16 AV18:AY18 FQ18:JM18 JO18:KS18 AV23:AY24 AV29 AW30:AY30 AV32 AV33:AY33 AV36:AY36 BA36:DZ38 GN36:HT38 HV36:JE38 JG36:JM38 FW36:GL39 EB36:FV40 JO36:KS42 AV39:AY39 BA39:DK39 DN39:DZ39 GN39:JM39 BA40:DZ40 FW40 HV40:JE40 JG40:JM40 FX40:GL41 GN40:HT41 AV41:AY41 BA41:DK41 DN41:FV41 HV41:JM41 BO42:DK42 GN42:HC42 HF42:HT42 HV42:JE42 JG42:JM42 DN42:DZ43 EB42:GL43 BA43:DK43 HV43:JB43 JI43:JM43 AV43:AY44 GN43:HT45 BA44:FV44 HV44:JM44 FX44:GL45 JO44:KS45 BA45:DZ45 EB45:FW45 HV45:JE45 JG45:JM45 DS46:DX46 BA47:DK47 DN47:DZ47 FW47:GL47 AV47:AY49 EB47:FV49 HV47:JE49 JG47:JM49 GN47:HT51 JO47:KS51 BA48:DZ49 FW48:FW49 FX48:GL50 BA50:FV50 HV50:JM50 AV51:AY51 BA51:DK51 DN51:DZ51 EB51:GL51 HV51:JE51 JG51:JM51 BA53:BZ53 AV53:AY55 BA54:FV54 FX54:GL54 HV54:JM54 GN54:HT55 JO54:KS55 AZ55:DK55 DN55:DZ55 EB55:GL55 HV55:JE55 JG55:JM55 FH56:FH57 FW56:FW58 FW60 AV68:AX69">
    <cfRule type="expression" dxfId="1771" priority="142881">
      <formula>AV16:KZ77="CP"</formula>
    </cfRule>
  </conditionalFormatting>
  <conditionalFormatting sqref="AV37:AY38 AV40:AY40 AV45:AY46 BA46:DK46 DN46:DR46 DY46:DZ46 EB46:FG46 FI46:FV46 FX46:GL46 GN46:HT46 HV46:JE46 JG46:JM46 JO46:KS46 AV50 AY52 BA52:DZ52 EB52:FV52 FX52:GL52 GN52:HT53 HV52:JE53 JG52:JM53 JO52:KS53 CA53:DZ53 EB53:FG53 FI53:GL53 HV59:JM59 BA59:FV60 FX59:GL60 AV59:AY63 GN59:HT63 JO59:KS63 HV60:JE60 JG60:JM60 BA61:GL63 HV61:JM63">
    <cfRule type="expression" dxfId="1770" priority="143319">
      <formula>AV37:KZ99="BH"</formula>
    </cfRule>
    <cfRule type="expression" dxfId="1769" priority="143320">
      <formula>AV37:KZ99="CD"</formula>
    </cfRule>
    <cfRule type="expression" dxfId="1768" priority="143321">
      <formula>AV37:KZ99="F"</formula>
    </cfRule>
    <cfRule type="expression" dxfId="1767" priority="143322">
      <formula>AV37:KZ99="CM"</formula>
    </cfRule>
    <cfRule type="containsBlanks" dxfId="1766" priority="143323">
      <formula>LEN(TRIM(AV37))=0</formula>
    </cfRule>
    <cfRule type="expression" dxfId="1765" priority="143324">
      <formula>AV37:KZ99="CP"</formula>
    </cfRule>
  </conditionalFormatting>
  <conditionalFormatting sqref="AV37:AY38 AV40:AY40 AV45:AY46 BA46:DK46 DN46:DR46 DY46:DZ46 EB46:FG46 FX46:GL46 GN46:HT46 HV46:JE46 JG46:JM46 JO46:KS46 AV50 AY52 BA52:DZ52 EB52:FV52 FX52:GL52 GN52:HT53 HV52:JE53 JG52:JM53 JO52:KS53 CA53:DZ53 EB53:FG53 FI53:GL53 HV59:JM59 BA59:FV60 FX59:GL60 AV59:AY63 GN59:HT63 JO59:KS63 HV60:JE60 JG60:JM60 BA61:GL63 HV61:JM63 HU71:HU72 EA71:EA72 FI71:FJ72 GM71:GM72 GX71:GX72 HB71:HC72">
    <cfRule type="expression" dxfId="1764" priority="127976">
      <formula>AV37:KZ96=1</formula>
    </cfRule>
  </conditionalFormatting>
  <conditionalFormatting sqref="AV42:AY42 BA42:BN42">
    <cfRule type="expression" dxfId="1763" priority="146747">
      <formula>AV42:KZ104="B"</formula>
    </cfRule>
    <cfRule type="cellIs" dxfId="1762" priority="146748" operator="between">
      <formula>0.0001</formula>
      <formula>0.9999</formula>
    </cfRule>
    <cfRule type="expression" dxfId="1761" priority="146749">
      <formula>AV42:KZ104=1</formula>
    </cfRule>
    <cfRule type="expression" dxfId="1760" priority="146750">
      <formula>AV42:KZ107="M"</formula>
    </cfRule>
    <cfRule type="expression" dxfId="1759" priority="146751">
      <formula>AV42:KZ107="BH"</formula>
    </cfRule>
    <cfRule type="expression" dxfId="1758" priority="146752">
      <formula>AV42:KZ107="CD"</formula>
    </cfRule>
    <cfRule type="expression" dxfId="1757" priority="146753">
      <formula>AV42:KZ107="F"</formula>
    </cfRule>
    <cfRule type="expression" dxfId="1756" priority="146754">
      <formula>AV42:KZ107="CM"</formula>
    </cfRule>
    <cfRule type="containsBlanks" dxfId="1755" priority="146755">
      <formula>LEN(TRIM(AV42))=0</formula>
    </cfRule>
    <cfRule type="expression" dxfId="1754" priority="146756">
      <formula>AV42:KZ107="CP"</formula>
    </cfRule>
  </conditionalFormatting>
  <conditionalFormatting sqref="AV65:AY65 BA65:GL65 GN65:HT65 HV65:JE65 JG65:JM65 JO65:KN65">
    <cfRule type="expression" dxfId="1753" priority="146769">
      <formula>AV65:KZ126="BH"</formula>
    </cfRule>
    <cfRule type="expression" dxfId="1752" priority="146770">
      <formula>AV65:KZ126="CD"</formula>
    </cfRule>
    <cfRule type="expression" dxfId="1751" priority="146771">
      <formula>AV65:KZ126="F"</formula>
    </cfRule>
    <cfRule type="expression" dxfId="1750" priority="146772">
      <formula>AV65:KZ126="CM"</formula>
    </cfRule>
    <cfRule type="containsBlanks" dxfId="1749" priority="146773">
      <formula>LEN(TRIM(AV65))=0</formula>
    </cfRule>
    <cfRule type="expression" dxfId="1748" priority="146774">
      <formula>AV65:KZ126="CP"</formula>
    </cfRule>
  </conditionalFormatting>
  <conditionalFormatting sqref="AV70:AY70 BA70:DK70 DN70:FG70 FI70:GE70 GX70 HB70:HC70 HU70">
    <cfRule type="expression" dxfId="1747" priority="88">
      <formula>AV70:KZ133="M"</formula>
    </cfRule>
  </conditionalFormatting>
  <conditionalFormatting sqref="AV70:AY70 BA70:DK70 DN70:FG70 FI70:GM70 GX70 HB70:HC70 HU70">
    <cfRule type="expression" dxfId="1746" priority="87">
      <formula>AV70:KZ133="BH"</formula>
    </cfRule>
    <cfRule type="expression" dxfId="1745" priority="111">
      <formula>AV70:KZ133=1</formula>
    </cfRule>
  </conditionalFormatting>
  <conditionalFormatting sqref="AV70:AY70 GX70 HB70:HC70 BA70:DK70 DN70:FG70 FI70:GM70 HU70">
    <cfRule type="expression" dxfId="1744" priority="110">
      <formula>AV70:KZ133="B"</formula>
    </cfRule>
  </conditionalFormatting>
  <conditionalFormatting sqref="AV70:AY70 GX70 HB70:HC70">
    <cfRule type="containsBlanks" dxfId="1743" priority="109">
      <formula>LEN(TRIM(AV70))=0</formula>
    </cfRule>
  </conditionalFormatting>
  <conditionalFormatting sqref="AV73:AY73 BA73:FV73 FX73:HT73 HV73:KS73">
    <cfRule type="expression" dxfId="1742" priority="146864">
      <formula>AV73:KZ115="M"</formula>
    </cfRule>
    <cfRule type="expression" dxfId="1741" priority="146865">
      <formula>AV73:KZ115="BH"</formula>
    </cfRule>
    <cfRule type="expression" dxfId="1740" priority="146866">
      <formula>AV73:KZ115="CD"</formula>
    </cfRule>
    <cfRule type="expression" dxfId="1739" priority="146867">
      <formula>AV73:KZ115="F"</formula>
    </cfRule>
    <cfRule type="expression" dxfId="1738" priority="146868">
      <formula>AV73:KZ115="CM"</formula>
    </cfRule>
    <cfRule type="containsBlanks" dxfId="1737" priority="146869">
      <formula>LEN(TRIM(AV73))=0</formula>
    </cfRule>
    <cfRule type="expression" dxfId="1736" priority="146870">
      <formula>AV73:KZ115="CP"</formula>
    </cfRule>
    <cfRule type="expression" dxfId="1735" priority="146871">
      <formula>AV73:KZ112=1</formula>
    </cfRule>
    <cfRule type="expression" dxfId="1734" priority="147232">
      <formula>AV73:KZ112="B"</formula>
    </cfRule>
  </conditionalFormatting>
  <conditionalFormatting sqref="AV56:DZ56 HV56:JM56 EB56:FG58 FI56:FV58 FX56:GL58 GN56:HT58 BA57:DZ58 HV57:JE58 JG57:JM58 GM65 JO56:KS58 BA64:DZ64 EB64:GL64 HV64:JE64 JG64:JM64 JO64:KS64 FW68:FW69">
    <cfRule type="expression" dxfId="1733" priority="95303">
      <formula>AV56:KZ112=1</formula>
    </cfRule>
  </conditionalFormatting>
  <conditionalFormatting sqref="AV56:DZ56 HV56:JM56 EB56:FG58 FI56:FV58 FX56:GL58 GN56:HT58 JO56:KS58 BA57:DZ58 HV57:JE58 JG57:JM58 BA64:DZ64 EB64:GL64 HV64:JE64 JG64:JM64 JO64:KS64">
    <cfRule type="expression" dxfId="1732" priority="146900">
      <formula>AV56:KZ115="BH"</formula>
    </cfRule>
    <cfRule type="expression" dxfId="1731" priority="146901">
      <formula>AV56:KZ115="CD"</formula>
    </cfRule>
    <cfRule type="expression" dxfId="1730" priority="146902">
      <formula>AV56:KZ115="F"</formula>
    </cfRule>
    <cfRule type="expression" dxfId="1729" priority="146903">
      <formula>AV56:KZ115="CM"</formula>
    </cfRule>
    <cfRule type="containsBlanks" dxfId="1728" priority="146904">
      <formula>LEN(TRIM(AV56))=0</formula>
    </cfRule>
    <cfRule type="expression" dxfId="1727" priority="146905">
      <formula>AV56:KZ115="CP"</formula>
    </cfRule>
    <cfRule type="expression" dxfId="1726" priority="146906">
      <formula>AV56:KZ112="B"</formula>
    </cfRule>
  </conditionalFormatting>
  <conditionalFormatting sqref="AW50:AY50">
    <cfRule type="expression" dxfId="1725" priority="147019">
      <formula>AW50:LA110="B"</formula>
    </cfRule>
    <cfRule type="expression" dxfId="1724" priority="147020">
      <formula>AW50:LA110=1</formula>
    </cfRule>
    <cfRule type="cellIs" dxfId="1723" priority="147021" operator="between">
      <formula>0.0001</formula>
      <formula>0.9999</formula>
    </cfRule>
    <cfRule type="expression" dxfId="1722" priority="147022">
      <formula>AW50:LA111="M"</formula>
    </cfRule>
    <cfRule type="expression" dxfId="1721" priority="147023">
      <formula>AW50:LA111="BH"</formula>
    </cfRule>
    <cfRule type="expression" dxfId="1720" priority="147024">
      <formula>AW50:LA111="CD"</formula>
    </cfRule>
    <cfRule type="expression" dxfId="1719" priority="147025">
      <formula>AW50:LA111="F"</formula>
    </cfRule>
    <cfRule type="expression" dxfId="1718" priority="147026">
      <formula>AW50:LA111="CM"</formula>
    </cfRule>
    <cfRule type="containsBlanks" dxfId="1717" priority="147027">
      <formula>LEN(TRIM(AW50))=0</formula>
    </cfRule>
    <cfRule type="expression" dxfId="1716" priority="147028">
      <formula>AW50:LA111="CP"</formula>
    </cfRule>
  </conditionalFormatting>
  <conditionalFormatting sqref="AY57:AY58 AU68:AX69 AU71:AX72">
    <cfRule type="cellIs" dxfId="1715" priority="90694" operator="between">
      <formula>0.0001</formula>
      <formula>0.9999</formula>
    </cfRule>
  </conditionalFormatting>
  <conditionalFormatting sqref="AY57:AY58 AY64">
    <cfRule type="expression" dxfId="1714" priority="143597">
      <formula>AY57:LC116=1</formula>
    </cfRule>
    <cfRule type="expression" dxfId="1713" priority="143598">
      <formula>AY57:LC119="M"</formula>
    </cfRule>
  </conditionalFormatting>
  <conditionalFormatting sqref="AY64">
    <cfRule type="expression" dxfId="1712" priority="324">
      <formula>AY64:LC123="B"</formula>
    </cfRule>
    <cfRule type="expression" dxfId="1711" priority="143601">
      <formula>AY64:LC126="BH"</formula>
    </cfRule>
    <cfRule type="expression" dxfId="1710" priority="143602">
      <formula>AY64:LC126="CD"</formula>
    </cfRule>
    <cfRule type="expression" dxfId="1709" priority="143603">
      <formula>AY64:LC126="F"</formula>
    </cfRule>
    <cfRule type="expression" dxfId="1708" priority="143604">
      <formula>AY64:LC126="CM"</formula>
    </cfRule>
    <cfRule type="containsBlanks" dxfId="1707" priority="143605">
      <formula>LEN(TRIM(AY64))=0</formula>
    </cfRule>
    <cfRule type="expression" dxfId="1706" priority="143606">
      <formula>AY64:LC126="CP"</formula>
    </cfRule>
    <cfRule type="cellIs" dxfId="1705" priority="143607" operator="between">
      <formula>0.0001</formula>
      <formula>0.9999</formula>
    </cfRule>
  </conditionalFormatting>
  <conditionalFormatting sqref="AY68:AY69">
    <cfRule type="expression" dxfId="1704" priority="154972">
      <formula>AY68:LC128="CD"</formula>
    </cfRule>
    <cfRule type="expression" dxfId="1703" priority="154973">
      <formula>AY68:LC128="F"</formula>
    </cfRule>
    <cfRule type="expression" dxfId="1702" priority="154974">
      <formula>AY68:LC128="CM"</formula>
    </cfRule>
    <cfRule type="containsBlanks" dxfId="1701" priority="154975">
      <formula>LEN(TRIM(AY68))=0</formula>
    </cfRule>
    <cfRule type="expression" dxfId="1700" priority="154976">
      <formula>AY68:LC128="CP"</formula>
    </cfRule>
    <cfRule type="expression" dxfId="1699" priority="154977">
      <formula>AY68:LC128="BH"</formula>
    </cfRule>
    <cfRule type="expression" dxfId="1698" priority="154978">
      <formula>AY68:LC125="B"</formula>
    </cfRule>
    <cfRule type="expression" dxfId="1697" priority="154979">
      <formula>AY68:LC125=1</formula>
    </cfRule>
    <cfRule type="cellIs" dxfId="1696" priority="154980" operator="between">
      <formula>0.0001</formula>
      <formula>0.9999</formula>
    </cfRule>
    <cfRule type="expression" dxfId="1695" priority="154981">
      <formula>AY68:LC128="M"</formula>
    </cfRule>
  </conditionalFormatting>
  <conditionalFormatting sqref="AY71:AY72">
    <cfRule type="expression" dxfId="1694" priority="143622">
      <formula>AY71:LC129="BH"</formula>
    </cfRule>
    <cfRule type="expression" dxfId="1693" priority="143623">
      <formula>AY71:LC129="CD"</formula>
    </cfRule>
    <cfRule type="expression" dxfId="1692" priority="143624">
      <formula>AY71:LC129="F"</formula>
    </cfRule>
    <cfRule type="expression" dxfId="1691" priority="143625">
      <formula>AY71:LC129="CM"</formula>
    </cfRule>
    <cfRule type="containsBlanks" dxfId="1690" priority="143626">
      <formula>LEN(TRIM(AY71))=0</formula>
    </cfRule>
    <cfRule type="expression" dxfId="1689" priority="143627">
      <formula>AY71:LC129="CP"</formula>
    </cfRule>
    <cfRule type="expression" dxfId="1688" priority="143628">
      <formula>AY71:LC126="B"</formula>
    </cfRule>
    <cfRule type="expression" dxfId="1687" priority="143629">
      <formula>AY71:LC126=1</formula>
    </cfRule>
    <cfRule type="cellIs" dxfId="1686" priority="143630" operator="between">
      <formula>0.0001</formula>
      <formula>0.9999</formula>
    </cfRule>
    <cfRule type="expression" dxfId="1685" priority="143631">
      <formula>AY71:LC129="M"</formula>
    </cfRule>
  </conditionalFormatting>
  <conditionalFormatting sqref="AZ2">
    <cfRule type="expression" dxfId="1684" priority="143632">
      <formula>AZ2:LD73="CP"</formula>
    </cfRule>
    <cfRule type="expression" dxfId="1683" priority="143633">
      <formula>AZ2:LD73="M"</formula>
    </cfRule>
    <cfRule type="expression" dxfId="1682" priority="143634">
      <formula>AZ2:LD73="BH"</formula>
    </cfRule>
    <cfRule type="expression" dxfId="1681" priority="143635">
      <formula>AZ2:LD73="CD"</formula>
    </cfRule>
    <cfRule type="expression" dxfId="1680" priority="143636">
      <formula>AZ2:LD73="F"</formula>
    </cfRule>
    <cfRule type="expression" dxfId="1679" priority="143637">
      <formula>AZ2:LD73="CM"</formula>
    </cfRule>
    <cfRule type="containsBlanks" dxfId="1678" priority="143638">
      <formula>LEN(TRIM(AZ2))=0</formula>
    </cfRule>
  </conditionalFormatting>
  <conditionalFormatting sqref="AZ2:AZ15">
    <cfRule type="expression" dxfId="1677" priority="143639">
      <formula>AZ2:LD23="B"</formula>
    </cfRule>
    <cfRule type="expression" dxfId="1676" priority="143640">
      <formula>AZ2:LD23=1</formula>
    </cfRule>
    <cfRule type="cellIs" dxfId="1675" priority="143641" operator="between">
      <formula>0.0001</formula>
      <formula>0.9999</formula>
    </cfRule>
  </conditionalFormatting>
  <conditionalFormatting sqref="AZ3">
    <cfRule type="expression" dxfId="1674" priority="143642">
      <formula>AZ3:LD73="CP"</formula>
    </cfRule>
    <cfRule type="expression" dxfId="1673" priority="143643">
      <formula>AZ3:LD73="M"</formula>
    </cfRule>
    <cfRule type="expression" dxfId="1672" priority="143644">
      <formula>AZ3:LD73="BH"</formula>
    </cfRule>
    <cfRule type="expression" dxfId="1671" priority="143645">
      <formula>AZ3:LD73="CD"</formula>
    </cfRule>
    <cfRule type="expression" dxfId="1670" priority="143646">
      <formula>AZ3:LD73="F"</formula>
    </cfRule>
    <cfRule type="expression" dxfId="1669" priority="143647">
      <formula>AZ3:LD73="CM"</formula>
    </cfRule>
    <cfRule type="containsBlanks" dxfId="1668" priority="143648">
      <formula>LEN(TRIM(AZ3))=0</formula>
    </cfRule>
  </conditionalFormatting>
  <conditionalFormatting sqref="AZ4">
    <cfRule type="expression" dxfId="1667" priority="143649">
      <formula>AZ4:LD73="CP"</formula>
    </cfRule>
    <cfRule type="expression" dxfId="1666" priority="143650">
      <formula>AZ4:LD73="M"</formula>
    </cfRule>
    <cfRule type="expression" dxfId="1665" priority="143651">
      <formula>AZ4:LD73="BH"</formula>
    </cfRule>
    <cfRule type="expression" dxfId="1664" priority="143652">
      <formula>AZ4:LD73="CD"</formula>
    </cfRule>
    <cfRule type="expression" dxfId="1663" priority="143653">
      <formula>AZ4:LD73="F"</formula>
    </cfRule>
    <cfRule type="expression" dxfId="1662" priority="143654">
      <formula>AZ4:LD73="CM"</formula>
    </cfRule>
    <cfRule type="containsBlanks" dxfId="1661" priority="143655">
      <formula>LEN(TRIM(AZ4))=0</formula>
    </cfRule>
  </conditionalFormatting>
  <conditionalFormatting sqref="AZ5">
    <cfRule type="expression" dxfId="1660" priority="143656">
      <formula>AZ5:LD73="CP"</formula>
    </cfRule>
    <cfRule type="expression" dxfId="1659" priority="143657">
      <formula>AZ5:LD73="M"</formula>
    </cfRule>
    <cfRule type="expression" dxfId="1658" priority="143658">
      <formula>AZ5:LD73="BH"</formula>
    </cfRule>
    <cfRule type="expression" dxfId="1657" priority="143659">
      <formula>AZ5:LD73="CD"</formula>
    </cfRule>
    <cfRule type="expression" dxfId="1656" priority="143660">
      <formula>AZ5:LD73="F"</formula>
    </cfRule>
    <cfRule type="expression" dxfId="1655" priority="143661">
      <formula>AZ5:LD73="CM"</formula>
    </cfRule>
    <cfRule type="containsBlanks" dxfId="1654" priority="143662">
      <formula>LEN(TRIM(AZ5))=0</formula>
    </cfRule>
  </conditionalFormatting>
  <conditionalFormatting sqref="AZ6">
    <cfRule type="expression" dxfId="1653" priority="143663">
      <formula>AZ6:LD73="CP"</formula>
    </cfRule>
    <cfRule type="expression" dxfId="1652" priority="143664">
      <formula>AZ6:LD73="M"</formula>
    </cfRule>
    <cfRule type="expression" dxfId="1651" priority="143665">
      <formula>AZ6:LD73="BH"</formula>
    </cfRule>
    <cfRule type="expression" dxfId="1650" priority="143666">
      <formula>AZ6:LD73="CD"</formula>
    </cfRule>
    <cfRule type="expression" dxfId="1649" priority="143667">
      <formula>AZ6:LD73="F"</formula>
    </cfRule>
    <cfRule type="expression" dxfId="1648" priority="143668">
      <formula>AZ6:LD73="CM"</formula>
    </cfRule>
    <cfRule type="containsBlanks" dxfId="1647" priority="143669">
      <formula>LEN(TRIM(AZ6))=0</formula>
    </cfRule>
  </conditionalFormatting>
  <conditionalFormatting sqref="AZ7 AZ37:AZ51 AZ53:AZ54">
    <cfRule type="expression" dxfId="1646" priority="119570">
      <formula>AZ7:LD73="BH"</formula>
    </cfRule>
    <cfRule type="expression" dxfId="1645" priority="143670">
      <formula>AZ7:LD73="M"</formula>
    </cfRule>
    <cfRule type="expression" dxfId="1644" priority="143671">
      <formula>AZ7:LD73="CD"</formula>
    </cfRule>
    <cfRule type="expression" dxfId="1643" priority="143672">
      <formula>AZ7:LD73="F"</formula>
    </cfRule>
    <cfRule type="expression" dxfId="1642" priority="143673">
      <formula>AZ7:LD73="CM"</formula>
    </cfRule>
    <cfRule type="containsBlanks" dxfId="1641" priority="143674">
      <formula>LEN(TRIM(AZ7))=0</formula>
    </cfRule>
  </conditionalFormatting>
  <conditionalFormatting sqref="AZ7">
    <cfRule type="expression" dxfId="1640" priority="94638">
      <formula>AZ7:LD73="CP"</formula>
    </cfRule>
  </conditionalFormatting>
  <conditionalFormatting sqref="AZ8:AZ36">
    <cfRule type="expression" dxfId="1639" priority="154994">
      <formula>AZ8:LD73="M"</formula>
    </cfRule>
    <cfRule type="expression" dxfId="1638" priority="154995">
      <formula>AZ8:LD73="BH"</formula>
    </cfRule>
    <cfRule type="expression" dxfId="1637" priority="154996">
      <formula>AZ8:LD73="CD"</formula>
    </cfRule>
    <cfRule type="expression" dxfId="1636" priority="154997">
      <formula>AZ8:LD73="F"</formula>
    </cfRule>
    <cfRule type="expression" dxfId="1635" priority="154998">
      <formula>AZ8:LD73="CM"</formula>
    </cfRule>
    <cfRule type="containsBlanks" dxfId="1634" priority="154999">
      <formula>LEN(TRIM(AZ8))=0</formula>
    </cfRule>
  </conditionalFormatting>
  <conditionalFormatting sqref="AZ16:AZ31">
    <cfRule type="expression" dxfId="1633" priority="155000">
      <formula>AZ16:LD36="B"</formula>
    </cfRule>
    <cfRule type="expression" dxfId="1632" priority="155001">
      <formula>AZ16:LD36=1</formula>
    </cfRule>
    <cfRule type="cellIs" dxfId="1631" priority="155002" operator="between">
      <formula>0.0001</formula>
      <formula>0.9999</formula>
    </cfRule>
    <cfRule type="expression" dxfId="1630" priority="155003">
      <formula>AZ16:LD81="CP"</formula>
    </cfRule>
  </conditionalFormatting>
  <conditionalFormatting sqref="AZ32:AZ33">
    <cfRule type="expression" dxfId="1629" priority="155004">
      <formula>AZ32:LD51="B"</formula>
    </cfRule>
    <cfRule type="expression" dxfId="1628" priority="155005">
      <formula>AZ32:LD51=1</formula>
    </cfRule>
    <cfRule type="cellIs" dxfId="1627" priority="155006" operator="between">
      <formula>0.0001</formula>
      <formula>0.9999</formula>
    </cfRule>
    <cfRule type="expression" dxfId="1626" priority="155007">
      <formula>AZ32:LD97="CP"</formula>
    </cfRule>
  </conditionalFormatting>
  <conditionalFormatting sqref="AZ34">
    <cfRule type="expression" dxfId="1625" priority="143699">
      <formula>AZ34:LD73="B"</formula>
    </cfRule>
    <cfRule type="expression" dxfId="1624" priority="143700">
      <formula>AZ34:LD73=1</formula>
    </cfRule>
    <cfRule type="cellIs" dxfId="1623" priority="143701" operator="between">
      <formula>0.0001</formula>
      <formula>0.9999</formula>
    </cfRule>
    <cfRule type="expression" dxfId="1622" priority="143702">
      <formula>AZ34:LD99="CP"</formula>
    </cfRule>
  </conditionalFormatting>
  <conditionalFormatting sqref="AZ35">
    <cfRule type="expression" dxfId="1621" priority="143703">
      <formula>AZ35:LD73="B"</formula>
    </cfRule>
    <cfRule type="expression" dxfId="1620" priority="143704">
      <formula>AZ35:LD73=1</formula>
    </cfRule>
    <cfRule type="cellIs" dxfId="1619" priority="143705" operator="between">
      <formula>0.0001</formula>
      <formula>0.9999</formula>
    </cfRule>
    <cfRule type="expression" dxfId="1618" priority="143706">
      <formula>AZ35:LD100="CP"</formula>
    </cfRule>
  </conditionalFormatting>
  <conditionalFormatting sqref="AZ36">
    <cfRule type="expression" dxfId="1617" priority="143707">
      <formula>AZ36:LD73="B"</formula>
    </cfRule>
    <cfRule type="expression" dxfId="1616" priority="143708">
      <formula>AZ36:LD73=1</formula>
    </cfRule>
    <cfRule type="cellIs" dxfId="1615" priority="143709" operator="between">
      <formula>0.0001</formula>
      <formula>0.9999</formula>
    </cfRule>
    <cfRule type="expression" dxfId="1614" priority="143710">
      <formula>AZ36:LD101="CP"</formula>
    </cfRule>
  </conditionalFormatting>
  <conditionalFormatting sqref="AZ37">
    <cfRule type="expression" dxfId="1613" priority="143711">
      <formula>AZ37:LD73="B"</formula>
    </cfRule>
    <cfRule type="expression" dxfId="1612" priority="143712">
      <formula>AZ37:LD73=1</formula>
    </cfRule>
    <cfRule type="cellIs" dxfId="1611" priority="143713" operator="between">
      <formula>0.0001</formula>
      <formula>0.9999</formula>
    </cfRule>
    <cfRule type="expression" dxfId="1610" priority="143714">
      <formula>AZ37:LD103="CP"</formula>
    </cfRule>
  </conditionalFormatting>
  <conditionalFormatting sqref="AZ38">
    <cfRule type="expression" dxfId="1609" priority="143717">
      <formula>AZ38:LD73="B"</formula>
    </cfRule>
    <cfRule type="expression" dxfId="1608" priority="143718">
      <formula>AZ38:LD73=1</formula>
    </cfRule>
    <cfRule type="cellIs" dxfId="1607" priority="143719" operator="between">
      <formula>0.0001</formula>
      <formula>0.9999</formula>
    </cfRule>
    <cfRule type="expression" dxfId="1606" priority="143720">
      <formula>AZ38:LD104="CP"</formula>
    </cfRule>
  </conditionalFormatting>
  <conditionalFormatting sqref="AZ39">
    <cfRule type="expression" dxfId="1605" priority="143721">
      <formula>AZ39:LD73="B"</formula>
    </cfRule>
    <cfRule type="expression" dxfId="1604" priority="143722">
      <formula>AZ39:LD73=1</formula>
    </cfRule>
    <cfRule type="cellIs" dxfId="1603" priority="143723" operator="between">
      <formula>0.0001</formula>
      <formula>0.9999</formula>
    </cfRule>
    <cfRule type="expression" dxfId="1602" priority="143724">
      <formula>AZ39:LD105="CP"</formula>
    </cfRule>
  </conditionalFormatting>
  <conditionalFormatting sqref="AZ40">
    <cfRule type="expression" dxfId="1601" priority="143725">
      <formula>AZ40:LD73="B"</formula>
    </cfRule>
    <cfRule type="expression" dxfId="1600" priority="143726">
      <formula>AZ40:LD73=1</formula>
    </cfRule>
    <cfRule type="cellIs" dxfId="1599" priority="143727" operator="between">
      <formula>0.0001</formula>
      <formula>0.9999</formula>
    </cfRule>
    <cfRule type="expression" dxfId="1598" priority="143728">
      <formula>AZ40:LD106="CP"</formula>
    </cfRule>
  </conditionalFormatting>
  <conditionalFormatting sqref="AZ41">
    <cfRule type="expression" dxfId="1597" priority="143729">
      <formula>AZ41:LD73="B"</formula>
    </cfRule>
    <cfRule type="expression" dxfId="1596" priority="143730">
      <formula>AZ41:LD73=1</formula>
    </cfRule>
    <cfRule type="cellIs" dxfId="1595" priority="143731" operator="between">
      <formula>0.0001</formula>
      <formula>0.9999</formula>
    </cfRule>
    <cfRule type="expression" dxfId="1594" priority="143732">
      <formula>AZ41:LD107="CP"</formula>
    </cfRule>
  </conditionalFormatting>
  <conditionalFormatting sqref="AZ42">
    <cfRule type="expression" dxfId="1593" priority="143733">
      <formula>AZ42:LD73="B"</formula>
    </cfRule>
    <cfRule type="expression" dxfId="1592" priority="143734">
      <formula>AZ42:LD73=1</formula>
    </cfRule>
    <cfRule type="cellIs" dxfId="1591" priority="143735" operator="between">
      <formula>0.0001</formula>
      <formula>0.9999</formula>
    </cfRule>
    <cfRule type="expression" dxfId="1590" priority="143736">
      <formula>AZ42:LD108="CP"</formula>
    </cfRule>
  </conditionalFormatting>
  <conditionalFormatting sqref="AZ43">
    <cfRule type="expression" dxfId="1589" priority="143737">
      <formula>AZ43:LD73="B"</formula>
    </cfRule>
    <cfRule type="expression" dxfId="1588" priority="143738">
      <formula>AZ43:LD73=1</formula>
    </cfRule>
    <cfRule type="cellIs" dxfId="1587" priority="143739" operator="between">
      <formula>0.0001</formula>
      <formula>0.9999</formula>
    </cfRule>
    <cfRule type="expression" dxfId="1586" priority="143740">
      <formula>AZ43:LD109="CP"</formula>
    </cfRule>
  </conditionalFormatting>
  <conditionalFormatting sqref="AZ44">
    <cfRule type="expression" dxfId="1585" priority="143741">
      <formula>AZ44:LD73="B"</formula>
    </cfRule>
    <cfRule type="expression" dxfId="1584" priority="143742">
      <formula>AZ44:LD73=1</formula>
    </cfRule>
    <cfRule type="cellIs" dxfId="1583" priority="143743" operator="between">
      <formula>0.0001</formula>
      <formula>0.9999</formula>
    </cfRule>
    <cfRule type="expression" dxfId="1582" priority="143744">
      <formula>AZ44:LD110="CP"</formula>
    </cfRule>
  </conditionalFormatting>
  <conditionalFormatting sqref="AZ45">
    <cfRule type="expression" dxfId="1581" priority="143745">
      <formula>AZ45:LD73="B"</formula>
    </cfRule>
    <cfRule type="expression" dxfId="1580" priority="143746">
      <formula>AZ45:LD73=1</formula>
    </cfRule>
    <cfRule type="cellIs" dxfId="1579" priority="143747" operator="between">
      <formula>0.0001</formula>
      <formula>0.9999</formula>
    </cfRule>
    <cfRule type="expression" dxfId="1578" priority="143748">
      <formula>AZ45:LD111="CP"</formula>
    </cfRule>
  </conditionalFormatting>
  <conditionalFormatting sqref="AZ46:AZ51 AZ53:AZ54">
    <cfRule type="expression" dxfId="1577" priority="155008">
      <formula>AZ46:LD73="B"</formula>
    </cfRule>
    <cfRule type="expression" dxfId="1576" priority="155009">
      <formula>AZ46:LD73=1</formula>
    </cfRule>
    <cfRule type="cellIs" dxfId="1575" priority="155010" operator="between">
      <formula>0.0001</formula>
      <formula>0.9999</formula>
    </cfRule>
    <cfRule type="expression" dxfId="1574" priority="155011">
      <formula>AZ46:LD112="CP"</formula>
    </cfRule>
  </conditionalFormatting>
  <conditionalFormatting sqref="AZ52 AZ57:AZ64">
    <cfRule type="expression" dxfId="1573" priority="143757">
      <formula>AZ52:LD119="M"</formula>
    </cfRule>
    <cfRule type="expression" dxfId="1572" priority="143758">
      <formula>AZ52:LD119="BH"</formula>
    </cfRule>
    <cfRule type="expression" dxfId="1571" priority="143759">
      <formula>AZ52:LD119="CD"</formula>
    </cfRule>
    <cfRule type="expression" dxfId="1570" priority="143760">
      <formula>AZ52:LD119="F"</formula>
    </cfRule>
    <cfRule type="expression" dxfId="1569" priority="143761">
      <formula>AZ52:LD119="CM"</formula>
    </cfRule>
    <cfRule type="containsBlanks" dxfId="1568" priority="143762">
      <formula>LEN(TRIM(AZ52))=0</formula>
    </cfRule>
    <cfRule type="expression" dxfId="1567" priority="143763">
      <formula>AZ52:LD80="B"</formula>
    </cfRule>
    <cfRule type="expression" dxfId="1566" priority="143764">
      <formula>AZ52:LD80=1</formula>
    </cfRule>
    <cfRule type="cellIs" dxfId="1565" priority="143765" operator="between">
      <formula>0.0001</formula>
      <formula>0.9999</formula>
    </cfRule>
    <cfRule type="expression" dxfId="1564" priority="143766">
      <formula>AZ52:LD119="CP"</formula>
    </cfRule>
  </conditionalFormatting>
  <conditionalFormatting sqref="AZ65">
    <cfRule type="expression" dxfId="1563" priority="143777">
      <formula>AZ65:LD131="M"</formula>
    </cfRule>
    <cfRule type="expression" dxfId="1562" priority="143778">
      <formula>AZ65:LD131="BH"</formula>
    </cfRule>
    <cfRule type="expression" dxfId="1561" priority="143779">
      <formula>AZ65:LD131="CD"</formula>
    </cfRule>
    <cfRule type="expression" dxfId="1560" priority="143780">
      <formula>AZ65:LD131="F"</formula>
    </cfRule>
    <cfRule type="expression" dxfId="1559" priority="143781">
      <formula>AZ65:LD131="CM"</formula>
    </cfRule>
    <cfRule type="expression" dxfId="1558" priority="143783">
      <formula>AZ65:LD92="B"</formula>
    </cfRule>
    <cfRule type="expression" dxfId="1557" priority="143784">
      <formula>AZ65:LD92=1</formula>
    </cfRule>
    <cfRule type="cellIs" dxfId="1556" priority="143785" operator="between">
      <formula>0.0001</formula>
      <formula>0.9999</formula>
    </cfRule>
    <cfRule type="expression" dxfId="1555" priority="143786">
      <formula>AZ65:LD131="CP"</formula>
    </cfRule>
  </conditionalFormatting>
  <conditionalFormatting sqref="AZ65:AZ69">
    <cfRule type="containsBlanks" dxfId="1554" priority="143782">
      <formula>LEN(TRIM(AZ65))=0</formula>
    </cfRule>
  </conditionalFormatting>
  <conditionalFormatting sqref="AZ66:AZ69">
    <cfRule type="expression" dxfId="1553" priority="155032">
      <formula>AZ66:LD92="B"</formula>
    </cfRule>
    <cfRule type="expression" dxfId="1552" priority="155033">
      <formula>AZ66:LD92=1</formula>
    </cfRule>
    <cfRule type="cellIs" dxfId="1551" priority="155034" operator="between">
      <formula>0.0001</formula>
      <formula>0.9999</formula>
    </cfRule>
    <cfRule type="expression" dxfId="1550" priority="155035">
      <formula>AZ66:LD131="CP"</formula>
    </cfRule>
  </conditionalFormatting>
  <conditionalFormatting sqref="AZ66:AZ70">
    <cfRule type="expression" dxfId="1549" priority="34">
      <formula>AZ66:LD131="M"</formula>
    </cfRule>
    <cfRule type="expression" dxfId="1548" priority="35">
      <formula>AZ66:LD131="BH"</formula>
    </cfRule>
    <cfRule type="expression" dxfId="1547" priority="36">
      <formula>AZ66:LD131="CD"</formula>
    </cfRule>
    <cfRule type="expression" dxfId="1546" priority="37">
      <formula>AZ66:LD131="F"</formula>
    </cfRule>
    <cfRule type="expression" dxfId="1545" priority="38">
      <formula>AZ66:LD131="CM"</formula>
    </cfRule>
  </conditionalFormatting>
  <conditionalFormatting sqref="AZ70 DL70:DM70">
    <cfRule type="expression" dxfId="1544" priority="48">
      <formula>AZ70:LD135="CP"</formula>
    </cfRule>
  </conditionalFormatting>
  <conditionalFormatting sqref="AZ70">
    <cfRule type="containsBlanks" dxfId="1543" priority="39">
      <formula>LEN(TRIM(AZ70))=0</formula>
    </cfRule>
    <cfRule type="expression" dxfId="1542" priority="116">
      <formula>AZ70:LD91="B"</formula>
    </cfRule>
    <cfRule type="expression" dxfId="1541" priority="117">
      <formula>AZ70:LD91=1</formula>
    </cfRule>
    <cfRule type="cellIs" dxfId="1540" priority="118" operator="between">
      <formula>0.0001</formula>
      <formula>0.9999</formula>
    </cfRule>
  </conditionalFormatting>
  <conditionalFormatting sqref="AZ71:AZ72">
    <cfRule type="expression" dxfId="1539" priority="143797">
      <formula>AZ71:LD134="M"</formula>
    </cfRule>
    <cfRule type="expression" dxfId="1538" priority="143798">
      <formula>AZ71:LD134="BH"</formula>
    </cfRule>
    <cfRule type="expression" dxfId="1537" priority="143799">
      <formula>AZ71:LD134="CD"</formula>
    </cfRule>
    <cfRule type="expression" dxfId="1536" priority="143800">
      <formula>AZ71:LD134="F"</formula>
    </cfRule>
    <cfRule type="expression" dxfId="1535" priority="143801">
      <formula>AZ71:LD134="CM"</formula>
    </cfRule>
    <cfRule type="containsBlanks" dxfId="1534" priority="143802">
      <formula>LEN(TRIM(AZ71))=0</formula>
    </cfRule>
    <cfRule type="expression" dxfId="1533" priority="143803">
      <formula>AZ71:LD95="B"</formula>
    </cfRule>
    <cfRule type="expression" dxfId="1532" priority="143804">
      <formula>AZ71:LD95=1</formula>
    </cfRule>
    <cfRule type="cellIs" dxfId="1531" priority="143805" operator="between">
      <formula>0.0001</formula>
      <formula>0.9999</formula>
    </cfRule>
    <cfRule type="expression" dxfId="1530" priority="143806">
      <formula>AZ71:LD134="CP"</formula>
    </cfRule>
  </conditionalFormatting>
  <conditionalFormatting sqref="AZ73">
    <cfRule type="expression" dxfId="1529" priority="143807">
      <formula>AZ73:LD120="M"</formula>
    </cfRule>
    <cfRule type="expression" dxfId="1528" priority="143808">
      <formula>AZ73:LD120="BH"</formula>
    </cfRule>
    <cfRule type="expression" dxfId="1527" priority="143809">
      <formula>AZ73:LD120="CD"</formula>
    </cfRule>
    <cfRule type="expression" dxfId="1526" priority="143810">
      <formula>AZ73:LD120="F"</formula>
    </cfRule>
    <cfRule type="expression" dxfId="1525" priority="143811">
      <formula>AZ73:LD120="CM"</formula>
    </cfRule>
    <cfRule type="containsBlanks" dxfId="1524" priority="143812">
      <formula>LEN(TRIM(AZ73))=0</formula>
    </cfRule>
    <cfRule type="expression" dxfId="1523" priority="143813">
      <formula>AZ73:LD81="B"</formula>
    </cfRule>
    <cfRule type="expression" dxfId="1522" priority="143814">
      <formula>AZ73:LD81=1</formula>
    </cfRule>
    <cfRule type="cellIs" dxfId="1521" priority="143815" operator="between">
      <formula>0.0001</formula>
      <formula>0.9999</formula>
    </cfRule>
    <cfRule type="expression" dxfId="1520" priority="143816">
      <formula>AZ73:LD120="CP"</formula>
    </cfRule>
  </conditionalFormatting>
  <conditionalFormatting sqref="BA8:DK8 DN8:FG8 FI8:JM8 JO8:KS8">
    <cfRule type="expression" dxfId="1519" priority="147031">
      <formula>BA8:LE73=1</formula>
    </cfRule>
    <cfRule type="expression" dxfId="1518" priority="147032">
      <formula>BA8:LE73="BH"</formula>
    </cfRule>
    <cfRule type="expression" dxfId="1517" priority="147033">
      <formula>BA8:LE73="CD"</formula>
    </cfRule>
    <cfRule type="expression" dxfId="1516" priority="147034">
      <formula>BA8:LE73="F"</formula>
    </cfRule>
    <cfRule type="expression" dxfId="1515" priority="147035">
      <formula>BA8:LE73="CM"</formula>
    </cfRule>
    <cfRule type="containsBlanks" dxfId="1514" priority="147036">
      <formula>LEN(TRIM(BA8))=0</formula>
    </cfRule>
  </conditionalFormatting>
  <conditionalFormatting sqref="BA10:DK10 DN10:FG10 FI10:FV10 FX10:GL10">
    <cfRule type="containsBlanks" dxfId="1513" priority="118683">
      <formula>LEN(TRIM(BA10))=0</formula>
    </cfRule>
  </conditionalFormatting>
  <conditionalFormatting sqref="BA13:DK13">
    <cfRule type="expression" dxfId="1512" priority="143946">
      <formula>BA13:LE73="M"</formula>
    </cfRule>
    <cfRule type="expression" dxfId="1511" priority="143947">
      <formula>BA13:LE73="CD"</formula>
    </cfRule>
    <cfRule type="expression" dxfId="1510" priority="143948">
      <formula>BA13:LE73="F"</formula>
    </cfRule>
    <cfRule type="expression" dxfId="1509" priority="143949">
      <formula>BA13:LE73="CM"</formula>
    </cfRule>
  </conditionalFormatting>
  <conditionalFormatting sqref="BA70:DK70 DN70:FG70 FI70:GL70 AV70:AY70 GX70 HB70:HC70 HU70">
    <cfRule type="expression" dxfId="1508" priority="119">
      <formula>AV70:KZ133="CD"</formula>
    </cfRule>
    <cfRule type="expression" dxfId="1507" priority="120">
      <formula>AV70:KZ133="F"</formula>
    </cfRule>
    <cfRule type="expression" dxfId="1506" priority="121">
      <formula>AV70:KZ133="CM"</formula>
    </cfRule>
  </conditionalFormatting>
  <conditionalFormatting sqref="BA70:DK70 DN70:FG70 FI70:GL70">
    <cfRule type="containsBlanks" dxfId="1505" priority="112">
      <formula>LEN(TRIM(BA70))=0</formula>
    </cfRule>
  </conditionalFormatting>
  <conditionalFormatting sqref="BA68:DZ69 EB68:FG69 FI68:FV69 FX68:GL69 GN68:HT69 HV68:JE69 JG68:JM69 JO68:KS69">
    <cfRule type="expression" dxfId="1504" priority="146065">
      <formula>BA68:LE125="BH"</formula>
    </cfRule>
    <cfRule type="expression" dxfId="1503" priority="146066">
      <formula>BA68:LE125="CD"</formula>
    </cfRule>
    <cfRule type="expression" dxfId="1502" priority="146067">
      <formula>BA68:LE125="F"</formula>
    </cfRule>
    <cfRule type="expression" dxfId="1501" priority="146068">
      <formula>BA68:LE125="CM"</formula>
    </cfRule>
    <cfRule type="containsBlanks" dxfId="1500" priority="146069">
      <formula>LEN(TRIM(BA68))=0</formula>
    </cfRule>
    <cfRule type="expression" dxfId="1499" priority="146070">
      <formula>BA68:LE125="CP"</formula>
    </cfRule>
    <cfRule type="expression" dxfId="1498" priority="146071">
      <formula>BA68:LE122="B"</formula>
    </cfRule>
    <cfRule type="expression" dxfId="1497" priority="146072">
      <formula>BA68:LE122=1</formula>
    </cfRule>
  </conditionalFormatting>
  <conditionalFormatting sqref="BA71:DZ72 EB71:FG72 FI71:FV72 FX71:GL72 GN71:HT72 HV71:JE72 JG71:JM72 JO71:KS72">
    <cfRule type="expression" dxfId="1496" priority="147134">
      <formula>BA71:LE126="M"</formula>
    </cfRule>
    <cfRule type="expression" dxfId="1495" priority="147135">
      <formula>BA71:LE126="BH"</formula>
    </cfRule>
    <cfRule type="expression" dxfId="1494" priority="147136">
      <formula>BA71:LE126="CD"</formula>
    </cfRule>
    <cfRule type="expression" dxfId="1493" priority="147137">
      <formula>BA71:LE126="F"</formula>
    </cfRule>
    <cfRule type="expression" dxfId="1492" priority="147138">
      <formula>BA71:LE126="CM"</formula>
    </cfRule>
    <cfRule type="containsBlanks" dxfId="1491" priority="147139">
      <formula>LEN(TRIM(BA71))=0</formula>
    </cfRule>
    <cfRule type="expression" dxfId="1490" priority="147140">
      <formula>BA71:LE126="CP"</formula>
    </cfRule>
    <cfRule type="expression" dxfId="1489" priority="147141">
      <formula>BA71:LE123="B"</formula>
    </cfRule>
    <cfRule type="expression" dxfId="1488" priority="147257">
      <formula>BA71:LE123=1</formula>
    </cfRule>
  </conditionalFormatting>
  <conditionalFormatting sqref="BA3:FG3 FI3 FM3:GU3 GX3 HB3:HC3 HF3:JB3 AV3:AY3">
    <cfRule type="expression" dxfId="1487" priority="142277">
      <formula>AV3:KZ73="B"</formula>
    </cfRule>
  </conditionalFormatting>
  <conditionalFormatting sqref="BA3:FG3 FI3 GX3 HB3:HC3 HF3:JB3 FM3:GU3 AV3:AY3">
    <cfRule type="expression" dxfId="1486" priority="118361">
      <formula>AV3:KZ73=1</formula>
    </cfRule>
  </conditionalFormatting>
  <conditionalFormatting sqref="BA2:FV2 FX2:KS2 AV2:AY2">
    <cfRule type="expression" dxfId="1485" priority="146543">
      <formula>AV2:KZ73=1</formula>
    </cfRule>
  </conditionalFormatting>
  <conditionalFormatting sqref="BA9:FV9">
    <cfRule type="expression" dxfId="1484" priority="147218">
      <formula>BA9:LE73="BH"</formula>
    </cfRule>
    <cfRule type="expression" dxfId="1483" priority="147219">
      <formula>BA9:LE73="CD"</formula>
    </cfRule>
    <cfRule type="expression" dxfId="1482" priority="147220">
      <formula>BA9:LE73="F"</formula>
    </cfRule>
    <cfRule type="expression" dxfId="1481" priority="147221">
      <formula>BA9:LE73="CM"</formula>
    </cfRule>
    <cfRule type="containsBlanks" dxfId="1480" priority="147222">
      <formula>LEN(TRIM(BA9))=0</formula>
    </cfRule>
    <cfRule type="expression" dxfId="1479" priority="147223">
      <formula>BA9:LE73="CP"</formula>
    </cfRule>
  </conditionalFormatting>
  <conditionalFormatting sqref="BA14:FV14 FX14:HT14 HV14:JM14 JO14:KS14">
    <cfRule type="expression" dxfId="1478" priority="147224">
      <formula>BA14:LE73="B"</formula>
    </cfRule>
    <cfRule type="expression" dxfId="1477" priority="147225">
      <formula>BA14:LE73=1</formula>
    </cfRule>
  </conditionalFormatting>
  <conditionalFormatting sqref="BA15:FV15 FX15:HT15 HV15:JM15 JO15:KS15 AV16:AY16 BA16:CI16 AV18:AY18 FQ18:JM18 JO18:KS18 AV23:AY24 AV29 AW30:AY30 AV32 AV33:AY33 AV36:AY36 BA36:DZ38 GN36:HT38 HV36:JE38 JG36:JM38 FW36:GL39 EB36:FV40 JO36:KS42 AV39:AY39 BA39:DK39 DN39:DZ39 GN39:JM39 BA40:DZ40 FW40 HV40:JE40 JG40:JM40 FX40:GL41 GN40:HT41 AV41:AY41 BA41:DK41 DN41:FV41 HV41:JM41 BO42:DK42 GN42:HC42 HF42:HT42 HV42:JE42 JG42:JM42 DN42:DZ43 EB42:GL43 BA43:DK43 HV43:JB43 JI43:JM43 AV43:AY44 GN43:HT45 BA44:FV44 HV44:JM44 FX44:GL45 JO44:KS45 BA45:DZ45 EB45:FW45 HV45:JE45 JG45:JM45 DS46:DX46 BA47:DK47 DN47:DZ47 FW47:GL47 AV47:AY49 EB47:FV49 HV47:JE49 JG47:JM49 GN47:HT51 JO47:KS51 BA48:DZ49 FW48:FW49 FX48:GL50 BA50:FV50 HV50:JM50 AV51:AY51 BA51:DK51 DN51:DZ51 EB51:GL51 HV51:JE51 JG51:JM51 BA53:BZ53 AV53:AY55 BA54:FV54 FX54:GL54 HV54:JM54 GN54:HT55 JO54:KS55 AZ55:DK55 DN55:DZ55 EB55:GL55 HV55:JE55 JG55:JM55 FW56:FW58 AV65:AY65 GN65:HT65 HV65:JE65 JG65:JM65 JO65:KN65">
    <cfRule type="expression" dxfId="1476" priority="70818">
      <formula>AV15:KZ73=1</formula>
    </cfRule>
  </conditionalFormatting>
  <conditionalFormatting sqref="BA59:FV60 GN59:HT63 BA61:GL63 DN46:DR46 DY46:DZ46 EB46:FG46 FI46:FV46 GN46:HT46 AV50 AY52 BA52:DZ52 EB52:FV52 FX52:GL52 GN52:HT53 CA53:DZ53 EB53:FG53 FI53:GL53 HV59:JM59 AV59:AY63 HV60:JE60 JG60:JM60 HV61:JM63 FX59:GL60 AY57:AY58 AV37:AY38 AV40:AY40 AV45:AY46 BA46:DK46 FX46:GL46 HV46:JE46 JG46:JM46 HV52:JE53 JG52:JM53 JO46:KS46 JO52:KS53 JO59:KS63 AV14:AY15">
    <cfRule type="expression" dxfId="1475" priority="123851">
      <formula>AV14:KZ73="B"</formula>
    </cfRule>
  </conditionalFormatting>
  <conditionalFormatting sqref="BA73:FV73 FX73:HT73 AV73:AY73 HV73:KS73">
    <cfRule type="cellIs" dxfId="1474" priority="146863" operator="between">
      <formula>0.0001</formula>
      <formula>0.9999</formula>
    </cfRule>
  </conditionalFormatting>
  <conditionalFormatting sqref="BA5:GL5 GN5:JE5">
    <cfRule type="cellIs" dxfId="1473" priority="122458" operator="between">
      <formula>0.0001</formula>
      <formula>0.9999</formula>
    </cfRule>
  </conditionalFormatting>
  <conditionalFormatting sqref="BA9:GL9 GN9:HT9 HV9:JM9 JO9:KS9 HU68:HU69 AV9:AY9">
    <cfRule type="expression" dxfId="1472" priority="147209">
      <formula>AV9:KZ73="M"</formula>
    </cfRule>
  </conditionalFormatting>
  <conditionalFormatting sqref="BA65:GL65 GN65:HT65 AV65:AY65 HV65:JE65 JG65:JM65 JO65:KN65">
    <cfRule type="expression" dxfId="1471" priority="146768">
      <formula>AV65:KZ126="M"</formula>
    </cfRule>
  </conditionalFormatting>
  <conditionalFormatting sqref="BA65:GL65">
    <cfRule type="expression" dxfId="1470" priority="146767">
      <formula>BA65:LE123=1</formula>
    </cfRule>
  </conditionalFormatting>
  <conditionalFormatting sqref="BA4:JB4 JW3:KN3 JG3:JM4 JF3:JF7 JN3:JN64 AV4:AY4 JO4:KS4 JF10:JF13 JF16:JF17 JF19:JF22 JF24:JF26 JF29:JF32 JF34:JF38 JF40 JF42:JF43 JF45:JF49 JF51:JF53 JF55 JF57:JF58 JF60 JF64">
    <cfRule type="expression" dxfId="1469" priority="122404">
      <formula>AV3:KZ72=1</formula>
    </cfRule>
    <cfRule type="expression" dxfId="1468" priority="146301">
      <formula>AV3:KZ72="M"</formula>
    </cfRule>
  </conditionalFormatting>
  <conditionalFormatting sqref="BO11:FV11 GN11:HT12 FX11:GL12">
    <cfRule type="cellIs" dxfId="1467" priority="81327" operator="between">
      <formula>0.0001</formula>
      <formula>0.9999</formula>
    </cfRule>
  </conditionalFormatting>
  <conditionalFormatting sqref="BO11:FV11">
    <cfRule type="expression" dxfId="1466" priority="147241">
      <formula>BO11:LS73=1</formula>
    </cfRule>
    <cfRule type="expression" dxfId="1465" priority="147242">
      <formula>BO11:LS73="M"</formula>
    </cfRule>
    <cfRule type="expression" dxfId="1464" priority="147243">
      <formula>BO11:LS73="BH"</formula>
    </cfRule>
    <cfRule type="expression" dxfId="1463" priority="147244">
      <formula>BO11:LS73="CD"</formula>
    </cfRule>
    <cfRule type="expression" dxfId="1462" priority="147245">
      <formula>BO11:LS73="F"</formula>
    </cfRule>
    <cfRule type="expression" dxfId="1461" priority="147246">
      <formula>BO11:LS73="CM"</formula>
    </cfRule>
    <cfRule type="containsBlanks" dxfId="1460" priority="147247">
      <formula>LEN(TRIM(BO11))=0</formula>
    </cfRule>
    <cfRule type="expression" dxfId="1459" priority="147248">
      <formula>BO11:LS73="CP"</formula>
    </cfRule>
  </conditionalFormatting>
  <conditionalFormatting sqref="CJ16:FV16 GN16:HN16 HP16:HT16 FX16:GL17 HV16:JE17 JG16:JM17 JO16:KS17 AV17:AY17 BA17:FV17 GN17:HT17 BA18:FP18 DN19:FI19 FM19:FQ19 GG19:GL19 JO19:KP19 GN19:HT20 HV19:JE20 JG19:JM20 AV19:AY22 BA19:DK22 GM19:GM22 DN20:GL20 JO20:KS20 DN21:FI21 FX21:GA21 GX21 HB21:HC21 DN22:HT22 HV22:JE22 JG22:JM22 JO22:KS33 GM23:JM23 BA23:FV24 FX23:GL26 GN24:HT26 HV24:JE26 JG24:JM26 BA25:DK25 DN25:FV25 GM25 AV25:AY28 BA26:FV27 FX27:HT27 HV27:JM28 BA28:DK28 DN28:DZ28 FW28 GM28 FX28:GL30 EB28:FV32 GN28:HT34 AW29:AY29 BA29:DZ30 HV29:JE32 JG29:JM32 AV31:AY31 FW31:GL31 BA31:DK32 DN31:DZ32 GM31:GM32 AW32:AY32 FX32:GL33 BA33:FV33 HV33:JM33 EB34:GL34 JO34:JW34 AV34:AY35 BA34:DK35 DN34:DZ35 HV34:JE35 JG34:JM35 GM34:GM49 EB35:FG35 FI35:GK35 GX35 HB35:HC35 HK35:HT35 JO35:KS35 HD42:HE42 GM51 GM53:GM58 GM60:GM64 JO66:KL66 KR66:KS66 AV66:AY67 BA66:GL67 GN66:HT67 HV66:JE67 JG66:JM67 JO67:KS67">
    <cfRule type="expression" dxfId="1458" priority="295">
      <formula>AV16:KZ73="B"</formula>
    </cfRule>
  </conditionalFormatting>
  <conditionalFormatting sqref="DL70:DM70">
    <cfRule type="expression" dxfId="1457" priority="122">
      <formula>DL70:NP135=1</formula>
    </cfRule>
    <cfRule type="expression" dxfId="1456" priority="123">
      <formula>DL70:NP135="M"</formula>
    </cfRule>
    <cfRule type="expression" dxfId="1455" priority="124">
      <formula>DL70:NP135="BH"</formula>
    </cfRule>
    <cfRule type="expression" dxfId="1454" priority="125">
      <formula>DL70:NP135="CD"</formula>
    </cfRule>
    <cfRule type="expression" dxfId="1453" priority="126">
      <formula>DL70:NP135="F"</formula>
    </cfRule>
    <cfRule type="expression" dxfId="1452" priority="127">
      <formula>DL70:NP135="CM"</formula>
    </cfRule>
    <cfRule type="containsBlanks" dxfId="1451" priority="128">
      <formula>LEN(TRIM(DL70))=0</formula>
    </cfRule>
    <cfRule type="expression" dxfId="1450" priority="129">
      <formula>DL70:NP135="B"</formula>
    </cfRule>
    <cfRule type="cellIs" dxfId="1449" priority="130" operator="between">
      <formula>0.0001</formula>
      <formula>0.9999</formula>
    </cfRule>
  </conditionalFormatting>
  <conditionalFormatting sqref="DN12:FG12 FI12:FQ12 AU12:AY13 HV14:JM15 HV16:JE17 JG16:JM17 BA12:DK13">
    <cfRule type="cellIs" dxfId="1448" priority="91902" operator="between">
      <formula>0.0001</formula>
      <formula>0.9999</formula>
    </cfRule>
  </conditionalFormatting>
  <conditionalFormatting sqref="DN20:GL20 DN21:FI21 DN22:HT22 EB28:FV32 JO13:KS17 BA14:FV15 FX14:HT15 HV14:JM15 GM19:GM22 BA13:DK13 DN13:HT13 HV13:JE13 JG13:JM13 AV13:AY15 CJ16:FV16 GN16:HN16 BA17:FV17 GN17:HT17 BA18:FP18 DN19:FI19 GN19:HT20 GX21 HB21:HC21 GM23:JM23 BA23:FV24 GN24:HT26 DN25:FV25 GM25 BA26:FV27 FX27:HT27 GM28 GN28:HT34 GM31:GM32 BA33:FV33 EB34:GL34 GM34:GM49 FI35:GK35 GX35 HB35:HC35 GM51 GM53:GM58 GM60:GM64 AV30 HP16:HT16 FX16:GL17 HV16:JE17 JG16:JM17 AV17:AY17 FM19:FQ19 GG19:GL19 JO19:KP19 AV19:AY22 BA19:DK22 FX21:GA21 FX23:GL26 HV24:JE26 JG24:JM26 BA25:DK25 AV25:AY28 HV27:JM28 BA28:DK28 DN28:DZ28 FW28 FX28:GL30 AW29:AY29 BA29:DZ30 HV29:JE32 JG29:JM32 AV31:AY31 FW31:GL31 BA31:DK32 DN31:DZ32 AW32:AY32 FX32:GL33 HV33:JM33 AV34:AY35 BA34:DK35 DN34:DZ35 HV34:JE35 JG34:JM35 EB35:FG35 HK35:HT35 JO35:KS35 HD42:HE42">
    <cfRule type="expression" dxfId="1447" priority="155899">
      <formula>AV13:KZ73="BH"</formula>
    </cfRule>
  </conditionalFormatting>
  <conditionalFormatting sqref="DN20:GL20 EB28:FV32 GM19:GM22 DN21:FI21 DN22:HT22 CJ16:FV16 GN16:HN16 HP16:HT16 FX16:GL17 BA17:FV17 GN17:HT17 BA18:FP18 DN19:FI19 FM19:FQ19 GG19:GL19 JO19:KP19 GN19:HT20 HV19:JE20 JG19:JM20 BA19:DK22 JO20:KS20 FX21:GA21 HV22:JE22 JG22:JM22 GM23:JM23 BA23:FV24 FX23:GL26 GN24:HT26 BA25:DK25 DN25:FV25 BA26:FV27 FX27:HT27 BA28:DK28 DN28:DZ28 FX28:GL30 GN28:HT34 BA29:DZ30 AV31:AY31 FW31:GL31 BA31:DK32 DN31:DZ32 AW32:AY32 FX32:GL33 BA33:FV33 EB34:GL34 BA34:DK35 DN34:DZ35 EB35:FG35 FI35:GK35 HK35:HT35 HD42:HE42 HV16:JE17 JG16:JM17 GX21 HB21:HC21 GM25 GM28 GM31:GM32 GM34:GM49 GX35 HB35:HC35 GM51 GM53:GM58 GM60:GM64 FW28 JO16:KS17 AV17:AY17 AV19:AY22 JO22:KS33 HV24:JE26 JG24:JM26 AV25:AY28 HV27:JM28 AW29:AY29 HV29:JE32 JG29:JM32 HV33:JM33 AV34:AY35 HV34:JE35 JG34:JM35 JO35:KS35 JO66:KL66 KR66:KS66 AV66:AY67 BA66:GL67 GN66:HT67 HV66:JE67 JG66:JM67 JO67:KS67">
    <cfRule type="expression" dxfId="1446" priority="123987">
      <formula>AV16:KZ73=1</formula>
    </cfRule>
  </conditionalFormatting>
  <conditionalFormatting sqref="DN13:HT13 AV13:AY13 BA13:DK13 FJ21:FV21 HV13:JE13 JG13:JM13 JO13:KS13 HO16">
    <cfRule type="expression" dxfId="1445" priority="121834">
      <formula>AV13:KZ73="B"</formula>
    </cfRule>
  </conditionalFormatting>
  <conditionalFormatting sqref="DN13:HT13 BA14:FV15 FX14:HT15 CJ16:FV16 GN16:HN16 BA17:FV17 GN17:HT17 BA18:FP18 DN19:FI19 GN19:HT20 DN20:GL20 DN21:FI21 DN22:HT22 GM23:JM23 BA23:FV24 GN24:HT26 DN25:FV25 BA26:FV27 FX27:HT27 EB28:FV32 GN28:HT34 BA33:FV33 EB34:GL34 FI35:GK35 AU31:AY31 HP16:HT16 FX16:GL17 FM19:FQ19 GG19:GL19 JO19:KP19 HV19:JE20 JG19:JM20 BA19:DK22 JO20:KS20 FX21:GA21 HV22:JE22 JG22:JM22 FX23:GL26 BA25:DK25 BA28:DK28 DN28:DZ28 FX28:GL30 BA29:DZ30 FW31:GL31 BA31:DK32 DN31:DZ32 AW32:AY32 FX32:GL33 BA34:DK35 DN34:DZ35 EB35:FG35 HK35:HT35 HD42:HE42">
    <cfRule type="cellIs" dxfId="1444" priority="91964" operator="between">
      <formula>0.0001</formula>
      <formula>0.9999</formula>
    </cfRule>
  </conditionalFormatting>
  <conditionalFormatting sqref="DN13:HT13 BA14:FV15 FX14:HT15 CJ16:FV16 GN16:HN16 BA17:FV17 GN17:HT17 BA18:FP18 DN19:FI19 GN19:HT20 GM19:GM22 DN20:GL20 DN21:FI21 GX21 HB21:HC21 DN22:HT22 GM23:JM23 BA23:FV24 FW23:FW30 GN24:HT26 DN25:FV25 GM25 BA26:FV27 FX27:HT27 GM28 EB28:FV32 GN28:HT34 GM31:GM32 BA33:FV33 EB34:GL34 GM34:GM49 FI35:GK35 GX35 HB35:HC35 GM51 GM53:GM58 GM60:GM64 JO13:KS17 HP16:HT16 FX16:GL17 HV16:JE17 JG16:JM17 AV17:AY17 FM19:FQ19 GG19:GL19 JO19:KP19 HV19:JE20 JG19:JM20 AV19:AY22 BA19:DK22 JO20:KS20 FX21:GA21 HV22:JE22 JG22:JM22 JO22:KS33 FX23:GL26 HV24:JE26 JG24:JM26 BA25:DK25 AV25:AY28 HV27:JM28 BA28:DK28 DN28:DZ28 FX28:GL30 AW29:AY29 BA29:DZ30 HV29:JE32 JG29:JM32 AV31:AY31 FW31:GL31 BA31:DK32 DN31:DZ32 AW32:AY32 FX32:GL33 HV33:JM33 AV34:AY35 BA34:DK35 DN34:DZ35 HV34:JE35 JG34:JM35 EB35:FG35 HK35:HT35 JO35:KS35 HD42:HE42 AV13:AY13 BA13:DK13 HV13:JE13 JG13:JM13 HV14:JM15">
    <cfRule type="containsBlanks" dxfId="1443" priority="142587">
      <formula>LEN(TRIM(AV13))=0</formula>
    </cfRule>
  </conditionalFormatting>
  <conditionalFormatting sqref="DN13:HT13 FJ21:FV21 FI66:FJ67 GX66:GX67 HB66:HC67 BA13:DK13 AV13:AY13 HV13:JE13 JG13:JM13 JO13:KS13 HO16">
    <cfRule type="expression" dxfId="1442" priority="146083">
      <formula>AV13:KZ73=1</formula>
    </cfRule>
  </conditionalFormatting>
  <conditionalFormatting sqref="EA2:EA4 GX2:GX4 HB2:HC4 HU2:HU4 FI4:FJ4">
    <cfRule type="cellIs" dxfId="1441" priority="144316" operator="between">
      <formula>0.0001</formula>
      <formula>0.9999</formula>
    </cfRule>
  </conditionalFormatting>
  <conditionalFormatting sqref="EA4 FI4:FJ4 GX4 HB4:HC4 HU4">
    <cfRule type="expression" dxfId="1440" priority="1136">
      <formula>EA4:OE59="B"</formula>
    </cfRule>
    <cfRule type="expression" dxfId="1439" priority="144315">
      <formula>EA4:OE59=1</formula>
    </cfRule>
    <cfRule type="expression" dxfId="1438" priority="144317">
      <formula>EA4:OE59="M"</formula>
    </cfRule>
    <cfRule type="expression" dxfId="1437" priority="144318">
      <formula>EA4:OE59="BH"</formula>
    </cfRule>
    <cfRule type="expression" dxfId="1436" priority="144319">
      <formula>EA4:OE59="CD"</formula>
    </cfRule>
    <cfRule type="expression" dxfId="1435" priority="144320">
      <formula>EA4:OE59="F"</formula>
    </cfRule>
    <cfRule type="expression" dxfId="1434" priority="144321">
      <formula>EA4:OE59="CM"</formula>
    </cfRule>
    <cfRule type="containsBlanks" dxfId="1433" priority="144322">
      <formula>LEN(TRIM(EA4))=0</formula>
    </cfRule>
    <cfRule type="expression" dxfId="1432" priority="144323">
      <formula>EA4:OE59="CP"</formula>
    </cfRule>
  </conditionalFormatting>
  <conditionalFormatting sqref="EA64 GX64 HB64:HC64">
    <cfRule type="cellIs" dxfId="1431" priority="373" operator="between">
      <formula>0.0001</formula>
      <formula>0.9999</formula>
    </cfRule>
  </conditionalFormatting>
  <conditionalFormatting sqref="EA68:EA72 FI70:GE70 GX70 HB70:HC70">
    <cfRule type="cellIs" dxfId="1430" priority="51" operator="between">
      <formula>0.0001</formula>
      <formula>0.9999</formula>
    </cfRule>
  </conditionalFormatting>
  <conditionalFormatting sqref="EA70 FI70:GE70 GM70 GX70 HB70:HC70 HU70">
    <cfRule type="expression" dxfId="1429" priority="75">
      <formula>EA70:OE133="CP"</formula>
    </cfRule>
  </conditionalFormatting>
  <conditionalFormatting sqref="EA71:EA72 FI71:FJ72 GM71:GM72 GX71:GX72 HB71:HC72 HU71:HU72">
    <cfRule type="expression" dxfId="1428" priority="129648">
      <formula>EA71:OE130="M"</formula>
    </cfRule>
    <cfRule type="expression" dxfId="1427" priority="144361">
      <formula>EA71:OE130="CD"</formula>
    </cfRule>
    <cfRule type="expression" dxfId="1426" priority="144362">
      <formula>EA71:OE130="F"</formula>
    </cfRule>
    <cfRule type="expression" dxfId="1425" priority="144363">
      <formula>EA71:OE130="CM"</formula>
    </cfRule>
    <cfRule type="containsBlanks" dxfId="1424" priority="144364">
      <formula>LEN(TRIM(EA71))=0</formula>
    </cfRule>
    <cfRule type="expression" dxfId="1423" priority="144365">
      <formula>EA71:OE130="CP"</formula>
    </cfRule>
  </conditionalFormatting>
  <conditionalFormatting sqref="EB36:FV40 EB42:GL43 EB45:FW45 EB47:FV49 EB55:GL55 GM66:GM69 EA68:EA69 FI68:FJ69 GX68:GX69 HB68:HC69 HU68:HU69 AV68:AX69 GN36:HT38 GN40:HT41 DN41:FV41 GN42:HC42 GN43:HT45 BA44:FV44 GN47:HT51 BA50:FV50 EB51:GL51 BA54:FV54 GN54:HT55 FR12:FW12 AV16:AY16 BA16:CI16 AV18:AY18 FQ18:JM18 JO18:KS18 AV23:AY24 AV29 AW30:AY30 AV32 AV33:AY33 AV36:AY36 BA36:DZ38 HV36:JE38 JG36:JM38 FW36:GL39 JO36:KS42 AV39:AY39 BA39:DK39 DN39:DZ39 GN39:JM39 BA40:DZ40 FW40 HV40:JE40 JG40:JM40 FX40:GL41 AV41:AY41 BA41:DK41 HV41:JM41 BO42:DK42 HF42:HT42 HV42:JE42 JG42:JM42 DN42:DZ43 BA43:DK43 HV43:JB43 JI43:JM43 AV43:AY44 HV44:JM44 FX44:GL45 JO44:KS45 BA45:DZ45 HV45:JE45 JG45:JM45 DS46:DX46 BA47:DK47 DN47:DZ47 FW47:GL47 AV47:AY49 HV47:JE49 JG47:JM49 JO47:KS51 BA48:DZ49 FW48:FW49 FX48:GL50 HV50:JM50 AV51:AY51 BA51:DK51 DN51:DZ51 HV51:JE51 JG51:JM51 BA53:BZ53 AV53:AY55 FX54:GL54 HV54:JM54 JO54:KS55 AZ55:DK55 DN55:DZ55 HV55:JE55 JG55:JM55 FW56:FW58 FW60">
    <cfRule type="expression" dxfId="1422" priority="119665">
      <formula>AV12:KZ73="BH"</formula>
    </cfRule>
  </conditionalFormatting>
  <conditionalFormatting sqref="EB55:GL55">
    <cfRule type="expression" dxfId="1421" priority="91156">
      <formula>EB55:OF116="M"</formula>
    </cfRule>
  </conditionalFormatting>
  <conditionalFormatting sqref="FH3">
    <cfRule type="expression" dxfId="1420" priority="144588">
      <formula>FH3:PL59="B"</formula>
    </cfRule>
    <cfRule type="expression" dxfId="1419" priority="144589">
      <formula>FH3:PL59=1</formula>
    </cfRule>
    <cfRule type="cellIs" dxfId="1418" priority="144590" operator="between">
      <formula>0.0001</formula>
      <formula>0.9999</formula>
    </cfRule>
    <cfRule type="expression" dxfId="1417" priority="144591">
      <formula>FH3:PL59="M"</formula>
    </cfRule>
    <cfRule type="expression" dxfId="1416" priority="144592">
      <formula>FH3:PL59="BH"</formula>
    </cfRule>
    <cfRule type="expression" dxfId="1415" priority="144593">
      <formula>FH3:PL59="CD"</formula>
    </cfRule>
    <cfRule type="expression" dxfId="1414" priority="144594">
      <formula>FH3:PL59="F"</formula>
    </cfRule>
    <cfRule type="expression" dxfId="1413" priority="144595">
      <formula>FH3:PL59="CM"</formula>
    </cfRule>
    <cfRule type="containsBlanks" dxfId="1412" priority="144596">
      <formula>LEN(TRIM(FH3))=0</formula>
    </cfRule>
    <cfRule type="expression" dxfId="1411" priority="144597">
      <formula>FH3:PL59="CP"</formula>
    </cfRule>
    <cfRule type="expression" dxfId="1410" priority="144598">
      <formula>FH3:PL58="M"</formula>
    </cfRule>
    <cfRule type="expression" dxfId="1409" priority="144599">
      <formula>FH3:PL58="BH"</formula>
    </cfRule>
    <cfRule type="expression" dxfId="1408" priority="144600">
      <formula>FH3:PL58="CD"</formula>
    </cfRule>
    <cfRule type="expression" dxfId="1407" priority="144601">
      <formula>FH3:PL58="F"</formula>
    </cfRule>
    <cfRule type="expression" dxfId="1406" priority="144602">
      <formula>FH3:PL58="CM"</formula>
    </cfRule>
    <cfRule type="containsBlanks" dxfId="1405" priority="144603">
      <formula>LEN(TRIM(FH3))=0</formula>
    </cfRule>
    <cfRule type="expression" dxfId="1404" priority="144604">
      <formula>FH3:PL58="CP"</formula>
    </cfRule>
  </conditionalFormatting>
  <conditionalFormatting sqref="FH3:FH4">
    <cfRule type="expression" dxfId="1403" priority="144605">
      <formula>FH3:PL58="B"</formula>
    </cfRule>
    <cfRule type="expression" dxfId="1402" priority="144606">
      <formula>FH3:PL58=1</formula>
    </cfRule>
    <cfRule type="cellIs" dxfId="1401" priority="144607" operator="between">
      <formula>0.0001</formula>
      <formula>0.9999</formula>
    </cfRule>
  </conditionalFormatting>
  <conditionalFormatting sqref="FH4">
    <cfRule type="expression" dxfId="1400" priority="144608">
      <formula>FH4:PL59="M"</formula>
    </cfRule>
    <cfRule type="expression" dxfId="1399" priority="144609">
      <formula>FH4:PL59="BH"</formula>
    </cfRule>
    <cfRule type="expression" dxfId="1398" priority="144610">
      <formula>FH4:PL59="CD"</formula>
    </cfRule>
    <cfRule type="expression" dxfId="1397" priority="144611">
      <formula>FH4:PL59="F"</formula>
    </cfRule>
    <cfRule type="expression" dxfId="1396" priority="144612">
      <formula>FH4:PL59="CM"</formula>
    </cfRule>
    <cfRule type="containsBlanks" dxfId="1395" priority="144613">
      <formula>LEN(TRIM(FH4))=0</formula>
    </cfRule>
    <cfRule type="expression" dxfId="1394" priority="144614">
      <formula>FH4:PL59="CP"</formula>
    </cfRule>
  </conditionalFormatting>
  <conditionalFormatting sqref="FH6">
    <cfRule type="expression" dxfId="1393" priority="144615">
      <formula>FH6:PL73="B"</formula>
    </cfRule>
    <cfRule type="expression" dxfId="1392" priority="144616">
      <formula>FH6:PL73=1</formula>
    </cfRule>
    <cfRule type="cellIs" dxfId="1391" priority="144617" operator="between">
      <formula>0.0001</formula>
      <formula>0.9999</formula>
    </cfRule>
    <cfRule type="expression" dxfId="1390" priority="144618">
      <formula>FH6:PL73="M"</formula>
    </cfRule>
    <cfRule type="expression" dxfId="1389" priority="144619">
      <formula>FH6:PL73="BH"</formula>
    </cfRule>
    <cfRule type="expression" dxfId="1388" priority="144620">
      <formula>FH6:PL73="CD"</formula>
    </cfRule>
    <cfRule type="expression" dxfId="1387" priority="144621">
      <formula>FH6:PL73="F"</formula>
    </cfRule>
    <cfRule type="expression" dxfId="1386" priority="144622">
      <formula>FH6:PL73="CM"</formula>
    </cfRule>
    <cfRule type="containsBlanks" dxfId="1385" priority="144623">
      <formula>LEN(TRIM(FH6))=0</formula>
    </cfRule>
    <cfRule type="expression" dxfId="1384" priority="144624">
      <formula>FH6:PL73="CP"</formula>
    </cfRule>
    <cfRule type="expression" dxfId="1383" priority="144625">
      <formula>FH6:PL73="B"</formula>
    </cfRule>
    <cfRule type="expression" dxfId="1382" priority="144626">
      <formula>FH6:PL73=1</formula>
    </cfRule>
    <cfRule type="cellIs" dxfId="1381" priority="144627" operator="between">
      <formula>0.0001</formula>
      <formula>0.9999</formula>
    </cfRule>
    <cfRule type="expression" dxfId="1380" priority="144628">
      <formula>FH6:PL73="M"</formula>
    </cfRule>
    <cfRule type="expression" dxfId="1379" priority="144629">
      <formula>FH6:PL73="BH"</formula>
    </cfRule>
    <cfRule type="expression" dxfId="1378" priority="144630">
      <formula>FH6:PL73="CD"</formula>
    </cfRule>
    <cfRule type="expression" dxfId="1377" priority="144631">
      <formula>FH6:PL73="F"</formula>
    </cfRule>
    <cfRule type="expression" dxfId="1376" priority="144632">
      <formula>FH6:PL73="CM"</formula>
    </cfRule>
    <cfRule type="containsBlanks" dxfId="1375" priority="144633">
      <formula>LEN(TRIM(FH6))=0</formula>
    </cfRule>
    <cfRule type="expression" dxfId="1374" priority="144634">
      <formula>FH6:PL73="CP"</formula>
    </cfRule>
  </conditionalFormatting>
  <conditionalFormatting sqref="FH8">
    <cfRule type="expression" dxfId="1373" priority="144635">
      <formula>FH8:PL73="B"</formula>
    </cfRule>
    <cfRule type="expression" dxfId="1372" priority="144636">
      <formula>FH8:PL73=1</formula>
    </cfRule>
    <cfRule type="cellIs" dxfId="1371" priority="144637" operator="between">
      <formula>0.0001</formula>
      <formula>0.9999</formula>
    </cfRule>
    <cfRule type="expression" dxfId="1370" priority="144638">
      <formula>FH8:PL73="M"</formula>
    </cfRule>
    <cfRule type="expression" dxfId="1369" priority="144639">
      <formula>FH8:PL73="BH"</formula>
    </cfRule>
    <cfRule type="expression" dxfId="1368" priority="144640">
      <formula>FH8:PL73="CD"</formula>
    </cfRule>
    <cfRule type="expression" dxfId="1367" priority="144641">
      <formula>FH8:PL73="F"</formula>
    </cfRule>
    <cfRule type="expression" dxfId="1366" priority="144642">
      <formula>FH8:PL73="CM"</formula>
    </cfRule>
    <cfRule type="containsBlanks" dxfId="1365" priority="144643">
      <formula>LEN(TRIM(FH8))=0</formula>
    </cfRule>
    <cfRule type="expression" dxfId="1364" priority="144644">
      <formula>FH8:PL73="CP"</formula>
    </cfRule>
    <cfRule type="expression" dxfId="1363" priority="144645">
      <formula>FH8:PL73="B"</formula>
    </cfRule>
    <cfRule type="expression" dxfId="1362" priority="144646">
      <formula>FH8:PL73=1</formula>
    </cfRule>
    <cfRule type="cellIs" dxfId="1361" priority="144647" operator="between">
      <formula>0.0001</formula>
      <formula>0.9999</formula>
    </cfRule>
    <cfRule type="expression" dxfId="1360" priority="144648">
      <formula>FH8:PL73="M"</formula>
    </cfRule>
    <cfRule type="expression" dxfId="1359" priority="144649">
      <formula>FH8:PL73="BH"</formula>
    </cfRule>
    <cfRule type="expression" dxfId="1358" priority="144650">
      <formula>FH8:PL73="CD"</formula>
    </cfRule>
    <cfRule type="expression" dxfId="1357" priority="144651">
      <formula>FH8:PL73="F"</formula>
    </cfRule>
    <cfRule type="expression" dxfId="1356" priority="144652">
      <formula>FH8:PL73="CM"</formula>
    </cfRule>
    <cfRule type="containsBlanks" dxfId="1355" priority="144653">
      <formula>LEN(TRIM(FH8))=0</formula>
    </cfRule>
    <cfRule type="expression" dxfId="1354" priority="144654">
      <formula>FH8:PL73="CP"</formula>
    </cfRule>
  </conditionalFormatting>
  <conditionalFormatting sqref="FH10 FH12">
    <cfRule type="expression" dxfId="1353" priority="144655">
      <formula>FH10:PL74="B"</formula>
    </cfRule>
    <cfRule type="expression" dxfId="1352" priority="144656">
      <formula>FH10:PL74=1</formula>
    </cfRule>
    <cfRule type="cellIs" dxfId="1351" priority="144657" operator="between">
      <formula>0.0001</formula>
      <formula>0.9999</formula>
    </cfRule>
    <cfRule type="expression" dxfId="1350" priority="144658">
      <formula>FH10:PL74="M"</formula>
    </cfRule>
    <cfRule type="expression" dxfId="1349" priority="144659">
      <formula>FH10:PL74="BH"</formula>
    </cfRule>
    <cfRule type="expression" dxfId="1348" priority="144660">
      <formula>FH10:PL74="CD"</formula>
    </cfRule>
    <cfRule type="expression" dxfId="1347" priority="144661">
      <formula>FH10:PL74="F"</formula>
    </cfRule>
    <cfRule type="expression" dxfId="1346" priority="144662">
      <formula>FH10:PL74="CM"</formula>
    </cfRule>
    <cfRule type="containsBlanks" dxfId="1345" priority="144663">
      <formula>LEN(TRIM(FH10))=0</formula>
    </cfRule>
    <cfRule type="expression" dxfId="1344" priority="144664">
      <formula>FH10:PL74="CP"</formula>
    </cfRule>
    <cfRule type="expression" dxfId="1343" priority="144665">
      <formula>FH10:PL73="B"</formula>
    </cfRule>
    <cfRule type="expression" dxfId="1342" priority="144666">
      <formula>FH10:PL73="BH"</formula>
    </cfRule>
    <cfRule type="expression" dxfId="1341" priority="144667">
      <formula>FH10:PL73="CD"</formula>
    </cfRule>
    <cfRule type="expression" dxfId="1340" priority="144668">
      <formula>FH10:PL73="F"</formula>
    </cfRule>
    <cfRule type="expression" dxfId="1339" priority="144669">
      <formula>FH10:PL73="CM"</formula>
    </cfRule>
    <cfRule type="containsBlanks" dxfId="1338" priority="144670">
      <formula>LEN(TRIM(FH10))=0</formula>
    </cfRule>
    <cfRule type="expression" dxfId="1337" priority="144671">
      <formula>FH10:PL73="CP"</formula>
    </cfRule>
  </conditionalFormatting>
  <conditionalFormatting sqref="FH10 FH12:FH13 FH25 FH28 FK36:FL36 FK45:FL45 FH51">
    <cfRule type="cellIs" dxfId="1336" priority="144690" operator="between">
      <formula>0.0001</formula>
      <formula>0.9999</formula>
    </cfRule>
    <cfRule type="expression" dxfId="1335" priority="144691">
      <formula>FH10:PL73="M"</formula>
    </cfRule>
  </conditionalFormatting>
  <conditionalFormatting sqref="FH10 FH12:FH13 FK36:FL36 FK45:FL45 FH51 FH25 FH28">
    <cfRule type="expression" dxfId="1334" priority="144689">
      <formula>FH10:PL73=1</formula>
    </cfRule>
  </conditionalFormatting>
  <conditionalFormatting sqref="FH13 FH25 FH28 FK36:FL36 FK45:FL45 FH51">
    <cfRule type="expression" dxfId="1333" priority="144707">
      <formula>FH13:PL76="BH"</formula>
    </cfRule>
    <cfRule type="expression" dxfId="1332" priority="144708">
      <formula>FH13:PL76="CD"</formula>
    </cfRule>
    <cfRule type="expression" dxfId="1331" priority="144709">
      <formula>FH13:PL76="F"</formula>
    </cfRule>
    <cfRule type="expression" dxfId="1330" priority="144710">
      <formula>FH13:PL76="CM"</formula>
    </cfRule>
    <cfRule type="containsBlanks" dxfId="1329" priority="144711">
      <formula>LEN(TRIM(FH13))=0</formula>
    </cfRule>
    <cfRule type="expression" dxfId="1328" priority="144712">
      <formula>FH13:PL76="CP"</formula>
    </cfRule>
  </conditionalFormatting>
  <conditionalFormatting sqref="FH20 FH31:FH32 FH42:FH43 FH55 FH45:FH49">
    <cfRule type="containsBlanks" dxfId="1327" priority="98609">
      <formula>LEN(TRIM(FH20))=0</formula>
    </cfRule>
  </conditionalFormatting>
  <conditionalFormatting sqref="FH21:FH22 FH36:FH38 AV57:AX58 AV64:AX64">
    <cfRule type="containsBlanks" dxfId="1326" priority="316">
      <formula>LEN(TRIM(AV21))=0</formula>
    </cfRule>
  </conditionalFormatting>
  <conditionalFormatting sqref="FH34:FH35 FH56:FH58">
    <cfRule type="expression" dxfId="1325" priority="156236">
      <formula>FH34:PL97="BH"</formula>
    </cfRule>
    <cfRule type="containsBlanks" dxfId="1324" priority="156237">
      <formula>LEN(TRIM(FH34))=0</formula>
    </cfRule>
  </conditionalFormatting>
  <conditionalFormatting sqref="FH34:FH37">
    <cfRule type="cellIs" dxfId="1323" priority="1584" operator="between">
      <formula>0.0001</formula>
      <formula>0.9999</formula>
    </cfRule>
  </conditionalFormatting>
  <conditionalFormatting sqref="FH34:FH38 FH55:FH58">
    <cfRule type="expression" dxfId="1322" priority="144868">
      <formula>FH34:PL97="CP"</formula>
    </cfRule>
  </conditionalFormatting>
  <conditionalFormatting sqref="FH35 FH56:FH58">
    <cfRule type="expression" dxfId="1321" priority="144869">
      <formula>FH35:PL93="B"</formula>
    </cfRule>
    <cfRule type="expression" dxfId="1320" priority="144870">
      <formula>FH35:PL93=1</formula>
    </cfRule>
    <cfRule type="expression" dxfId="1319" priority="144871">
      <formula>FH35:PL96="M"</formula>
    </cfRule>
    <cfRule type="expression" dxfId="1318" priority="144872">
      <formula>FH35:PL96="BH"</formula>
    </cfRule>
    <cfRule type="expression" dxfId="1317" priority="144873">
      <formula>FH35:PL96="CD"</formula>
    </cfRule>
    <cfRule type="expression" dxfId="1316" priority="144874">
      <formula>FH35:PL96="F"</formula>
    </cfRule>
    <cfRule type="expression" dxfId="1315" priority="144875">
      <formula>FH35:PL96="CM"</formula>
    </cfRule>
  </conditionalFormatting>
  <conditionalFormatting sqref="FH35 FH58">
    <cfRule type="expression" dxfId="1314" priority="144876">
      <formula>FH35:PL96="CP"</formula>
    </cfRule>
  </conditionalFormatting>
  <conditionalFormatting sqref="FH38:FH40">
    <cfRule type="cellIs" dxfId="1313" priority="156252" operator="between">
      <formula>0.0001</formula>
      <formula>0.9999</formula>
    </cfRule>
    <cfRule type="expression" dxfId="1312" priority="156253">
      <formula>FH38:PL101="M"</formula>
    </cfRule>
    <cfRule type="expression" dxfId="1311" priority="156254">
      <formula>FH38:PL101="BH"</formula>
    </cfRule>
  </conditionalFormatting>
  <conditionalFormatting sqref="FH39:FH40 FH48:FH49">
    <cfRule type="expression" dxfId="1310" priority="156256">
      <formula>FH39:PL102="CD"</formula>
    </cfRule>
    <cfRule type="expression" dxfId="1309" priority="156257">
      <formula>FH39:PL102="F"</formula>
    </cfRule>
    <cfRule type="expression" dxfId="1308" priority="156258">
      <formula>FH39:PL102="CM"</formula>
    </cfRule>
  </conditionalFormatting>
  <conditionalFormatting sqref="FH39:FH40">
    <cfRule type="containsBlanks" dxfId="1307" priority="99027">
      <formula>LEN(TRIM(FH39))=0</formula>
    </cfRule>
    <cfRule type="expression" dxfId="1306" priority="156255">
      <formula>FH39:PL102="CP"</formula>
    </cfRule>
  </conditionalFormatting>
  <conditionalFormatting sqref="FH45:FH46">
    <cfRule type="cellIs" dxfId="1305" priority="1504" operator="between">
      <formula>0.0001</formula>
      <formula>0.9999</formula>
    </cfRule>
  </conditionalFormatting>
  <conditionalFormatting sqref="FH46">
    <cfRule type="expression" dxfId="1304" priority="144957">
      <formula>FH46:PL104="B"</formula>
    </cfRule>
    <cfRule type="expression" dxfId="1303" priority="144958">
      <formula>FH46:PL104=1</formula>
    </cfRule>
    <cfRule type="expression" dxfId="1302" priority="144959">
      <formula>FH46:PL107="M"</formula>
    </cfRule>
    <cfRule type="expression" dxfId="1301" priority="144960">
      <formula>FH46:PL107="BH"</formula>
    </cfRule>
    <cfRule type="expression" dxfId="1300" priority="144961">
      <formula>FH46:PL107="CD"</formula>
    </cfRule>
    <cfRule type="expression" dxfId="1299" priority="144962">
      <formula>FH46:PL107="F"</formula>
    </cfRule>
    <cfRule type="expression" dxfId="1298" priority="144963">
      <formula>FH46:PL107="CM"</formula>
    </cfRule>
    <cfRule type="containsBlanks" dxfId="1297" priority="144964">
      <formula>LEN(TRIM(FH46))=0</formula>
    </cfRule>
    <cfRule type="expression" dxfId="1296" priority="144965">
      <formula>FH46:PL107="CP"</formula>
    </cfRule>
  </conditionalFormatting>
  <conditionalFormatting sqref="FH46:FH49">
    <cfRule type="cellIs" dxfId="1295" priority="156324" operator="between">
      <formula>0.0001</formula>
      <formula>0.9999</formula>
    </cfRule>
    <cfRule type="expression" dxfId="1294" priority="156325">
      <formula>FH46:PL109="M"</formula>
    </cfRule>
  </conditionalFormatting>
  <conditionalFormatting sqref="FH53">
    <cfRule type="expression" dxfId="1293" priority="144966">
      <formula>FH53:PL116="B"</formula>
    </cfRule>
    <cfRule type="expression" dxfId="1292" priority="144967">
      <formula>FH53:PL116=1</formula>
    </cfRule>
    <cfRule type="cellIs" dxfId="1291" priority="144968" operator="between">
      <formula>0.0001</formula>
      <formula>0.9999</formula>
    </cfRule>
    <cfRule type="expression" dxfId="1290" priority="144969">
      <formula>FH53:PL116="M"</formula>
    </cfRule>
    <cfRule type="expression" dxfId="1289" priority="144970">
      <formula>FH53:PL116="BH"</formula>
    </cfRule>
    <cfRule type="expression" dxfId="1288" priority="144971">
      <formula>FH53:PL116="CD"</formula>
    </cfRule>
    <cfRule type="expression" dxfId="1287" priority="144972">
      <formula>FH53:PL116="F"</formula>
    </cfRule>
    <cfRule type="expression" dxfId="1286" priority="144973">
      <formula>FH53:PL116="CM"</formula>
    </cfRule>
    <cfRule type="containsBlanks" dxfId="1285" priority="144974">
      <formula>LEN(TRIM(FH53))=0</formula>
    </cfRule>
    <cfRule type="expression" dxfId="1284" priority="144975">
      <formula>FH53:PL116="CP"</formula>
    </cfRule>
    <cfRule type="expression" dxfId="1283" priority="144976">
      <formula>FH53:PL111="B"</formula>
    </cfRule>
    <cfRule type="expression" dxfId="1282" priority="144977">
      <formula>FH53:PL111=1</formula>
    </cfRule>
    <cfRule type="cellIs" dxfId="1281" priority="144978" operator="between">
      <formula>0.0001</formula>
      <formula>0.9999</formula>
    </cfRule>
    <cfRule type="expression" dxfId="1280" priority="144979">
      <formula>FH53:PL114="M"</formula>
    </cfRule>
    <cfRule type="expression" dxfId="1279" priority="144980">
      <formula>FH53:PL114="BH"</formula>
    </cfRule>
    <cfRule type="expression" dxfId="1278" priority="144981">
      <formula>FH53:PL114="CD"</formula>
    </cfRule>
    <cfRule type="expression" dxfId="1277" priority="144982">
      <formula>FH53:PL114="F"</formula>
    </cfRule>
    <cfRule type="expression" dxfId="1276" priority="144983">
      <formula>FH53:PL114="CM"</formula>
    </cfRule>
    <cfRule type="containsBlanks" dxfId="1275" priority="144984">
      <formula>LEN(TRIM(FH53))=0</formula>
    </cfRule>
    <cfRule type="expression" dxfId="1274" priority="144985">
      <formula>FH53:PL114="CP"</formula>
    </cfRule>
  </conditionalFormatting>
  <conditionalFormatting sqref="FH55:FH58">
    <cfRule type="cellIs" dxfId="1273" priority="1374" operator="between">
      <formula>0.0001</formula>
      <formula>0.9999</formula>
    </cfRule>
  </conditionalFormatting>
  <conditionalFormatting sqref="FH68:FH69">
    <cfRule type="expression" dxfId="1272" priority="156328">
      <formula>FH68:PL129="B"</formula>
    </cfRule>
    <cfRule type="expression" dxfId="1271" priority="156329">
      <formula>FH68:PL129=1</formula>
    </cfRule>
    <cfRule type="expression" dxfId="1270" priority="156330">
      <formula>FH68:PL129="M"</formula>
    </cfRule>
    <cfRule type="expression" dxfId="1269" priority="156331">
      <formula>FH68:PL129="BH"</formula>
    </cfRule>
    <cfRule type="expression" dxfId="1268" priority="156332">
      <formula>FH68:PL129="CD"</formula>
    </cfRule>
    <cfRule type="expression" dxfId="1267" priority="156333">
      <formula>FH68:PL129="F"</formula>
    </cfRule>
    <cfRule type="expression" dxfId="1266" priority="156334">
      <formula>FH68:PL129="CM"</formula>
    </cfRule>
    <cfRule type="containsBlanks" dxfId="1265" priority="156335">
      <formula>LEN(TRIM(FH68))=0</formula>
    </cfRule>
    <cfRule type="expression" dxfId="1264" priority="156336">
      <formula>FH68:PL129="CP"</formula>
    </cfRule>
    <cfRule type="expression" dxfId="1263" priority="156337">
      <formula>FH68:PL124="B"</formula>
    </cfRule>
    <cfRule type="expression" dxfId="1262" priority="156338">
      <formula>FH68:PL124=1</formula>
    </cfRule>
    <cfRule type="expression" dxfId="1261" priority="156339">
      <formula>FH68:PL127="M"</formula>
    </cfRule>
    <cfRule type="expression" dxfId="1260" priority="156340">
      <formula>FH68:PL127="BH"</formula>
    </cfRule>
    <cfRule type="expression" dxfId="1259" priority="156341">
      <formula>FH68:PL127="CD"</formula>
    </cfRule>
    <cfRule type="expression" dxfId="1258" priority="156342">
      <formula>FH68:PL127="F"</formula>
    </cfRule>
    <cfRule type="expression" dxfId="1257" priority="156343">
      <formula>FH68:PL127="CM"</formula>
    </cfRule>
    <cfRule type="containsBlanks" dxfId="1256" priority="156344">
      <formula>LEN(TRIM(FH68))=0</formula>
    </cfRule>
    <cfRule type="expression" dxfId="1255" priority="156345">
      <formula>FH68:PL127="CP"</formula>
    </cfRule>
  </conditionalFormatting>
  <conditionalFormatting sqref="FH68:FH72">
    <cfRule type="cellIs" dxfId="1254" priority="94" operator="between">
      <formula>0.0001</formula>
      <formula>0.9999</formula>
    </cfRule>
  </conditionalFormatting>
  <conditionalFormatting sqref="FH70">
    <cfRule type="expression" dxfId="1253" priority="89">
      <formula>FH70:PL133=1</formula>
    </cfRule>
    <cfRule type="cellIs" dxfId="1252" priority="90" operator="between">
      <formula>0.0001</formula>
      <formula>0.9999</formula>
    </cfRule>
    <cfRule type="expression" dxfId="1251" priority="91">
      <formula>FH70:PL133="M"</formula>
    </cfRule>
    <cfRule type="expression" dxfId="1250" priority="92">
      <formula>FH70:PL134="B"</formula>
    </cfRule>
    <cfRule type="expression" dxfId="1249" priority="93">
      <formula>FH70:PL134=1</formula>
    </cfRule>
    <cfRule type="expression" dxfId="1248" priority="95">
      <formula>FH70:PL134="M"</formula>
    </cfRule>
    <cfRule type="expression" dxfId="1247" priority="96">
      <formula>FH70:PL134="BH"</formula>
    </cfRule>
    <cfRule type="expression" dxfId="1246" priority="97">
      <formula>FH70:PL134="CD"</formula>
    </cfRule>
    <cfRule type="expression" dxfId="1245" priority="98">
      <formula>FH70:PL134="F"</formula>
    </cfRule>
    <cfRule type="expression" dxfId="1244" priority="99">
      <formula>FH70:PL134="CM"</formula>
    </cfRule>
    <cfRule type="containsBlanks" dxfId="1243" priority="100">
      <formula>LEN(TRIM(FH70))=0</formula>
    </cfRule>
    <cfRule type="expression" dxfId="1242" priority="101">
      <formula>FH70:PL134="CP"</formula>
    </cfRule>
    <cfRule type="expression" dxfId="1241" priority="102">
      <formula>FH70:PL133="B"</formula>
    </cfRule>
    <cfRule type="expression" dxfId="1240" priority="103">
      <formula>FH70:PL133="BH"</formula>
    </cfRule>
    <cfRule type="expression" dxfId="1239" priority="104">
      <formula>FH70:PL133="CD"</formula>
    </cfRule>
    <cfRule type="expression" dxfId="1238" priority="105">
      <formula>FH70:PL133="F"</formula>
    </cfRule>
    <cfRule type="expression" dxfId="1237" priority="106">
      <formula>FH70:PL133="CM"</formula>
    </cfRule>
    <cfRule type="containsBlanks" dxfId="1236" priority="107">
      <formula>LEN(TRIM(FH70))=0</formula>
    </cfRule>
    <cfRule type="expression" dxfId="1235" priority="108">
      <formula>FH70:PL133="CP"</formula>
    </cfRule>
  </conditionalFormatting>
  <conditionalFormatting sqref="FH71:FH72">
    <cfRule type="expression" dxfId="1234" priority="145016">
      <formula>FH71:PL130="B"</formula>
    </cfRule>
    <cfRule type="expression" dxfId="1233" priority="145017">
      <formula>FH71:PL130=1</formula>
    </cfRule>
    <cfRule type="expression" dxfId="1232" priority="145018">
      <formula>FH71:PL130="M"</formula>
    </cfRule>
    <cfRule type="expression" dxfId="1231" priority="145019">
      <formula>FH71:PL130="BH"</formula>
    </cfRule>
    <cfRule type="expression" dxfId="1230" priority="145020">
      <formula>FH71:PL130="CD"</formula>
    </cfRule>
    <cfRule type="expression" dxfId="1229" priority="145021">
      <formula>FH71:PL130="F"</formula>
    </cfRule>
    <cfRule type="expression" dxfId="1228" priority="145022">
      <formula>FH71:PL130="CM"</formula>
    </cfRule>
    <cfRule type="containsBlanks" dxfId="1227" priority="145023">
      <formula>LEN(TRIM(FH71))=0</formula>
    </cfRule>
    <cfRule type="expression" dxfId="1226" priority="145024">
      <formula>FH71:PL130="CP"</formula>
    </cfRule>
    <cfRule type="expression" dxfId="1225" priority="145025">
      <formula>FH71:PL125="B"</formula>
    </cfRule>
    <cfRule type="expression" dxfId="1224" priority="145026">
      <formula>FH71:PL125=1</formula>
    </cfRule>
    <cfRule type="expression" dxfId="1223" priority="145027">
      <formula>FH71:PL128="M"</formula>
    </cfRule>
    <cfRule type="expression" dxfId="1222" priority="145028">
      <formula>FH71:PL128="BH"</formula>
    </cfRule>
    <cfRule type="expression" dxfId="1221" priority="145029">
      <formula>FH71:PL128="CD"</formula>
    </cfRule>
    <cfRule type="expression" dxfId="1220" priority="145030">
      <formula>FH71:PL128="F"</formula>
    </cfRule>
    <cfRule type="expression" dxfId="1219" priority="145031">
      <formula>FH71:PL128="CM"</formula>
    </cfRule>
    <cfRule type="containsBlanks" dxfId="1218" priority="145032">
      <formula>LEN(TRIM(FH71))=0</formula>
    </cfRule>
    <cfRule type="expression" dxfId="1217" priority="145033">
      <formula>FH71:PL128="CP"</formula>
    </cfRule>
  </conditionalFormatting>
  <conditionalFormatting sqref="FH19:FL19 HU10:HU17 GM19:GM22 HU19:HU22 HU24:HU38 HU40:HU58 FI22:FJ58 GX40:GX58 HB40:HC58 HB19:HC38 GX24:GX38 GX10:GX17 HB10:HC17 FI10:FJ18 EA10:EA26 GX19:GX22 FI20:FJ20 FI21:FW21 FW10:FW11 FW14:FW17 EA28:EA32 FW32:FW33 EA34:EA40 EA42:EA43 FW44 EA45:EA49 FW46 EA51:EA53 FW52 FW54 EA55:EA58 EA64">
    <cfRule type="containsBlanks" dxfId="1216" priority="145594">
      <formula>LEN(TRIM(EA10))=0</formula>
    </cfRule>
  </conditionalFormatting>
  <conditionalFormatting sqref="FH19:FL19">
    <cfRule type="expression" dxfId="1215" priority="145593">
      <formula>FH19:PL82="BH"</formula>
    </cfRule>
  </conditionalFormatting>
  <conditionalFormatting sqref="FI2:FJ2 FW2 EA2:EA3 GX2:GX3 HB2:HC3 HU2:HU3 FI3 FW71:FW72">
    <cfRule type="expression" dxfId="1214" priority="17617">
      <formula>EA2:OE56="B"</formula>
    </cfRule>
  </conditionalFormatting>
  <conditionalFormatting sqref="FI2:FJ2 FW2 EA2:EA3 GX2:GX3 HB2:HC3 HU2:HU3 GM2:GM6 FI3">
    <cfRule type="expression" dxfId="1213" priority="145043">
      <formula>EA2:OE56="BH"</formula>
    </cfRule>
    <cfRule type="expression" dxfId="1212" priority="145044">
      <formula>EA2:OE56="CD"</formula>
    </cfRule>
    <cfRule type="expression" dxfId="1211" priority="145045">
      <formula>EA2:OE56="F"</formula>
    </cfRule>
    <cfRule type="expression" dxfId="1210" priority="145046">
      <formula>EA2:OE56="CM"</formula>
    </cfRule>
    <cfRule type="containsBlanks" dxfId="1209" priority="145047">
      <formula>LEN(TRIM(EA2))=0</formula>
    </cfRule>
    <cfRule type="expression" dxfId="1208" priority="145048">
      <formula>EA2:OE56="CP"</formula>
    </cfRule>
  </conditionalFormatting>
  <conditionalFormatting sqref="FI2:FJ2 FW2 GM2:GM6 FI3 EA2:EA3 GX2:GX3 HB2:HC3 HU2:HU3">
    <cfRule type="expression" dxfId="1207" priority="145042">
      <formula>EA2:OE56="M"</formula>
    </cfRule>
  </conditionalFormatting>
  <conditionalFormatting sqref="FI65:FJ65 GX65 HB65:HC65 HU65">
    <cfRule type="expression" dxfId="1206" priority="145105">
      <formula>FI65:PM126=1</formula>
    </cfRule>
    <cfRule type="expression" dxfId="1205" priority="145107">
      <formula>FI65:PM126="M"</formula>
    </cfRule>
    <cfRule type="expression" dxfId="1204" priority="145108">
      <formula>FI65:PM126="BH"</formula>
    </cfRule>
    <cfRule type="expression" dxfId="1203" priority="145109">
      <formula>FI65:PM126="CD"</formula>
    </cfRule>
    <cfRule type="expression" dxfId="1202" priority="145110">
      <formula>FI65:PM126="F"</formula>
    </cfRule>
    <cfRule type="expression" dxfId="1201" priority="145111">
      <formula>FI65:PM126="CM"</formula>
    </cfRule>
    <cfRule type="expression" dxfId="1200" priority="145113">
      <formula>FI65:PM126="CP"</formula>
    </cfRule>
    <cfRule type="expression" dxfId="1199" priority="145114">
      <formula>FI65:PM126="B"</formula>
    </cfRule>
  </conditionalFormatting>
  <conditionalFormatting sqref="FI65:FJ67 GX65:GX67 HB65:HC67 HU65:HU67">
    <cfRule type="cellIs" dxfId="1198" priority="145106" operator="between">
      <formula>0.0001</formula>
      <formula>0.9999</formula>
    </cfRule>
  </conditionalFormatting>
  <conditionalFormatting sqref="FI66:FJ67 GX66:GX67 HB66:HC67 HU66:HU67">
    <cfRule type="expression" dxfId="1197" priority="156373">
      <formula>FI66:PM126="M"</formula>
    </cfRule>
    <cfRule type="expression" dxfId="1196" priority="156374">
      <formula>FI66:PM126="BH"</formula>
    </cfRule>
    <cfRule type="expression" dxfId="1195" priority="156375">
      <formula>FI66:PM126="CD"</formula>
    </cfRule>
    <cfRule type="expression" dxfId="1194" priority="156376">
      <formula>FI66:PM126="F"</formula>
    </cfRule>
    <cfRule type="expression" dxfId="1193" priority="156377">
      <formula>FI66:PM126="CM"</formula>
    </cfRule>
    <cfRule type="containsBlanks" dxfId="1192" priority="156378">
      <formula>LEN(TRIM(FI66))=0</formula>
    </cfRule>
    <cfRule type="expression" dxfId="1191" priority="156379">
      <formula>FI66:PM126="CP"</formula>
    </cfRule>
    <cfRule type="expression" dxfId="1190" priority="156380">
      <formula>FI66:PM126="B"</formula>
    </cfRule>
  </conditionalFormatting>
  <conditionalFormatting sqref="FI68:FJ69 FI71:FJ72">
    <cfRule type="cellIs" dxfId="1189" priority="88706" operator="between">
      <formula>0.0001</formula>
      <formula>0.9999</formula>
    </cfRule>
  </conditionalFormatting>
  <conditionalFormatting sqref="FI71:FJ72 GX71:GX72 HB71:HC72 GM71:GM72 EA71:EA72 HU71:HU72">
    <cfRule type="expression" dxfId="1188" priority="99643">
      <formula>EA71:OE130="B"</formula>
    </cfRule>
  </conditionalFormatting>
  <conditionalFormatting sqref="FI73:FJ73 FW73 GX73 HB73:HC73">
    <cfRule type="expression" dxfId="1187" priority="145195">
      <formula>FI73:PM122="B"</formula>
    </cfRule>
    <cfRule type="expression" dxfId="1186" priority="145196">
      <formula>FI73:PM122=1</formula>
    </cfRule>
    <cfRule type="cellIs" dxfId="1185" priority="145197" operator="between">
      <formula>0.0001</formula>
      <formula>0.9999</formula>
    </cfRule>
    <cfRule type="expression" dxfId="1184" priority="145198">
      <formula>FI73:PM122="M"</formula>
    </cfRule>
    <cfRule type="expression" dxfId="1183" priority="145199">
      <formula>FI73:PM122="BH"</formula>
    </cfRule>
    <cfRule type="expression" dxfId="1182" priority="145200">
      <formula>FI73:PM122="CD"</formula>
    </cfRule>
    <cfRule type="expression" dxfId="1181" priority="145201">
      <formula>FI73:PM122="F"</formula>
    </cfRule>
    <cfRule type="expression" dxfId="1180" priority="145202">
      <formula>FI73:PM122="CM"</formula>
    </cfRule>
    <cfRule type="containsBlanks" dxfId="1179" priority="145203">
      <formula>LEN(TRIM(FI73))=0</formula>
    </cfRule>
    <cfRule type="expression" dxfId="1178" priority="145204">
      <formula>FI73:PM122="CP"</formula>
    </cfRule>
  </conditionalFormatting>
  <conditionalFormatting sqref="FI46:FV46 GN46:HT46 EB52:FV52 GN52:HT53 FI53:GL53 AU65:AY65 GN65:HT65 HV65:JE65 JG65:JM65 JO65:KN65 BA65:GL65 DN46:DR46 DY46:DZ46 EB46:FG46 AU50:AV50 AY52 BA52:DZ52 FX52:GL52 CA53:DZ53 EB53:FG53 HV59:JM59 BA59:FV60 AU59:AY63 HV60:JE60 JG60:JM60 BA61:GL63 HV61:JM63">
    <cfRule type="cellIs" dxfId="1177" priority="94411" operator="between">
      <formula>0.0001</formula>
      <formula>0.9999</formula>
    </cfRule>
  </conditionalFormatting>
  <conditionalFormatting sqref="FI46:FV46 GN46:HT46 EB52:FV52 GN52:HT53 FI53:GL53 AV37:AY38 AV40:AY40 AV45:AY46 BA46:DK46 DN46:DR46 DY46:DZ46 EB46:FG46 FX46:GL46 HV46:JE46 JG46:JM46 JO46:KS46 AV50 AY52 BA52:DZ52 FX52:GL52 HV52:JE53 JG52:JM53 JO52:KS53 CA53:DZ53 EB53:FG53 HV59:JM59 BA59:FV60 FX59:GL60 AV59:AY63 GN59:HT63 JO59:KS63 HV60:JE60 JG60:JM60 BA61:GL63 HV61:JM63">
    <cfRule type="expression" dxfId="1176" priority="143318">
      <formula>AV37:KZ99="M"</formula>
    </cfRule>
  </conditionalFormatting>
  <conditionalFormatting sqref="FI46:FV46">
    <cfRule type="expression" dxfId="1175" priority="143317">
      <formula>FI46:PM105=1</formula>
    </cfRule>
  </conditionalFormatting>
  <conditionalFormatting sqref="FI56:FV58 GN56:HT58 AV56:DZ56 HV56:JM56 EB56:FG58 FX56:GL58 JO56:KS58 BA57:DZ58 HV57:JE58 JG57:JM58 BA64:DZ64 EB64:GL64 HV64:JE64 JG64:JM64 JO64:KS64 FW68:FW69">
    <cfRule type="expression" dxfId="1174" priority="146899">
      <formula>AV56:KZ115="M"</formula>
    </cfRule>
  </conditionalFormatting>
  <conditionalFormatting sqref="FI56:FV58 GN56:HT63 AU56:DZ56 HV56:JM56 EB56:FG58 FX56:GL60 BA57:DZ58 HV57:JE58 JG57:JM58">
    <cfRule type="cellIs" dxfId="1173" priority="92232" operator="between">
      <formula>0.0001</formula>
      <formula>0.9999</formula>
    </cfRule>
  </conditionalFormatting>
  <conditionalFormatting sqref="FI68:FV69 BA68:DZ69 EB68:FG69 FX68:GL69 FI71:FV72 BA71:DZ72 EB71:FG72 FX71:GL72">
    <cfRule type="cellIs" dxfId="1172" priority="147061" operator="between">
      <formula>0.0001</formula>
      <formula>0.9999</formula>
    </cfRule>
  </conditionalFormatting>
  <conditionalFormatting sqref="FI68:FV69 GN68:HT69 BA68:DZ69 EB68:FG69 FX68:GL69 HV68:JE69 JG68:JM69 JO68:KS69">
    <cfRule type="expression" dxfId="1171" priority="146064">
      <formula>BA68:LE125="M"</formula>
    </cfRule>
  </conditionalFormatting>
  <conditionalFormatting sqref="FI6:JE6 AV6:AY6 BA6:FG6 JG6:JM6 JO6:KS6">
    <cfRule type="expression" dxfId="1170" priority="146610">
      <formula>AV6:KZ73=1</formula>
    </cfRule>
  </conditionalFormatting>
  <conditionalFormatting sqref="FI8:JM8 BA8:DK8 DN8:FG8 JO8:KS8">
    <cfRule type="expression" dxfId="1169" priority="147029">
      <formula>BA8:LE73="M"</formula>
    </cfRule>
    <cfRule type="expression" dxfId="1168" priority="147030">
      <formula>BA8:LE73="CP"</formula>
    </cfRule>
  </conditionalFormatting>
  <conditionalFormatting sqref="FI8:JM8 BA8:DK8 DN8:FG8">
    <cfRule type="cellIs" dxfId="1167" priority="122649" operator="between">
      <formula>0.0001</formula>
      <formula>0.9999</formula>
    </cfRule>
  </conditionalFormatting>
  <conditionalFormatting sqref="FJ3:FL3 GV3:GW3 GY3:HA3 HD3:HE3">
    <cfRule type="expression" dxfId="1166" priority="147270">
      <formula>FJ3:PN52="B"</formula>
    </cfRule>
    <cfRule type="expression" dxfId="1165" priority="147271">
      <formula>FJ3:PN52=1</formula>
    </cfRule>
    <cfRule type="cellIs" dxfId="1164" priority="147272" operator="between">
      <formula>0.0001</formula>
      <formula>0.9999</formula>
    </cfRule>
    <cfRule type="expression" dxfId="1163" priority="147273">
      <formula>FJ3:PN55="M"</formula>
    </cfRule>
    <cfRule type="expression" dxfId="1162" priority="147274">
      <formula>FJ3:PN55="BH"</formula>
    </cfRule>
    <cfRule type="expression" dxfId="1161" priority="147275">
      <formula>FJ3:PN55="CD"</formula>
    </cfRule>
    <cfRule type="expression" dxfId="1160" priority="147276">
      <formula>FJ3:PN55="F"</formula>
    </cfRule>
    <cfRule type="expression" dxfId="1159" priority="147277">
      <formula>FJ3:PN55="CM"</formula>
    </cfRule>
    <cfRule type="containsBlanks" dxfId="1158" priority="147278">
      <formula>LEN(TRIM(FJ3))=0</formula>
    </cfRule>
    <cfRule type="expression" dxfId="1157" priority="147279">
      <formula>FJ3:PN55="CP"</formula>
    </cfRule>
  </conditionalFormatting>
  <conditionalFormatting sqref="FJ19:FL19 FR19:GF19">
    <cfRule type="expression" dxfId="1156" priority="147310">
      <formula>FJ19:PN83="B"</formula>
    </cfRule>
    <cfRule type="expression" dxfId="1155" priority="147311">
      <formula>FJ19:PN83=1</formula>
    </cfRule>
    <cfRule type="cellIs" dxfId="1154" priority="147312" operator="between">
      <formula>0.0001</formula>
      <formula>0.9999</formula>
    </cfRule>
    <cfRule type="expression" dxfId="1153" priority="147313">
      <formula>FJ19:PN83="M"</formula>
    </cfRule>
    <cfRule type="expression" dxfId="1152" priority="147314">
      <formula>FJ19:PN83="BH"</formula>
    </cfRule>
    <cfRule type="expression" dxfId="1151" priority="147315">
      <formula>FJ19:PN83="CD"</formula>
    </cfRule>
    <cfRule type="expression" dxfId="1150" priority="147316">
      <formula>FJ19:PN83="F"</formula>
    </cfRule>
    <cfRule type="expression" dxfId="1149" priority="147317">
      <formula>FJ19:PN83="CM"</formula>
    </cfRule>
    <cfRule type="containsBlanks" dxfId="1148" priority="147318">
      <formula>LEN(TRIM(FJ19))=0</formula>
    </cfRule>
    <cfRule type="expression" dxfId="1147" priority="147319">
      <formula>FJ19:PN83="CP"</formula>
    </cfRule>
  </conditionalFormatting>
  <conditionalFormatting sqref="FR12:FW12 GM12 GM66:GM69 EA68:EA69 FI68:FJ69 GX68:GX69 HB68:HC69 HU68:HU69">
    <cfRule type="containsBlanks" dxfId="1146" priority="145239">
      <formula>LEN(TRIM(EA12))=0</formula>
    </cfRule>
    <cfRule type="expression" dxfId="1145" priority="145240">
      <formula>EA12:OE73="CP"</formula>
    </cfRule>
  </conditionalFormatting>
  <conditionalFormatting sqref="FR12:FW12">
    <cfRule type="expression" dxfId="1144" priority="147330">
      <formula>FR12:PV60="B"</formula>
    </cfRule>
    <cfRule type="cellIs" dxfId="1143" priority="147331" operator="between">
      <formula>0.0001</formula>
      <formula>0.9999</formula>
    </cfRule>
  </conditionalFormatting>
  <conditionalFormatting sqref="FW10:FW11 GX10:GX17 HB10:HC17 HU10:HU17 FI10:FJ18 EA10:EA26 FW14:FW17 FH19:FL19 GM19:GM22 GX19:GX22 HU19:HU22 HB19:HC38 FI20:FJ20 FI21:FW21 FI22:FJ58 GX24:GX38 HU24:HU38 EA28:EA32 FW32:FW33 EA34:EA40 GX40:GX58 HB40:HC58 HU40:HU58 EA42:EA43 FW44 EA45:EA49 FW46 EA51:EA53 FW52 FW54 EA55:EA58 EA64 GM10 GM12:GM15 GM25 GM27:GM28 GM31:GM32 GM34:GM49 GM51 GM53:GM58 GM60:GM64 GX64 HB64:HC64 HU64 FW41 FW50 FW23:FW27 FW29:FW30">
    <cfRule type="expression" dxfId="1142" priority="145595">
      <formula>EA10:OE73="CP"</formula>
    </cfRule>
  </conditionalFormatting>
  <conditionalFormatting sqref="FW60">
    <cfRule type="expression" dxfId="1141" priority="844">
      <formula>FW60:QA118=1</formula>
    </cfRule>
    <cfRule type="cellIs" dxfId="1140" priority="845" operator="between">
      <formula>0.0001</formula>
      <formula>0.9999</formula>
    </cfRule>
  </conditionalFormatting>
  <conditionalFormatting sqref="FW68:FW69 GM65">
    <cfRule type="expression" dxfId="1139" priority="155988">
      <formula>FW65:QA121="B"</formula>
    </cfRule>
  </conditionalFormatting>
  <conditionalFormatting sqref="FW68:FW69">
    <cfRule type="expression" dxfId="1138" priority="156509">
      <formula>FW68:QA127="BH"</formula>
    </cfRule>
    <cfRule type="expression" dxfId="1137" priority="156510">
      <formula>FW68:QA127="CD"</formula>
    </cfRule>
    <cfRule type="expression" dxfId="1136" priority="156511">
      <formula>FW68:QA127="F"</formula>
    </cfRule>
    <cfRule type="expression" dxfId="1135" priority="156512">
      <formula>FW68:QA127="CM"</formula>
    </cfRule>
    <cfRule type="containsBlanks" dxfId="1134" priority="156513">
      <formula>LEN(TRIM(FW68))=0</formula>
    </cfRule>
    <cfRule type="expression" dxfId="1133" priority="156514">
      <formula>FW68:QA127="CP"</formula>
    </cfRule>
  </conditionalFormatting>
  <conditionalFormatting sqref="FW68:FW70 HU70:HU73">
    <cfRule type="cellIs" dxfId="1132" priority="49" operator="between">
      <formula>0.0001</formula>
      <formula>0.9999</formula>
    </cfRule>
  </conditionalFormatting>
  <conditionalFormatting sqref="FW71:FW72 AU16:AY28 AU33:AY41 EB36:FV40 JO22:KS33 HV24:JE26 JG24:JM26 HV27:JM28 AW29:AY30 HV29:JE32 JG29:JM32 HV33:JM33 HV34:JE38 JG34:JM38 JO35:KS42 BA16:CI16 FQ18:JM18 JO18:KS18 AU29:AV29 AU32:AV32 BA36:DZ38 GN36:HT38 FW36:GL39 BA39:DK39 DN39:DZ39 GN39:JM39 BA40:DZ40 FW40 HV40:JE40 JG40:JM40 FX40:GL41 GN40:HT41 BA41:DK41 DN41:FV41 HV41:JM41 BO42:DK42 GN42:HC42 HF42:HT42 DN42:DZ43 EB42:GL43 HV42:JE43 JG42:JM43 BA43:DK43 GN43:HT45 AU43:AY49 BA44:FV44 HV44:JM44 FX44:GL46 BA45:DZ45 EB45:FW45 HV45:JE49 JG45:JM49 DS46:DX46 BA46:DK47 DN47:DZ47 FW47:GL47 EB47:FV49 GN47:HT51 BA48:DZ49 FW48:FW49 FX48:GL50 BA50:FV50 HV50:JM50 AU51:AY51 BA51:DK51 DN51:DZ51 EB51:GL51 HV51:JE53 JG51:JM53 BA53:BZ53 AU53:AY55 BA54:FV54 FX54:GL54 HV54:JM54 GN54:HT55 AZ55:DK55 DN55:DZ55 EB55:GL55 HV55:JE55 JG55:JM55 FW56:FW58">
    <cfRule type="cellIs" dxfId="1131" priority="34396" operator="between">
      <formula>0.0001</formula>
      <formula>0.9999</formula>
    </cfRule>
  </conditionalFormatting>
  <conditionalFormatting sqref="FW71:FW72">
    <cfRule type="expression" dxfId="1130" priority="145297">
      <formula>FW71:QA128="M"</formula>
    </cfRule>
    <cfRule type="expression" dxfId="1129" priority="145298">
      <formula>FW71:QA128="BH"</formula>
    </cfRule>
    <cfRule type="expression" dxfId="1128" priority="145299">
      <formula>FW71:QA128="CD"</formula>
    </cfRule>
    <cfRule type="expression" dxfId="1127" priority="145300">
      <formula>FW71:QA128="F"</formula>
    </cfRule>
    <cfRule type="expression" dxfId="1126" priority="145301">
      <formula>FW71:QA128="CM"</formula>
    </cfRule>
    <cfRule type="containsBlanks" dxfId="1125" priority="145302">
      <formula>LEN(TRIM(FW71))=0</formula>
    </cfRule>
    <cfRule type="expression" dxfId="1124" priority="145303">
      <formula>FW71:QA128="CP"</formula>
    </cfRule>
    <cfRule type="expression" dxfId="1123" priority="145304">
      <formula>FW71:QA125=1</formula>
    </cfRule>
  </conditionalFormatting>
  <conditionalFormatting sqref="FX9:GL9 GN9:HT9 HV9:JM9 JO9:KS9 BA9:FV9">
    <cfRule type="expression" dxfId="1122" priority="147555">
      <formula>BA9:LE73=1</formula>
    </cfRule>
  </conditionalFormatting>
  <conditionalFormatting sqref="FX9:GL9 GN9:HT9 HV9:JM9 JO9:KS9">
    <cfRule type="expression" dxfId="1121" priority="147332">
      <formula>FX9:QB73="BH"</formula>
    </cfRule>
  </conditionalFormatting>
  <conditionalFormatting sqref="FX9:GL9 GN9:HT9">
    <cfRule type="containsBlanks" dxfId="1120" priority="147336">
      <formula>LEN(TRIM(FX9))=0</formula>
    </cfRule>
    <cfRule type="expression" dxfId="1119" priority="147337">
      <formula>FX9:QB73="CP"</formula>
    </cfRule>
    <cfRule type="expression" dxfId="1118" priority="147338">
      <formula>FX9:QB73="CD"</formula>
    </cfRule>
    <cfRule type="expression" dxfId="1117" priority="147339">
      <formula>FX9:QB73="F"</formula>
    </cfRule>
    <cfRule type="expression" dxfId="1116" priority="147340">
      <formula>FX9:QB73="CM"</formula>
    </cfRule>
  </conditionalFormatting>
  <conditionalFormatting sqref="FX9:GL10 AV10:AY10 BA10:DK10 DN10:FG10 FI10:FV10 GX10 HB10:HC10">
    <cfRule type="cellIs" dxfId="1115" priority="142521" operator="between">
      <formula>0.0001</formula>
      <formula>0.9999</formula>
    </cfRule>
  </conditionalFormatting>
  <conditionalFormatting sqref="FX10:GM10 AV10:AY10 BA10:DK10 DN10:FG10 FI10:FV10 GX10 FW10:FW11 HB10:HC17 HU10:HU17 FI10:FJ18 EA10:EA26 GM12:GM15 FW14:FW17 FH19:FL19 GM19:GM22 GX19:GX22 HU19:HU22 HB19:HC38 FI20:FJ20 FH20:FH22 FI21:FW21 FI22:FJ58 FW23:FW27 GX24:GX38 HU24:HU38 GM25 GM27:GM28 EA28:EA32 FW29:FW30 FH31:FH32 GM31:GM32 FW32:FW33 EA34:EA40 FH34:FH40 GM34:GM49 GX40:GX58 HB40:HC58 HU40:HU58 FW41 EA42:EA43 FH42:FH43 FW44 EA45:EA49 FH45:FH49 FW46 FW50 GM51 EA51:EA53 FW52 GM53:GM58 FW54 EA55:EA58 FH55:FH58 GM60:GM64 EA64 GX64 HB64:HC64 HU64 FH25 FH28 FK36:FL36 FK45:FL45 FH51 FH13 HU66:HU67">
    <cfRule type="expression" dxfId="1114" priority="142520">
      <formula>AV10:KZ73="B"</formula>
    </cfRule>
  </conditionalFormatting>
  <conditionalFormatting sqref="FX10:GM10">
    <cfRule type="expression" dxfId="1113" priority="73687">
      <formula>FX10:QB73="M"</formula>
    </cfRule>
  </conditionalFormatting>
  <conditionalFormatting sqref="FX70:GM70">
    <cfRule type="expression" dxfId="1112" priority="64">
      <formula>FX70:QB133="M"</formula>
    </cfRule>
  </conditionalFormatting>
  <conditionalFormatting sqref="FX11:HT11 GM16:GM17 GM19:GM21 GM24 GM26 GM29:GM30 GM33 GM50 GM52 GM59 FI59:FJ63 GX59:GX63 HB59:HC63 HV11:JE11 JG11:JM11 JO11:KS11 HU59:HU63 AV11:AY11 BA11:BN11 FW59">
    <cfRule type="expression" dxfId="1111" priority="121629">
      <formula>AV11:KZ73=1</formula>
    </cfRule>
  </conditionalFormatting>
  <conditionalFormatting sqref="GB21:GL21 GN21:GW21 GY21:HA21 HD21:HT21 HV21:JE21 JG21:JM21 JO21:KS21">
    <cfRule type="expression" dxfId="1110" priority="147346">
      <formula>GB21:QF84="B"</formula>
    </cfRule>
    <cfRule type="expression" dxfId="1109" priority="147347">
      <formula>GB21:QF84=1</formula>
    </cfRule>
    <cfRule type="cellIs" dxfId="1108" priority="147348" operator="between">
      <formula>0.0001</formula>
      <formula>0.9999</formula>
    </cfRule>
    <cfRule type="expression" dxfId="1107" priority="147349">
      <formula>GB21:QF84="M"</formula>
    </cfRule>
    <cfRule type="expression" dxfId="1106" priority="147350">
      <formula>GB21:QF84="BH"</formula>
    </cfRule>
    <cfRule type="expression" dxfId="1105" priority="147351">
      <formula>GB21:QF84="CD"</formula>
    </cfRule>
    <cfRule type="expression" dxfId="1104" priority="147352">
      <formula>GB21:QF84="F"</formula>
    </cfRule>
    <cfRule type="expression" dxfId="1103" priority="147353">
      <formula>GB21:QF84="CM"</formula>
    </cfRule>
    <cfRule type="containsBlanks" dxfId="1102" priority="147354">
      <formula>LEN(TRIM(GB21))=0</formula>
    </cfRule>
    <cfRule type="expression" dxfId="1101" priority="147355">
      <formula>GB21:QF84="CP"</formula>
    </cfRule>
    <cfRule type="expression" dxfId="1100" priority="147356">
      <formula>GB21:QF81="B"</formula>
    </cfRule>
    <cfRule type="expression" dxfId="1099" priority="147357">
      <formula>GB21:QF81=1</formula>
    </cfRule>
    <cfRule type="cellIs" dxfId="1098" priority="147358" operator="between">
      <formula>0.0001</formula>
      <formula>0.9999</formula>
    </cfRule>
    <cfRule type="expression" dxfId="1097" priority="147359">
      <formula>GB21:QF81="M"</formula>
    </cfRule>
    <cfRule type="expression" dxfId="1096" priority="147361">
      <formula>GB21:QF81="CD"</formula>
    </cfRule>
    <cfRule type="expression" dxfId="1095" priority="147362">
      <formula>GB21:QF81="F"</formula>
    </cfRule>
    <cfRule type="expression" dxfId="1094" priority="147363">
      <formula>GB21:QF81="CM"</formula>
    </cfRule>
    <cfRule type="containsBlanks" dxfId="1093" priority="147364">
      <formula>LEN(TRIM(GB21))=0</formula>
    </cfRule>
    <cfRule type="expression" dxfId="1092" priority="147365">
      <formula>GB21:QF81="CP"</formula>
    </cfRule>
  </conditionalFormatting>
  <conditionalFormatting sqref="GM2:GM6 FI3 FI2:FJ2 FW2">
    <cfRule type="cellIs" dxfId="1091" priority="145041" operator="between">
      <formula>0.0001</formula>
      <formula>0.9999</formula>
    </cfRule>
  </conditionalFormatting>
  <conditionalFormatting sqref="GM2:GM6 FI2:FJ2 FW2 EA2:EA3 GX2:GX3 HB2:HC3 HU2:HU3 FI3">
    <cfRule type="expression" dxfId="1090" priority="121058">
      <formula>EA2:OE56=1</formula>
    </cfRule>
  </conditionalFormatting>
  <conditionalFormatting sqref="GM2:GM6">
    <cfRule type="expression" dxfId="1089" priority="855">
      <formula>GM2:QQ56="B"</formula>
    </cfRule>
  </conditionalFormatting>
  <conditionalFormatting sqref="GM3:GM4 GM6 GM8 GM10">
    <cfRule type="expression" dxfId="1088" priority="865">
      <formula>GM3:QQ51="B"</formula>
    </cfRule>
  </conditionalFormatting>
  <conditionalFormatting sqref="GM3:GM4 GM6 GM8">
    <cfRule type="expression" dxfId="1087" priority="145350">
      <formula>GM3:QQ51=1</formula>
    </cfRule>
    <cfRule type="cellIs" dxfId="1086" priority="145351" operator="between">
      <formula>0.0001</formula>
      <formula>0.9999</formula>
    </cfRule>
    <cfRule type="expression" dxfId="1085" priority="145352">
      <formula>GM3:QQ54="M"</formula>
    </cfRule>
    <cfRule type="expression" dxfId="1084" priority="145353">
      <formula>GM3:QQ54="BH"</formula>
    </cfRule>
    <cfRule type="expression" dxfId="1083" priority="145354">
      <formula>GM3:QQ54="CD"</formula>
    </cfRule>
    <cfRule type="expression" dxfId="1082" priority="145355">
      <formula>GM3:QQ54="F"</formula>
    </cfRule>
    <cfRule type="expression" dxfId="1081" priority="145356">
      <formula>GM3:QQ54="CM"</formula>
    </cfRule>
    <cfRule type="containsBlanks" dxfId="1080" priority="145357">
      <formula>LEN(TRIM(GM3))=0</formula>
    </cfRule>
    <cfRule type="expression" dxfId="1079" priority="145358">
      <formula>GM3:QQ54="CP"</formula>
    </cfRule>
  </conditionalFormatting>
  <conditionalFormatting sqref="GM5 HU5 JF65:JF69 JN65:JN69">
    <cfRule type="expression" dxfId="1078" priority="145377">
      <formula>GM5:QQ73=1</formula>
    </cfRule>
    <cfRule type="cellIs" dxfId="1077" priority="145378" operator="between">
      <formula>0.0001</formula>
      <formula>0.9999</formula>
    </cfRule>
    <cfRule type="expression" dxfId="1076" priority="145379">
      <formula>GM5:QQ73="M"</formula>
    </cfRule>
    <cfRule type="expression" dxfId="1075" priority="145380">
      <formula>GM5:QQ73="BH"</formula>
    </cfRule>
    <cfRule type="expression" dxfId="1074" priority="145381">
      <formula>GM5:QQ73="CD"</formula>
    </cfRule>
    <cfRule type="expression" dxfId="1073" priority="145382">
      <formula>GM5:QQ73="F"</formula>
    </cfRule>
    <cfRule type="expression" dxfId="1072" priority="145383">
      <formula>GM5:QQ73="CM"</formula>
    </cfRule>
    <cfRule type="containsBlanks" dxfId="1071" priority="145384">
      <formula>LEN(TRIM(GM5))=0</formula>
    </cfRule>
    <cfRule type="expression" dxfId="1070" priority="145385">
      <formula>GM5:QQ73="CP"</formula>
    </cfRule>
    <cfRule type="expression" dxfId="1069" priority="145386">
      <formula>GM5:QQ73="B"</formula>
    </cfRule>
  </conditionalFormatting>
  <conditionalFormatting sqref="GM7 GM19:GM21 HU7:HU17 HU19:HU22 HU24:HU38 HU40:HU58 GM11 GM16:GM17 GM24 GM26 GM29:GM30 GM33 GM50 GM52 GM59 GM9 GN10:GW10 GY10:HA10 HD10:HT10 HV10:JE10 JG10:JM10 JO10:KS10">
    <cfRule type="expression" dxfId="1068" priority="145418">
      <formula>GM7:QQ73="BH"</formula>
    </cfRule>
  </conditionalFormatting>
  <conditionalFormatting sqref="GM7 HU7:HU17 GM9 GN10:GW10 GY10:HA10 HD10:HT10 HV10:JE10 JG10:JM10 JO10:KS10 GM11 GM16:GM17 GM19:GM21 HU19:HU22 GM24 HU24:HU38 GM26 GM29:GM30 GM33 HU40:HU58 GM50 GM52 GM59">
    <cfRule type="expression" dxfId="1067" priority="145419">
      <formula>GM7:QQ73="CD"</formula>
    </cfRule>
    <cfRule type="expression" dxfId="1066" priority="145420">
      <formula>GM7:QQ73="F"</formula>
    </cfRule>
    <cfRule type="expression" dxfId="1065" priority="145421">
      <formula>GM7:QQ73="CM"</formula>
    </cfRule>
    <cfRule type="expression" dxfId="1064" priority="145423">
      <formula>GM7:QQ73="CP"</formula>
    </cfRule>
  </conditionalFormatting>
  <conditionalFormatting sqref="GM7 HU7:HU17 GM9 GN10:GW10 GY10:HA10 HD10:HT10 HV10:JE10 JG10:JM10 JO10:KS10 GM11:GM17 GM19:GM21 HU19:HU22 HU24:HU38 GM24:GM64 HU40:HU58">
    <cfRule type="containsBlanks" dxfId="1063" priority="145422">
      <formula>LEN(TRIM(GM7))=0</formula>
    </cfRule>
  </conditionalFormatting>
  <conditionalFormatting sqref="GM7">
    <cfRule type="expression" dxfId="1062" priority="145417">
      <formula>GM7:QQ73="M"</formula>
    </cfRule>
  </conditionalFormatting>
  <conditionalFormatting sqref="GM9 HV9:JM9 JO9:KS9">
    <cfRule type="expression" dxfId="1061" priority="145571">
      <formula>GM9:QQ73="CD"</formula>
    </cfRule>
    <cfRule type="expression" dxfId="1060" priority="145572">
      <formula>GM9:QQ73="F"</formula>
    </cfRule>
    <cfRule type="expression" dxfId="1059" priority="145573">
      <formula>GM9:QQ73="CM"</formula>
    </cfRule>
    <cfRule type="expression" dxfId="1058" priority="145575">
      <formula>GM9:QQ73="CP"</formula>
    </cfRule>
    <cfRule type="expression" dxfId="1057" priority="145576">
      <formula>GM9:QQ73="B"</formula>
    </cfRule>
  </conditionalFormatting>
  <conditionalFormatting sqref="GM9">
    <cfRule type="expression" dxfId="1056" priority="145589">
      <formula>GM9:QQ73=1</formula>
    </cfRule>
    <cfRule type="cellIs" dxfId="1055" priority="145590" operator="between">
      <formula>0.0001</formula>
      <formula>0.9999</formula>
    </cfRule>
    <cfRule type="expression" dxfId="1054" priority="145591">
      <formula>GM9:QQ73="M"</formula>
    </cfRule>
    <cfRule type="expression" dxfId="1053" priority="145592">
      <formula>GM9:QQ73="BH"</formula>
    </cfRule>
  </conditionalFormatting>
  <conditionalFormatting sqref="GM9:GM17 GM19:GM22 HU19:HU22 HU24:HU38 GM24:GM69 HU40:HU69 JO10:KS17 GM70:GW70 GY70:HA70 HD70:HT70 HV70:JE72 JG70:JM72 JO70:KS72 GM7 GN10:GW10 GY10:HA10 HD10:HT10 HV10:JE13 JG10:JM13">
    <cfRule type="cellIs" dxfId="1052" priority="78522" operator="between">
      <formula>0.0001</formula>
      <formula>0.9999</formula>
    </cfRule>
  </conditionalFormatting>
  <conditionalFormatting sqref="GM10">
    <cfRule type="expression" dxfId="1051" priority="142112">
      <formula>GM10:QQ73="CD"</formula>
    </cfRule>
    <cfRule type="expression" dxfId="1050" priority="142113">
      <formula>GM10:QQ73="F"</formula>
    </cfRule>
    <cfRule type="expression" dxfId="1049" priority="142114">
      <formula>GM10:QQ73="CM"</formula>
    </cfRule>
    <cfRule type="expression" dxfId="1048" priority="145737">
      <formula>GM10:QQ58=1</formula>
    </cfRule>
    <cfRule type="expression" dxfId="1047" priority="145739">
      <formula>GM10:QQ73="M"</formula>
    </cfRule>
    <cfRule type="expression" dxfId="1046" priority="145740">
      <formula>GM10:QQ73="BH"</formula>
    </cfRule>
    <cfRule type="expression" dxfId="1045" priority="145741">
      <formula>GM10:QQ73="CD"</formula>
    </cfRule>
    <cfRule type="expression" dxfId="1044" priority="145742">
      <formula>GM10:QQ73="F"</formula>
    </cfRule>
    <cfRule type="expression" dxfId="1043" priority="145743">
      <formula>GM10:QQ73="CM"</formula>
    </cfRule>
    <cfRule type="containsBlanks" dxfId="1042" priority="145744">
      <formula>LEN(TRIM(GM10))=0</formula>
    </cfRule>
    <cfRule type="expression" dxfId="1041" priority="145745">
      <formula>GM10:QQ73="CP"</formula>
    </cfRule>
  </conditionalFormatting>
  <conditionalFormatting sqref="GM10:GM11">
    <cfRule type="cellIs" dxfId="1040" priority="145738" operator="between">
      <formula>0.0001</formula>
      <formula>0.9999</formula>
    </cfRule>
  </conditionalFormatting>
  <conditionalFormatting sqref="GM11 GM16:GM17 GM19:GM21 GM24 GM26 GM29:GM30 GM33 GM50 GM52 FW59 GM59 FI59:FJ63 GX59:GX63 HB59:HC63 HU59:HU63">
    <cfRule type="expression" dxfId="1039" priority="145748">
      <formula>FI11:PM73="BH"</formula>
    </cfRule>
    <cfRule type="expression" dxfId="1038" priority="145749">
      <formula>FI11:PM73="CD"</formula>
    </cfRule>
    <cfRule type="expression" dxfId="1037" priority="145750">
      <formula>FI11:PM73="F"</formula>
    </cfRule>
    <cfRule type="expression" dxfId="1036" priority="145751">
      <formula>FI11:PM73="CM"</formula>
    </cfRule>
    <cfRule type="containsBlanks" dxfId="1035" priority="145752">
      <formula>LEN(TRIM(FI11))=0</formula>
    </cfRule>
    <cfRule type="expression" dxfId="1034" priority="145753">
      <formula>FI11:PM73="CP"</formula>
    </cfRule>
    <cfRule type="expression" dxfId="1033" priority="145754">
      <formula>FI11:PM73="B"</formula>
    </cfRule>
  </conditionalFormatting>
  <conditionalFormatting sqref="GM11 GM16:GM17 GM19:GM21 GM24 GM26 GM29:GM30 GM33 GM50 GM52 GM59 HU7:HU17 HU19:HU22 HU24:HU38 HU40:HU58 GM9 BA7:JE7 GN10:GW10 GY10:HA10 HD10:HT10 HV10:JE10 JG10:JM10 JO10:KS10 AV7:AY7 JG7:JM7 JO7:KS7">
    <cfRule type="expression" dxfId="1032" priority="146650">
      <formula>AV7:KZ73="M"</formula>
    </cfRule>
  </conditionalFormatting>
  <conditionalFormatting sqref="GM12 FR12:FW12">
    <cfRule type="expression" dxfId="1031" priority="73599">
      <formula>FR12:PV60=1</formula>
    </cfRule>
  </conditionalFormatting>
  <conditionalFormatting sqref="GM12 GM66:GM69 EA68:EA69 FI68:FJ69 GX68:GX69 HB68:HC69 HU68:HU69 FR12:FW12">
    <cfRule type="expression" dxfId="1030" priority="145236">
      <formula>EA12:OE73="CD"</formula>
    </cfRule>
    <cfRule type="expression" dxfId="1029" priority="145237">
      <formula>EA12:OE73="F"</formula>
    </cfRule>
    <cfRule type="expression" dxfId="1028" priority="145238">
      <formula>EA12:OE73="CM"</formula>
    </cfRule>
  </conditionalFormatting>
  <conditionalFormatting sqref="GM12">
    <cfRule type="expression" dxfId="1027" priority="23831">
      <formula>GM12:QQ60="B"</formula>
    </cfRule>
    <cfRule type="expression" dxfId="1026" priority="120437">
      <formula>GM12:QQ73="M"</formula>
    </cfRule>
    <cfRule type="expression" dxfId="1025" priority="145235">
      <formula>GM12:QQ73="BH"</formula>
    </cfRule>
  </conditionalFormatting>
  <conditionalFormatting sqref="GM16:GM17 GM19:GM21 GM24 GM26 GM29:GM30 GM33 GM50 GM52 FW59 GM59 FI59:FJ63 GX59:GX63 HB59:HC63 HU59:HU63 FX11:HT11 HV11:JE11 JG11:JM11 JO11:KS11">
    <cfRule type="expression" dxfId="1024" priority="145747">
      <formula>FI11:PM73="M"</formula>
    </cfRule>
  </conditionalFormatting>
  <conditionalFormatting sqref="GM19:GM21 GM16:GM17 GM24 GM26 GM29:GM30 GM33 GM50 GM52 GM59 FI59:FJ63 GX59:GX63 HB59:HC63 HU59:HU63 FW59">
    <cfRule type="cellIs" dxfId="1023" priority="145746" operator="between">
      <formula>0.0001</formula>
      <formula>0.9999</formula>
    </cfRule>
  </conditionalFormatting>
  <conditionalFormatting sqref="GM64 HU64">
    <cfRule type="cellIs" dxfId="1022" priority="375" operator="between">
      <formula>0.0001</formula>
      <formula>0.9999</formula>
    </cfRule>
  </conditionalFormatting>
  <conditionalFormatting sqref="GM65">
    <cfRule type="expression" dxfId="1021" priority="146034">
      <formula>GM65:QQ127=1</formula>
    </cfRule>
    <cfRule type="expression" dxfId="1020" priority="146035">
      <formula>GM65:QQ124="BH"</formula>
    </cfRule>
    <cfRule type="expression" dxfId="1019" priority="146036">
      <formula>GM65:QQ124="M"</formula>
    </cfRule>
    <cfRule type="expression" dxfId="1018" priority="146037">
      <formula>GM65:QQ124="CD"</formula>
    </cfRule>
    <cfRule type="expression" dxfId="1017" priority="146038">
      <formula>GM65:QQ124="F"</formula>
    </cfRule>
    <cfRule type="expression" dxfId="1016" priority="146039">
      <formula>GM65:QQ124="CM"</formula>
    </cfRule>
    <cfRule type="containsBlanks" dxfId="1015" priority="146040">
      <formula>LEN(TRIM(GM65))=0</formula>
    </cfRule>
    <cfRule type="expression" dxfId="1014" priority="146041">
      <formula>GM65:QQ124="CP"</formula>
    </cfRule>
    <cfRule type="expression" dxfId="1013" priority="146042">
      <formula>GM65:QQ127="M"</formula>
    </cfRule>
    <cfRule type="expression" dxfId="1012" priority="146043">
      <formula>GM65:QQ127="BH"</formula>
    </cfRule>
    <cfRule type="containsBlanks" dxfId="1011" priority="146044">
      <formula>LEN(TRIM(GM65))=0</formula>
    </cfRule>
    <cfRule type="expression" dxfId="1010" priority="146045">
      <formula>GM65:QQ127="CP"</formula>
    </cfRule>
    <cfRule type="expression" dxfId="1009" priority="146046">
      <formula>GM65:QQ127="CD"</formula>
    </cfRule>
    <cfRule type="expression" dxfId="1008" priority="146047">
      <formula>GM65:QQ127="F"</formula>
    </cfRule>
    <cfRule type="expression" dxfId="1007" priority="146048">
      <formula>GM65:QQ127="CM"</formula>
    </cfRule>
  </conditionalFormatting>
  <conditionalFormatting sqref="GM66:GM69 EA68:EA69 FI68:FJ69 GX68:GX69 HB68:HC69 HU68:HU69 AV12:AY12 BA12:DK12 DN12:FG12 FI12:FQ12 FX12:GL12 GN12:HT12 HV12:JE12 JG12:JM12 JO12:KS12">
    <cfRule type="expression" dxfId="1006" priority="127998">
      <formula>AV12:KZ73="B"</formula>
    </cfRule>
  </conditionalFormatting>
  <conditionalFormatting sqref="GM66:GM69 GM71:GM72">
    <cfRule type="cellIs" dxfId="1005" priority="146063" operator="between">
      <formula>0.0001</formula>
      <formula>0.9999</formula>
    </cfRule>
  </conditionalFormatting>
  <conditionalFormatting sqref="GM66:GM69">
    <cfRule type="expression" dxfId="1004" priority="157342">
      <formula>GM66:QQ124="M"</formula>
    </cfRule>
    <cfRule type="expression" dxfId="1003" priority="157343">
      <formula>GM66:QQ124="BH"</formula>
    </cfRule>
    <cfRule type="expression" dxfId="1002" priority="157344">
      <formula>GM66:QQ124="CD"</formula>
    </cfRule>
    <cfRule type="expression" dxfId="1001" priority="157345">
      <formula>GM66:QQ124="F"</formula>
    </cfRule>
    <cfRule type="expression" dxfId="1000" priority="157346">
      <formula>GM66:QQ124="CM"</formula>
    </cfRule>
    <cfRule type="containsBlanks" dxfId="999" priority="157347">
      <formula>LEN(TRIM(GM66))=0</formula>
    </cfRule>
    <cfRule type="expression" dxfId="998" priority="157348">
      <formula>GM66:QQ124="CP"</formula>
    </cfRule>
    <cfRule type="expression" dxfId="997" priority="157349">
      <formula>GM66:QQ121="B"</formula>
    </cfRule>
    <cfRule type="expression" dxfId="996" priority="157350">
      <formula>GM66:QQ121=1</formula>
    </cfRule>
  </conditionalFormatting>
  <conditionalFormatting sqref="GM70 FI70:GE70 HU70 GX70 EA70 HB70:HC70">
    <cfRule type="containsBlanks" dxfId="995" priority="74">
      <formula>LEN(TRIM(EA70))=0</formula>
    </cfRule>
  </conditionalFormatting>
  <conditionalFormatting sqref="GM70">
    <cfRule type="expression" dxfId="994" priority="66">
      <formula>GM70:QQ118=1</formula>
    </cfRule>
    <cfRule type="expression" dxfId="993" priority="67">
      <formula>GM70:QQ133="M"</formula>
    </cfRule>
    <cfRule type="expression" dxfId="992" priority="68">
      <formula>GM70:QQ133="BH"</formula>
    </cfRule>
    <cfRule type="expression" dxfId="991" priority="69">
      <formula>GM70:QQ133="CD"</formula>
    </cfRule>
    <cfRule type="expression" dxfId="990" priority="70">
      <formula>GM70:QQ133="F"</formula>
    </cfRule>
    <cfRule type="expression" dxfId="989" priority="71">
      <formula>GM70:QQ133="CM"</formula>
    </cfRule>
    <cfRule type="containsBlanks" dxfId="988" priority="72">
      <formula>LEN(TRIM(GM70))=0</formula>
    </cfRule>
    <cfRule type="expression" dxfId="987" priority="73">
      <formula>GM70:QQ133="CP"</formula>
    </cfRule>
    <cfRule type="expression" dxfId="986" priority="76">
      <formula>GM70:QQ133="CD"</formula>
    </cfRule>
    <cfRule type="expression" dxfId="985" priority="77">
      <formula>GM70:QQ133="F"</formula>
    </cfRule>
    <cfRule type="expression" dxfId="984" priority="78">
      <formula>GM70:QQ133="CM"</formula>
    </cfRule>
    <cfRule type="expression" dxfId="983" priority="85">
      <formula>GM70:QQ118="B"</formula>
    </cfRule>
  </conditionalFormatting>
  <conditionalFormatting sqref="GM70:GM72">
    <cfRule type="cellIs" dxfId="982" priority="65" operator="between">
      <formula>0.0001</formula>
      <formula>0.9999</formula>
    </cfRule>
  </conditionalFormatting>
  <conditionalFormatting sqref="GM71:GM72">
    <cfRule type="expression" dxfId="981" priority="146074">
      <formula>GM71:QQ127="M"</formula>
    </cfRule>
    <cfRule type="expression" dxfId="980" priority="146075">
      <formula>GM71:QQ127="BH"</formula>
    </cfRule>
    <cfRule type="expression" dxfId="979" priority="146076">
      <formula>GM71:QQ127="CD"</formula>
    </cfRule>
    <cfRule type="expression" dxfId="978" priority="146077">
      <formula>GM71:QQ127="F"</formula>
    </cfRule>
    <cfRule type="expression" dxfId="977" priority="146078">
      <formula>GM71:QQ127="CM"</formula>
    </cfRule>
    <cfRule type="containsBlanks" dxfId="976" priority="146079">
      <formula>LEN(TRIM(GM71))=0</formula>
    </cfRule>
    <cfRule type="expression" dxfId="975" priority="146080">
      <formula>GM71:QQ127="CP"</formula>
    </cfRule>
    <cfRule type="expression" dxfId="974" priority="146081">
      <formula>GM71:QQ124="B"</formula>
    </cfRule>
    <cfRule type="expression" dxfId="973" priority="146082">
      <formula>GM71:QQ124=1</formula>
    </cfRule>
  </conditionalFormatting>
  <conditionalFormatting sqref="GN10:GW10 GY10:HA10 HD10:HT10 HV10:JE10 JG10:JM10 JO10:KS10">
    <cfRule type="expression" dxfId="972" priority="147486">
      <formula>GN10:QR73=1</formula>
    </cfRule>
    <cfRule type="cellIs" dxfId="971" priority="147487" operator="between">
      <formula>0.0001</formula>
      <formula>0.9999</formula>
    </cfRule>
    <cfRule type="expression" dxfId="970" priority="147488">
      <formula>GN10:QR73="M"</formula>
    </cfRule>
    <cfRule type="expression" dxfId="969" priority="147489">
      <formula>GN10:QR73="BH"</formula>
    </cfRule>
    <cfRule type="expression" dxfId="968" priority="147490">
      <formula>GN10:QR73="CD"</formula>
    </cfRule>
    <cfRule type="expression" dxfId="967" priority="147491">
      <formula>GN10:QR73="F"</formula>
    </cfRule>
    <cfRule type="expression" dxfId="966" priority="147492">
      <formula>GN10:QR73="CM"</formula>
    </cfRule>
    <cfRule type="expression" dxfId="965" priority="147493">
      <formula>GN10:QR73="B"</formula>
    </cfRule>
    <cfRule type="containsBlanks" dxfId="964" priority="147494">
      <formula>LEN(TRIM(GN10))=0</formula>
    </cfRule>
    <cfRule type="expression" dxfId="963" priority="147495">
      <formula>GN10:QR73="CP"</formula>
    </cfRule>
  </conditionalFormatting>
  <conditionalFormatting sqref="GN70:GW70 GY70:HA70 HD70:HT70 HV70:JE70 JG70:JM70 JO70:KS70">
    <cfRule type="expression" dxfId="962" priority="53">
      <formula>GN70:QR133=1</formula>
    </cfRule>
    <cfRule type="cellIs" dxfId="961" priority="54" operator="between">
      <formula>0.0001</formula>
      <formula>0.9999</formula>
    </cfRule>
    <cfRule type="expression" dxfId="960" priority="55">
      <formula>GN70:QR133="M"</formula>
    </cfRule>
    <cfRule type="expression" dxfId="959" priority="56">
      <formula>GN70:QR133="BH"</formula>
    </cfRule>
    <cfRule type="expression" dxfId="958" priority="57">
      <formula>GN70:QR133="CD"</formula>
    </cfRule>
    <cfRule type="expression" dxfId="957" priority="58">
      <formula>GN70:QR133="F"</formula>
    </cfRule>
    <cfRule type="expression" dxfId="956" priority="59">
      <formula>GN70:QR133="CM"</formula>
    </cfRule>
    <cfRule type="expression" dxfId="955" priority="60">
      <formula>GN70:QR133="B"</formula>
    </cfRule>
    <cfRule type="containsBlanks" dxfId="954" priority="61">
      <formula>LEN(TRIM(GN70))=0</formula>
    </cfRule>
    <cfRule type="expression" dxfId="953" priority="62">
      <formula>GN70:QR133="CP"</formula>
    </cfRule>
  </conditionalFormatting>
  <conditionalFormatting sqref="GN70:GW70 GY70:HA70 HD70:JE70 JG70:JM70 JO70:KS70">
    <cfRule type="expression" dxfId="952" priority="63">
      <formula>GN70:QR136="B"</formula>
    </cfRule>
    <cfRule type="expression" dxfId="951" priority="80">
      <formula>GN70:QR136="CD"</formula>
    </cfRule>
    <cfRule type="expression" dxfId="950" priority="81">
      <formula>GN70:QR136="F"</formula>
    </cfRule>
    <cfRule type="expression" dxfId="949" priority="82">
      <formula>GN70:QR136="CM"</formula>
    </cfRule>
    <cfRule type="containsBlanks" dxfId="948" priority="83">
      <formula>LEN(TRIM(GN70))=0</formula>
    </cfRule>
    <cfRule type="expression" dxfId="947" priority="84">
      <formula>GN70:QR136="CP"</formula>
    </cfRule>
  </conditionalFormatting>
  <conditionalFormatting sqref="GN11:HT11 AV11:AY11 BA11:BN11 FX11:GL11 HV11:JE11 JG11:JM11 JO11:KS11 AY57:AY58">
    <cfRule type="expression" dxfId="946" priority="142555">
      <formula>AV11:KZ73="BH"</formula>
    </cfRule>
  </conditionalFormatting>
  <conditionalFormatting sqref="GN36:HT38 EB36:FV40 GN40:HT41 DN41:FV41 GN42:HC42 EB42:GL43 GN43:HT45 BA44:FV44 EB45:FW45 EB47:FV49 GN47:HT51 BA50:FV50 EB51:GL51 BA54:FV54 GN54:HT55 EB55:GL55 AV16:AY16 BA16:CI16 AV18:AY18 FQ18:JM18 JO18:KS18 AV23:AY24 AV29 AW30:AY30 AV32 AV33:AY33 AV36:AY36 BA36:DZ38 HV36:JE38 JG36:JM38 FW36:GL39 JO36:KS42 AV39:AY39 BA39:DK39 DN39:DZ39 GN39:JM39 BA40:DZ40 FW40 HV40:JE40 JG40:JM40 FX40:GL41 AV41:AY41 BA41:DK41 HV41:JM41 BO42:DK42 HF42:HT42 HV42:JE42 JG42:JM42 DN42:DZ43 BA43:DK43 HV43:JB43 JI43:JM43 AV43:AY44 HV44:JM44 FX44:GL45 JO44:KS45 BA45:DZ45 HV45:JE45 JG45:JM45 DS46:DX46 BA47:DK47 DN47:DZ47 FW47:GL47 AV47:AY49 HV47:JE49 JG47:JM49 JO47:KS51 BA48:DZ49 FW48:FW49 FX48:GL50 HV50:JM50 AV51:AY51 BA51:DK51 DN51:DZ51 HV51:JE51 JG51:JM51 BA53:BZ53 AV53:AY55 FX54:GL54 HV54:JM54 JO54:KS55 AZ55:DK55 DN55:DZ55 HV55:JE55 JG55:JM55 FW56:FW58 FW60 AV68:AX69">
    <cfRule type="expression" dxfId="945" priority="142877">
      <formula>AV16:KZ77="CD"</formula>
    </cfRule>
    <cfRule type="expression" dxfId="944" priority="142878">
      <formula>AV16:KZ77="F"</formula>
    </cfRule>
    <cfRule type="expression" dxfId="943" priority="142879">
      <formula>AV16:KZ77="CM"</formula>
    </cfRule>
  </conditionalFormatting>
  <conditionalFormatting sqref="GN64:HT64">
    <cfRule type="expression" dxfId="942" priority="147546">
      <formula>GN64:QR120=1</formula>
    </cfRule>
    <cfRule type="expression" dxfId="941" priority="147547">
      <formula>GN64:QR123="M"</formula>
    </cfRule>
    <cfRule type="expression" dxfId="940" priority="147548">
      <formula>GN64:QR123="BH"</formula>
    </cfRule>
    <cfRule type="expression" dxfId="939" priority="147549">
      <formula>GN64:QR123="CD"</formula>
    </cfRule>
    <cfRule type="expression" dxfId="938" priority="147550">
      <formula>GN64:QR123="F"</formula>
    </cfRule>
    <cfRule type="expression" dxfId="937" priority="147551">
      <formula>GN64:QR123="CM"</formula>
    </cfRule>
    <cfRule type="containsBlanks" dxfId="936" priority="147552">
      <formula>LEN(TRIM(GN64))=0</formula>
    </cfRule>
    <cfRule type="expression" dxfId="935" priority="147553">
      <formula>GN64:QR123="CP"</formula>
    </cfRule>
    <cfRule type="expression" dxfId="934" priority="147554">
      <formula>GN64:QR120="B"</formula>
    </cfRule>
  </conditionalFormatting>
  <conditionalFormatting sqref="GN66:HT69 BA66:GL67 HV66:JE69 JG66:JM69 JO67:KS69 GN71:HT72 JO66:KL66 KR66:KS66 AV66:AY67">
    <cfRule type="cellIs" dxfId="933" priority="146815" operator="between">
      <formula>0.0001</formula>
      <formula>0.9999</formula>
    </cfRule>
  </conditionalFormatting>
  <conditionalFormatting sqref="GN5:JE5 BA5:GL5 AV5:AY5 JG5:JM5 JO5:KS5">
    <cfRule type="expression" dxfId="932" priority="146570">
      <formula>AV5:KZ73="BH"</formula>
    </cfRule>
  </conditionalFormatting>
  <conditionalFormatting sqref="GX10">
    <cfRule type="expression" dxfId="931" priority="81371">
      <formula>GX10:RB73="BH"</formula>
    </cfRule>
  </conditionalFormatting>
  <conditionalFormatting sqref="GX10:GX17 FW14:FW17 FH19:FL19 GX19:GX22 HB19:HC38 FI20:FJ20 FI21:FW21 FI22:FJ58 FW23:FW30 GX24:GX38 EA28:EA32 FW32:FW33 EA34:EA40 GX40:GX58 HB40:HC58 FW41 EA42:EA43 FW44 EA45:EA49 FW46 FW50 EA51:EA53 FW52 FW54 EA55:EA58">
    <cfRule type="cellIs" dxfId="930" priority="84000" operator="between">
      <formula>0.0001</formula>
      <formula>0.9999</formula>
    </cfRule>
  </conditionalFormatting>
  <conditionalFormatting sqref="GX10:GX17 FW14:FW17 GX19:GX22 HB19:HC38 FI20:FJ20 FI21:FW21 FI22:FJ58 FW23:FW27 GX24:GX38 EA28:EA32 FW29:FW30 FW32:FW33 EA34:EA40 GX40:GX58 HB40:HC58 FW41 EA42:EA43 FW44 EA45:EA49 FW46 FW50 EA51:EA53 FW52 FW54 EA55:EA58 HB10:HC17 FI10:FJ18 EA10:EA26 FX10:GM10 GM12:GM15 GM19:GM22 HU19:HU22 HU24:HU38 GM25 GM27:GM28 GM31:GM32 GM34:GM49 HU40:HU58 GM51 GM53:GM58 GM60:GM64 HU64 DN10:FG10 FI10:FV10 FW10:FW11 HU10:HU17 AV10:AY10 BA10:DK10 FH20:FH22 FH31:FH32 FH36:FH37 FH42:FH43 FH45:FH49 FH55 EA64 GX64 HB64:HC64 AV57:AX58 AV64:AX64">
    <cfRule type="expression" dxfId="929" priority="87276">
      <formula>AV10:KZ73="BH"</formula>
    </cfRule>
  </conditionalFormatting>
  <conditionalFormatting sqref="GX10:GX17 HB10:HC17 FI10:FJ18 EA10:EA26 FI22:FJ58 GX40:GX58 HB40:HC58 GM12:GM15 FI21:FW21 HB19:HC38 GX24:GX38 FH34:FH40 FH42:FH43 FH45:FH49 FH55:FH58 BA10:DK10 DN10:FG10 FI10:FV10 FX10:GM10 AV10:AY10 FH20:FH22 FH31:FH32 HU10:HU17 GM19:GM22 HU19:HU22 HU24:HU38 HU40:HU58 FH19:FL19 GX19:GX22 FI20:FJ20 GM27:GM28 FW10:FW11 FW14:FW17 FW23:FW27 GM25 EA28:EA32 FW29:FW30 GM31:GM32 FW32:FW33 EA34:EA40 GM34:GM49 FW41 EA42:EA43 FW44 EA45:EA49 FW46 FW50 GM51 EA51:EA53 FW52 GM53:GM58 FW54 EA55:EA58 GM60:GM64 EA64 GX64 HB64:HC64 HU64">
    <cfRule type="expression" dxfId="928" priority="132219">
      <formula>AV10:KZ73=1</formula>
    </cfRule>
  </conditionalFormatting>
  <conditionalFormatting sqref="GX10:GX17">
    <cfRule type="expression" dxfId="927" priority="157693">
      <formula>GX10:RB73="B"</formula>
    </cfRule>
    <cfRule type="expression" dxfId="926" priority="157694">
      <formula>GX10:RB73="M"</formula>
    </cfRule>
  </conditionalFormatting>
  <conditionalFormatting sqref="GX64:GX65 HB64:HC65 HU64:HU65 FI65:FJ65">
    <cfRule type="containsBlanks" dxfId="925" priority="145112">
      <formula>LEN(TRIM(FI64))=0</formula>
    </cfRule>
  </conditionalFormatting>
  <conditionalFormatting sqref="GX68:GX72 HB68:HC72 DN70:FG70 FI70:GL70 AV70:AY70 BA70:DK70">
    <cfRule type="cellIs" dxfId="924" priority="86" operator="between">
      <formula>0.0001</formula>
      <formula>0.9999</formula>
    </cfRule>
  </conditionalFormatting>
  <conditionalFormatting sqref="GX70 AV70:AY70 BA70:DK70 DN70:FG70 FI70:GL70 HB70:HC70">
    <cfRule type="expression" dxfId="923" priority="33">
      <formula>AV70:KZ133="CP"</formula>
    </cfRule>
  </conditionalFormatting>
  <conditionalFormatting sqref="GX70">
    <cfRule type="expression" dxfId="922" priority="31">
      <formula>GX70:RB133="B"</formula>
    </cfRule>
    <cfRule type="expression" dxfId="921" priority="32">
      <formula>GX70:RB133="M"</formula>
    </cfRule>
    <cfRule type="expression" dxfId="920" priority="52">
      <formula>GX70:RB133="BH"</formula>
    </cfRule>
  </conditionalFormatting>
  <conditionalFormatting sqref="HB10:HC17 FI10:FJ18 EA10:EA26 GM12:GM15 HB19:HC38 FI22:FJ58 GX24:GX38 FH34:FH37 GX40:GX58 HB40:HC58 FH42:FH43 FH45 FH55:FH58 GX64 HB64:HC64 GM60:GM64 HU64 EA64 FH20:FH22 FH19:FL19 GM19:GM22 GX19:GX22 FI20:FJ20 FI21:FW21 GM25 GM27:GM28 FH31:FH32 GM31:GM32 GM34:GM49 GM51 GM53:GM58 AV10:AY10 BA10:DK10 DN10:FG10 FI10:FV10 GX10 FW10:FW11 HU10:HU17 FW14:FW17 HU19:HU22 FW23:FW27 HU24:HU38 EA28:EA32 FW29:FW30 FW32:FW33 EA34:EA40 HU40:HU58 FW41 EA42:EA43 FW44 EA45:EA49 FW46 FW50 EA51:EA53 FW52 FW54 EA55:EA58">
    <cfRule type="expression" dxfId="919" priority="73222">
      <formula>AV10:KZ73="M"</formula>
    </cfRule>
  </conditionalFormatting>
  <conditionalFormatting sqref="HD70:JE70 GN70:GW70 GY70:HA70 JG70:JM70 JO70:KS70">
    <cfRule type="expression" dxfId="918" priority="50">
      <formula>GN70:QR136=1</formula>
    </cfRule>
    <cfRule type="expression" dxfId="917" priority="79">
      <formula>GN70:QR136="BH"</formula>
    </cfRule>
    <cfRule type="expression" dxfId="916" priority="113">
      <formula>GN70:QR136="M"</formula>
    </cfRule>
  </conditionalFormatting>
  <conditionalFormatting sqref="HO16 FJ21:FV21">
    <cfRule type="cellIs" dxfId="915" priority="146084" operator="between">
      <formula>0.0001</formula>
      <formula>0.9999</formula>
    </cfRule>
    <cfRule type="expression" dxfId="914" priority="146085">
      <formula>FJ16:PN76="M"</formula>
    </cfRule>
    <cfRule type="expression" dxfId="913" priority="146086">
      <formula>FJ16:PN76="BH"</formula>
    </cfRule>
    <cfRule type="expression" dxfId="912" priority="146087">
      <formula>FJ16:PN76="CD"</formula>
    </cfRule>
    <cfRule type="expression" dxfId="911" priority="146088">
      <formula>FJ16:PN76="F"</formula>
    </cfRule>
    <cfRule type="expression" dxfId="910" priority="146089">
      <formula>FJ16:PN76="CM"</formula>
    </cfRule>
    <cfRule type="containsBlanks" dxfId="909" priority="146090">
      <formula>LEN(TRIM(FJ16))=0</formula>
    </cfRule>
    <cfRule type="expression" dxfId="908" priority="146091">
      <formula>FJ16:PN76="CP"</formula>
    </cfRule>
  </conditionalFormatting>
  <conditionalFormatting sqref="HU7:HU17 BA7:JE7 GM9 GN10:GW10 GY10:HA10 HD10:HT10 HV10:JE10 JG10:JM10 JO10:KS10 GM11 GM16:GM17 GM19:GM21 HU19:HU22 GM24 HU24:HU38 GM26 GM29:GM30 GM33 HU40:HU58 GM50 GM52 GM59 AV7:AY7 JG7:JM7 JO7:KS7">
    <cfRule type="expression" dxfId="907" priority="121422">
      <formula>AV7:KZ73=1</formula>
    </cfRule>
  </conditionalFormatting>
  <conditionalFormatting sqref="HU7:HU17 FW9:FW11 HB9:HC17 FI9:FJ18 EA9:EA26 AR9:AY9 GX9">
    <cfRule type="cellIs" dxfId="906" priority="76802" operator="between">
      <formula>0.0001</formula>
      <formula>0.9999</formula>
    </cfRule>
  </conditionalFormatting>
  <conditionalFormatting sqref="HU7:HU17 GM19:GM21 HU19:HU22 HU24:HU38 HU40:HU58 GM7 GM9 GN10:GW10 GY10:HA10 HD10:HT10 HV10:JE10 JG10:JM10 JO10:KS10 GM11 GM16:GM17 GM24 GM26 GM29:GM30 GM33 GM50 GM52 GM59">
    <cfRule type="expression" dxfId="905" priority="95538">
      <formula>GM7:QQ73="B"</formula>
    </cfRule>
  </conditionalFormatting>
  <conditionalFormatting sqref="HU9 AV9:AY10 GX9:GX10 HB9:HC10 EA9 FI9:FJ9 FW9">
    <cfRule type="containsBlanks" dxfId="904" priority="118429">
      <formula>LEN(TRIM(AV9))=0</formula>
    </cfRule>
  </conditionalFormatting>
  <conditionalFormatting sqref="HU9">
    <cfRule type="expression" dxfId="903" priority="118424">
      <formula>HU9:RY73="M"</formula>
    </cfRule>
  </conditionalFormatting>
  <conditionalFormatting sqref="HU59:HU63 AV8:AY8 DL8:DM8 DL10:DM10 DL12:DM13 DL19:DM22 DL25:DM25 DL28:DM28 DL31:DM32 DL34:DM35 DL39:DM39 DL41:DM43 DL46:DM47 DL51:DM51 DL55:DM55 AZ8:AZ15">
    <cfRule type="expression" dxfId="902" priority="123380">
      <formula>AV8:KZ73="CP"</formula>
    </cfRule>
  </conditionalFormatting>
  <conditionalFormatting sqref="HU64">
    <cfRule type="expression" dxfId="901" priority="146146">
      <formula>HU64:RY130=1</formula>
    </cfRule>
    <cfRule type="expression" dxfId="900" priority="146147">
      <formula>HU64:RY130="M"</formula>
    </cfRule>
    <cfRule type="expression" dxfId="899" priority="146148">
      <formula>HU64:RY130="BH"</formula>
    </cfRule>
    <cfRule type="expression" dxfId="898" priority="146149">
      <formula>HU64:RY130="CD"</formula>
    </cfRule>
    <cfRule type="expression" dxfId="897" priority="146150">
      <formula>HU64:RY130="F"</formula>
    </cfRule>
    <cfRule type="expression" dxfId="896" priority="146151">
      <formula>HU64:RY130="CM"</formula>
    </cfRule>
    <cfRule type="containsBlanks" dxfId="895" priority="146152">
      <formula>LEN(TRIM(HU64))=0</formula>
    </cfRule>
    <cfRule type="expression" dxfId="894" priority="146153">
      <formula>HU64:RY130="CP"</formula>
    </cfRule>
    <cfRule type="expression" dxfId="893" priority="146154">
      <formula>HU64:RY130="B"</formula>
    </cfRule>
  </conditionalFormatting>
  <conditionalFormatting sqref="HU65 HU68:HU69">
    <cfRule type="expression" dxfId="892" priority="146156">
      <formula>HU65:RY129="BH"</formula>
    </cfRule>
    <cfRule type="expression" dxfId="891" priority="146157">
      <formula>HU65:RY129="CD"</formula>
    </cfRule>
    <cfRule type="expression" dxfId="890" priority="146158">
      <formula>HU65:RY129="F"</formula>
    </cfRule>
    <cfRule type="expression" dxfId="889" priority="146159">
      <formula>HU65:RY129="CM"</formula>
    </cfRule>
    <cfRule type="containsBlanks" dxfId="888" priority="146160">
      <formula>LEN(TRIM(HU65))=0</formula>
    </cfRule>
    <cfRule type="expression" dxfId="887" priority="146175">
      <formula>HU65:RY129="CP"</formula>
    </cfRule>
    <cfRule type="expression" dxfId="886" priority="146176">
      <formula>HU65:RY129=1</formula>
    </cfRule>
  </conditionalFormatting>
  <conditionalFormatting sqref="HU65">
    <cfRule type="expression" dxfId="885" priority="146155">
      <formula>HU65:RY129="M"</formula>
    </cfRule>
  </conditionalFormatting>
  <conditionalFormatting sqref="HU66:HU67">
    <cfRule type="expression" dxfId="884" priority="157802">
      <formula>HU66:RY126=1</formula>
    </cfRule>
    <cfRule type="expression" dxfId="883" priority="157803">
      <formula>HU66:RY129=1</formula>
    </cfRule>
    <cfRule type="expression" dxfId="882" priority="157804">
      <formula>HU66:RY129="M"</formula>
    </cfRule>
    <cfRule type="expression" dxfId="881" priority="157805">
      <formula>HU66:RY129="BH"</formula>
    </cfRule>
    <cfRule type="expression" dxfId="880" priority="157806">
      <formula>HU66:RY129="CD"</formula>
    </cfRule>
    <cfRule type="expression" dxfId="879" priority="157807">
      <formula>HU66:RY129="F"</formula>
    </cfRule>
    <cfRule type="expression" dxfId="878" priority="157808">
      <formula>HU66:RY129="CM"</formula>
    </cfRule>
    <cfRule type="containsBlanks" dxfId="877" priority="157809">
      <formula>LEN(TRIM(HU66))=0</formula>
    </cfRule>
    <cfRule type="expression" dxfId="876" priority="157810">
      <formula>HU66:RY129="CP"</formula>
    </cfRule>
  </conditionalFormatting>
  <conditionalFormatting sqref="HU68:HU69 FI68:FJ69 GX68:GX69 HB68:HC69 GM66:GM69 DN12:FG12 FI12:GL12 GN12:HT12 GN36:HT38 EB36:FV40 GN40:HT41 DN41:FV41 GN42:HC42 EB42:GL43 GN43:HT45 BA44:FV44 EB45:FW45 EB47:FV49 GN47:HT51 BA50:FV50 EB51:GL51 BA54:FV54 GN54:HT55 EA68:EA69 AV16:AY16 BA16:CI16 AV18:AY18 FQ18:JM18 JO18:KS18 AV23:AY24 AV29 AW30:AY30 AV32 AV33:AY33 AV36:AY36 BA36:DZ38 HV36:JE38 JG36:JM38 FW36:GL39 JO36:KS42 AV39:AY39 BA39:DK39 DN39:DZ39 GN39:JM39 BA40:DZ40 FW40 HV40:JE40 JG40:JM40 FX40:GL41 AV41:AY41 BA41:DK41 HV41:JM41 BO42:DK42 HF42:HT42 HV42:JE42 JG42:JM42 DN42:DZ43 BA43:DK43 HV43:JB43 JI43:JM43 AV43:AY44 HV44:JM44 FX44:GL45 JO44:KS45 BA45:DZ45 HV45:JE45 JG45:JM45 DS46:DX46 BA47:DK47 DN47:DZ47 FW47:GL47 AV47:AY49 HV47:JE49 JG47:JM49 JO47:KS51 BA48:DZ49 FW48:FW49 FX48:GL50 HV50:JM50 AV51:AY51 BA51:DK51 DN51:DZ51 HV51:JE51 JG51:JM51 BA53:BZ53 AV53:AY55 FX54:GL54 HV54:JM54 JO54:KS55 AZ55:DK55 DN55:DZ55 HV55:JE55 JG55:JM55 FW56:FW58 FW60 AV12:AY12 BA12:DK12 HV12:JE12 JG12:JM12 JO12:KS12">
    <cfRule type="expression" dxfId="875" priority="146684">
      <formula>AV12:KZ73="M"</formula>
    </cfRule>
  </conditionalFormatting>
  <conditionalFormatting sqref="HU71:HU72 EA71:EA72 FI71:FJ72 GM71:GM72 GX71:GX72 HB71:HC72">
    <cfRule type="expression" dxfId="874" priority="144360">
      <formula>EA71:OE130="BH"</formula>
    </cfRule>
  </conditionalFormatting>
  <conditionalFormatting sqref="HU71:HU72">
    <cfRule type="expression" dxfId="873" priority="118684">
      <formula>HU71:RY133="CP"</formula>
    </cfRule>
    <cfRule type="expression" dxfId="872" priority="132218">
      <formula>HU71:RY133="B"</formula>
    </cfRule>
    <cfRule type="expression" dxfId="871" priority="146184">
      <formula>HU71:RY133=1</formula>
    </cfRule>
    <cfRule type="expression" dxfId="870" priority="146185">
      <formula>HU71:RY133="M"</formula>
    </cfRule>
    <cfRule type="expression" dxfId="869" priority="146186">
      <formula>HU71:RY133="BH"</formula>
    </cfRule>
    <cfRule type="expression" dxfId="868" priority="146187">
      <formula>HU71:RY133="CD"</formula>
    </cfRule>
    <cfRule type="expression" dxfId="867" priority="146188">
      <formula>HU71:RY133="F"</formula>
    </cfRule>
    <cfRule type="expression" dxfId="866" priority="146189">
      <formula>HU71:RY133="CM"</formula>
    </cfRule>
    <cfRule type="containsBlanks" dxfId="865" priority="146190">
      <formula>LEN(TRIM(HU71))=0</formula>
    </cfRule>
  </conditionalFormatting>
  <conditionalFormatting sqref="HU73">
    <cfRule type="expression" dxfId="864" priority="121854">
      <formula>HU73:RY134=1</formula>
    </cfRule>
    <cfRule type="expression" dxfId="863" priority="145283">
      <formula>HU73:RY131="M"</formula>
    </cfRule>
    <cfRule type="expression" dxfId="862" priority="145284">
      <formula>HU73:RY131="BH"</formula>
    </cfRule>
    <cfRule type="expression" dxfId="861" priority="145285">
      <formula>HU73:RY131="CD"</formula>
    </cfRule>
    <cfRule type="expression" dxfId="860" priority="145286">
      <formula>HU73:RY131="F"</formula>
    </cfRule>
    <cfRule type="expression" dxfId="859" priority="145287">
      <formula>HU73:RY131="CM"</formula>
    </cfRule>
    <cfRule type="containsBlanks" dxfId="858" priority="145288">
      <formula>LEN(TRIM(HU73))=0</formula>
    </cfRule>
    <cfRule type="expression" dxfId="857" priority="145289">
      <formula>HU73:RY131="CP"</formula>
    </cfRule>
    <cfRule type="expression" dxfId="856" priority="145305">
      <formula>HU73:RY134="M"</formula>
    </cfRule>
    <cfRule type="expression" dxfId="855" priority="145306">
      <formula>HU73:RY134="BH"</formula>
    </cfRule>
    <cfRule type="expression" dxfId="854" priority="145307">
      <formula>HU73:RY134="CD"</formula>
    </cfRule>
    <cfRule type="expression" dxfId="853" priority="145308">
      <formula>HU73:RY134="F"</formula>
    </cfRule>
    <cfRule type="expression" dxfId="852" priority="145309">
      <formula>HU73:RY134="CM"</formula>
    </cfRule>
    <cfRule type="containsBlanks" dxfId="851" priority="145310">
      <formula>LEN(TRIM(HU73))=0</formula>
    </cfRule>
    <cfRule type="expression" dxfId="850" priority="145311">
      <formula>HU73:RY134="CP"</formula>
    </cfRule>
    <cfRule type="expression" dxfId="849" priority="146191">
      <formula>HU73:RY134="B"</formula>
    </cfRule>
    <cfRule type="expression" dxfId="848" priority="146192">
      <formula>HU73:RY131=1</formula>
    </cfRule>
    <cfRule type="expression" dxfId="847" priority="146193">
      <formula>HU73:RY131="B"</formula>
    </cfRule>
  </conditionalFormatting>
  <conditionalFormatting sqref="HV19:JE22 JG19:JM22 JO20:KS33 GB21:GL21 GN21:GW21 GY21:HA21 HD21:HT21">
    <cfRule type="expression" dxfId="846" priority="147360">
      <formula>GB19:QF79="BH"</formula>
    </cfRule>
  </conditionalFormatting>
  <conditionalFormatting sqref="HV9:JM9 JO9:KS9 BA9:FV9 GN9:HT9">
    <cfRule type="cellIs" dxfId="845" priority="147208" operator="between">
      <formula>0.0001</formula>
      <formula>0.9999</formula>
    </cfRule>
  </conditionalFormatting>
  <conditionalFormatting sqref="HV9:JM9 JO9:KS9 GM9:GM10">
    <cfRule type="containsBlanks" dxfId="844" priority="145574">
      <formula>LEN(TRIM(GM9))=0</formula>
    </cfRule>
  </conditionalFormatting>
  <conditionalFormatting sqref="JC3:JE4">
    <cfRule type="expression" dxfId="843" priority="157818">
      <formula>JC3:TG72="BH"</formula>
    </cfRule>
    <cfRule type="expression" dxfId="842" priority="157819">
      <formula>JC3:TG72="CD"</formula>
    </cfRule>
    <cfRule type="expression" dxfId="841" priority="157820">
      <formula>JC3:TG72="F"</formula>
    </cfRule>
    <cfRule type="expression" dxfId="840" priority="157821">
      <formula>JC3:TG72="CM"</formula>
    </cfRule>
    <cfRule type="containsBlanks" dxfId="839" priority="157822">
      <formula>LEN(TRIM(JC3))=0</formula>
    </cfRule>
    <cfRule type="expression" dxfId="838" priority="157823">
      <formula>JC3:TG72="CP"</formula>
    </cfRule>
    <cfRule type="expression" dxfId="837" priority="157824">
      <formula>JC3:TG72="B"</formula>
    </cfRule>
    <cfRule type="expression" dxfId="836" priority="157825">
      <formula>JC3:TG72=1</formula>
    </cfRule>
    <cfRule type="cellIs" dxfId="835" priority="157826" operator="between">
      <formula>0.0001</formula>
      <formula>0.9999</formula>
    </cfRule>
    <cfRule type="expression" dxfId="834" priority="157827">
      <formula>JC3:TG72="M"</formula>
    </cfRule>
  </conditionalFormatting>
  <conditionalFormatting sqref="JC43:JE43 JG43:JH43">
    <cfRule type="expression" dxfId="833" priority="147570">
      <formula>JC43:TG100=1</formula>
    </cfRule>
    <cfRule type="expression" dxfId="832" priority="147571">
      <formula>JC43:TG103="M"</formula>
    </cfRule>
    <cfRule type="expression" dxfId="831" priority="147572">
      <formula>JC43:TG103="CD"</formula>
    </cfRule>
    <cfRule type="expression" dxfId="830" priority="147573">
      <formula>JC43:TG103="F"</formula>
    </cfRule>
    <cfRule type="expression" dxfId="829" priority="147574">
      <formula>JC43:TG103="CM"</formula>
    </cfRule>
    <cfRule type="containsBlanks" dxfId="828" priority="147575">
      <formula>LEN(TRIM(JC43))=0</formula>
    </cfRule>
    <cfRule type="expression" dxfId="827" priority="147576">
      <formula>JC43:TG103="CP"</formula>
    </cfRule>
    <cfRule type="expression" dxfId="826" priority="147577">
      <formula>JC43:TG100="B"</formula>
    </cfRule>
    <cfRule type="expression" dxfId="825" priority="147578">
      <formula>JC43:TG103="BH"</formula>
    </cfRule>
  </conditionalFormatting>
  <conditionalFormatting sqref="JF70 JN70">
    <cfRule type="cellIs" dxfId="824" priority="40" operator="between">
      <formula>0.0001</formula>
      <formula>0.9999</formula>
    </cfRule>
    <cfRule type="expression" dxfId="823" priority="41">
      <formula>JF70:TJ139="BH"</formula>
    </cfRule>
    <cfRule type="expression" dxfId="822" priority="42">
      <formula>JF70:TJ139="CD"</formula>
    </cfRule>
    <cfRule type="expression" dxfId="821" priority="43">
      <formula>JF70:TJ139="F"</formula>
    </cfRule>
    <cfRule type="expression" dxfId="820" priority="44">
      <formula>JF70:TJ139="CM"</formula>
    </cfRule>
    <cfRule type="containsBlanks" dxfId="819" priority="45">
      <formula>LEN(TRIM(JF70))=0</formula>
    </cfRule>
    <cfRule type="expression" dxfId="818" priority="46">
      <formula>JF70:TJ139="CP"</formula>
    </cfRule>
    <cfRule type="expression" dxfId="817" priority="47">
      <formula>JF70:TJ139="B"</formula>
    </cfRule>
    <cfRule type="expression" dxfId="816" priority="114">
      <formula>JF70:TJ139=1</formula>
    </cfRule>
    <cfRule type="expression" dxfId="815" priority="115">
      <formula>JF70:TJ139="M"</formula>
    </cfRule>
  </conditionalFormatting>
  <conditionalFormatting sqref="JF71:JF72 JN71:JN72">
    <cfRule type="expression" dxfId="814" priority="146194">
      <formula>JF71:TJ137=1</formula>
    </cfRule>
    <cfRule type="cellIs" dxfId="813" priority="146195" operator="between">
      <formula>0.0001</formula>
      <formula>0.9999</formula>
    </cfRule>
    <cfRule type="expression" dxfId="812" priority="146196">
      <formula>JF71:TJ137="M"</formula>
    </cfRule>
    <cfRule type="expression" dxfId="811" priority="146197">
      <formula>JF71:TJ137="BH"</formula>
    </cfRule>
    <cfRule type="expression" dxfId="810" priority="146198">
      <formula>JF71:TJ137="CD"</formula>
    </cfRule>
    <cfRule type="expression" dxfId="809" priority="146199">
      <formula>JF71:TJ137="F"</formula>
    </cfRule>
    <cfRule type="expression" dxfId="808" priority="146200">
      <formula>JF71:TJ137="CM"</formula>
    </cfRule>
    <cfRule type="containsBlanks" dxfId="807" priority="146201">
      <formula>LEN(TRIM(JF71))=0</formula>
    </cfRule>
    <cfRule type="expression" dxfId="806" priority="146202">
      <formula>JF71:TJ137="CP"</formula>
    </cfRule>
    <cfRule type="expression" dxfId="805" priority="146203">
      <formula>JF71:TJ137="B"</formula>
    </cfRule>
  </conditionalFormatting>
  <conditionalFormatting sqref="JO3:JV3 KO3:KS3 JX34:KS34 JX43:KS43">
    <cfRule type="expression" dxfId="804" priority="147588">
      <formula>JO3:TS72=1</formula>
    </cfRule>
    <cfRule type="cellIs" dxfId="803" priority="147589" operator="between">
      <formula>0.0001</formula>
      <formula>0.9999</formula>
    </cfRule>
    <cfRule type="expression" dxfId="802" priority="147590">
      <formula>JO3:TS72="M"</formula>
    </cfRule>
    <cfRule type="expression" dxfId="801" priority="147591">
      <formula>JO3:TS72="BH"</formula>
    </cfRule>
    <cfRule type="expression" dxfId="800" priority="147592">
      <formula>JO3:TS72="CD"</formula>
    </cfRule>
    <cfRule type="expression" dxfId="799" priority="147593">
      <formula>JO3:TS72="F"</formula>
    </cfRule>
    <cfRule type="expression" dxfId="798" priority="147594">
      <formula>JO3:TS72="CM"</formula>
    </cfRule>
    <cfRule type="containsBlanks" dxfId="797" priority="147595">
      <formula>LEN(TRIM(JO3))=0</formula>
    </cfRule>
    <cfRule type="expression" dxfId="796" priority="147596">
      <formula>JO3:TS72="CP"</formula>
    </cfRule>
    <cfRule type="expression" dxfId="795" priority="147597">
      <formula>JO3:TS72="B"</formula>
    </cfRule>
  </conditionalFormatting>
  <conditionalFormatting sqref="JO34:JW34">
    <cfRule type="expression" dxfId="794" priority="147638">
      <formula>JO34:TS91=1</formula>
    </cfRule>
    <cfRule type="expression" dxfId="793" priority="147639">
      <formula>JO34:TS94="M"</formula>
    </cfRule>
    <cfRule type="expression" dxfId="792" priority="147640">
      <formula>JO34:TS94="CD"</formula>
    </cfRule>
    <cfRule type="expression" dxfId="791" priority="147641">
      <formula>JO34:TS94="F"</formula>
    </cfRule>
    <cfRule type="expression" dxfId="790" priority="147642">
      <formula>JO34:TS94="CM"</formula>
    </cfRule>
    <cfRule type="containsBlanks" dxfId="789" priority="147643">
      <formula>LEN(TRIM(JO34))=0</formula>
    </cfRule>
    <cfRule type="expression" dxfId="788" priority="147644">
      <formula>JO34:TS94="CP"</formula>
    </cfRule>
    <cfRule type="cellIs" dxfId="787" priority="147645" operator="between">
      <formula>0.0001</formula>
      <formula>0.9999</formula>
    </cfRule>
    <cfRule type="expression" dxfId="786" priority="147646">
      <formula>JO34:TS94="BH"</formula>
    </cfRule>
  </conditionalFormatting>
  <conditionalFormatting sqref="JO43:JW43">
    <cfRule type="expression" dxfId="785" priority="147647">
      <formula>JO43:TS100=1</formula>
    </cfRule>
    <cfRule type="expression" dxfId="784" priority="147648">
      <formula>JO43:TS103="M"</formula>
    </cfRule>
    <cfRule type="expression" dxfId="783" priority="147649">
      <formula>JO43:TS103="CD"</formula>
    </cfRule>
    <cfRule type="expression" dxfId="782" priority="147650">
      <formula>JO43:TS103="F"</formula>
    </cfRule>
    <cfRule type="expression" dxfId="781" priority="147651">
      <formula>JO43:TS103="CM"</formula>
    </cfRule>
    <cfRule type="containsBlanks" dxfId="780" priority="147652">
      <formula>LEN(TRIM(JO43))=0</formula>
    </cfRule>
    <cfRule type="expression" dxfId="779" priority="147653">
      <formula>JO43:TS103="CP"</formula>
    </cfRule>
    <cfRule type="expression" dxfId="778" priority="147654">
      <formula>JO43:TS100="B"</formula>
    </cfRule>
    <cfRule type="cellIs" dxfId="777" priority="147655" operator="between">
      <formula>0.0001</formula>
      <formula>0.9999</formula>
    </cfRule>
    <cfRule type="expression" dxfId="776" priority="147656">
      <formula>JO43:TS103="BH"</formula>
    </cfRule>
  </conditionalFormatting>
  <conditionalFormatting sqref="JO66:KL66 KR66:KS66 AV66:AY67 BA66:GL67 GN66:HT67 HV66:JE67 JG66:JM67 JO67:KS67">
    <cfRule type="expression" dxfId="775" priority="154814">
      <formula>AV66:KZ126="M"</formula>
    </cfRule>
    <cfRule type="expression" dxfId="774" priority="154815">
      <formula>AV66:KZ126="BH"</formula>
    </cfRule>
    <cfRule type="expression" dxfId="773" priority="154816">
      <formula>AV66:KZ126="CD"</formula>
    </cfRule>
    <cfRule type="expression" dxfId="772" priority="154817">
      <formula>AV66:KZ126="F"</formula>
    </cfRule>
    <cfRule type="expression" dxfId="771" priority="154818">
      <formula>AV66:KZ126="CM"</formula>
    </cfRule>
    <cfRule type="containsBlanks" dxfId="770" priority="154819">
      <formula>LEN(TRIM(AV66))=0</formula>
    </cfRule>
    <cfRule type="expression" dxfId="769" priority="154820">
      <formula>AV66:KZ126="CP"</formula>
    </cfRule>
  </conditionalFormatting>
  <conditionalFormatting sqref="JO44:KS64 BA64:DZ64 EB64:GL64 GN64:HT64 HV64:JE64 JG64:JM64">
    <cfRule type="cellIs" dxfId="768" priority="383" operator="between">
      <formula>0.0001</formula>
      <formula>0.9999</formula>
    </cfRule>
  </conditionalFormatting>
  <conditionalFormatting sqref="JR49">
    <cfRule type="cellIs" dxfId="767" priority="26" operator="between">
      <formula>0.0001</formula>
      <formula>0.9999</formula>
    </cfRule>
  </conditionalFormatting>
  <conditionalFormatting sqref="JW49">
    <cfRule type="cellIs" dxfId="766" priority="27" operator="between">
      <formula>0.0001</formula>
      <formula>0.9999</formula>
    </cfRule>
  </conditionalFormatting>
  <conditionalFormatting sqref="JW3:KN3 JG3:JM4 JF3:JF7 JN3:JN64 AV4:AY4 BA4:JB4 JO4:KS4 JF10:JF13 JF16:JF17 JF19:JF22 JF24:JF26 JF29:JF32 JF34:JF38 JF40 JF42:JF43 JF45:JF49 JF51:JF53 JF55 JF57:JF58 JF60 JF64">
    <cfRule type="expression" dxfId="765" priority="146302">
      <formula>AV3:KZ72="BH"</formula>
    </cfRule>
    <cfRule type="expression" dxfId="764" priority="146303">
      <formula>AV3:KZ72="CD"</formula>
    </cfRule>
    <cfRule type="expression" dxfId="763" priority="146304">
      <formula>AV3:KZ72="F"</formula>
    </cfRule>
    <cfRule type="expression" dxfId="762" priority="146305">
      <formula>AV3:KZ72="CM"</formula>
    </cfRule>
    <cfRule type="containsBlanks" dxfId="761" priority="146306">
      <formula>LEN(TRIM(AV3))=0</formula>
    </cfRule>
    <cfRule type="expression" dxfId="760" priority="146307">
      <formula>AV3:KZ72="CP"</formula>
    </cfRule>
    <cfRule type="expression" dxfId="759" priority="146308">
      <formula>AV3:KZ72="B"</formula>
    </cfRule>
  </conditionalFormatting>
  <conditionalFormatting sqref="JW3:KN3 JG3:JM5 JF3:JF7 JN3:JN64 BA4:JB4 AV4:AY5 JO4:KS5 JF10:JF13 JF16:JF17 JF19:JF22 JF24:JF26 JF29:JF32 JF34:JF38 JF40 JF42:JF43 JF45:JF49 JF51:JF53 JF55 JF57:JF58 JF60 JF64">
    <cfRule type="cellIs" dxfId="758" priority="122405" operator="between">
      <formula>0.0001</formula>
      <formula>0.9999</formula>
    </cfRule>
  </conditionalFormatting>
  <conditionalFormatting sqref="KB45">
    <cfRule type="cellIs" dxfId="757" priority="22" operator="between">
      <formula>0.0001</formula>
      <formula>0.9999</formula>
    </cfRule>
  </conditionalFormatting>
  <conditionalFormatting sqref="KB48:KB49">
    <cfRule type="cellIs" dxfId="756" priority="24" operator="between">
      <formula>0.0001</formula>
      <formula>0.9999</formula>
    </cfRule>
  </conditionalFormatting>
  <conditionalFormatting sqref="KG45">
    <cfRule type="cellIs" dxfId="755" priority="21" operator="between">
      <formula>0.0001</formula>
      <formula>0.9999</formula>
    </cfRule>
  </conditionalFormatting>
  <conditionalFormatting sqref="KG48:KG49">
    <cfRule type="cellIs" dxfId="754" priority="23" operator="between">
      <formula>0.0001</formula>
      <formula>0.9999</formula>
    </cfRule>
  </conditionalFormatting>
  <conditionalFormatting sqref="KL45">
    <cfRule type="cellIs" dxfId="753" priority="20" operator="between">
      <formula>0.0001</formula>
      <formula>0.9999</formula>
    </cfRule>
  </conditionalFormatting>
  <conditionalFormatting sqref="KL48:KL49">
    <cfRule type="cellIs" dxfId="752" priority="30" operator="between">
      <formula>0.0001</formula>
      <formula>0.9999</formula>
    </cfRule>
  </conditionalFormatting>
  <conditionalFormatting sqref="KM66:KQ66">
    <cfRule type="expression" dxfId="751" priority="1">
      <formula>KM66:UQ127="CD"</formula>
    </cfRule>
    <cfRule type="expression" dxfId="750" priority="2">
      <formula>KM66:UQ127="F"</formula>
    </cfRule>
    <cfRule type="expression" dxfId="749" priority="3">
      <formula>KM66:UQ127="CM"</formula>
    </cfRule>
    <cfRule type="expression" dxfId="748" priority="4">
      <formula>KM66:UQ127="BH"</formula>
    </cfRule>
    <cfRule type="expression" dxfId="747" priority="5">
      <formula>KM66:UQ127="M"</formula>
    </cfRule>
    <cfRule type="expression" dxfId="746" priority="6">
      <formula>KM66:UQ124=1</formula>
    </cfRule>
    <cfRule type="containsBlanks" dxfId="745" priority="7">
      <formula>LEN(TRIM(KM66))=0</formula>
    </cfRule>
    <cfRule type="expression" dxfId="744" priority="8">
      <formula>KM66:UQ127="CP"</formula>
    </cfRule>
    <cfRule type="expression" dxfId="743" priority="9">
      <formula>KM66:UQ124="B"</formula>
    </cfRule>
    <cfRule type="cellIs" dxfId="742" priority="10" operator="between">
      <formula>0.0001</formula>
      <formula>0.9999</formula>
    </cfRule>
    <cfRule type="expression" dxfId="741" priority="11">
      <formula>KM66:UQ128="M"</formula>
    </cfRule>
    <cfRule type="expression" dxfId="740" priority="12">
      <formula>KM66:UQ125="B"</formula>
    </cfRule>
    <cfRule type="expression" dxfId="739" priority="13">
      <formula>KM66:UQ125=1</formula>
    </cfRule>
    <cfRule type="expression" dxfId="738" priority="14">
      <formula>KM66:UQ128="BH"</formula>
    </cfRule>
    <cfRule type="expression" dxfId="737" priority="15">
      <formula>KM66:UQ128="CD"</formula>
    </cfRule>
    <cfRule type="expression" dxfId="736" priority="16">
      <formula>KM66:UQ128="F"</formula>
    </cfRule>
    <cfRule type="expression" dxfId="735" priority="17">
      <formula>KM66:UQ128="CM"</formula>
    </cfRule>
    <cfRule type="containsBlanks" dxfId="734" priority="18">
      <formula>LEN(TRIM(KM66))=0</formula>
    </cfRule>
    <cfRule type="expression" dxfId="733" priority="19">
      <formula>KM66:UQ128="CP"</formula>
    </cfRule>
  </conditionalFormatting>
  <conditionalFormatting sqref="KM53:KS53">
    <cfRule type="expression" dxfId="732" priority="156">
      <formula>KM53:UQ114="CD"</formula>
    </cfRule>
    <cfRule type="expression" dxfId="731" priority="157">
      <formula>KM53:UQ114="F"</formula>
    </cfRule>
    <cfRule type="expression" dxfId="730" priority="158">
      <formula>KM53:UQ114="CM"</formula>
    </cfRule>
    <cfRule type="expression" dxfId="729" priority="159">
      <formula>KM53:UQ114="BH"</formula>
    </cfRule>
    <cfRule type="expression" dxfId="728" priority="160">
      <formula>KM53:UQ114="M"</formula>
    </cfRule>
    <cfRule type="expression" dxfId="727" priority="161">
      <formula>KM53:UQ111=1</formula>
    </cfRule>
    <cfRule type="containsBlanks" dxfId="726" priority="162">
      <formula>LEN(TRIM(KM53))=0</formula>
    </cfRule>
    <cfRule type="expression" dxfId="725" priority="163">
      <formula>KM53:UQ114="CP"</formula>
    </cfRule>
    <cfRule type="expression" dxfId="724" priority="164">
      <formula>KM53:UQ111="B"</formula>
    </cfRule>
  </conditionalFormatting>
  <conditionalFormatting sqref="KM60:KS60">
    <cfRule type="expression" dxfId="723" priority="219">
      <formula>KM60:UQ116=1</formula>
    </cfRule>
    <cfRule type="expression" dxfId="722" priority="220">
      <formula>KM60:UQ119="M"</formula>
    </cfRule>
    <cfRule type="expression" dxfId="721" priority="221">
      <formula>KM60:UQ119="BH"</formula>
    </cfRule>
    <cfRule type="expression" dxfId="720" priority="222">
      <formula>KM60:UQ119="CD"</formula>
    </cfRule>
    <cfRule type="expression" dxfId="719" priority="223">
      <formula>KM60:UQ119="F"</formula>
    </cfRule>
    <cfRule type="expression" dxfId="718" priority="224">
      <formula>KM60:UQ119="CM"</formula>
    </cfRule>
    <cfRule type="containsBlanks" dxfId="717" priority="225">
      <formula>LEN(TRIM(KM60))=0</formula>
    </cfRule>
    <cfRule type="expression" dxfId="716" priority="226">
      <formula>KM60:UQ119="CP"</formula>
    </cfRule>
    <cfRule type="expression" dxfId="715" priority="227">
      <formula>KM60:UQ116="B"</formula>
    </cfRule>
  </conditionalFormatting>
  <conditionalFormatting sqref="KM65:KS65">
    <cfRule type="cellIs" dxfId="714" priority="209" operator="between">
      <formula>0.0001</formula>
      <formula>0.9999</formula>
    </cfRule>
    <cfRule type="expression" dxfId="713" priority="210">
      <formula>KM65:UQ121=1</formula>
    </cfRule>
    <cfRule type="expression" dxfId="712" priority="211">
      <formula>KM65:UQ124="M"</formula>
    </cfRule>
    <cfRule type="expression" dxfId="711" priority="212">
      <formula>KM65:UQ124="BH"</formula>
    </cfRule>
    <cfRule type="expression" dxfId="710" priority="213">
      <formula>KM65:UQ124="CD"</formula>
    </cfRule>
    <cfRule type="expression" dxfId="709" priority="214">
      <formula>KM65:UQ124="F"</formula>
    </cfRule>
    <cfRule type="expression" dxfId="708" priority="215">
      <formula>KM65:UQ124="CM"</formula>
    </cfRule>
    <cfRule type="containsBlanks" dxfId="707" priority="216">
      <formula>LEN(TRIM(KM65))=0</formula>
    </cfRule>
    <cfRule type="expression" dxfId="706" priority="217">
      <formula>KM65:UQ124="CP"</formula>
    </cfRule>
    <cfRule type="expression" dxfId="705" priority="218">
      <formula>KM65:UQ121="B"</formula>
    </cfRule>
  </conditionalFormatting>
  <conditionalFormatting sqref="KO13:KS13">
    <cfRule type="cellIs" dxfId="704" priority="169" operator="between">
      <formula>0.0001</formula>
      <formula>0.9999</formula>
    </cfRule>
    <cfRule type="expression" dxfId="703" priority="170">
      <formula>KO13:US69="B"</formula>
    </cfRule>
    <cfRule type="expression" dxfId="702" priority="171">
      <formula>KO13:US69=1</formula>
    </cfRule>
  </conditionalFormatting>
  <conditionalFormatting sqref="KO45:KS45">
    <cfRule type="expression" dxfId="701" priority="192">
      <formula>KO45:US104="M"</formula>
    </cfRule>
    <cfRule type="expression" dxfId="700" priority="193">
      <formula>KO45:US104="BH"</formula>
    </cfRule>
    <cfRule type="expression" dxfId="699" priority="194">
      <formula>KO45:US104="CD"</formula>
    </cfRule>
    <cfRule type="expression" dxfId="698" priority="195">
      <formula>KO45:US104="F"</formula>
    </cfRule>
    <cfRule type="expression" dxfId="697" priority="196">
      <formula>KO45:US104="CM"</formula>
    </cfRule>
    <cfRule type="containsBlanks" dxfId="696" priority="197">
      <formula>LEN(TRIM(KO45))=0</formula>
    </cfRule>
    <cfRule type="expression" dxfId="695" priority="198">
      <formula>KO45:US104="CP"</formula>
    </cfRule>
    <cfRule type="expression" dxfId="694" priority="199">
      <formula>KO45:US101="B"</formula>
    </cfRule>
    <cfRule type="expression" dxfId="693" priority="200">
      <formula>KO45:US101=1</formula>
    </cfRule>
  </conditionalFormatting>
  <conditionalFormatting sqref="KP49">
    <cfRule type="cellIs" dxfId="692" priority="25" operator="between">
      <formula>0.0001</formula>
      <formula>0.9999</formula>
    </cfRule>
  </conditionalFormatting>
  <conditionalFormatting sqref="KQ38">
    <cfRule type="expression" dxfId="691" priority="172">
      <formula>KQ38:UU97="M"</formula>
    </cfRule>
    <cfRule type="expression" dxfId="690" priority="173">
      <formula>KQ38:UU97="BH"</formula>
    </cfRule>
    <cfRule type="expression" dxfId="689" priority="174">
      <formula>KQ38:UU97="CD"</formula>
    </cfRule>
    <cfRule type="expression" dxfId="688" priority="175">
      <formula>KQ38:UU97="F"</formula>
    </cfRule>
    <cfRule type="expression" dxfId="687" priority="176">
      <formula>KQ38:UU97="CM"</formula>
    </cfRule>
    <cfRule type="containsBlanks" dxfId="686" priority="177">
      <formula>LEN(TRIM(KQ38))=0</formula>
    </cfRule>
    <cfRule type="expression" dxfId="685" priority="178">
      <formula>KQ38:UU97="CP"</formula>
    </cfRule>
    <cfRule type="expression" dxfId="684" priority="179">
      <formula>KQ38:UU94="B"</formula>
    </cfRule>
    <cfRule type="expression" dxfId="683" priority="180">
      <formula>KQ38:UU94=1</formula>
    </cfRule>
    <cfRule type="cellIs" dxfId="682" priority="181" operator="between">
      <formula>0.0001</formula>
      <formula>0.9999</formula>
    </cfRule>
  </conditionalFormatting>
  <conditionalFormatting sqref="KQ19:KS19 GL35 GN35:GW35 GY35:HA35 HD35:HJ35">
    <cfRule type="expression" dxfId="681" priority="146469">
      <formula>GL19:QP77="B"</formula>
    </cfRule>
    <cfRule type="expression" dxfId="680" priority="146470">
      <formula>GL19:QP77=1</formula>
    </cfRule>
    <cfRule type="cellIs" dxfId="679" priority="146471" operator="between">
      <formula>0.0001</formula>
      <formula>0.9999</formula>
    </cfRule>
    <cfRule type="expression" dxfId="678" priority="146472">
      <formula>GL19:QP80="M"</formula>
    </cfRule>
    <cfRule type="expression" dxfId="677" priority="146473">
      <formula>GL19:QP80="BH"</formula>
    </cfRule>
    <cfRule type="expression" dxfId="676" priority="146474">
      <formula>GL19:QP80="CD"</formula>
    </cfRule>
    <cfRule type="expression" dxfId="675" priority="146475">
      <formula>GL19:QP80="F"</formula>
    </cfRule>
    <cfRule type="expression" dxfId="674" priority="146476">
      <formula>GL19:QP80="CM"</formula>
    </cfRule>
    <cfRule type="containsBlanks" dxfId="673" priority="146477">
      <formula>LEN(TRIM(GL19))=0</formula>
    </cfRule>
    <cfRule type="expression" dxfId="672" priority="146478">
      <formula>GL19:QP80="CP"</formula>
    </cfRule>
  </conditionalFormatting>
  <conditionalFormatting sqref="KR38:KS38">
    <cfRule type="expression" dxfId="671" priority="182">
      <formula>KR38:UV97="M"</formula>
    </cfRule>
    <cfRule type="expression" dxfId="670" priority="183">
      <formula>KR38:UV97="BH"</formula>
    </cfRule>
    <cfRule type="expression" dxfId="669" priority="184">
      <formula>KR38:UV97="CD"</formula>
    </cfRule>
    <cfRule type="expression" dxfId="668" priority="185">
      <formula>KR38:UV97="F"</formula>
    </cfRule>
    <cfRule type="expression" dxfId="667" priority="186">
      <formula>KR38:UV97="CM"</formula>
    </cfRule>
    <cfRule type="containsBlanks" dxfId="666" priority="187">
      <formula>LEN(TRIM(KR38))=0</formula>
    </cfRule>
    <cfRule type="expression" dxfId="665" priority="188">
      <formula>KR38:UV97="CP"</formula>
    </cfRule>
    <cfRule type="expression" dxfId="664" priority="189">
      <formula>KR38:UV94="B"</formula>
    </cfRule>
    <cfRule type="expression" dxfId="663" priority="190">
      <formula>KR38:UV94=1</formula>
    </cfRule>
    <cfRule type="cellIs" dxfId="662" priority="191" operator="between">
      <formula>0.0001</formula>
      <formula>0.9999</formula>
    </cfRule>
  </conditionalFormatting>
  <dataValidations count="1">
    <dataValidation showInputMessage="1" showErrorMessage="1" sqref="AZ2:AZ54 AZ57:AZ73" xr:uid="{2CEA1C5E-C8AB-4585-AC50-12B321514BB3}"/>
  </dataValidations>
  <pageMargins left="0.7" right="0.7" top="0.75" bottom="0.75" header="0.3" footer="0.3"/>
  <pageSetup orientation="portrait" r:id="rId1"/>
  <headerFooter>
    <oddFooter>&amp;L_x000D_&amp;1#&amp;"Calibri"&amp;10&amp;K000000 EXPLEO Internal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6DE8D14-415C-481E-9029-E66B354A6AE9}">
          <x14:formula1>
            <xm:f>Valeurs!$E$2:$E$3</xm:f>
          </x14:formula1>
          <xm:sqref>J2:J4 J6 J9:J26 J28:J29 J31:J43 J45:J52 J56:J73</xm:sqref>
        </x14:dataValidation>
        <x14:dataValidation type="list" allowBlank="1" showInputMessage="1" showErrorMessage="1" xr:uid="{5E9BB2C4-F48E-41AC-A29F-3EA86B1174CD}">
          <x14:formula1>
            <xm:f>Valeurs!$D$2:$D$3</xm:f>
          </x14:formula1>
          <xm:sqref>K2:K4 K6 K8:K26 K28:K29 K31:K53 K56:K73</xm:sqref>
        </x14:dataValidation>
        <x14:dataValidation type="list" allowBlank="1" showInputMessage="1" showErrorMessage="1" xr:uid="{29188310-00FB-41FF-B926-1A19B26CDA8E}">
          <x14:formula1>
            <xm:f>Valeurs!$E$2:$E$5</xm:f>
          </x14:formula1>
          <xm:sqref>J5 J7:J8 J27 K54:K55 J44 J53:J55 J30</xm:sqref>
        </x14:dataValidation>
        <x14:dataValidation type="list" allowBlank="1" showInputMessage="1" showErrorMessage="1" xr:uid="{963BDAFB-161D-4C25-A8F8-3E38AFA97387}">
          <x14:formula1>
            <xm:f>Valeurs!$D$2:$D$4</xm:f>
          </x14:formula1>
          <xm:sqref>K5 K7 K27 K30</xm:sqref>
        </x14:dataValidation>
        <x14:dataValidation type="list" allowBlank="1" showInputMessage="1" showErrorMessage="1" xr:uid="{F88C8287-EA90-4C65-B29D-EF7B4FA1270A}">
          <x14:formula1>
            <xm:f>Valeurs!$H$2:$H$10</xm:f>
          </x14:formula1>
          <xm:sqref>O2 O73</xm:sqref>
        </x14:dataValidation>
        <x14:dataValidation type="list" allowBlank="1" showInputMessage="1" showErrorMessage="1" xr:uid="{C2A3319F-568C-4C23-9FCF-94AA5A235804}">
          <x14:formula1>
            <xm:f>Valeurs!$H$2:$H$18</xm:f>
          </x14:formula1>
          <xm:sqref>O3:O72</xm:sqref>
        </x14:dataValidation>
        <x14:dataValidation type="list" allowBlank="1" showInputMessage="1" showErrorMessage="1" xr:uid="{E2886ACE-E1E7-43BF-B41C-68A23A2EACD6}">
          <x14:formula1>
            <xm:f>Valeurs!$G$2:$G$20</xm:f>
          </x14:formula1>
          <xm:sqref>N2:N58 N64 N68:N73</xm:sqref>
        </x14:dataValidation>
        <x14:dataValidation type="list" allowBlank="1" showInputMessage="1" showErrorMessage="1" xr:uid="{BE89A678-A738-40C5-B7E8-9D3AE1849D84}">
          <x14:formula1>
            <xm:f>Valeurs!$G$2:$G$30</xm:f>
          </x14:formula1>
          <xm:sqref>N59:N63 N65:N67</xm:sqref>
        </x14:dataValidation>
        <x14:dataValidation type="list" allowBlank="1" showInputMessage="1" showErrorMessage="1" xr:uid="{0A5BC91C-840A-487B-AFC7-2ABADAF7653F}">
          <x14:formula1>
            <xm:f>Valeurs!$I$2:$I$20</xm:f>
          </x14:formula1>
          <xm:sqref>R2:R73</xm:sqref>
        </x14:dataValidation>
        <x14:dataValidation type="list" allowBlank="1" showInputMessage="1" showErrorMessage="1" xr:uid="{4B5608DF-605F-4DA7-99E6-2A1FF13A8B6B}">
          <x14:formula1>
            <xm:f>Valeurs!$C$2:$C$3</xm:f>
          </x14:formula1>
          <xm:sqref>I2:I73</xm:sqref>
        </x14:dataValidation>
        <x14:dataValidation type="list" allowBlank="1" showInputMessage="1" showErrorMessage="1" xr:uid="{17C65AF0-8572-46E9-84FF-D32320D24052}">
          <x14:formula1>
            <xm:f>Valeurs!$B$2:$B$9</xm:f>
          </x14:formula1>
          <xm:sqref>F2:F73</xm:sqref>
        </x14:dataValidation>
        <x14:dataValidation type="list" allowBlank="1" showInputMessage="1" showErrorMessage="1" xr:uid="{E465DD57-8531-4EAF-9C05-4462ED39FB57}">
          <x14:formula1>
            <xm:f>Valeurs!$A$2:$A$3</xm:f>
          </x14:formula1>
          <xm:sqref>E2:E73</xm:sqref>
        </x14:dataValidation>
        <x14:dataValidation type="list" allowBlank="1" showInputMessage="1" showErrorMessage="1" xr:uid="{F0FC29DC-40A9-4D6F-A9C9-C5227144F907}">
          <x14:formula1>
            <xm:f>Valeurs!$F$2:$F$4</xm:f>
          </x14:formula1>
          <xm:sqref>H2:H73</xm:sqref>
        </x14:dataValidation>
        <x14:dataValidation type="list" allowBlank="1" showInputMessage="1" showErrorMessage="1" xr:uid="{81E97564-C52B-4365-8A71-A306BE249568}">
          <x14:formula1>
            <xm:f>Valeurs!$J$2:$J$20</xm:f>
          </x14:formula1>
          <xm:sqref>L2:L73</xm:sqref>
        </x14:dataValidation>
        <x14:dataValidation type="list" allowBlank="1" showInputMessage="1" showErrorMessage="1" xr:uid="{8594EA98-C8EB-4C66-A688-97B54E1E1467}">
          <x14:formula1>
            <xm:f>Valeurs!$J$2:$J$24</xm:f>
          </x14:formula1>
          <xm:sqref>L2:L73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BF4E-C766-45AC-B247-5699D5EF6625}">
  <dimension ref="A1:L24"/>
  <sheetViews>
    <sheetView topLeftCell="B1" workbookViewId="0">
      <selection activeCell="J3" sqref="J3"/>
    </sheetView>
  </sheetViews>
  <sheetFormatPr defaultColWidth="8.88671875" defaultRowHeight="14.4"/>
  <cols>
    <col min="1" max="1" width="12.5546875" customWidth="1"/>
    <col min="2" max="2" width="11.33203125" customWidth="1"/>
    <col min="4" max="4" width="10.33203125" bestFit="1" customWidth="1"/>
    <col min="7" max="7" width="17.44140625" customWidth="1"/>
    <col min="8" max="8" width="24" customWidth="1"/>
    <col min="9" max="9" width="13.33203125" customWidth="1"/>
    <col min="10" max="10" width="25.88671875" customWidth="1"/>
    <col min="11" max="11" width="27" customWidth="1"/>
    <col min="12" max="12" width="25" customWidth="1"/>
    <col min="13" max="13" width="16.6640625" customWidth="1"/>
  </cols>
  <sheetData>
    <row r="1" spans="1:12">
      <c r="A1" t="s">
        <v>4</v>
      </c>
      <c r="B1" t="s">
        <v>5</v>
      </c>
      <c r="C1" t="s">
        <v>8</v>
      </c>
      <c r="D1" t="s">
        <v>10</v>
      </c>
      <c r="E1" t="s">
        <v>9</v>
      </c>
      <c r="F1" t="s">
        <v>605</v>
      </c>
      <c r="G1" t="s">
        <v>13</v>
      </c>
      <c r="H1" t="s">
        <v>15</v>
      </c>
      <c r="I1" t="s">
        <v>18</v>
      </c>
      <c r="J1" t="s">
        <v>606</v>
      </c>
      <c r="K1" t="s">
        <v>6</v>
      </c>
      <c r="L1" t="s">
        <v>607</v>
      </c>
    </row>
    <row r="2" spans="1:12">
      <c r="A2" t="s">
        <v>419</v>
      </c>
      <c r="B2" t="s">
        <v>507</v>
      </c>
      <c r="C2" t="s">
        <v>423</v>
      </c>
      <c r="D2" t="s">
        <v>425</v>
      </c>
      <c r="E2" t="s">
        <v>424</v>
      </c>
      <c r="F2" t="s">
        <v>439</v>
      </c>
      <c r="G2" t="s">
        <v>608</v>
      </c>
      <c r="H2" t="s">
        <v>609</v>
      </c>
      <c r="I2" t="s">
        <v>592</v>
      </c>
      <c r="J2" t="s">
        <v>610</v>
      </c>
      <c r="K2" t="s">
        <v>421</v>
      </c>
      <c r="L2" t="s">
        <v>533</v>
      </c>
    </row>
    <row r="3" spans="1:12">
      <c r="A3" t="s">
        <v>470</v>
      </c>
      <c r="B3" t="s">
        <v>465</v>
      </c>
      <c r="C3" t="s">
        <v>611</v>
      </c>
      <c r="D3" t="s">
        <v>441</v>
      </c>
      <c r="E3" t="s">
        <v>440</v>
      </c>
      <c r="F3" t="s">
        <v>422</v>
      </c>
      <c r="G3" t="s">
        <v>478</v>
      </c>
      <c r="H3" t="s">
        <v>434</v>
      </c>
      <c r="I3" t="s">
        <v>445</v>
      </c>
      <c r="J3" t="s">
        <v>426</v>
      </c>
      <c r="K3" t="s">
        <v>503</v>
      </c>
      <c r="L3" t="s">
        <v>612</v>
      </c>
    </row>
    <row r="4" spans="1:12">
      <c r="B4" t="s">
        <v>437</v>
      </c>
      <c r="D4" t="s">
        <v>613</v>
      </c>
      <c r="E4" t="s">
        <v>613</v>
      </c>
      <c r="F4" t="s">
        <v>548</v>
      </c>
      <c r="G4" t="s">
        <v>539</v>
      </c>
      <c r="H4" t="s">
        <v>451</v>
      </c>
      <c r="I4" t="s">
        <v>428</v>
      </c>
      <c r="J4" t="s">
        <v>489</v>
      </c>
      <c r="K4" t="s">
        <v>448</v>
      </c>
      <c r="L4" t="s">
        <v>450</v>
      </c>
    </row>
    <row r="5" spans="1:12">
      <c r="B5" t="s">
        <v>431</v>
      </c>
      <c r="G5" t="s">
        <v>474</v>
      </c>
      <c r="H5" t="s">
        <v>486</v>
      </c>
      <c r="I5" t="s">
        <v>614</v>
      </c>
      <c r="J5" t="s">
        <v>432</v>
      </c>
      <c r="K5" t="s">
        <v>471</v>
      </c>
      <c r="L5" t="s">
        <v>477</v>
      </c>
    </row>
    <row r="6" spans="1:12">
      <c r="B6" t="s">
        <v>420</v>
      </c>
      <c r="G6" t="s">
        <v>427</v>
      </c>
      <c r="H6" t="s">
        <v>550</v>
      </c>
      <c r="I6" t="s">
        <v>604</v>
      </c>
      <c r="J6" t="s">
        <v>549</v>
      </c>
      <c r="K6" t="s">
        <v>438</v>
      </c>
      <c r="L6" t="s">
        <v>519</v>
      </c>
    </row>
    <row r="7" spans="1:12">
      <c r="B7" t="s">
        <v>567</v>
      </c>
      <c r="G7" t="s">
        <v>443</v>
      </c>
      <c r="H7" t="s">
        <v>615</v>
      </c>
      <c r="I7" t="s">
        <v>616</v>
      </c>
      <c r="J7" t="s">
        <v>526</v>
      </c>
      <c r="K7" t="s">
        <v>617</v>
      </c>
      <c r="L7" t="s">
        <v>550</v>
      </c>
    </row>
    <row r="8" spans="1:12">
      <c r="B8" t="s">
        <v>618</v>
      </c>
      <c r="G8" t="s">
        <v>619</v>
      </c>
      <c r="H8" t="s">
        <v>620</v>
      </c>
      <c r="J8" t="s">
        <v>449</v>
      </c>
      <c r="K8" t="s">
        <v>603</v>
      </c>
      <c r="L8" t="s">
        <v>433</v>
      </c>
    </row>
    <row r="9" spans="1:12">
      <c r="B9" t="s">
        <v>559</v>
      </c>
      <c r="G9" t="s">
        <v>456</v>
      </c>
      <c r="H9" t="s">
        <v>513</v>
      </c>
      <c r="J9" t="s">
        <v>454</v>
      </c>
      <c r="L9" t="s">
        <v>494</v>
      </c>
    </row>
    <row r="10" spans="1:12">
      <c r="B10" t="s">
        <v>502</v>
      </c>
      <c r="G10" t="s">
        <v>512</v>
      </c>
      <c r="H10" t="s">
        <v>621</v>
      </c>
      <c r="J10" t="s">
        <v>532</v>
      </c>
      <c r="L10" t="s">
        <v>622</v>
      </c>
    </row>
    <row r="11" spans="1:12">
      <c r="G11" t="s">
        <v>623</v>
      </c>
      <c r="H11" t="s">
        <v>624</v>
      </c>
      <c r="J11" t="s">
        <v>572</v>
      </c>
      <c r="L11" t="s">
        <v>625</v>
      </c>
    </row>
    <row r="12" spans="1:12">
      <c r="G12" t="s">
        <v>467</v>
      </c>
      <c r="H12" t="s">
        <v>562</v>
      </c>
      <c r="J12" t="s">
        <v>518</v>
      </c>
      <c r="L12" t="s">
        <v>473</v>
      </c>
    </row>
    <row r="13" spans="1:12" ht="28.8">
      <c r="G13" s="122" t="s">
        <v>599</v>
      </c>
      <c r="H13" t="s">
        <v>444</v>
      </c>
      <c r="J13" t="s">
        <v>537</v>
      </c>
      <c r="L13" t="s">
        <v>485</v>
      </c>
    </row>
    <row r="14" spans="1:12">
      <c r="G14" t="s">
        <v>534</v>
      </c>
      <c r="H14" t="s">
        <v>626</v>
      </c>
      <c r="J14" t="s">
        <v>627</v>
      </c>
      <c r="L14" t="s">
        <v>508</v>
      </c>
    </row>
    <row r="15" spans="1:12">
      <c r="G15" t="s">
        <v>413</v>
      </c>
      <c r="H15" t="s">
        <v>462</v>
      </c>
      <c r="J15" t="s">
        <v>459</v>
      </c>
      <c r="L15" t="s">
        <v>527</v>
      </c>
    </row>
    <row r="16" spans="1:12">
      <c r="G16" t="s">
        <v>561</v>
      </c>
      <c r="H16" t="s">
        <v>473</v>
      </c>
      <c r="J16" t="s">
        <v>493</v>
      </c>
      <c r="L16" t="s">
        <v>573</v>
      </c>
    </row>
    <row r="17" spans="7:12">
      <c r="G17" t="s">
        <v>568</v>
      </c>
      <c r="H17" t="s">
        <v>600</v>
      </c>
      <c r="J17" t="s">
        <v>484</v>
      </c>
      <c r="L17" t="s">
        <v>579</v>
      </c>
    </row>
    <row r="18" spans="7:12">
      <c r="G18" t="s">
        <v>579</v>
      </c>
      <c r="J18" t="s">
        <v>472</v>
      </c>
      <c r="L18" t="s">
        <v>442</v>
      </c>
    </row>
    <row r="19" spans="7:12">
      <c r="G19" t="s">
        <v>628</v>
      </c>
      <c r="J19" t="s">
        <v>629</v>
      </c>
      <c r="L19" t="s">
        <v>460</v>
      </c>
    </row>
    <row r="20" spans="7:12">
      <c r="G20" t="s">
        <v>461</v>
      </c>
      <c r="J20" t="s">
        <v>630</v>
      </c>
      <c r="L20" t="s">
        <v>467</v>
      </c>
    </row>
    <row r="21" spans="7:12">
      <c r="G21" t="s">
        <v>597</v>
      </c>
      <c r="L21" t="s">
        <v>560</v>
      </c>
    </row>
    <row r="22" spans="7:12">
      <c r="L22" t="s">
        <v>631</v>
      </c>
    </row>
    <row r="23" spans="7:12">
      <c r="L23" t="s">
        <v>455</v>
      </c>
    </row>
    <row r="24" spans="7:12">
      <c r="L24" t="s">
        <v>599</v>
      </c>
    </row>
  </sheetData>
  <pageMargins left="0.7" right="0.7" top="0.75" bottom="0.75" header="0.3" footer="0.3"/>
  <headerFooter>
    <oddFooter>&amp;L_x000D_&amp;1#&amp;"Calibri"&amp;10&amp;K000000 EXPLEO Internal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C7D620BB715145962605BEED67D858" ma:contentTypeVersion="13" ma:contentTypeDescription="Create a new document." ma:contentTypeScope="" ma:versionID="e3d3f8a6cf6c2f28274b9ff3c248b7cd">
  <xsd:schema xmlns:xsd="http://www.w3.org/2001/XMLSchema" xmlns:xs="http://www.w3.org/2001/XMLSchema" xmlns:p="http://schemas.microsoft.com/office/2006/metadata/properties" xmlns:ns2="bde15b67-addc-44bc-b535-a60ab1db99fb" xmlns:ns3="214cfa70-2844-42aa-b2a0-fe98ca9251c5" targetNamespace="http://schemas.microsoft.com/office/2006/metadata/properties" ma:root="true" ma:fieldsID="55d812e9463724914a8f893a2d820641" ns2:_="" ns3:_="">
    <xsd:import namespace="bde15b67-addc-44bc-b535-a60ab1db99fb"/>
    <xsd:import namespace="214cfa70-2844-42aa-b2a0-fe98ca925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15b67-addc-44bc-b535-a60ab1db9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b0fed68-6da0-4850-90bb-447d04ec8e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cfa70-2844-42aa-b2a0-fe98ca9251c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e5bf2dc-be9a-42de-9219-da29f54adcc5}" ma:internalName="TaxCatchAll" ma:showField="CatchAllData" ma:web="214cfa70-2844-42aa-b2a0-fe98ca925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14cfa70-2844-42aa-b2a0-fe98ca9251c5" xsi:nil="true"/>
    <lcf76f155ced4ddcb4097134ff3c332f xmlns="bde15b67-addc-44bc-b535-a60ab1db9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3576A3-0387-42BF-A162-4A3B3557F2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032DA-F986-4A13-BD49-FC5FB6431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15b67-addc-44bc-b535-a60ab1db99fb"/>
    <ds:schemaRef ds:uri="214cfa70-2844-42aa-b2a0-fe98ca925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6D841A-66FE-4779-81ED-7E3FD17BA4FE}">
  <ds:schemaRefs>
    <ds:schemaRef ds:uri="http://schemas.microsoft.com/office/2006/metadata/properties"/>
    <ds:schemaRef ds:uri="http://schemas.microsoft.com/office/infopath/2007/PartnerControls"/>
    <ds:schemaRef ds:uri="214cfa70-2844-42aa-b2a0-fe98ca9251c5"/>
    <ds:schemaRef ds:uri="bde15b67-addc-44bc-b535-a60ab1db99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Travaux Weekend 2025</vt:lpstr>
      <vt:lpstr>Historique PdC</vt:lpstr>
      <vt:lpstr>Plan de charge ME 2023</vt:lpstr>
      <vt:lpstr>Valeurs PdC</vt:lpstr>
      <vt:lpstr>Feuil2</vt:lpstr>
      <vt:lpstr>Sheet1</vt:lpstr>
      <vt:lpstr>Feuil1</vt:lpstr>
      <vt:lpstr>Plan de charge ME 2024</vt:lpstr>
      <vt:lpstr>Valeurs</vt:lpstr>
      <vt:lpstr>Plan de charge ME 2025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zegdane</dc:creator>
  <cp:keywords/>
  <dc:description/>
  <cp:lastModifiedBy>ZEGDANE Ahmed</cp:lastModifiedBy>
  <cp:revision/>
  <dcterms:created xsi:type="dcterms:W3CDTF">2023-10-19T11:14:45Z</dcterms:created>
  <dcterms:modified xsi:type="dcterms:W3CDTF">2025-07-10T11:06:30Z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0x0101000EC7D620BB715145962605BEED67D858</vt:lpwstr>
  </property>
  <property fmtid="{D5CDD505-2E9C-101B-9397-08002B2CF9AE}" pid="3" name="MediaServiceImageTags">
    <vt:lpwstr/>
  </property>
  <property fmtid="{D5CDD505-2E9C-101B-9397-08002B2CF9AE}" pid="4" name="MSIP_Label_77ccc63a-f756-4161-8054-32c679179e9e_Enabled">
    <vt:lpwstr>true</vt:lpwstr>
  </property>
  <property fmtid="{D5CDD505-2E9C-101B-9397-08002B2CF9AE}" pid="5" name="MSIP_Label_77ccc63a-f756-4161-8054-32c679179e9e_SetDate">
    <vt:lpwstr>2024-06-12T08:41:55Z</vt:lpwstr>
  </property>
  <property fmtid="{D5CDD505-2E9C-101B-9397-08002B2CF9AE}" pid="6" name="MSIP_Label_77ccc63a-f756-4161-8054-32c679179e9e_Method">
    <vt:lpwstr>Standard</vt:lpwstr>
  </property>
  <property fmtid="{D5CDD505-2E9C-101B-9397-08002B2CF9AE}" pid="7" name="MSIP_Label_77ccc63a-f756-4161-8054-32c679179e9e_Name">
    <vt:lpwstr>Expleo Internal</vt:lpwstr>
  </property>
  <property fmtid="{D5CDD505-2E9C-101B-9397-08002B2CF9AE}" pid="8" name="MSIP_Label_77ccc63a-f756-4161-8054-32c679179e9e_SiteId">
    <vt:lpwstr>3b0e7247-e0d5-44bf-8ed1-d01b18d16ca2</vt:lpwstr>
  </property>
  <property fmtid="{D5CDD505-2E9C-101B-9397-08002B2CF9AE}" pid="9" name="MSIP_Label_77ccc63a-f756-4161-8054-32c679179e9e_ActionId">
    <vt:lpwstr>e3096bab-4b11-4e36-8bab-c565d48eb90d</vt:lpwstr>
  </property>
  <property fmtid="{D5CDD505-2E9C-101B-9397-08002B2CF9AE}" pid="10" name="MSIP_Label_77ccc63a-f756-4161-8054-32c679179e9e_ContentBits">
    <vt:lpwstr>2</vt:lpwstr>
  </property>
</Properties>
</file>