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Privado " sheetId="1" r:id="rId4"/>
  </sheets>
  <definedNames/>
  <calcPr/>
  <extLst>
    <ext uri="GoogleSheetsCustomDataVersion2">
      <go:sheetsCustomData xmlns:go="http://customooxmlschemas.google.com/" r:id="rId5" roundtripDataChecksum="Wn5wxV+hG0gCRi2NpnJnGBPn7uwEIRLLNcHk1pTNDDg="/>
    </ext>
  </extLst>
</workbook>
</file>

<file path=xl/sharedStrings.xml><?xml version="1.0" encoding="utf-8"?>
<sst xmlns="http://schemas.openxmlformats.org/spreadsheetml/2006/main" count="76" uniqueCount="75">
  <si>
    <t>EVALUACIÓN DE PROYECTOS TIC</t>
  </si>
  <si>
    <t>EVALUACIÓN PRIVADA</t>
  </si>
  <si>
    <t>PLANTILLA DE ESTRUCTURA DE FLUJOS</t>
  </si>
  <si>
    <t>ESTRUCTURA DE FILAS</t>
  </si>
  <si>
    <t>JE/2022</t>
  </si>
  <si>
    <t>NO ES UN EJEMPLO… ES LA ESTRUCTURA PARA EXPERIMENTAR</t>
  </si>
  <si>
    <t>AÑOS  (períodos)  ---+</t>
  </si>
  <si>
    <t>INGRESOS AFECTAN IMPUESTO A UTILIDAD</t>
  </si>
  <si>
    <t>1.1</t>
  </si>
  <si>
    <t>1.2</t>
  </si>
  <si>
    <t>1.3</t>
  </si>
  <si>
    <t>1.4</t>
  </si>
  <si>
    <t>EGRESOS AFECTAN IMPUESTO A UTILIDAD</t>
  </si>
  <si>
    <t>2.1</t>
  </si>
  <si>
    <t>Anteriores a la Puesta en Marcha</t>
  </si>
  <si>
    <t>2.1.1</t>
  </si>
  <si>
    <t>2.1.2</t>
  </si>
  <si>
    <t>2.1.3</t>
  </si>
  <si>
    <t>2.1.4</t>
  </si>
  <si>
    <t>APALANCAMIENTO</t>
  </si>
  <si>
    <t>2.2</t>
  </si>
  <si>
    <t>Costos de Operación</t>
  </si>
  <si>
    <t>2.2.1</t>
  </si>
  <si>
    <t>Patentes municipales</t>
  </si>
  <si>
    <t>2.2.2</t>
  </si>
  <si>
    <t>2.2.3</t>
  </si>
  <si>
    <t>2.2.4</t>
  </si>
  <si>
    <t>2.2.5</t>
  </si>
  <si>
    <t>DESARROLLO DEL CRÉDITO PARA EL PROYECTO</t>
  </si>
  <si>
    <t>GASTOS NO DESEMBOLSABLES</t>
  </si>
  <si>
    <t>SALDO</t>
  </si>
  <si>
    <t>Periodos de Pago</t>
  </si>
  <si>
    <t>Tasa de int. Período</t>
  </si>
  <si>
    <t>Cuota</t>
  </si>
  <si>
    <t>3.1</t>
  </si>
  <si>
    <t>3.2</t>
  </si>
  <si>
    <t>UTILIDAD DEL PERÍODO ANTES DE IMPUESTO</t>
  </si>
  <si>
    <t>4b</t>
  </si>
  <si>
    <t>PERDIDA ACUMULADA ANTES DE IMPUESTO</t>
  </si>
  <si>
    <t>INTERESES</t>
  </si>
  <si>
    <t>AMORTIZACIÓN</t>
  </si>
  <si>
    <t>CUOTA</t>
  </si>
  <si>
    <t>5c</t>
  </si>
  <si>
    <t>AJUSTE POR GASTOS NO DESEMBOLSABLES</t>
  </si>
  <si>
    <t>UTILIDAD DESPUÉS DE IMPUESTOS</t>
  </si>
  <si>
    <t>INGRESOS NO AFECTAN IMPUESTO UTILID.</t>
  </si>
  <si>
    <t>7.1</t>
  </si>
  <si>
    <t>EGRESOS NO AFECTAN A IMPUESTO UTILID.</t>
  </si>
  <si>
    <t>8.2</t>
  </si>
  <si>
    <t>Costo  de instalación</t>
  </si>
  <si>
    <t>8.3</t>
  </si>
  <si>
    <t>Costo  de bicicletas</t>
  </si>
  <si>
    <t>8.4</t>
  </si>
  <si>
    <t>FLUJO DE CAJA</t>
  </si>
  <si>
    <t xml:space="preserve">  =TIR(C44:H44)</t>
  </si>
  <si>
    <t>TIR</t>
  </si>
  <si>
    <t xml:space="preserve">  =VNA(E47;D44:H44)-C44</t>
  </si>
  <si>
    <t>VAN</t>
  </si>
  <si>
    <t>Tasa de descuento</t>
  </si>
  <si>
    <t>Pregunta 1:</t>
  </si>
  <si>
    <t>Cantidad de estaciones</t>
  </si>
  <si>
    <t>Bicicletas por estación</t>
  </si>
  <si>
    <t>Costo estación +  acceso de carga</t>
  </si>
  <si>
    <t>Patente municipal anual</t>
  </si>
  <si>
    <t>Mantenimiento + energía</t>
  </si>
  <si>
    <t>Precio por bicicleta</t>
  </si>
  <si>
    <t>Vida util bicicleta</t>
  </si>
  <si>
    <t>3 años</t>
  </si>
  <si>
    <t>Costo recogida /hora</t>
  </si>
  <si>
    <t>Seguro anual /bicicleta</t>
  </si>
  <si>
    <t>Costos de operación /bicicleta</t>
  </si>
  <si>
    <t>Uso inicial mensual /bicicleta (horas)</t>
  </si>
  <si>
    <t>Proyección uso anual /bicicleta (horas)</t>
  </si>
  <si>
    <t>Incremento uso /año</t>
  </si>
  <si>
    <t>Tarifa a cobrar por hora (modificable)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</si>
</sst>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 ;[Red]\-#,##0\ "/>
    <numFmt numFmtId="165" formatCode="&quot;$&quot;#,##0;[Red]\-&quot;$&quot;#,##0"/>
    <numFmt numFmtId="166" formatCode="&quot;$&quot;#,##0.00;[Red]\-&quot;$&quot;#,##0.00"/>
    <numFmt numFmtId="167" formatCode="0.000%"/>
    <numFmt numFmtId="168" formatCode="#,##0.00_ ;[Red]\-#,##0.00\ "/>
  </numFmts>
  <fonts count="7">
    <font>
      <sz val="12.0"/>
      <color theme="1"/>
      <name val="Calibri"/>
      <scheme val="minor"/>
    </font>
    <font>
      <sz val="12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</fills>
  <borders count="2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horizontal="center"/>
    </xf>
    <xf borderId="0" fillId="0" fontId="5" numFmtId="0" xfId="0" applyFont="1"/>
    <xf borderId="1" fillId="2" fontId="2" numFmtId="0" xfId="0" applyBorder="1" applyFill="1" applyFont="1"/>
    <xf borderId="1" fillId="2" fontId="6" numFmtId="0" xfId="0" applyBorder="1" applyFont="1"/>
    <xf borderId="1" fillId="2" fontId="2" numFmtId="0" xfId="0" applyAlignment="1" applyBorder="1" applyFont="1">
      <alignment horizontal="center"/>
    </xf>
    <xf borderId="2" fillId="3" fontId="6" numFmtId="0" xfId="0" applyBorder="1" applyFill="1" applyFont="1"/>
    <xf borderId="2" fillId="3" fontId="6" numFmtId="164" xfId="0" applyBorder="1" applyFont="1" applyNumberFormat="1"/>
    <xf borderId="0" fillId="0" fontId="1" numFmtId="165" xfId="0" applyFont="1" applyNumberFormat="1"/>
    <xf borderId="2" fillId="0" fontId="6" numFmtId="0" xfId="0" applyAlignment="1" applyBorder="1" applyFont="1">
      <alignment horizontal="right"/>
    </xf>
    <xf borderId="2" fillId="4" fontId="6" numFmtId="164" xfId="0" applyBorder="1" applyFill="1" applyFont="1" applyNumberFormat="1"/>
    <xf borderId="2" fillId="0" fontId="6" numFmtId="164" xfId="0" applyBorder="1" applyFont="1" applyNumberFormat="1"/>
    <xf borderId="2" fillId="0" fontId="6" numFmtId="0" xfId="0" applyAlignment="1" applyBorder="1" applyFont="1">
      <alignment horizontal="right" readingOrder="0"/>
    </xf>
    <xf borderId="1" fillId="5" fontId="3" numFmtId="0" xfId="0" applyBorder="1" applyFill="1" applyFont="1"/>
    <xf borderId="1" fillId="5" fontId="1" numFmtId="0" xfId="0" applyBorder="1" applyFont="1"/>
    <xf borderId="2" fillId="0" fontId="6" numFmtId="0" xfId="0" applyAlignment="1" applyBorder="1" applyFont="1">
      <alignment horizontal="left" readingOrder="0"/>
    </xf>
    <xf borderId="2" fillId="0" fontId="6" numFmtId="164" xfId="0" applyAlignment="1" applyBorder="1" applyFont="1" applyNumberFormat="1">
      <alignment readingOrder="0"/>
    </xf>
    <xf borderId="0" fillId="0" fontId="3" numFmtId="0" xfId="0" applyFont="1"/>
    <xf borderId="3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5" fillId="3" fontId="6" numFmtId="0" xfId="0" applyAlignment="1" applyBorder="1" applyFont="1">
      <alignment horizontal="center"/>
    </xf>
    <xf borderId="6" fillId="3" fontId="6" numFmtId="166" xfId="0" applyBorder="1" applyFont="1" applyNumberFormat="1"/>
    <xf borderId="7" fillId="3" fontId="6" numFmtId="0" xfId="0" applyAlignment="1" applyBorder="1" applyFont="1">
      <alignment horizontal="center"/>
    </xf>
    <xf borderId="7" fillId="3" fontId="6" numFmtId="9" xfId="0" applyAlignment="1" applyBorder="1" applyFont="1" applyNumberFormat="1">
      <alignment horizontal="center"/>
    </xf>
    <xf borderId="8" fillId="3" fontId="6" numFmtId="166" xfId="0" applyBorder="1" applyFont="1" applyNumberFormat="1"/>
    <xf borderId="9" fillId="0" fontId="1" numFmtId="166" xfId="0" applyBorder="1" applyFont="1" applyNumberFormat="1"/>
    <xf borderId="10" fillId="0" fontId="1" numFmtId="166" xfId="0" applyBorder="1" applyFont="1" applyNumberFormat="1"/>
    <xf borderId="11" fillId="0" fontId="1" numFmtId="166" xfId="0" applyBorder="1" applyFont="1" applyNumberFormat="1"/>
    <xf borderId="2" fillId="0" fontId="6" numFmtId="0" xfId="0" applyBorder="1" applyFont="1"/>
    <xf borderId="12" fillId="0" fontId="1" numFmtId="166" xfId="0" applyBorder="1" applyFont="1" applyNumberFormat="1"/>
    <xf borderId="2" fillId="0" fontId="1" numFmtId="166" xfId="0" applyBorder="1" applyFont="1" applyNumberFormat="1"/>
    <xf borderId="13" fillId="0" fontId="1" numFmtId="166" xfId="0" applyBorder="1" applyFont="1" applyNumberFormat="1"/>
    <xf borderId="14" fillId="3" fontId="6" numFmtId="0" xfId="0" applyBorder="1" applyFont="1"/>
    <xf borderId="14" fillId="3" fontId="6" numFmtId="164" xfId="0" applyBorder="1" applyFont="1" applyNumberFormat="1"/>
    <xf borderId="15" fillId="6" fontId="6" numFmtId="0" xfId="0" applyBorder="1" applyFill="1" applyFont="1"/>
    <xf borderId="16" fillId="6" fontId="6" numFmtId="164" xfId="0" applyBorder="1" applyFont="1" applyNumberFormat="1"/>
    <xf borderId="6" fillId="0" fontId="1" numFmtId="166" xfId="0" applyBorder="1" applyFont="1" applyNumberFormat="1"/>
    <xf borderId="7" fillId="0" fontId="1" numFmtId="166" xfId="0" applyBorder="1" applyFont="1" applyNumberFormat="1"/>
    <xf borderId="8" fillId="0" fontId="1" numFmtId="166" xfId="0" applyBorder="1" applyFont="1" applyNumberFormat="1"/>
    <xf borderId="0" fillId="0" fontId="4" numFmtId="0" xfId="0" applyAlignment="1" applyFont="1">
      <alignment horizontal="center"/>
    </xf>
    <xf borderId="17" fillId="0" fontId="3" numFmtId="0" xfId="0" applyAlignment="1" applyBorder="1" applyFont="1">
      <alignment horizontal="right"/>
    </xf>
    <xf borderId="17" fillId="0" fontId="3" numFmtId="164" xfId="0" applyBorder="1" applyFont="1" applyNumberFormat="1"/>
    <xf borderId="0" fillId="0" fontId="3" numFmtId="0" xfId="0" applyAlignment="1" applyFont="1">
      <alignment horizontal="center"/>
    </xf>
    <xf borderId="2" fillId="6" fontId="6" numFmtId="0" xfId="0" applyBorder="1" applyFont="1"/>
    <xf borderId="2" fillId="6" fontId="6" numFmtId="164" xfId="0" applyBorder="1" applyFont="1" applyNumberFormat="1"/>
    <xf borderId="2" fillId="0" fontId="6" numFmtId="3" xfId="0" applyBorder="1" applyFont="1" applyNumberFormat="1"/>
    <xf borderId="2" fillId="0" fontId="1" numFmtId="0" xfId="0" applyBorder="1" applyFont="1"/>
    <xf borderId="2" fillId="0" fontId="1" numFmtId="164" xfId="0" applyBorder="1" applyFont="1" applyNumberFormat="1"/>
    <xf borderId="2" fillId="3" fontId="3" numFmtId="0" xfId="0" applyBorder="1" applyFont="1"/>
    <xf borderId="2" fillId="3" fontId="3" numFmtId="164" xfId="0" applyBorder="1" applyFont="1" applyNumberFormat="1"/>
    <xf borderId="3" fillId="7" fontId="6" numFmtId="0" xfId="0" applyBorder="1" applyFill="1" applyFont="1"/>
    <xf borderId="4" fillId="7" fontId="3" numFmtId="167" xfId="0" applyBorder="1" applyFont="1" applyNumberFormat="1"/>
    <xf borderId="4" fillId="7" fontId="2" numFmtId="0" xfId="0" applyBorder="1" applyFont="1"/>
    <xf borderId="4" fillId="7" fontId="3" numFmtId="0" xfId="0" applyBorder="1" applyFont="1"/>
    <xf borderId="5" fillId="7" fontId="1" numFmtId="0" xfId="0" applyBorder="1" applyFont="1"/>
    <xf borderId="18" fillId="7" fontId="6" numFmtId="0" xfId="0" applyBorder="1" applyFont="1"/>
    <xf borderId="1" fillId="7" fontId="3" numFmtId="164" xfId="0" applyBorder="1" applyFont="1" applyNumberFormat="1"/>
    <xf borderId="1" fillId="7" fontId="2" numFmtId="0" xfId="0" applyBorder="1" applyFont="1"/>
    <xf borderId="1" fillId="7" fontId="3" numFmtId="0" xfId="0" applyBorder="1" applyFont="1"/>
    <xf borderId="19" fillId="7" fontId="1" numFmtId="0" xfId="0" applyBorder="1" applyFont="1"/>
    <xf borderId="20" fillId="7" fontId="6" numFmtId="0" xfId="0" applyBorder="1" applyFont="1"/>
    <xf borderId="21" fillId="8" fontId="3" numFmtId="168" xfId="0" applyBorder="1" applyFill="1" applyFont="1" applyNumberFormat="1"/>
    <xf borderId="21" fillId="7" fontId="2" numFmtId="0" xfId="0" applyBorder="1" applyFont="1"/>
    <xf borderId="21" fillId="7" fontId="3" numFmtId="9" xfId="0" applyAlignment="1" applyBorder="1" applyFont="1" applyNumberFormat="1">
      <alignment horizontal="left"/>
    </xf>
    <xf borderId="21" fillId="7" fontId="3" numFmtId="0" xfId="0" applyBorder="1" applyFont="1"/>
    <xf borderId="22" fillId="7" fontId="1" numFmtId="0" xfId="0" applyBorder="1" applyFont="1"/>
    <xf borderId="0" fillId="0" fontId="1" numFmtId="0" xfId="0" applyAlignment="1" applyFont="1">
      <alignment vertical="bottom"/>
    </xf>
    <xf borderId="14" fillId="3" fontId="6" numFmtId="164" xfId="0" applyAlignment="1" applyBorder="1" applyFont="1" applyNumberFormat="1">
      <alignment readingOrder="0"/>
    </xf>
    <xf borderId="14" fillId="3" fontId="6" numFmtId="164" xfId="0" applyAlignment="1" applyBorder="1" applyFont="1" applyNumberFormat="1">
      <alignment horizontal="right" readingOrder="0"/>
    </xf>
    <xf borderId="0" fillId="0" fontId="1" numFmtId="0" xfId="0" applyAlignment="1" applyFont="1">
      <alignment readingOrder="0" vertical="bottom"/>
    </xf>
    <xf borderId="14" fillId="3" fontId="6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20</xdr:row>
      <xdr:rowOff>85725</xdr:rowOff>
    </xdr:from>
    <xdr:ext cx="219075" cy="2638425"/>
    <xdr:sp>
      <xdr:nvSpPr>
        <xdr:cNvPr id="3" name="Shape 3"/>
        <xdr:cNvSpPr/>
      </xdr:nvSpPr>
      <xdr:spPr>
        <a:xfrm>
          <a:off x="5245988" y="2470313"/>
          <a:ext cx="200025" cy="2619375"/>
        </a:xfrm>
        <a:custGeom>
          <a:rect b="b" l="l" r="r" t="t"/>
          <a:pathLst>
            <a:path extrusionOk="0" h="2705100" w="2413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76200</xdr:colOff>
      <xdr:row>34</xdr:row>
      <xdr:rowOff>123825</xdr:rowOff>
    </xdr:from>
    <xdr:ext cx="171450" cy="552450"/>
    <xdr:sp>
      <xdr:nvSpPr>
        <xdr:cNvPr id="4" name="Shape 4"/>
        <xdr:cNvSpPr/>
      </xdr:nvSpPr>
      <xdr:spPr>
        <a:xfrm>
          <a:off x="5269800" y="3513300"/>
          <a:ext cx="152400" cy="533400"/>
        </a:xfrm>
        <a:custGeom>
          <a:rect b="b" l="l" r="r" t="t"/>
          <a:pathLst>
            <a:path extrusionOk="0" h="2705100" w="2413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cap="flat" cmpd="sng" w="1905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28575</xdr:colOff>
      <xdr:row>22</xdr:row>
      <xdr:rowOff>133350</xdr:rowOff>
    </xdr:from>
    <xdr:ext cx="457200" cy="3076575"/>
    <xdr:sp>
      <xdr:nvSpPr>
        <xdr:cNvPr id="5" name="Shape 5"/>
        <xdr:cNvSpPr/>
      </xdr:nvSpPr>
      <xdr:spPr>
        <a:xfrm>
          <a:off x="5131688" y="2260763"/>
          <a:ext cx="428625" cy="3038475"/>
        </a:xfrm>
        <a:custGeom>
          <a:rect b="b" l="l" r="r" t="t"/>
          <a:pathLst>
            <a:path extrusionOk="0" h="2705100" w="241300">
              <a:moveTo>
                <a:pt x="63500" y="2692400"/>
              </a:moveTo>
              <a:lnTo>
                <a:pt x="215900" y="2705100"/>
              </a:lnTo>
              <a:lnTo>
                <a:pt x="241300" y="0"/>
              </a:lnTo>
              <a:lnTo>
                <a:pt x="0" y="12700"/>
              </a:lnTo>
            </a:path>
          </a:pathLst>
        </a:custGeom>
        <a:noFill/>
        <a:ln cap="flat" cmpd="sng" w="34925">
          <a:solidFill>
            <a:srgbClr val="C55A11"/>
          </a:solidFill>
          <a:prstDash val="dash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523875</xdr:colOff>
      <xdr:row>21</xdr:row>
      <xdr:rowOff>19050</xdr:rowOff>
    </xdr:from>
    <xdr:ext cx="514350" cy="1771650"/>
    <xdr:sp>
      <xdr:nvSpPr>
        <xdr:cNvPr id="6" name="Shape 6"/>
        <xdr:cNvSpPr/>
      </xdr:nvSpPr>
      <xdr:spPr>
        <a:xfrm flipH="1">
          <a:off x="5093588" y="2898938"/>
          <a:ext cx="504825" cy="1762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92D050"/>
        </a:solidFill>
        <a:ln cap="flat" cmpd="sng" w="12700">
          <a:solidFill>
            <a:srgbClr val="92D05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38100</xdr:colOff>
      <xdr:row>22</xdr:row>
      <xdr:rowOff>19050</xdr:rowOff>
    </xdr:from>
    <xdr:ext cx="114300" cy="371475"/>
    <xdr:sp>
      <xdr:nvSpPr>
        <xdr:cNvPr id="7" name="Shape 7"/>
        <xdr:cNvSpPr/>
      </xdr:nvSpPr>
      <xdr:spPr>
        <a:xfrm>
          <a:off x="5298375" y="3603788"/>
          <a:ext cx="95250" cy="352425"/>
        </a:xfrm>
        <a:prstGeom prst="rightBracket">
          <a:avLst>
            <a:gd fmla="val 8333" name="adj"/>
          </a:avLst>
        </a:prstGeom>
        <a:noFill/>
        <a:ln cap="flat" cmpd="sng" w="22225">
          <a:solidFill>
            <a:srgbClr val="C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76200</xdr:colOff>
      <xdr:row>39</xdr:row>
      <xdr:rowOff>47625</xdr:rowOff>
    </xdr:from>
    <xdr:ext cx="114300" cy="352425"/>
    <xdr:sp>
      <xdr:nvSpPr>
        <xdr:cNvPr id="8" name="Shape 8"/>
        <xdr:cNvSpPr/>
      </xdr:nvSpPr>
      <xdr:spPr>
        <a:xfrm>
          <a:off x="5298375" y="3613313"/>
          <a:ext cx="95250" cy="333375"/>
        </a:xfrm>
        <a:prstGeom prst="rightBracket">
          <a:avLst>
            <a:gd fmla="val 8333" name="adj"/>
          </a:avLst>
        </a:prstGeom>
        <a:noFill/>
        <a:ln cap="flat" cmpd="sng" w="22225">
          <a:solidFill>
            <a:srgbClr val="C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457200</xdr:colOff>
      <xdr:row>20</xdr:row>
      <xdr:rowOff>66675</xdr:rowOff>
    </xdr:from>
    <xdr:ext cx="6953250" cy="1819275"/>
    <xdr:grpSp>
      <xdr:nvGrpSpPr>
        <xdr:cNvPr id="2" name="Shape 2"/>
        <xdr:cNvGrpSpPr/>
      </xdr:nvGrpSpPr>
      <xdr:grpSpPr>
        <a:xfrm>
          <a:off x="1888425" y="2884650"/>
          <a:ext cx="6915150" cy="1790700"/>
          <a:chOff x="1888425" y="2884650"/>
          <a:chExt cx="6915150" cy="1790700"/>
        </a:xfrm>
      </xdr:grpSpPr>
      <xdr:cxnSp>
        <xdr:nvCxnSpPr>
          <xdr:cNvPr id="9" name="Shape 9"/>
          <xdr:cNvCxnSpPr/>
        </xdr:nvCxnSpPr>
        <xdr:spPr>
          <a:xfrm rot="10800000">
            <a:off x="1888425" y="2884650"/>
            <a:ext cx="6915150" cy="1790700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495300</xdr:colOff>
      <xdr:row>30</xdr:row>
      <xdr:rowOff>28575</xdr:rowOff>
    </xdr:from>
    <xdr:ext cx="8220075" cy="1219200"/>
    <xdr:grpSp>
      <xdr:nvGrpSpPr>
        <xdr:cNvPr id="2" name="Shape 2"/>
        <xdr:cNvGrpSpPr/>
      </xdr:nvGrpSpPr>
      <xdr:grpSpPr>
        <a:xfrm>
          <a:off x="1255013" y="3189450"/>
          <a:ext cx="8181975" cy="1181100"/>
          <a:chOff x="1255013" y="3189450"/>
          <a:chExt cx="8181975" cy="1181100"/>
        </a:xfrm>
      </xdr:grpSpPr>
      <xdr:cxnSp>
        <xdr:nvCxnSpPr>
          <xdr:cNvPr id="10" name="Shape 10"/>
          <xdr:cNvCxnSpPr/>
        </xdr:nvCxnSpPr>
        <xdr:spPr>
          <a:xfrm flipH="1">
            <a:off x="1255013" y="3189450"/>
            <a:ext cx="8181975" cy="1181100"/>
          </a:xfrm>
          <a:prstGeom prst="bentConnector3">
            <a:avLst>
              <a:gd fmla="val 50000" name="adj1"/>
            </a:avLst>
          </a:prstGeom>
          <a:noFill/>
          <a:ln cap="flat" cmpd="sng" w="3810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257175</xdr:colOff>
      <xdr:row>2</xdr:row>
      <xdr:rowOff>19050</xdr:rowOff>
    </xdr:from>
    <xdr:ext cx="3829050" cy="3438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37.67"/>
    <col customWidth="1" min="3" max="8" width="15.78"/>
    <col customWidth="1" min="9" max="9" width="53.78"/>
    <col customWidth="1" min="10" max="10" width="10.56"/>
    <col customWidth="1" min="11" max="12" width="15.44"/>
    <col customWidth="1" min="13" max="13" width="16.0"/>
    <col customWidth="1" min="14" max="14" width="15.44"/>
    <col customWidth="1" min="15" max="26" width="10.56"/>
  </cols>
  <sheetData>
    <row r="1" ht="15.75" customHeight="1">
      <c r="A1" s="1"/>
      <c r="B1" s="2" t="s">
        <v>0</v>
      </c>
      <c r="C1" s="3"/>
      <c r="D1" s="4" t="s">
        <v>1</v>
      </c>
      <c r="E1" s="5"/>
      <c r="F1" s="2" t="s">
        <v>2</v>
      </c>
      <c r="G1" s="2"/>
      <c r="I1" s="6" t="s">
        <v>3</v>
      </c>
    </row>
    <row r="2" ht="15.75" customHeight="1">
      <c r="A2" s="1"/>
      <c r="B2" s="7" t="s">
        <v>4</v>
      </c>
      <c r="E2" s="8" t="s">
        <v>5</v>
      </c>
      <c r="F2" s="9"/>
      <c r="G2" s="9"/>
      <c r="H2" s="9"/>
      <c r="I2" s="9"/>
    </row>
    <row r="3" ht="15.75" customHeight="1">
      <c r="A3" s="1"/>
      <c r="B3" s="4" t="s">
        <v>6</v>
      </c>
      <c r="C3" s="10">
        <v>0.0</v>
      </c>
      <c r="D3" s="6">
        <v>1.0</v>
      </c>
      <c r="E3" s="6">
        <v>2.0</v>
      </c>
      <c r="F3" s="6">
        <v>3.0</v>
      </c>
      <c r="G3" s="6">
        <v>4.0</v>
      </c>
      <c r="H3" s="6">
        <v>5.0</v>
      </c>
    </row>
    <row r="4" ht="15.75" customHeight="1">
      <c r="A4" s="1">
        <v>1.0</v>
      </c>
      <c r="B4" s="11" t="s">
        <v>7</v>
      </c>
      <c r="C4" s="12">
        <f t="shared" ref="C4:H4" si="1">C5+C6+C7+C8</f>
        <v>0</v>
      </c>
      <c r="D4" s="12">
        <f t="shared" si="1"/>
        <v>0</v>
      </c>
      <c r="E4" s="12">
        <f t="shared" si="1"/>
        <v>0</v>
      </c>
      <c r="F4" s="12">
        <f t="shared" si="1"/>
        <v>0</v>
      </c>
      <c r="G4" s="12">
        <f t="shared" si="1"/>
        <v>0</v>
      </c>
      <c r="H4" s="12">
        <f t="shared" si="1"/>
        <v>0</v>
      </c>
      <c r="L4" s="13"/>
      <c r="N4" s="13"/>
    </row>
    <row r="5" ht="15.75" customHeight="1">
      <c r="A5" s="1" t="s">
        <v>8</v>
      </c>
      <c r="B5" s="14"/>
      <c r="C5" s="15"/>
      <c r="D5" s="16"/>
      <c r="E5" s="16"/>
      <c r="F5" s="16"/>
      <c r="G5" s="16"/>
      <c r="H5" s="16"/>
      <c r="L5" s="13"/>
      <c r="N5" s="13"/>
    </row>
    <row r="6" ht="15.75" customHeight="1">
      <c r="A6" s="1" t="s">
        <v>9</v>
      </c>
      <c r="B6" s="14"/>
      <c r="C6" s="15"/>
      <c r="D6" s="16"/>
      <c r="E6" s="16"/>
      <c r="F6" s="16"/>
      <c r="G6" s="16"/>
      <c r="H6" s="16"/>
      <c r="L6" s="13"/>
      <c r="N6" s="13"/>
    </row>
    <row r="7" ht="15.75" customHeight="1">
      <c r="A7" s="1" t="s">
        <v>10</v>
      </c>
      <c r="B7" s="14"/>
      <c r="C7" s="15"/>
      <c r="D7" s="16"/>
      <c r="E7" s="16"/>
      <c r="F7" s="16"/>
      <c r="G7" s="16"/>
      <c r="H7" s="16"/>
      <c r="L7" s="13"/>
      <c r="N7" s="13"/>
    </row>
    <row r="8" ht="15.75" customHeight="1">
      <c r="A8" s="1" t="s">
        <v>11</v>
      </c>
      <c r="B8" s="14"/>
      <c r="C8" s="15"/>
      <c r="D8" s="16"/>
      <c r="E8" s="16"/>
      <c r="F8" s="16"/>
      <c r="G8" s="16"/>
      <c r="H8" s="16"/>
      <c r="L8" s="13"/>
      <c r="N8" s="13"/>
    </row>
    <row r="9" ht="15.75" customHeight="1">
      <c r="A9" s="1">
        <v>2.0</v>
      </c>
      <c r="B9" s="11" t="s">
        <v>12</v>
      </c>
      <c r="C9" s="12">
        <f t="shared" ref="C9:H9" si="2">C10+C16</f>
        <v>-50000000</v>
      </c>
      <c r="D9" s="12">
        <f t="shared" si="2"/>
        <v>0</v>
      </c>
      <c r="E9" s="12">
        <f t="shared" si="2"/>
        <v>0</v>
      </c>
      <c r="F9" s="12">
        <f t="shared" si="2"/>
        <v>0</v>
      </c>
      <c r="G9" s="12">
        <f t="shared" si="2"/>
        <v>0</v>
      </c>
      <c r="H9" s="12">
        <f t="shared" si="2"/>
        <v>0</v>
      </c>
    </row>
    <row r="10" ht="15.75" customHeight="1">
      <c r="A10" s="1" t="s">
        <v>13</v>
      </c>
      <c r="B10" s="11" t="s">
        <v>14</v>
      </c>
      <c r="C10" s="12">
        <f t="shared" ref="C10:H10" si="3">C11+C12+C13+C14+C15</f>
        <v>0</v>
      </c>
      <c r="D10" s="12">
        <f t="shared" si="3"/>
        <v>0</v>
      </c>
      <c r="E10" s="12">
        <f t="shared" si="3"/>
        <v>0</v>
      </c>
      <c r="F10" s="12">
        <f t="shared" si="3"/>
        <v>0</v>
      </c>
      <c r="G10" s="12">
        <f t="shared" si="3"/>
        <v>0</v>
      </c>
      <c r="H10" s="12">
        <f t="shared" si="3"/>
        <v>0</v>
      </c>
      <c r="N10" s="13"/>
    </row>
    <row r="11" ht="15.75" customHeight="1">
      <c r="A11" s="1" t="s">
        <v>15</v>
      </c>
      <c r="B11" s="17"/>
      <c r="D11" s="16"/>
      <c r="E11" s="16"/>
      <c r="F11" s="16"/>
      <c r="G11" s="16"/>
      <c r="H11" s="16"/>
    </row>
    <row r="12" ht="15.75" customHeight="1">
      <c r="A12" s="1" t="s">
        <v>16</v>
      </c>
      <c r="B12" s="14"/>
      <c r="C12" s="16"/>
      <c r="D12" s="16"/>
      <c r="E12" s="16"/>
      <c r="F12" s="16"/>
      <c r="G12" s="16"/>
      <c r="H12" s="16"/>
    </row>
    <row r="13" ht="15.75" customHeight="1">
      <c r="A13" s="1" t="s">
        <v>17</v>
      </c>
      <c r="B13" s="14"/>
      <c r="C13" s="16"/>
      <c r="D13" s="16"/>
      <c r="E13" s="16"/>
      <c r="F13" s="16"/>
      <c r="G13" s="16"/>
      <c r="H13" s="16"/>
    </row>
    <row r="14" ht="15.75" customHeight="1">
      <c r="A14" s="1" t="s">
        <v>18</v>
      </c>
      <c r="B14" s="14"/>
      <c r="C14" s="16"/>
      <c r="D14" s="16"/>
      <c r="E14" s="16"/>
      <c r="F14" s="16"/>
      <c r="G14" s="16"/>
      <c r="H14" s="16"/>
      <c r="K14" s="18" t="s">
        <v>19</v>
      </c>
      <c r="L14" s="19"/>
      <c r="M14" s="19"/>
      <c r="N14" s="19"/>
    </row>
    <row r="15" ht="6.75" customHeight="1">
      <c r="A15" s="1"/>
      <c r="B15" s="14"/>
      <c r="C15" s="16"/>
      <c r="D15" s="16"/>
      <c r="E15" s="16"/>
      <c r="F15" s="16"/>
      <c r="G15" s="16"/>
      <c r="H15" s="16"/>
    </row>
    <row r="16" ht="15.75" customHeight="1">
      <c r="A16" s="1" t="s">
        <v>20</v>
      </c>
      <c r="B16" s="11" t="s">
        <v>21</v>
      </c>
      <c r="C16" s="12">
        <f t="shared" ref="C16:H16" si="4">C17+C18+C19++C20+C21</f>
        <v>-50000000</v>
      </c>
      <c r="D16" s="12">
        <f t="shared" si="4"/>
        <v>0</v>
      </c>
      <c r="E16" s="12">
        <f t="shared" si="4"/>
        <v>0</v>
      </c>
      <c r="F16" s="12">
        <f t="shared" si="4"/>
        <v>0</v>
      </c>
      <c r="G16" s="12">
        <f t="shared" si="4"/>
        <v>0</v>
      </c>
      <c r="H16" s="12">
        <f t="shared" si="4"/>
        <v>0</v>
      </c>
    </row>
    <row r="17" ht="15.75" customHeight="1">
      <c r="A17" s="1" t="s">
        <v>22</v>
      </c>
      <c r="B17" s="20" t="s">
        <v>23</v>
      </c>
      <c r="C17" s="21">
        <f>-(C55*C52)</f>
        <v>-50000000</v>
      </c>
      <c r="D17" s="16"/>
      <c r="E17" s="16"/>
      <c r="F17" s="16"/>
      <c r="G17" s="16"/>
      <c r="H17" s="16"/>
    </row>
    <row r="18" ht="15.75" customHeight="1">
      <c r="A18" s="1" t="s">
        <v>24</v>
      </c>
      <c r="B18" s="14"/>
      <c r="C18" s="16"/>
      <c r="D18" s="16"/>
      <c r="E18" s="16"/>
      <c r="F18" s="16"/>
      <c r="G18" s="16"/>
      <c r="H18" s="16"/>
    </row>
    <row r="19" ht="15.75" customHeight="1">
      <c r="A19" s="1" t="s">
        <v>25</v>
      </c>
      <c r="B19" s="14"/>
      <c r="C19" s="16"/>
      <c r="D19" s="16"/>
      <c r="E19" s="16"/>
      <c r="F19" s="16"/>
      <c r="G19" s="16"/>
      <c r="H19" s="16"/>
    </row>
    <row r="20" ht="15.75" customHeight="1">
      <c r="A20" s="1" t="s">
        <v>26</v>
      </c>
      <c r="B20" s="14"/>
      <c r="C20" s="16"/>
      <c r="D20" s="16"/>
      <c r="E20" s="16"/>
      <c r="F20" s="16"/>
      <c r="G20" s="16"/>
      <c r="H20" s="16"/>
    </row>
    <row r="21" ht="15.75" customHeight="1">
      <c r="A21" s="1" t="s">
        <v>27</v>
      </c>
      <c r="B21" s="14"/>
      <c r="C21" s="16"/>
      <c r="D21" s="16">
        <f>-L24</f>
        <v>0</v>
      </c>
      <c r="E21" s="16">
        <f>-L25</f>
        <v>0</v>
      </c>
      <c r="F21" s="16">
        <f>-L26</f>
        <v>0</v>
      </c>
      <c r="G21" s="16">
        <f>-L27</f>
        <v>0</v>
      </c>
      <c r="H21" s="16">
        <f>-L28</f>
        <v>0</v>
      </c>
      <c r="K21" s="22" t="s">
        <v>28</v>
      </c>
    </row>
    <row r="22" ht="15.75" customHeight="1">
      <c r="A22" s="1">
        <v>3.0</v>
      </c>
      <c r="B22" s="11" t="s">
        <v>29</v>
      </c>
      <c r="C22" s="12">
        <f t="shared" ref="C22:H22" si="5">C23+C24+C25+C26</f>
        <v>0</v>
      </c>
      <c r="D22" s="12">
        <f t="shared" si="5"/>
        <v>0</v>
      </c>
      <c r="E22" s="12">
        <f t="shared" si="5"/>
        <v>0</v>
      </c>
      <c r="F22" s="12">
        <f t="shared" si="5"/>
        <v>0</v>
      </c>
      <c r="G22" s="12">
        <f t="shared" si="5"/>
        <v>0</v>
      </c>
      <c r="H22" s="12">
        <f t="shared" si="5"/>
        <v>0</v>
      </c>
      <c r="K22" s="23" t="s">
        <v>30</v>
      </c>
      <c r="L22" s="24" t="s">
        <v>31</v>
      </c>
      <c r="M22" s="24" t="s">
        <v>32</v>
      </c>
      <c r="N22" s="25" t="s">
        <v>33</v>
      </c>
    </row>
    <row r="23" ht="15.75" customHeight="1">
      <c r="A23" s="1" t="s">
        <v>34</v>
      </c>
      <c r="B23" s="14"/>
      <c r="C23" s="16"/>
      <c r="D23" s="16"/>
      <c r="E23" s="16"/>
      <c r="F23" s="16"/>
      <c r="G23" s="16"/>
      <c r="H23" s="16"/>
      <c r="J23" s="7">
        <v>0.0</v>
      </c>
      <c r="K23" s="26" t="str">
        <f>C35</f>
        <v/>
      </c>
      <c r="L23" s="27">
        <v>5.0</v>
      </c>
      <c r="M23" s="28">
        <v>0.15</v>
      </c>
      <c r="N23" s="29">
        <f>PMT(M23,L23,K23)</f>
        <v>0</v>
      </c>
    </row>
    <row r="24" ht="15.75" customHeight="1">
      <c r="A24" s="1" t="s">
        <v>35</v>
      </c>
      <c r="B24" s="14"/>
      <c r="C24" s="16"/>
      <c r="D24" s="16"/>
      <c r="E24" s="16"/>
      <c r="F24" s="16"/>
      <c r="G24" s="16"/>
      <c r="H24" s="16"/>
      <c r="J24" s="7">
        <v>1.0</v>
      </c>
      <c r="K24" s="30">
        <f t="shared" ref="K24:K28" si="6">K23-M24</f>
        <v>0</v>
      </c>
      <c r="L24" s="31">
        <f t="shared" ref="L24:L28" si="7">K23*$M$23</f>
        <v>0</v>
      </c>
      <c r="M24" s="31">
        <f t="shared" ref="M24:M28" si="8">N24-L24</f>
        <v>0</v>
      </c>
      <c r="N24" s="32">
        <f>-N23</f>
        <v>0</v>
      </c>
    </row>
    <row r="25" ht="15.75" customHeight="1">
      <c r="A25" s="1"/>
      <c r="B25" s="33"/>
      <c r="C25" s="16"/>
      <c r="D25" s="16"/>
      <c r="E25" s="16"/>
      <c r="F25" s="16"/>
      <c r="G25" s="16"/>
      <c r="H25" s="16"/>
      <c r="J25" s="7">
        <v>2.0</v>
      </c>
      <c r="K25" s="34">
        <f t="shared" si="6"/>
        <v>0</v>
      </c>
      <c r="L25" s="35">
        <f t="shared" si="7"/>
        <v>0</v>
      </c>
      <c r="M25" s="35">
        <f t="shared" si="8"/>
        <v>0</v>
      </c>
      <c r="N25" s="36">
        <f t="shared" ref="N25:N28" si="9">N24</f>
        <v>0</v>
      </c>
    </row>
    <row r="26" ht="15.75" customHeight="1">
      <c r="A26" s="1"/>
      <c r="B26" s="33"/>
      <c r="C26" s="16"/>
      <c r="D26" s="16"/>
      <c r="E26" s="16"/>
      <c r="F26" s="16"/>
      <c r="G26" s="16"/>
      <c r="H26" s="16"/>
      <c r="J26" s="7">
        <v>3.0</v>
      </c>
      <c r="K26" s="34">
        <f t="shared" si="6"/>
        <v>0</v>
      </c>
      <c r="L26" s="35">
        <f t="shared" si="7"/>
        <v>0</v>
      </c>
      <c r="M26" s="35">
        <f t="shared" si="8"/>
        <v>0</v>
      </c>
      <c r="N26" s="36">
        <f t="shared" si="9"/>
        <v>0</v>
      </c>
    </row>
    <row r="27" ht="15.75" customHeight="1">
      <c r="A27" s="1">
        <v>4.0</v>
      </c>
      <c r="B27" s="37" t="s">
        <v>36</v>
      </c>
      <c r="C27" s="38">
        <f t="shared" ref="C27:H27" si="10">C4+C9+C22</f>
        <v>-50000000</v>
      </c>
      <c r="D27" s="38">
        <f t="shared" si="10"/>
        <v>0</v>
      </c>
      <c r="E27" s="38">
        <f t="shared" si="10"/>
        <v>0</v>
      </c>
      <c r="F27" s="38">
        <f t="shared" si="10"/>
        <v>0</v>
      </c>
      <c r="G27" s="38">
        <f t="shared" si="10"/>
        <v>0</v>
      </c>
      <c r="H27" s="38">
        <f t="shared" si="10"/>
        <v>0</v>
      </c>
      <c r="J27" s="7">
        <v>4.0</v>
      </c>
      <c r="K27" s="34">
        <f t="shared" si="6"/>
        <v>0</v>
      </c>
      <c r="L27" s="35">
        <f t="shared" si="7"/>
        <v>0</v>
      </c>
      <c r="M27" s="35">
        <f t="shared" si="8"/>
        <v>0</v>
      </c>
      <c r="N27" s="36">
        <f t="shared" si="9"/>
        <v>0</v>
      </c>
    </row>
    <row r="28" ht="15.75" customHeight="1">
      <c r="A28" s="1" t="s">
        <v>37</v>
      </c>
      <c r="B28" s="39" t="s">
        <v>38</v>
      </c>
      <c r="C28" s="40">
        <f>C27</f>
        <v>-50000000</v>
      </c>
      <c r="D28" s="40">
        <f t="shared" ref="D28:F28" si="11">C28+D27</f>
        <v>-50000000</v>
      </c>
      <c r="E28" s="40">
        <f t="shared" si="11"/>
        <v>-50000000</v>
      </c>
      <c r="F28" s="40">
        <f t="shared" si="11"/>
        <v>-50000000</v>
      </c>
      <c r="G28" s="40">
        <f>G27+F28</f>
        <v>-50000000</v>
      </c>
      <c r="H28" s="40">
        <f>H27</f>
        <v>0</v>
      </c>
      <c r="J28" s="7">
        <v>5.0</v>
      </c>
      <c r="K28" s="41">
        <f t="shared" si="6"/>
        <v>0</v>
      </c>
      <c r="L28" s="42">
        <f t="shared" si="7"/>
        <v>0</v>
      </c>
      <c r="M28" s="42">
        <f t="shared" si="8"/>
        <v>0</v>
      </c>
      <c r="N28" s="43">
        <f t="shared" si="9"/>
        <v>0</v>
      </c>
    </row>
    <row r="29" ht="15.75" customHeight="1">
      <c r="A29" s="44">
        <v>5.0</v>
      </c>
      <c r="B29" s="45"/>
      <c r="C29" s="46"/>
      <c r="D29" s="46"/>
      <c r="E29" s="46"/>
      <c r="F29" s="46"/>
      <c r="G29" s="46">
        <f t="shared" ref="G29:H29" si="12">-0.27*G28</f>
        <v>13500000</v>
      </c>
      <c r="H29" s="46">
        <f t="shared" si="12"/>
        <v>0</v>
      </c>
      <c r="I29" s="5"/>
      <c r="J29" s="5"/>
      <c r="K29" s="5"/>
      <c r="L29" s="47" t="s">
        <v>39</v>
      </c>
      <c r="M29" s="47" t="s">
        <v>40</v>
      </c>
      <c r="N29" s="47" t="s">
        <v>41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 t="s">
        <v>42</v>
      </c>
      <c r="B30" s="48" t="s">
        <v>43</v>
      </c>
      <c r="C30" s="49">
        <f t="shared" ref="C30:H30" si="13">-C22</f>
        <v>0</v>
      </c>
      <c r="D30" s="49">
        <f t="shared" si="13"/>
        <v>0</v>
      </c>
      <c r="E30" s="49">
        <f t="shared" si="13"/>
        <v>0</v>
      </c>
      <c r="F30" s="49">
        <f t="shared" si="13"/>
        <v>0</v>
      </c>
      <c r="G30" s="49">
        <f t="shared" si="13"/>
        <v>0</v>
      </c>
      <c r="H30" s="49">
        <f t="shared" si="13"/>
        <v>0</v>
      </c>
    </row>
    <row r="31" ht="6.75" customHeight="1">
      <c r="A31" s="1"/>
      <c r="B31" s="33"/>
      <c r="C31" s="16"/>
      <c r="D31" s="16"/>
      <c r="E31" s="16"/>
      <c r="F31" s="16"/>
      <c r="G31" s="16"/>
      <c r="H31" s="16"/>
    </row>
    <row r="32" ht="15.75" customHeight="1">
      <c r="A32" s="1">
        <v>6.0</v>
      </c>
      <c r="B32" s="48" t="s">
        <v>44</v>
      </c>
      <c r="C32" s="49">
        <f>C27+C30</f>
        <v>-50000000</v>
      </c>
      <c r="D32" s="49">
        <f t="shared" ref="D32:H32" si="14">D27+D29</f>
        <v>0</v>
      </c>
      <c r="E32" s="49">
        <f t="shared" si="14"/>
        <v>0</v>
      </c>
      <c r="F32" s="49">
        <f t="shared" si="14"/>
        <v>0</v>
      </c>
      <c r="G32" s="49">
        <f t="shared" si="14"/>
        <v>13500000</v>
      </c>
      <c r="H32" s="49">
        <f t="shared" si="14"/>
        <v>0</v>
      </c>
    </row>
    <row r="33" ht="9.75" customHeight="1">
      <c r="A33" s="1"/>
      <c r="B33" s="33"/>
      <c r="C33" s="16"/>
      <c r="D33" s="16"/>
      <c r="E33" s="16"/>
      <c r="F33" s="16"/>
      <c r="G33" s="16"/>
      <c r="H33" s="16"/>
    </row>
    <row r="34" ht="15.75" customHeight="1">
      <c r="A34" s="1">
        <v>7.0</v>
      </c>
      <c r="B34" s="11" t="s">
        <v>45</v>
      </c>
      <c r="C34" s="12">
        <f t="shared" ref="C34:H34" si="15">C35+C36+C37</f>
        <v>0</v>
      </c>
      <c r="D34" s="12">
        <f t="shared" si="15"/>
        <v>0</v>
      </c>
      <c r="E34" s="12">
        <f t="shared" si="15"/>
        <v>0</v>
      </c>
      <c r="F34" s="12">
        <f t="shared" si="15"/>
        <v>0</v>
      </c>
      <c r="G34" s="12">
        <f t="shared" si="15"/>
        <v>0</v>
      </c>
      <c r="H34" s="12">
        <f t="shared" si="15"/>
        <v>0</v>
      </c>
    </row>
    <row r="35" ht="15.75" customHeight="1">
      <c r="A35" s="1" t="s">
        <v>46</v>
      </c>
      <c r="B35" s="33"/>
      <c r="C35" s="16"/>
      <c r="D35" s="50"/>
      <c r="E35" s="50"/>
      <c r="F35" s="50"/>
      <c r="G35" s="50"/>
      <c r="H35" s="50"/>
    </row>
    <row r="36" ht="6.0" customHeight="1">
      <c r="A36" s="1"/>
      <c r="B36" s="33"/>
      <c r="C36" s="16"/>
      <c r="D36" s="16"/>
      <c r="E36" s="16"/>
      <c r="F36" s="16"/>
      <c r="G36" s="16"/>
      <c r="H36" s="16"/>
    </row>
    <row r="37" ht="6.0" customHeight="1">
      <c r="A37" s="1"/>
      <c r="B37" s="33"/>
      <c r="C37" s="16"/>
      <c r="D37" s="16"/>
      <c r="E37" s="16"/>
      <c r="F37" s="16"/>
      <c r="G37" s="16"/>
      <c r="H37" s="16"/>
    </row>
    <row r="38" ht="15.75" customHeight="1">
      <c r="A38" s="1">
        <v>8.0</v>
      </c>
      <c r="B38" s="11" t="s">
        <v>47</v>
      </c>
      <c r="C38" s="12">
        <f t="shared" ref="C38:H38" si="16">C39+C40+C41+C42</f>
        <v>-1090000000</v>
      </c>
      <c r="D38" s="12">
        <f t="shared" si="16"/>
        <v>0</v>
      </c>
      <c r="E38" s="12">
        <f t="shared" si="16"/>
        <v>0</v>
      </c>
      <c r="F38" s="12">
        <f t="shared" si="16"/>
        <v>0</v>
      </c>
      <c r="G38" s="12">
        <f t="shared" si="16"/>
        <v>0</v>
      </c>
      <c r="H38" s="12">
        <f t="shared" si="16"/>
        <v>0</v>
      </c>
    </row>
    <row r="39" ht="15.75" customHeight="1">
      <c r="A39" s="1" t="s">
        <v>48</v>
      </c>
      <c r="B39" s="17" t="s">
        <v>49</v>
      </c>
      <c r="C39" s="21">
        <f>-(C54*C52)</f>
        <v>-700000000</v>
      </c>
      <c r="D39" s="31">
        <f>-M24</f>
        <v>0</v>
      </c>
      <c r="E39" s="35">
        <f>-M25</f>
        <v>0</v>
      </c>
      <c r="F39" s="35">
        <f>-M26</f>
        <v>0</v>
      </c>
      <c r="G39" s="35">
        <f>-M27</f>
        <v>0</v>
      </c>
      <c r="H39" s="42">
        <f>-M28</f>
        <v>0</v>
      </c>
    </row>
    <row r="40" ht="15.75" customHeight="1">
      <c r="A40" s="1" t="s">
        <v>50</v>
      </c>
      <c r="B40" s="17" t="s">
        <v>51</v>
      </c>
      <c r="C40" s="21">
        <f>-(C52*C53*C57)</f>
        <v>-390000000</v>
      </c>
      <c r="D40" s="16"/>
      <c r="E40" s="16"/>
      <c r="F40" s="16"/>
      <c r="G40" s="16"/>
      <c r="H40" s="16"/>
    </row>
    <row r="41" ht="15.75" customHeight="1">
      <c r="A41" s="1" t="s">
        <v>52</v>
      </c>
      <c r="B41" s="33"/>
      <c r="C41" s="16"/>
      <c r="D41" s="16"/>
      <c r="E41" s="16"/>
      <c r="F41" s="16"/>
      <c r="G41" s="16"/>
      <c r="H41" s="16"/>
    </row>
    <row r="42" ht="6.75" customHeight="1">
      <c r="A42" s="1"/>
      <c r="B42" s="33"/>
      <c r="C42" s="16"/>
      <c r="D42" s="16"/>
      <c r="E42" s="16"/>
      <c r="F42" s="16"/>
      <c r="G42" s="16"/>
      <c r="H42" s="16"/>
    </row>
    <row r="43" ht="6.75" customHeight="1">
      <c r="A43" s="1"/>
      <c r="B43" s="51"/>
      <c r="C43" s="52"/>
      <c r="D43" s="52"/>
      <c r="E43" s="52"/>
      <c r="F43" s="52"/>
      <c r="G43" s="52"/>
      <c r="H43" s="52"/>
    </row>
    <row r="44" ht="15.75" customHeight="1">
      <c r="A44" s="1"/>
      <c r="B44" s="53" t="s">
        <v>53</v>
      </c>
      <c r="C44" s="54">
        <f t="shared" ref="C44:H44" si="17">C32+C34+C38</f>
        <v>-1140000000</v>
      </c>
      <c r="D44" s="54">
        <f t="shared" si="17"/>
        <v>0</v>
      </c>
      <c r="E44" s="54">
        <f t="shared" si="17"/>
        <v>0</v>
      </c>
      <c r="F44" s="54">
        <f t="shared" si="17"/>
        <v>0</v>
      </c>
      <c r="G44" s="54">
        <f t="shared" si="17"/>
        <v>13500000</v>
      </c>
      <c r="H44" s="54">
        <f t="shared" si="17"/>
        <v>0</v>
      </c>
    </row>
    <row r="45" ht="21.75" customHeight="1">
      <c r="A45" s="1"/>
      <c r="B45" s="4" t="s">
        <v>6</v>
      </c>
      <c r="C45" s="6">
        <v>0.0</v>
      </c>
      <c r="D45" s="6">
        <v>1.0</v>
      </c>
      <c r="E45" s="6">
        <v>2.0</v>
      </c>
      <c r="F45" s="6">
        <v>3.0</v>
      </c>
      <c r="G45" s="6">
        <v>4.0</v>
      </c>
      <c r="H45" s="6">
        <v>5.0</v>
      </c>
    </row>
    <row r="46" ht="15.75" customHeight="1">
      <c r="A46" s="1"/>
      <c r="B46" s="55" t="s">
        <v>54</v>
      </c>
      <c r="C46" s="56">
        <f>IRR(C44:H44)</f>
        <v>-0.6701190555</v>
      </c>
      <c r="D46" s="57" t="s">
        <v>55</v>
      </c>
      <c r="E46" s="58"/>
      <c r="F46" s="58"/>
      <c r="G46" s="59"/>
    </row>
    <row r="47" ht="15.75" customHeight="1">
      <c r="A47" s="1"/>
      <c r="B47" s="60" t="s">
        <v>56</v>
      </c>
      <c r="C47" s="61">
        <f t="array" ref="C47">NPV(E47,D44:H44)+C44</f>
        <v>-1130779318</v>
      </c>
      <c r="D47" s="62" t="s">
        <v>57</v>
      </c>
      <c r="E47" s="56">
        <v>0.1</v>
      </c>
      <c r="F47" s="63" t="s">
        <v>58</v>
      </c>
      <c r="G47" s="64"/>
    </row>
    <row r="48" ht="15.75" customHeight="1">
      <c r="A48" s="1"/>
      <c r="B48" s="65"/>
      <c r="C48" s="66"/>
      <c r="D48" s="67"/>
      <c r="E48" s="68"/>
      <c r="F48" s="69"/>
      <c r="G48" s="70"/>
    </row>
    <row r="49" ht="15.75" customHeight="1">
      <c r="A49" s="1"/>
    </row>
    <row r="50" ht="15.75" customHeight="1">
      <c r="A50" s="1"/>
    </row>
    <row r="51" ht="15.75" customHeight="1">
      <c r="A51" s="1"/>
      <c r="B51" s="71" t="s">
        <v>59</v>
      </c>
    </row>
    <row r="52" ht="15.75" customHeight="1">
      <c r="A52" s="1"/>
      <c r="B52" s="71" t="s">
        <v>60</v>
      </c>
      <c r="C52" s="72">
        <v>100.0</v>
      </c>
    </row>
    <row r="53" ht="15.75" customHeight="1">
      <c r="A53" s="1"/>
      <c r="B53" s="71" t="s">
        <v>61</v>
      </c>
      <c r="C53" s="72">
        <v>6.0</v>
      </c>
    </row>
    <row r="54" ht="15.75" customHeight="1">
      <c r="A54" s="1"/>
      <c r="B54" s="71" t="s">
        <v>62</v>
      </c>
      <c r="C54" s="38">
        <v>7000000.0</v>
      </c>
    </row>
    <row r="55" ht="15.75" customHeight="1">
      <c r="A55" s="1"/>
      <c r="B55" s="71" t="s">
        <v>63</v>
      </c>
      <c r="C55" s="72">
        <v>500000.0</v>
      </c>
    </row>
    <row r="56" ht="15.75" customHeight="1">
      <c r="A56" s="1"/>
      <c r="B56" s="71" t="s">
        <v>64</v>
      </c>
      <c r="C56" s="72">
        <v>700000.0</v>
      </c>
    </row>
    <row r="57" ht="15.75" customHeight="1">
      <c r="A57" s="1"/>
      <c r="B57" s="71" t="s">
        <v>65</v>
      </c>
      <c r="C57" s="72">
        <v>650000.0</v>
      </c>
    </row>
    <row r="58" ht="15.75" customHeight="1">
      <c r="A58" s="1"/>
      <c r="B58" s="71" t="s">
        <v>66</v>
      </c>
      <c r="C58" s="73" t="s">
        <v>67</v>
      </c>
    </row>
    <row r="59" ht="15.75" customHeight="1">
      <c r="A59" s="1"/>
      <c r="B59" s="71" t="s">
        <v>68</v>
      </c>
      <c r="C59" s="72">
        <v>500.0</v>
      </c>
    </row>
    <row r="60" ht="15.75" customHeight="1">
      <c r="A60" s="1"/>
      <c r="B60" s="74" t="s">
        <v>69</v>
      </c>
      <c r="C60" s="72">
        <v>50000.0</v>
      </c>
    </row>
    <row r="61" ht="15.75" customHeight="1">
      <c r="A61" s="1"/>
      <c r="B61" s="74" t="s">
        <v>70</v>
      </c>
      <c r="C61" s="72">
        <v>30000.0</v>
      </c>
    </row>
    <row r="62" ht="15.75" customHeight="1">
      <c r="A62" s="1"/>
      <c r="B62" s="71" t="s">
        <v>71</v>
      </c>
      <c r="C62" s="72">
        <v>20.0</v>
      </c>
    </row>
    <row r="63" ht="15.75" customHeight="1">
      <c r="A63" s="1"/>
      <c r="B63" s="71" t="s">
        <v>72</v>
      </c>
      <c r="C63" s="72">
        <v>240.0</v>
      </c>
    </row>
    <row r="64" ht="15.75" customHeight="1">
      <c r="A64" s="1"/>
      <c r="B64" s="71" t="s">
        <v>73</v>
      </c>
      <c r="C64" s="75">
        <v>0.2</v>
      </c>
    </row>
    <row r="65" ht="15.75" customHeight="1">
      <c r="A65" s="1"/>
      <c r="B65" s="71" t="s">
        <v>74</v>
      </c>
      <c r="C65" s="38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2019-05-29T06:25:22Z</dcterms:created>
  <dc:creator>Jorge Elliott</dc:creator>
</cp:coreProperties>
</file>