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examen gestion\"/>
    </mc:Choice>
  </mc:AlternateContent>
  <xr:revisionPtr revIDLastSave="0" documentId="13_ncr:1_{B04C2F17-5C7E-4D6E-89E6-362FCE3749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eguntas a,b" sheetId="1" r:id="rId1"/>
    <sheet name="Pregunta c" sheetId="2" r:id="rId2"/>
    <sheet name="Pregunta d" sheetId="3" r:id="rId3"/>
  </sheets>
  <definedNames>
    <definedName name="solver_adj" localSheetId="0" hidden="1">'Preguntas a,b'!$F$4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'Preguntas a,b'!$C$55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H39" i="3"/>
  <c r="G39" i="3"/>
  <c r="F39" i="3"/>
  <c r="E39" i="3"/>
  <c r="D39" i="3"/>
  <c r="H39" i="2"/>
  <c r="G39" i="2"/>
  <c r="F39" i="2"/>
  <c r="E39" i="2"/>
  <c r="D39" i="2"/>
  <c r="H38" i="3"/>
  <c r="G38" i="3"/>
  <c r="F38" i="3"/>
  <c r="E38" i="3"/>
  <c r="D38" i="3"/>
  <c r="C20" i="2"/>
  <c r="C18" i="2"/>
  <c r="C17" i="2"/>
  <c r="C37" i="2"/>
  <c r="H38" i="2"/>
  <c r="G38" i="2"/>
  <c r="F38" i="2"/>
  <c r="E38" i="2"/>
  <c r="C38" i="2"/>
  <c r="D38" i="2"/>
  <c r="G38" i="1"/>
  <c r="E39" i="1"/>
  <c r="F39" i="1"/>
  <c r="G39" i="1"/>
  <c r="H39" i="1"/>
  <c r="D39" i="1"/>
  <c r="H38" i="1"/>
  <c r="F38" i="1"/>
  <c r="E38" i="1"/>
  <c r="N33" i="3"/>
  <c r="C12" i="3"/>
  <c r="D3" i="3"/>
  <c r="C19" i="3"/>
  <c r="F4" i="3"/>
  <c r="C20" i="3"/>
  <c r="C18" i="3"/>
  <c r="C25" i="3"/>
  <c r="C17" i="3"/>
  <c r="C32" i="3"/>
  <c r="C37" i="3"/>
  <c r="C40" i="3"/>
  <c r="C42" i="3"/>
  <c r="C45" i="3"/>
  <c r="C44" i="3"/>
  <c r="D5" i="3"/>
  <c r="C50" i="3"/>
  <c r="D4" i="3"/>
  <c r="C51" i="3"/>
  <c r="C52" i="3"/>
  <c r="C53" i="3"/>
  <c r="C48" i="3"/>
  <c r="C54" i="3"/>
  <c r="C59" i="3"/>
  <c r="F7" i="3"/>
  <c r="D13" i="3"/>
  <c r="D12" i="3"/>
  <c r="D18" i="3"/>
  <c r="H3" i="3"/>
  <c r="D26" i="3"/>
  <c r="H4" i="3"/>
  <c r="D27" i="3"/>
  <c r="F8" i="3"/>
  <c r="D28" i="3"/>
  <c r="D25" i="3"/>
  <c r="D17" i="3"/>
  <c r="F9" i="3"/>
  <c r="D33" i="3"/>
  <c r="D32" i="3"/>
  <c r="D37" i="3"/>
  <c r="D40" i="3"/>
  <c r="D42" i="3"/>
  <c r="D44" i="3"/>
  <c r="N34" i="3"/>
  <c r="L34" i="3"/>
  <c r="M34" i="3"/>
  <c r="D49" i="3"/>
  <c r="D48" i="3"/>
  <c r="D54" i="3"/>
  <c r="D59" i="3"/>
  <c r="G7" i="3"/>
  <c r="E13" i="3"/>
  <c r="E12" i="3"/>
  <c r="E18" i="3"/>
  <c r="E26" i="3"/>
  <c r="E27" i="3"/>
  <c r="G8" i="3"/>
  <c r="E28" i="3"/>
  <c r="E25" i="3"/>
  <c r="E17" i="3"/>
  <c r="G9" i="3"/>
  <c r="E33" i="3"/>
  <c r="E32" i="3"/>
  <c r="E37" i="3"/>
  <c r="E40" i="3"/>
  <c r="E42" i="3"/>
  <c r="E44" i="3"/>
  <c r="N35" i="3"/>
  <c r="K34" i="3"/>
  <c r="L35" i="3"/>
  <c r="M35" i="3"/>
  <c r="E49" i="3"/>
  <c r="E48" i="3"/>
  <c r="E54" i="3"/>
  <c r="E59" i="3"/>
  <c r="H7" i="3"/>
  <c r="F13" i="3"/>
  <c r="F12" i="3"/>
  <c r="F18" i="3"/>
  <c r="F26" i="3"/>
  <c r="F27" i="3"/>
  <c r="H8" i="3"/>
  <c r="F28" i="3"/>
  <c r="F25" i="3"/>
  <c r="F17" i="3"/>
  <c r="H9" i="3"/>
  <c r="F33" i="3"/>
  <c r="F32" i="3"/>
  <c r="F37" i="3"/>
  <c r="F40" i="3"/>
  <c r="F42" i="3"/>
  <c r="F44" i="3"/>
  <c r="N36" i="3"/>
  <c r="K35" i="3"/>
  <c r="L36" i="3"/>
  <c r="M36" i="3"/>
  <c r="F49" i="3"/>
  <c r="F48" i="3"/>
  <c r="F54" i="3"/>
  <c r="F59" i="3"/>
  <c r="I7" i="3"/>
  <c r="G13" i="3"/>
  <c r="G12" i="3"/>
  <c r="G18" i="3"/>
  <c r="G26" i="3"/>
  <c r="G27" i="3"/>
  <c r="I8" i="3"/>
  <c r="G28" i="3"/>
  <c r="G25" i="3"/>
  <c r="G17" i="3"/>
  <c r="I9" i="3"/>
  <c r="G33" i="3"/>
  <c r="G32" i="3"/>
  <c r="G37" i="3"/>
  <c r="G40" i="3"/>
  <c r="G42" i="3"/>
  <c r="G44" i="3"/>
  <c r="N37" i="3"/>
  <c r="K36" i="3"/>
  <c r="L37" i="3"/>
  <c r="M37" i="3"/>
  <c r="G49" i="3"/>
  <c r="G48" i="3"/>
  <c r="G54" i="3"/>
  <c r="G59" i="3"/>
  <c r="J7" i="3"/>
  <c r="H13" i="3"/>
  <c r="H12" i="3"/>
  <c r="H18" i="3"/>
  <c r="H26" i="3"/>
  <c r="H27" i="3"/>
  <c r="J8" i="3"/>
  <c r="H28" i="3"/>
  <c r="H25" i="3"/>
  <c r="H17" i="3"/>
  <c r="J9" i="3"/>
  <c r="H33" i="3"/>
  <c r="H32" i="3"/>
  <c r="H37" i="3"/>
  <c r="H40" i="3"/>
  <c r="H42" i="3"/>
  <c r="H44" i="3"/>
  <c r="K37" i="3"/>
  <c r="H48" i="3"/>
  <c r="H54" i="3"/>
  <c r="H59" i="3"/>
  <c r="C56" i="3"/>
  <c r="C55" i="3"/>
  <c r="B53" i="3"/>
  <c r="B52" i="3"/>
  <c r="B51" i="3"/>
  <c r="B50" i="3"/>
  <c r="C38" i="3"/>
  <c r="B28" i="3"/>
  <c r="B27" i="3"/>
  <c r="B26" i="3"/>
  <c r="B19" i="3"/>
  <c r="B13" i="3"/>
  <c r="C12" i="2"/>
  <c r="D3" i="2"/>
  <c r="C19" i="2"/>
  <c r="C25" i="2"/>
  <c r="C32" i="2"/>
  <c r="C40" i="2"/>
  <c r="C42" i="2"/>
  <c r="C45" i="2"/>
  <c r="C44" i="2"/>
  <c r="D5" i="2"/>
  <c r="C50" i="2"/>
  <c r="D4" i="2"/>
  <c r="C51" i="2"/>
  <c r="C52" i="2"/>
  <c r="C53" i="2"/>
  <c r="C48" i="2"/>
  <c r="C54" i="2"/>
  <c r="C59" i="2"/>
  <c r="F7" i="2"/>
  <c r="D13" i="2"/>
  <c r="D12" i="2"/>
  <c r="D18" i="2"/>
  <c r="H3" i="2"/>
  <c r="D26" i="2"/>
  <c r="H4" i="2"/>
  <c r="D27" i="2"/>
  <c r="F8" i="2"/>
  <c r="D28" i="2"/>
  <c r="D25" i="2"/>
  <c r="D17" i="2"/>
  <c r="F9" i="2"/>
  <c r="D33" i="2"/>
  <c r="D32" i="2"/>
  <c r="D37" i="2"/>
  <c r="D40" i="2"/>
  <c r="D42" i="2"/>
  <c r="D44" i="2"/>
  <c r="N33" i="2"/>
  <c r="N34" i="2"/>
  <c r="L34" i="2"/>
  <c r="M34" i="2"/>
  <c r="D49" i="2"/>
  <c r="D48" i="2"/>
  <c r="D54" i="2"/>
  <c r="D59" i="2"/>
  <c r="G7" i="2"/>
  <c r="E13" i="2"/>
  <c r="E12" i="2"/>
  <c r="E18" i="2"/>
  <c r="E26" i="2"/>
  <c r="E27" i="2"/>
  <c r="G8" i="2"/>
  <c r="E28" i="2"/>
  <c r="E25" i="2"/>
  <c r="E17" i="2"/>
  <c r="G9" i="2"/>
  <c r="E33" i="2"/>
  <c r="E32" i="2"/>
  <c r="E37" i="2"/>
  <c r="E40" i="2"/>
  <c r="E42" i="2"/>
  <c r="E44" i="2"/>
  <c r="N35" i="2"/>
  <c r="K34" i="2"/>
  <c r="L35" i="2"/>
  <c r="M35" i="2"/>
  <c r="E49" i="2"/>
  <c r="E48" i="2"/>
  <c r="E54" i="2"/>
  <c r="E59" i="2"/>
  <c r="H7" i="2"/>
  <c r="F13" i="2"/>
  <c r="F12" i="2"/>
  <c r="F18" i="2"/>
  <c r="F26" i="2"/>
  <c r="F27" i="2"/>
  <c r="H8" i="2"/>
  <c r="F28" i="2"/>
  <c r="F25" i="2"/>
  <c r="F17" i="2"/>
  <c r="H9" i="2"/>
  <c r="F33" i="2"/>
  <c r="F32" i="2"/>
  <c r="F37" i="2"/>
  <c r="F40" i="2"/>
  <c r="F42" i="2"/>
  <c r="F44" i="2"/>
  <c r="N36" i="2"/>
  <c r="K35" i="2"/>
  <c r="L36" i="2"/>
  <c r="M36" i="2"/>
  <c r="F49" i="2"/>
  <c r="F48" i="2"/>
  <c r="F54" i="2"/>
  <c r="F59" i="2"/>
  <c r="I7" i="2"/>
  <c r="G13" i="2"/>
  <c r="G12" i="2"/>
  <c r="G18" i="2"/>
  <c r="G26" i="2"/>
  <c r="G27" i="2"/>
  <c r="I8" i="2"/>
  <c r="G28" i="2"/>
  <c r="G25" i="2"/>
  <c r="G17" i="2"/>
  <c r="I9" i="2"/>
  <c r="G33" i="2"/>
  <c r="G32" i="2"/>
  <c r="G37" i="2"/>
  <c r="G40" i="2"/>
  <c r="G42" i="2"/>
  <c r="G44" i="2"/>
  <c r="N37" i="2"/>
  <c r="K36" i="2"/>
  <c r="L37" i="2"/>
  <c r="M37" i="2"/>
  <c r="G49" i="2"/>
  <c r="G48" i="2"/>
  <c r="G54" i="2"/>
  <c r="G59" i="2"/>
  <c r="J7" i="2"/>
  <c r="H13" i="2"/>
  <c r="H12" i="2"/>
  <c r="H18" i="2"/>
  <c r="H26" i="2"/>
  <c r="H27" i="2"/>
  <c r="J8" i="2"/>
  <c r="H28" i="2"/>
  <c r="H25" i="2"/>
  <c r="H17" i="2"/>
  <c r="J9" i="2"/>
  <c r="H33" i="2"/>
  <c r="H32" i="2"/>
  <c r="H37" i="2"/>
  <c r="H40" i="2"/>
  <c r="H42" i="2"/>
  <c r="H44" i="2"/>
  <c r="N38" i="2"/>
  <c r="K37" i="2"/>
  <c r="L38" i="2"/>
  <c r="M38" i="2"/>
  <c r="H49" i="2"/>
  <c r="H48" i="2"/>
  <c r="H54" i="2"/>
  <c r="H59" i="2"/>
  <c r="C56" i="2"/>
  <c r="C55" i="2"/>
  <c r="B53" i="2"/>
  <c r="B52" i="2"/>
  <c r="B51" i="2"/>
  <c r="B50" i="2"/>
  <c r="K38" i="2"/>
  <c r="B28" i="2"/>
  <c r="B27" i="2"/>
  <c r="B26" i="2"/>
  <c r="B19" i="2"/>
  <c r="B13" i="2"/>
  <c r="D5" i="1"/>
  <c r="F9" i="1"/>
  <c r="G9" i="1"/>
  <c r="H9" i="1"/>
  <c r="I9" i="1"/>
  <c r="J9" i="1"/>
  <c r="D18" i="1"/>
  <c r="E18" i="1"/>
  <c r="F18" i="1"/>
  <c r="G18" i="1"/>
  <c r="H18" i="1"/>
  <c r="D3" i="1"/>
  <c r="C19" i="1"/>
  <c r="F4" i="1"/>
  <c r="C20" i="1"/>
  <c r="C18" i="1"/>
  <c r="D4" i="1"/>
  <c r="C51" i="1"/>
  <c r="C52" i="1"/>
  <c r="C53" i="1"/>
  <c r="F7" i="1"/>
  <c r="G7" i="1"/>
  <c r="G8" i="1"/>
  <c r="E28" i="1"/>
  <c r="H7" i="1"/>
  <c r="H8" i="1"/>
  <c r="F28" i="1"/>
  <c r="I7" i="1"/>
  <c r="I8" i="1"/>
  <c r="G28" i="1"/>
  <c r="J7" i="1"/>
  <c r="J8" i="1"/>
  <c r="H28" i="1"/>
  <c r="F8" i="1"/>
  <c r="D28" i="1"/>
  <c r="B28" i="1"/>
  <c r="H4" i="1"/>
  <c r="E27" i="1"/>
  <c r="F27" i="1"/>
  <c r="G27" i="1"/>
  <c r="H27" i="1"/>
  <c r="D27" i="1"/>
  <c r="H3" i="1"/>
  <c r="E26" i="1"/>
  <c r="F26" i="1"/>
  <c r="G26" i="1"/>
  <c r="H26" i="1"/>
  <c r="D26" i="1"/>
  <c r="B27" i="1"/>
  <c r="B26" i="1"/>
  <c r="B13" i="1"/>
  <c r="C25" i="1"/>
  <c r="C17" i="1"/>
  <c r="E13" i="1"/>
  <c r="F13" i="1"/>
  <c r="G13" i="1"/>
  <c r="H13" i="1"/>
  <c r="D13" i="1"/>
  <c r="B53" i="1"/>
  <c r="B50" i="1"/>
  <c r="B52" i="1"/>
  <c r="B51" i="1"/>
  <c r="B19" i="1"/>
  <c r="N33" i="1"/>
  <c r="H12" i="1"/>
  <c r="N34" i="1"/>
  <c r="L34" i="1"/>
  <c r="M34" i="1"/>
  <c r="K34" i="1"/>
  <c r="N35" i="1"/>
  <c r="L35" i="1"/>
  <c r="M35" i="1"/>
  <c r="K35" i="1"/>
  <c r="N36" i="1"/>
  <c r="L36" i="1"/>
  <c r="M36" i="1"/>
  <c r="K36" i="1"/>
  <c r="N37" i="1"/>
  <c r="L37" i="1"/>
  <c r="M37" i="1"/>
  <c r="K37" i="1"/>
  <c r="L38" i="1"/>
  <c r="H25" i="1"/>
  <c r="H17" i="1"/>
  <c r="N38" i="1"/>
  <c r="M38" i="1"/>
  <c r="H49" i="1"/>
  <c r="H48" i="1"/>
  <c r="H44" i="1"/>
  <c r="F12" i="1"/>
  <c r="F25" i="1"/>
  <c r="F17" i="1"/>
  <c r="F44" i="1"/>
  <c r="F49" i="1"/>
  <c r="F48" i="1"/>
  <c r="G49" i="1"/>
  <c r="G48" i="1"/>
  <c r="E12" i="1"/>
  <c r="E25" i="1"/>
  <c r="E17" i="1"/>
  <c r="C12" i="1"/>
  <c r="C32" i="1"/>
  <c r="C37" i="1"/>
  <c r="C38" i="1"/>
  <c r="D12" i="1"/>
  <c r="D25" i="1"/>
  <c r="D17" i="1"/>
  <c r="G12" i="1"/>
  <c r="G25" i="1"/>
  <c r="G17" i="1"/>
  <c r="K38" i="1"/>
  <c r="D44" i="1"/>
  <c r="D49" i="1"/>
  <c r="D48" i="1"/>
  <c r="G44" i="1"/>
  <c r="C40" i="1"/>
  <c r="C42" i="1"/>
  <c r="C45" i="1"/>
  <c r="C44" i="1"/>
  <c r="E49" i="1"/>
  <c r="E48" i="1"/>
  <c r="E44" i="1"/>
  <c r="H33" i="1"/>
  <c r="H32" i="1"/>
  <c r="H37" i="1"/>
  <c r="H40" i="1"/>
  <c r="H42" i="1"/>
  <c r="H54" i="1"/>
  <c r="F33" i="1"/>
  <c r="F32" i="1"/>
  <c r="F37" i="1"/>
  <c r="F40" i="1"/>
  <c r="F42" i="1"/>
  <c r="F54" i="1"/>
  <c r="D33" i="1"/>
  <c r="D32" i="1"/>
  <c r="D37" i="1"/>
  <c r="D38" i="1"/>
  <c r="G33" i="1"/>
  <c r="G32" i="1"/>
  <c r="G37" i="1"/>
  <c r="G40" i="1"/>
  <c r="D40" i="1"/>
  <c r="E33" i="1"/>
  <c r="E32" i="1"/>
  <c r="E37" i="1"/>
  <c r="E40" i="1"/>
  <c r="G42" i="1"/>
  <c r="G54" i="1"/>
  <c r="E42" i="1"/>
  <c r="E54" i="1"/>
  <c r="D42" i="1"/>
  <c r="D54" i="1"/>
  <c r="C50" i="1"/>
  <c r="C48" i="1"/>
  <c r="C54" i="1"/>
  <c r="C56" i="1"/>
  <c r="C59" i="1"/>
  <c r="D59" i="1"/>
  <c r="E59" i="1"/>
  <c r="F59" i="1"/>
  <c r="G59" i="1"/>
  <c r="C55" i="1"/>
  <c r="H59" i="1"/>
</calcChain>
</file>

<file path=xl/sharedStrings.xml><?xml version="1.0" encoding="utf-8"?>
<sst xmlns="http://schemas.openxmlformats.org/spreadsheetml/2006/main" count="249" uniqueCount="81">
  <si>
    <t>GASTOS NO DESEMBOLSABLES</t>
  </si>
  <si>
    <t>Anteriores a la Puesta en Marcha</t>
  </si>
  <si>
    <t>Costos de Operación</t>
  </si>
  <si>
    <t>Impuesto a las Utilidades  27%</t>
  </si>
  <si>
    <t>UTILIDAD DEL PERÍODO ANTES DE IMPUESTO</t>
  </si>
  <si>
    <t>AJUSTE POR GASTOS NO DESEMBOLSABLES</t>
  </si>
  <si>
    <t>FLUJO DE CAJA</t>
  </si>
  <si>
    <t>1.1</t>
  </si>
  <si>
    <t>1.2</t>
  </si>
  <si>
    <t>1.3</t>
  </si>
  <si>
    <t>1.4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</si>
  <si>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</si>
  <si>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</si>
  <si>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</si>
  <si>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</si>
  <si>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</si>
  <si>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</si>
  <si>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</si>
  <si>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</si>
  <si>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</si>
  <si>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</si>
  <si>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2.2.5</t>
  </si>
  <si>
    <t>3.1</t>
  </si>
  <si>
    <t>3.2</t>
  </si>
  <si>
    <t>5c</t>
  </si>
  <si>
    <t>7.1</t>
  </si>
  <si>
    <t>8.2</t>
  </si>
  <si>
    <t>8.3</t>
  </si>
  <si>
    <t>8.4</t>
  </si>
  <si>
    <t>Capital del Crédito</t>
  </si>
  <si>
    <t>Amortizaciones del Crédito</t>
  </si>
  <si>
    <t>Cuota</t>
  </si>
  <si>
    <t>INGRESOS NO AFECTAN IMPUESTO UTILID.</t>
  </si>
  <si>
    <t>EGRESOS NO AFECTAN A IMPUESTO UTILID.</t>
  </si>
  <si>
    <t>PERDIDA ACUMULADA ANTES DE IMPUESTO</t>
  </si>
  <si>
    <t>AÑOS  (períodos)  ---+</t>
  </si>
  <si>
    <t>INGRESOS AFECTAN IMPUESTO A UTILIDAD</t>
  </si>
  <si>
    <t>EGRESOS AFECTAN IMPUESTO A UTILIDAD</t>
  </si>
  <si>
    <t>UTILIDAD DESPUÉS DE IMPUESTOS</t>
  </si>
  <si>
    <t>TIR</t>
  </si>
  <si>
    <t>VAN</t>
  </si>
  <si>
    <t>Tasa de descuento</t>
  </si>
  <si>
    <t>4b</t>
  </si>
  <si>
    <t>Periodos de Pago</t>
  </si>
  <si>
    <t>Tasa de int. Período</t>
  </si>
  <si>
    <t>SALDO</t>
  </si>
  <si>
    <t>DESARROLLO DEL CRÉDITO PARA EL PROYECTO</t>
  </si>
  <si>
    <t>INTERESES</t>
  </si>
  <si>
    <t>AMORTIZACIÓN</t>
  </si>
  <si>
    <t>CUOTA</t>
  </si>
  <si>
    <t>EVALUACIÓN DE PROYECTOS TIC</t>
  </si>
  <si>
    <t>PLANTILLA DE ESTRUCTURA DE FLUJOS</t>
  </si>
  <si>
    <t>ESTRUCTURA DE FILAS</t>
  </si>
  <si>
    <t>APALANCAMIENTO</t>
  </si>
  <si>
    <t>FLUJO ACUMULADO</t>
  </si>
  <si>
    <t>EVALUACIÓN FLUJO JUMBO DELIVERY</t>
  </si>
  <si>
    <t>Desarrollo de software</t>
  </si>
  <si>
    <t>Campaña de marketing</t>
  </si>
  <si>
    <t>Equipamiento computacional</t>
  </si>
  <si>
    <t>Costos de instalación/ingeniería</t>
  </si>
  <si>
    <t>Reconvertir imágen</t>
  </si>
  <si>
    <t>Ingresos actuales</t>
  </si>
  <si>
    <t>Crecimiento proyectado</t>
  </si>
  <si>
    <t>año 1</t>
  </si>
  <si>
    <t>año2</t>
  </si>
  <si>
    <t>año3</t>
  </si>
  <si>
    <t>año4</t>
  </si>
  <si>
    <t>año5</t>
  </si>
  <si>
    <t>2.1.5</t>
  </si>
  <si>
    <t>Ingreso proyectado</t>
  </si>
  <si>
    <t>usd</t>
  </si>
  <si>
    <t>Compra de Rappi</t>
  </si>
  <si>
    <t>Costo anual marketing/admin</t>
  </si>
  <si>
    <t>Costo licencias/servicios</t>
  </si>
  <si>
    <t>Costos operacionales</t>
  </si>
  <si>
    <t>Porcentaje costo facturación</t>
  </si>
  <si>
    <t>8.5</t>
  </si>
  <si>
    <t>8.6</t>
  </si>
  <si>
    <t>Porcentaje depreciación</t>
  </si>
  <si>
    <t>Depreciación de equipos</t>
  </si>
  <si>
    <t>Depreciación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</si>
</sst>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$&quot;#,##0;[Red]\-&quot;$&quot;#,##0"/>
    <numFmt numFmtId="165" formatCode="&quot;$&quot;#,##0.00;[Red]\-&quot;$&quot;#,##0.00"/>
    <numFmt numFmtId="166" formatCode="_-* #,##0_-;\-* #,##0_-;_-* &quot;-&quot;_-;_-@_-"/>
    <numFmt numFmtId="167" formatCode="#,##0_ ;[Red]\-#,##0\ "/>
    <numFmt numFmtId="168" formatCode="#,##0.00_ ;[Red]\-#,##0.00\ "/>
    <numFmt numFmtId="169" formatCode="&quot;$&quot;#,##0"/>
    <numFmt numFmtId="170" formatCode="&quot;$&quot;#,##0.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8" borderId="0" applyNumberFormat="0" applyBorder="0" applyAlignment="0" applyProtection="0"/>
  </cellStyleXfs>
  <cellXfs count="90">
    <xf numFmtId="0" fontId="0" fillId="0" borderId="0" xfId="0"/>
    <xf numFmtId="0" fontId="0" fillId="0" borderId="1" xfId="0" applyBorder="1"/>
    <xf numFmtId="167" fontId="0" fillId="0" borderId="1" xfId="0" applyNumberFormat="1" applyBorder="1"/>
    <xf numFmtId="0" fontId="2" fillId="0" borderId="1" xfId="0" applyFont="1" applyBorder="1"/>
    <xf numFmtId="167" fontId="2" fillId="0" borderId="1" xfId="0" applyNumberFormat="1" applyFont="1" applyBorder="1"/>
    <xf numFmtId="0" fontId="3" fillId="2" borderId="1" xfId="0" applyFont="1" applyFill="1" applyBorder="1"/>
    <xf numFmtId="167" fontId="3" fillId="2" borderId="1" xfId="0" applyNumberFormat="1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7" fontId="2" fillId="2" borderId="1" xfId="0" applyNumberFormat="1" applyFont="1" applyFill="1" applyBorder="1"/>
    <xf numFmtId="164" fontId="0" fillId="0" borderId="0" xfId="0" applyNumberFormat="1"/>
    <xf numFmtId="167" fontId="2" fillId="2" borderId="2" xfId="0" applyNumberFormat="1" applyFont="1" applyFill="1" applyBorder="1"/>
    <xf numFmtId="167" fontId="2" fillId="3" borderId="5" xfId="0" applyNumberFormat="1" applyFont="1" applyFill="1" applyBorder="1"/>
    <xf numFmtId="167" fontId="2" fillId="3" borderId="1" xfId="0" applyNumberFormat="1" applyFont="1" applyFill="1" applyBorder="1"/>
    <xf numFmtId="3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2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4" fillId="0" borderId="0" xfId="0" applyFont="1" applyAlignment="1">
      <alignment horizontal="right"/>
    </xf>
    <xf numFmtId="0" fontId="0" fillId="4" borderId="8" xfId="0" applyFill="1" applyBorder="1"/>
    <xf numFmtId="0" fontId="3" fillId="4" borderId="7" xfId="0" applyFont="1" applyFill="1" applyBorder="1"/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right"/>
    </xf>
    <xf numFmtId="167" fontId="3" fillId="0" borderId="3" xfId="0" applyNumberFormat="1" applyFont="1" applyBorder="1"/>
    <xf numFmtId="0" fontId="5" fillId="0" borderId="0" xfId="0" applyFont="1"/>
    <xf numFmtId="165" fontId="0" fillId="0" borderId="1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5" fontId="2" fillId="2" borderId="16" xfId="0" applyNumberFormat="1" applyFont="1" applyFill="1" applyBorder="1"/>
    <xf numFmtId="165" fontId="2" fillId="2" borderId="18" xfId="0" applyNumberFormat="1" applyFont="1" applyFill="1" applyBorder="1"/>
    <xf numFmtId="0" fontId="3" fillId="0" borderId="0" xfId="0" applyFont="1"/>
    <xf numFmtId="0" fontId="3" fillId="4" borderId="0" xfId="0" applyFont="1" applyFill="1"/>
    <xf numFmtId="167" fontId="3" fillId="4" borderId="0" xfId="0" applyNumberFormat="1" applyFont="1" applyFill="1"/>
    <xf numFmtId="9" fontId="3" fillId="4" borderId="0" xfId="0" applyNumberFormat="1" applyFont="1" applyFill="1" applyAlignment="1">
      <alignment horizontal="right"/>
    </xf>
    <xf numFmtId="0" fontId="4" fillId="4" borderId="7" xfId="0" applyFont="1" applyFill="1" applyBorder="1"/>
    <xf numFmtId="0" fontId="4" fillId="4" borderId="0" xfId="0" applyFont="1" applyFill="1"/>
    <xf numFmtId="0" fontId="2" fillId="2" borderId="17" xfId="0" applyFont="1" applyFill="1" applyBorder="1" applyAlignment="1">
      <alignment horizontal="center"/>
    </xf>
    <xf numFmtId="9" fontId="2" fillId="2" borderId="17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7" fontId="2" fillId="6" borderId="1" xfId="0" applyNumberFormat="1" applyFont="1" applyFill="1" applyBorder="1"/>
    <xf numFmtId="0" fontId="0" fillId="2" borderId="0" xfId="0" applyFill="1"/>
    <xf numFmtId="168" fontId="3" fillId="7" borderId="9" xfId="0" applyNumberFormat="1" applyFont="1" applyFill="1" applyBorder="1"/>
    <xf numFmtId="0" fontId="4" fillId="7" borderId="9" xfId="0" applyFont="1" applyFill="1" applyBorder="1"/>
    <xf numFmtId="9" fontId="3" fillId="7" borderId="9" xfId="0" applyNumberFormat="1" applyFont="1" applyFill="1" applyBorder="1" applyAlignment="1">
      <alignment horizontal="left"/>
    </xf>
    <xf numFmtId="0" fontId="3" fillId="7" borderId="9" xfId="0" applyFont="1" applyFill="1" applyBorder="1"/>
    <xf numFmtId="0" fontId="0" fillId="7" borderId="10" xfId="0" applyFill="1" applyBorder="1"/>
    <xf numFmtId="0" fontId="5" fillId="7" borderId="0" xfId="0" applyFont="1" applyFill="1"/>
    <xf numFmtId="167" fontId="5" fillId="7" borderId="0" xfId="0" applyNumberFormat="1" applyFont="1" applyFill="1"/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center"/>
    </xf>
    <xf numFmtId="167" fontId="7" fillId="2" borderId="1" xfId="0" applyNumberFormat="1" applyFont="1" applyFill="1" applyBorder="1"/>
    <xf numFmtId="0" fontId="3" fillId="4" borderId="1" xfId="0" applyFont="1" applyFill="1" applyBorder="1" applyAlignment="1">
      <alignment horizontal="right"/>
    </xf>
    <xf numFmtId="165" fontId="0" fillId="0" borderId="0" xfId="0" applyNumberFormat="1"/>
    <xf numFmtId="170" fontId="0" fillId="0" borderId="0" xfId="0" applyNumberFormat="1"/>
    <xf numFmtId="0" fontId="3" fillId="4" borderId="1" xfId="0" applyFont="1" applyFill="1" applyBorder="1"/>
    <xf numFmtId="166" fontId="3" fillId="0" borderId="1" xfId="2" applyFont="1" applyBorder="1" applyAlignment="1">
      <alignment horizontal="right"/>
    </xf>
    <xf numFmtId="169" fontId="3" fillId="0" borderId="1" xfId="2" applyNumberFormat="1" applyFont="1" applyBorder="1" applyAlignment="1"/>
    <xf numFmtId="169" fontId="3" fillId="0" borderId="1" xfId="2" applyNumberFormat="1" applyFont="1" applyFill="1" applyBorder="1" applyAlignment="1">
      <alignment horizontal="right"/>
    </xf>
    <xf numFmtId="169" fontId="3" fillId="0" borderId="1" xfId="2" applyNumberFormat="1" applyFont="1" applyFill="1" applyBorder="1"/>
    <xf numFmtId="43" fontId="3" fillId="8" borderId="1" xfId="3" applyNumberFormat="1" applyFont="1" applyBorder="1"/>
    <xf numFmtId="9" fontId="3" fillId="8" borderId="0" xfId="3" applyNumberFormat="1" applyFont="1"/>
    <xf numFmtId="166" fontId="3" fillId="8" borderId="0" xfId="3" applyNumberFormat="1" applyFont="1"/>
    <xf numFmtId="166" fontId="3" fillId="8" borderId="0" xfId="3" applyNumberFormat="1" applyFont="1" applyAlignment="1">
      <alignment horizontal="center"/>
    </xf>
    <xf numFmtId="0" fontId="3" fillId="8" borderId="0" xfId="3" applyFont="1"/>
    <xf numFmtId="169" fontId="3" fillId="0" borderId="1" xfId="2" applyNumberFormat="1" applyFont="1" applyBorder="1" applyAlignment="1">
      <alignment horizontal="right"/>
    </xf>
    <xf numFmtId="166" fontId="3" fillId="4" borderId="1" xfId="2" applyFont="1" applyFill="1" applyBorder="1" applyAlignment="1">
      <alignment horizontal="left"/>
    </xf>
    <xf numFmtId="9" fontId="3" fillId="0" borderId="1" xfId="1" applyFont="1" applyBorder="1"/>
    <xf numFmtId="9" fontId="3" fillId="0" borderId="0" xfId="1" applyFont="1"/>
    <xf numFmtId="9" fontId="3" fillId="0" borderId="0" xfId="1" applyFont="1" applyAlignment="1">
      <alignment horizontal="center"/>
    </xf>
    <xf numFmtId="169" fontId="3" fillId="0" borderId="0" xfId="0" applyNumberFormat="1" applyFont="1"/>
    <xf numFmtId="0" fontId="3" fillId="4" borderId="20" xfId="0" applyFont="1" applyFill="1" applyBorder="1" applyAlignment="1">
      <alignment horizontal="right"/>
    </xf>
    <xf numFmtId="170" fontId="3" fillId="0" borderId="0" xfId="0" applyNumberFormat="1" applyFont="1"/>
    <xf numFmtId="9" fontId="0" fillId="4" borderId="19" xfId="1" applyFont="1" applyFill="1" applyBorder="1"/>
    <xf numFmtId="10" fontId="3" fillId="4" borderId="7" xfId="1" applyNumberFormat="1" applyFont="1" applyFill="1" applyBorder="1"/>
    <xf numFmtId="165" fontId="0" fillId="0" borderId="0" xfId="0" applyNumberFormat="1" applyBorder="1"/>
  </cellXfs>
  <cellStyles count="4">
    <cellStyle name="40% - Accent4" xfId="3" builtinId="43"/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30</xdr:row>
      <xdr:rowOff>101600</xdr:rowOff>
    </xdr:from>
    <xdr:to>
      <xdr:col>8</xdr:col>
      <xdr:colOff>254000</xdr:colOff>
      <xdr:row>44</xdr:row>
      <xdr:rowOff>114300</xdr:rowOff>
    </xdr:to>
    <xdr:sp macro="" textlink="">
      <xdr:nvSpPr>
        <xdr:cNvPr id="5" name="Forma libre 4">
          <a:extLst>
            <a:ext uri="{FF2B5EF4-FFF2-40B4-BE49-F238E27FC236}">
              <a16:creationId xmlns:a16="http://schemas.microsoft.com/office/drawing/2014/main" id="{894066EF-7553-1C4E-B0DC-AC6DB4931260}"/>
            </a:ext>
          </a:extLst>
        </xdr:cNvPr>
        <xdr:cNvSpPr/>
      </xdr:nvSpPr>
      <xdr:spPr>
        <a:xfrm>
          <a:off x="10058400" y="4229100"/>
          <a:ext cx="203200" cy="269240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88900</xdr:colOff>
      <xdr:row>44</xdr:row>
      <xdr:rowOff>139700</xdr:rowOff>
    </xdr:from>
    <xdr:to>
      <xdr:col>8</xdr:col>
      <xdr:colOff>241300</xdr:colOff>
      <xdr:row>48</xdr:row>
      <xdr:rowOff>114300</xdr:rowOff>
    </xdr:to>
    <xdr:sp macro="" textlink="">
      <xdr:nvSpPr>
        <xdr:cNvPr id="6" name="Forma libre 5">
          <a:extLst>
            <a:ext uri="{FF2B5EF4-FFF2-40B4-BE49-F238E27FC236}">
              <a16:creationId xmlns:a16="http://schemas.microsoft.com/office/drawing/2014/main" id="{685DEC5B-6894-A04D-B9A9-582CDA80AA0E}"/>
            </a:ext>
          </a:extLst>
        </xdr:cNvPr>
        <xdr:cNvSpPr/>
      </xdr:nvSpPr>
      <xdr:spPr>
        <a:xfrm>
          <a:off x="10096500" y="6946900"/>
          <a:ext cx="152400" cy="54610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50800</xdr:colOff>
      <xdr:row>32</xdr:row>
      <xdr:rowOff>152400</xdr:rowOff>
    </xdr:from>
    <xdr:to>
      <xdr:col>8</xdr:col>
      <xdr:colOff>482600</xdr:colOff>
      <xdr:row>50</xdr:row>
      <xdr:rowOff>25400</xdr:rowOff>
    </xdr:to>
    <xdr:sp macro="" textlink="">
      <xdr:nvSpPr>
        <xdr:cNvPr id="7" name="Forma libre 6">
          <a:extLst>
            <a:ext uri="{FF2B5EF4-FFF2-40B4-BE49-F238E27FC236}">
              <a16:creationId xmlns:a16="http://schemas.microsoft.com/office/drawing/2014/main" id="{AB6E7D4B-4237-9D43-8B47-DA118EF91E7F}"/>
            </a:ext>
          </a:extLst>
        </xdr:cNvPr>
        <xdr:cNvSpPr/>
      </xdr:nvSpPr>
      <xdr:spPr>
        <a:xfrm>
          <a:off x="10058400" y="4686300"/>
          <a:ext cx="431800" cy="314960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34925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533400</xdr:colOff>
      <xdr:row>31</xdr:row>
      <xdr:rowOff>25400</xdr:rowOff>
    </xdr:from>
    <xdr:to>
      <xdr:col>8</xdr:col>
      <xdr:colOff>1041400</xdr:colOff>
      <xdr:row>39</xdr:row>
      <xdr:rowOff>190500</xdr:rowOff>
    </xdr:to>
    <xdr:sp macro="" textlink="">
      <xdr:nvSpPr>
        <xdr:cNvPr id="8" name="Flecha curvada hacia la derecha 7">
          <a:extLst>
            <a:ext uri="{FF2B5EF4-FFF2-40B4-BE49-F238E27FC236}">
              <a16:creationId xmlns:a16="http://schemas.microsoft.com/office/drawing/2014/main" id="{0240371F-98AC-464B-84D2-60986DBA9CA9}"/>
            </a:ext>
          </a:extLst>
        </xdr:cNvPr>
        <xdr:cNvSpPr/>
      </xdr:nvSpPr>
      <xdr:spPr>
        <a:xfrm flipH="1">
          <a:off x="11099800" y="4241800"/>
          <a:ext cx="508000" cy="1600200"/>
        </a:xfrm>
        <a:prstGeom prst="curvedRight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87841</xdr:colOff>
      <xdr:row>10</xdr:row>
      <xdr:rowOff>139698</xdr:rowOff>
    </xdr:from>
    <xdr:to>
      <xdr:col>10</xdr:col>
      <xdr:colOff>173970</xdr:colOff>
      <xdr:row>27</xdr:row>
      <xdr:rowOff>215898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942361B-72A4-2F44-BAAB-6A5922D7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1008" y="1938865"/>
          <a:ext cx="3832629" cy="3558117"/>
        </a:xfrm>
        <a:prstGeom prst="rect">
          <a:avLst/>
        </a:prstGeom>
      </xdr:spPr>
    </xdr:pic>
    <xdr:clientData/>
  </xdr:twoCellAnchor>
  <xdr:twoCellAnchor>
    <xdr:from>
      <xdr:col>8</xdr:col>
      <xdr:colOff>50800</xdr:colOff>
      <xdr:row>32</xdr:row>
      <xdr:rowOff>38100</xdr:rowOff>
    </xdr:from>
    <xdr:to>
      <xdr:col>8</xdr:col>
      <xdr:colOff>152400</xdr:colOff>
      <xdr:row>33</xdr:row>
      <xdr:rowOff>190500</xdr:rowOff>
    </xdr:to>
    <xdr:sp macro="" textlink="">
      <xdr:nvSpPr>
        <xdr:cNvPr id="10" name="Cerrar corchete 9">
          <a:extLst>
            <a:ext uri="{FF2B5EF4-FFF2-40B4-BE49-F238E27FC236}">
              <a16:creationId xmlns:a16="http://schemas.microsoft.com/office/drawing/2014/main" id="{E3170815-6667-B942-BDED-7B58A4E1DF2D}"/>
            </a:ext>
          </a:extLst>
        </xdr:cNvPr>
        <xdr:cNvSpPr/>
      </xdr:nvSpPr>
      <xdr:spPr>
        <a:xfrm>
          <a:off x="10617200" y="4457700"/>
          <a:ext cx="101600" cy="355600"/>
        </a:xfrm>
        <a:prstGeom prst="rightBracket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88900</xdr:colOff>
      <xdr:row>49</xdr:row>
      <xdr:rowOff>63500</xdr:rowOff>
    </xdr:from>
    <xdr:to>
      <xdr:col>8</xdr:col>
      <xdr:colOff>190500</xdr:colOff>
      <xdr:row>50</xdr:row>
      <xdr:rowOff>203200</xdr:rowOff>
    </xdr:to>
    <xdr:sp macro="" textlink="">
      <xdr:nvSpPr>
        <xdr:cNvPr id="11" name="Cerrar corchete 10">
          <a:extLst>
            <a:ext uri="{FF2B5EF4-FFF2-40B4-BE49-F238E27FC236}">
              <a16:creationId xmlns:a16="http://schemas.microsoft.com/office/drawing/2014/main" id="{C685FF63-AC9B-9C40-B4B1-BFD04AF6C74F}"/>
            </a:ext>
          </a:extLst>
        </xdr:cNvPr>
        <xdr:cNvSpPr/>
      </xdr:nvSpPr>
      <xdr:spPr>
        <a:xfrm>
          <a:off x="10655300" y="7327900"/>
          <a:ext cx="101600" cy="355600"/>
        </a:xfrm>
        <a:prstGeom prst="rightBracket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 editAs="oneCell">
    <xdr:from>
      <xdr:col>1</xdr:col>
      <xdr:colOff>1459087</xdr:colOff>
      <xdr:row>61</xdr:row>
      <xdr:rowOff>59506</xdr:rowOff>
    </xdr:from>
    <xdr:to>
      <xdr:col>4</xdr:col>
      <xdr:colOff>967315</xdr:colOff>
      <xdr:row>72</xdr:row>
      <xdr:rowOff>80435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24455D-FADD-2A48-8A98-5C3F97467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0643" y="11828173"/>
          <a:ext cx="6193366" cy="2194039"/>
        </a:xfrm>
        <a:prstGeom prst="rect">
          <a:avLst/>
        </a:prstGeom>
        <a:solidFill>
          <a:schemeClr val="bg1">
            <a:lumMod val="75000"/>
          </a:schemeClr>
        </a:solidFill>
      </xdr:spPr>
    </xdr:pic>
    <xdr:clientData/>
  </xdr:twoCellAnchor>
  <xdr:twoCellAnchor>
    <xdr:from>
      <xdr:col>8</xdr:col>
      <xdr:colOff>482600</xdr:colOff>
      <xdr:row>30</xdr:row>
      <xdr:rowOff>88900</xdr:rowOff>
    </xdr:from>
    <xdr:to>
      <xdr:col>11</xdr:col>
      <xdr:colOff>558800</xdr:colOff>
      <xdr:row>39</xdr:row>
      <xdr:rowOff>76200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E77F78E4-C588-0E4D-BB23-DA2CA117A499}"/>
            </a:ext>
          </a:extLst>
        </xdr:cNvPr>
        <xdr:cNvCxnSpPr/>
      </xdr:nvCxnSpPr>
      <xdr:spPr>
        <a:xfrm rot="10800000">
          <a:off x="11049000" y="4102100"/>
          <a:ext cx="6184900" cy="19431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40</xdr:row>
      <xdr:rowOff>50800</xdr:rowOff>
    </xdr:from>
    <xdr:to>
      <xdr:col>12</xdr:col>
      <xdr:colOff>546100</xdr:colOff>
      <xdr:row>48</xdr:row>
      <xdr:rowOff>76200</xdr:rowOff>
    </xdr:to>
    <xdr:cxnSp macro="">
      <xdr:nvCxnSpPr>
        <xdr:cNvPr id="24" name="Conector angular 23">
          <a:extLst>
            <a:ext uri="{FF2B5EF4-FFF2-40B4-BE49-F238E27FC236}">
              <a16:creationId xmlns:a16="http://schemas.microsoft.com/office/drawing/2014/main" id="{1ADF565B-EAA6-8841-95F1-38FCB90B2956}"/>
            </a:ext>
          </a:extLst>
        </xdr:cNvPr>
        <xdr:cNvCxnSpPr/>
      </xdr:nvCxnSpPr>
      <xdr:spPr>
        <a:xfrm rot="10800000" flipV="1">
          <a:off x="11087100" y="6223000"/>
          <a:ext cx="7315200" cy="12192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1030112</xdr:colOff>
      <xdr:row>56</xdr:row>
      <xdr:rowOff>239889</xdr:rowOff>
    </xdr:from>
    <xdr:to>
      <xdr:col>3</xdr:col>
      <xdr:colOff>324556</xdr:colOff>
      <xdr:row>58</xdr:row>
      <xdr:rowOff>14111</xdr:rowOff>
    </xdr:to>
    <xdr:sp macro="" textlink="">
      <xdr:nvSpPr>
        <xdr:cNvPr id="3" name="Flecha arriba 2">
          <a:extLst>
            <a:ext uri="{FF2B5EF4-FFF2-40B4-BE49-F238E27FC236}">
              <a16:creationId xmlns:a16="http://schemas.microsoft.com/office/drawing/2014/main" id="{14C35079-7CE4-3841-B691-860BE78C4600}"/>
            </a:ext>
          </a:extLst>
        </xdr:cNvPr>
        <xdr:cNvSpPr/>
      </xdr:nvSpPr>
      <xdr:spPr>
        <a:xfrm>
          <a:off x="4346223" y="10569222"/>
          <a:ext cx="508000" cy="508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814917</xdr:colOff>
      <xdr:row>74</xdr:row>
      <xdr:rowOff>105830</xdr:rowOff>
    </xdr:from>
    <xdr:to>
      <xdr:col>5</xdr:col>
      <xdr:colOff>1121833</xdr:colOff>
      <xdr:row>264</xdr:row>
      <xdr:rowOff>190500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E2D8D2C-2112-46B3-9050-1B1632E3CE21}"/>
            </a:ext>
          </a:extLst>
        </xdr:cNvPr>
        <xdr:cNvSpPr txBox="1"/>
      </xdr:nvSpPr>
      <xdr:spPr>
        <a:xfrm>
          <a:off x="1270000" y="14742580"/>
          <a:ext cx="8741833" cy="382905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2000" baseline="0"/>
            <a:t>Con este ejercicio, el TIR toma un valor de -3.48% y el VAN un valor de </a:t>
          </a:r>
        </a:p>
        <a:p>
          <a:r>
            <a:rPr lang="es-CL" sz="2000" baseline="0"/>
            <a:t>-$27.960.403.216</a:t>
          </a:r>
          <a:endParaRPr lang="es-CL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30</xdr:row>
      <xdr:rowOff>101600</xdr:rowOff>
    </xdr:from>
    <xdr:to>
      <xdr:col>8</xdr:col>
      <xdr:colOff>254000</xdr:colOff>
      <xdr:row>44</xdr:row>
      <xdr:rowOff>114300</xdr:rowOff>
    </xdr:to>
    <xdr:sp macro="" textlink="">
      <xdr:nvSpPr>
        <xdr:cNvPr id="2" name="Forma libre 4">
          <a:extLst>
            <a:ext uri="{FF2B5EF4-FFF2-40B4-BE49-F238E27FC236}">
              <a16:creationId xmlns:a16="http://schemas.microsoft.com/office/drawing/2014/main" id="{4F84C50F-2C59-4E73-8305-8E496DE1EE99}"/>
            </a:ext>
          </a:extLst>
        </xdr:cNvPr>
        <xdr:cNvSpPr/>
      </xdr:nvSpPr>
      <xdr:spPr>
        <a:xfrm>
          <a:off x="14928850" y="6273800"/>
          <a:ext cx="203200" cy="273685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88900</xdr:colOff>
      <xdr:row>44</xdr:row>
      <xdr:rowOff>139700</xdr:rowOff>
    </xdr:from>
    <xdr:to>
      <xdr:col>8</xdr:col>
      <xdr:colOff>241300</xdr:colOff>
      <xdr:row>48</xdr:row>
      <xdr:rowOff>114300</xdr:rowOff>
    </xdr:to>
    <xdr:sp macro="" textlink="">
      <xdr:nvSpPr>
        <xdr:cNvPr id="3" name="Forma libre 5">
          <a:extLst>
            <a:ext uri="{FF2B5EF4-FFF2-40B4-BE49-F238E27FC236}">
              <a16:creationId xmlns:a16="http://schemas.microsoft.com/office/drawing/2014/main" id="{F558EF31-7FB9-4FB9-AF51-0522513D7CEC}"/>
            </a:ext>
          </a:extLst>
        </xdr:cNvPr>
        <xdr:cNvSpPr/>
      </xdr:nvSpPr>
      <xdr:spPr>
        <a:xfrm>
          <a:off x="14966950" y="9036050"/>
          <a:ext cx="152400" cy="77470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50800</xdr:colOff>
      <xdr:row>32</xdr:row>
      <xdr:rowOff>152400</xdr:rowOff>
    </xdr:from>
    <xdr:to>
      <xdr:col>8</xdr:col>
      <xdr:colOff>482600</xdr:colOff>
      <xdr:row>50</xdr:row>
      <xdr:rowOff>25400</xdr:rowOff>
    </xdr:to>
    <xdr:sp macro="" textlink="">
      <xdr:nvSpPr>
        <xdr:cNvPr id="4" name="Forma libre 6">
          <a:extLst>
            <a:ext uri="{FF2B5EF4-FFF2-40B4-BE49-F238E27FC236}">
              <a16:creationId xmlns:a16="http://schemas.microsoft.com/office/drawing/2014/main" id="{A511E0B7-A061-494C-B52C-BEE1B6153635}"/>
            </a:ext>
          </a:extLst>
        </xdr:cNvPr>
        <xdr:cNvSpPr/>
      </xdr:nvSpPr>
      <xdr:spPr>
        <a:xfrm>
          <a:off x="14928850" y="6772275"/>
          <a:ext cx="431800" cy="3349625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34925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533400</xdr:colOff>
      <xdr:row>31</xdr:row>
      <xdr:rowOff>25400</xdr:rowOff>
    </xdr:from>
    <xdr:to>
      <xdr:col>8</xdr:col>
      <xdr:colOff>1041400</xdr:colOff>
      <xdr:row>39</xdr:row>
      <xdr:rowOff>190500</xdr:rowOff>
    </xdr:to>
    <xdr:sp macro="" textlink="">
      <xdr:nvSpPr>
        <xdr:cNvPr id="5" name="Flecha curvada hacia la derecha 7">
          <a:extLst>
            <a:ext uri="{FF2B5EF4-FFF2-40B4-BE49-F238E27FC236}">
              <a16:creationId xmlns:a16="http://schemas.microsoft.com/office/drawing/2014/main" id="{7E410919-040B-41AD-8677-256E88913BB8}"/>
            </a:ext>
          </a:extLst>
        </xdr:cNvPr>
        <xdr:cNvSpPr/>
      </xdr:nvSpPr>
      <xdr:spPr>
        <a:xfrm flipH="1">
          <a:off x="15411450" y="6445250"/>
          <a:ext cx="508000" cy="1831975"/>
        </a:xfrm>
        <a:prstGeom prst="curvedRight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87841</xdr:colOff>
      <xdr:row>10</xdr:row>
      <xdr:rowOff>139698</xdr:rowOff>
    </xdr:from>
    <xdr:to>
      <xdr:col>10</xdr:col>
      <xdr:colOff>526395</xdr:colOff>
      <xdr:row>28</xdr:row>
      <xdr:rowOff>82548</xdr:rowOff>
    </xdr:to>
    <xdr:pic>
      <xdr:nvPicPr>
        <xdr:cNvPr id="6" name="Imagen 8">
          <a:extLst>
            <a:ext uri="{FF2B5EF4-FFF2-40B4-BE49-F238E27FC236}">
              <a16:creationId xmlns:a16="http://schemas.microsoft.com/office/drawing/2014/main" id="{2E235EC3-5F4E-4004-9E59-2ABCC1E35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5891" y="2168523"/>
          <a:ext cx="3829454" cy="3543300"/>
        </a:xfrm>
        <a:prstGeom prst="rect">
          <a:avLst/>
        </a:prstGeom>
      </xdr:spPr>
    </xdr:pic>
    <xdr:clientData/>
  </xdr:twoCellAnchor>
  <xdr:twoCellAnchor>
    <xdr:from>
      <xdr:col>8</xdr:col>
      <xdr:colOff>50800</xdr:colOff>
      <xdr:row>32</xdr:row>
      <xdr:rowOff>38100</xdr:rowOff>
    </xdr:from>
    <xdr:to>
      <xdr:col>8</xdr:col>
      <xdr:colOff>152400</xdr:colOff>
      <xdr:row>33</xdr:row>
      <xdr:rowOff>190500</xdr:rowOff>
    </xdr:to>
    <xdr:sp macro="" textlink="">
      <xdr:nvSpPr>
        <xdr:cNvPr id="7" name="Cerrar corchete 9">
          <a:extLst>
            <a:ext uri="{FF2B5EF4-FFF2-40B4-BE49-F238E27FC236}">
              <a16:creationId xmlns:a16="http://schemas.microsoft.com/office/drawing/2014/main" id="{00422947-03DC-4F81-B753-175F8DB82DCD}"/>
            </a:ext>
          </a:extLst>
        </xdr:cNvPr>
        <xdr:cNvSpPr/>
      </xdr:nvSpPr>
      <xdr:spPr>
        <a:xfrm>
          <a:off x="14928850" y="6657975"/>
          <a:ext cx="101600" cy="361950"/>
        </a:xfrm>
        <a:prstGeom prst="rightBracket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88900</xdr:colOff>
      <xdr:row>49</xdr:row>
      <xdr:rowOff>63500</xdr:rowOff>
    </xdr:from>
    <xdr:to>
      <xdr:col>8</xdr:col>
      <xdr:colOff>190500</xdr:colOff>
      <xdr:row>50</xdr:row>
      <xdr:rowOff>203200</xdr:rowOff>
    </xdr:to>
    <xdr:sp macro="" textlink="">
      <xdr:nvSpPr>
        <xdr:cNvPr id="8" name="Cerrar corchete 10">
          <a:extLst>
            <a:ext uri="{FF2B5EF4-FFF2-40B4-BE49-F238E27FC236}">
              <a16:creationId xmlns:a16="http://schemas.microsoft.com/office/drawing/2014/main" id="{862107AF-A4D6-4F07-9B58-55D7E4DF9B2B}"/>
            </a:ext>
          </a:extLst>
        </xdr:cNvPr>
        <xdr:cNvSpPr/>
      </xdr:nvSpPr>
      <xdr:spPr>
        <a:xfrm>
          <a:off x="14966950" y="9959975"/>
          <a:ext cx="101600" cy="339725"/>
        </a:xfrm>
        <a:prstGeom prst="rightBracket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 editAs="oneCell">
    <xdr:from>
      <xdr:col>1</xdr:col>
      <xdr:colOff>1459087</xdr:colOff>
      <xdr:row>61</xdr:row>
      <xdr:rowOff>59506</xdr:rowOff>
    </xdr:from>
    <xdr:to>
      <xdr:col>3</xdr:col>
      <xdr:colOff>2043640</xdr:colOff>
      <xdr:row>72</xdr:row>
      <xdr:rowOff>80435</xdr:rowOff>
    </xdr:to>
    <xdr:pic>
      <xdr:nvPicPr>
        <xdr:cNvPr id="9" name="Imagen 1">
          <a:extLst>
            <a:ext uri="{FF2B5EF4-FFF2-40B4-BE49-F238E27FC236}">
              <a16:creationId xmlns:a16="http://schemas.microsoft.com/office/drawing/2014/main" id="{CE2314D7-F882-47C6-A693-9C775B425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6287" y="12956356"/>
          <a:ext cx="6185253" cy="2221204"/>
        </a:xfrm>
        <a:prstGeom prst="rect">
          <a:avLst/>
        </a:prstGeom>
        <a:solidFill>
          <a:schemeClr val="bg1">
            <a:lumMod val="75000"/>
          </a:schemeClr>
        </a:solidFill>
      </xdr:spPr>
    </xdr:pic>
    <xdr:clientData/>
  </xdr:twoCellAnchor>
  <xdr:twoCellAnchor>
    <xdr:from>
      <xdr:col>8</xdr:col>
      <xdr:colOff>482600</xdr:colOff>
      <xdr:row>30</xdr:row>
      <xdr:rowOff>88900</xdr:rowOff>
    </xdr:from>
    <xdr:to>
      <xdr:col>11</xdr:col>
      <xdr:colOff>558800</xdr:colOff>
      <xdr:row>39</xdr:row>
      <xdr:rowOff>76200</xdr:rowOff>
    </xdr:to>
    <xdr:cxnSp macro="">
      <xdr:nvCxnSpPr>
        <xdr:cNvPr id="10" name="Conector angular 21">
          <a:extLst>
            <a:ext uri="{FF2B5EF4-FFF2-40B4-BE49-F238E27FC236}">
              <a16:creationId xmlns:a16="http://schemas.microsoft.com/office/drawing/2014/main" id="{F8D0E503-CB0F-4153-98BB-2A9401610299}"/>
            </a:ext>
          </a:extLst>
        </xdr:cNvPr>
        <xdr:cNvCxnSpPr/>
      </xdr:nvCxnSpPr>
      <xdr:spPr>
        <a:xfrm rot="10800000">
          <a:off x="15360650" y="6261100"/>
          <a:ext cx="5305425" cy="1901825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40</xdr:row>
      <xdr:rowOff>50800</xdr:rowOff>
    </xdr:from>
    <xdr:to>
      <xdr:col>12</xdr:col>
      <xdr:colOff>546100</xdr:colOff>
      <xdr:row>48</xdr:row>
      <xdr:rowOff>76200</xdr:rowOff>
    </xdr:to>
    <xdr:cxnSp macro="">
      <xdr:nvCxnSpPr>
        <xdr:cNvPr id="11" name="Conector angular 23">
          <a:extLst>
            <a:ext uri="{FF2B5EF4-FFF2-40B4-BE49-F238E27FC236}">
              <a16:creationId xmlns:a16="http://schemas.microsoft.com/office/drawing/2014/main" id="{0F5CC411-8B5E-4B34-B18C-2FCA33A1EB0A}"/>
            </a:ext>
          </a:extLst>
        </xdr:cNvPr>
        <xdr:cNvCxnSpPr/>
      </xdr:nvCxnSpPr>
      <xdr:spPr>
        <a:xfrm rot="10800000" flipV="1">
          <a:off x="15398750" y="8337550"/>
          <a:ext cx="6578600" cy="14351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1030112</xdr:colOff>
      <xdr:row>56</xdr:row>
      <xdr:rowOff>239889</xdr:rowOff>
    </xdr:from>
    <xdr:to>
      <xdr:col>3</xdr:col>
      <xdr:colOff>324556</xdr:colOff>
      <xdr:row>58</xdr:row>
      <xdr:rowOff>14111</xdr:rowOff>
    </xdr:to>
    <xdr:sp macro="" textlink="">
      <xdr:nvSpPr>
        <xdr:cNvPr id="12" name="Flecha arriba 2">
          <a:extLst>
            <a:ext uri="{FF2B5EF4-FFF2-40B4-BE49-F238E27FC236}">
              <a16:creationId xmlns:a16="http://schemas.microsoft.com/office/drawing/2014/main" id="{0E43C31A-FA54-4A81-A83B-48DA38C0DBC2}"/>
            </a:ext>
          </a:extLst>
        </xdr:cNvPr>
        <xdr:cNvSpPr/>
      </xdr:nvSpPr>
      <xdr:spPr>
        <a:xfrm>
          <a:off x="4325762" y="11717514"/>
          <a:ext cx="1551869" cy="48859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2200275</xdr:colOff>
      <xdr:row>61</xdr:row>
      <xdr:rowOff>28575</xdr:rowOff>
    </xdr:from>
    <xdr:to>
      <xdr:col>8</xdr:col>
      <xdr:colOff>592666</xdr:colOff>
      <xdr:row>252</xdr:row>
      <xdr:rowOff>114303</xdr:rowOff>
    </xdr:to>
    <xdr:sp macro="" textlink="">
      <xdr:nvSpPr>
        <xdr:cNvPr id="13" name="CuadroTexto 3">
          <a:extLst>
            <a:ext uri="{FF2B5EF4-FFF2-40B4-BE49-F238E27FC236}">
              <a16:creationId xmlns:a16="http://schemas.microsoft.com/office/drawing/2014/main" id="{44A0D2B0-2EC0-4527-80C3-72A3FADA93AE}"/>
            </a:ext>
          </a:extLst>
        </xdr:cNvPr>
        <xdr:cNvSpPr txBox="1"/>
      </xdr:nvSpPr>
      <xdr:spPr>
        <a:xfrm>
          <a:off x="8172450" y="13487400"/>
          <a:ext cx="9165166" cy="382905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2000"/>
            <a:t>La</a:t>
          </a:r>
          <a:r>
            <a:rPr lang="es-CL" sz="2000" baseline="0"/>
            <a:t> compra de Rappi no puede superar los US$75.070.000, equivalente a $61.557.400.000 pesos chilenos</a:t>
          </a:r>
          <a:endParaRPr lang="es-CL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30</xdr:row>
      <xdr:rowOff>101600</xdr:rowOff>
    </xdr:from>
    <xdr:to>
      <xdr:col>8</xdr:col>
      <xdr:colOff>254000</xdr:colOff>
      <xdr:row>44</xdr:row>
      <xdr:rowOff>114300</xdr:rowOff>
    </xdr:to>
    <xdr:sp macro="" textlink="">
      <xdr:nvSpPr>
        <xdr:cNvPr id="12" name="Forma libre 4">
          <a:extLst>
            <a:ext uri="{FF2B5EF4-FFF2-40B4-BE49-F238E27FC236}">
              <a16:creationId xmlns:a16="http://schemas.microsoft.com/office/drawing/2014/main" id="{4807FBE0-08B8-47D7-81DC-25BE22049FC7}"/>
            </a:ext>
          </a:extLst>
        </xdr:cNvPr>
        <xdr:cNvSpPr/>
      </xdr:nvSpPr>
      <xdr:spPr>
        <a:xfrm>
          <a:off x="14928850" y="6273800"/>
          <a:ext cx="203200" cy="273685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88900</xdr:colOff>
      <xdr:row>44</xdr:row>
      <xdr:rowOff>139700</xdr:rowOff>
    </xdr:from>
    <xdr:to>
      <xdr:col>8</xdr:col>
      <xdr:colOff>241300</xdr:colOff>
      <xdr:row>48</xdr:row>
      <xdr:rowOff>114300</xdr:rowOff>
    </xdr:to>
    <xdr:sp macro="" textlink="">
      <xdr:nvSpPr>
        <xdr:cNvPr id="13" name="Forma libre 5">
          <a:extLst>
            <a:ext uri="{FF2B5EF4-FFF2-40B4-BE49-F238E27FC236}">
              <a16:creationId xmlns:a16="http://schemas.microsoft.com/office/drawing/2014/main" id="{99C3C2D9-3025-4D52-B08E-4D028095492B}"/>
            </a:ext>
          </a:extLst>
        </xdr:cNvPr>
        <xdr:cNvSpPr/>
      </xdr:nvSpPr>
      <xdr:spPr>
        <a:xfrm>
          <a:off x="14966950" y="9036050"/>
          <a:ext cx="152400" cy="774700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50800</xdr:colOff>
      <xdr:row>32</xdr:row>
      <xdr:rowOff>152400</xdr:rowOff>
    </xdr:from>
    <xdr:to>
      <xdr:col>8</xdr:col>
      <xdr:colOff>482600</xdr:colOff>
      <xdr:row>50</xdr:row>
      <xdr:rowOff>25400</xdr:rowOff>
    </xdr:to>
    <xdr:sp macro="" textlink="">
      <xdr:nvSpPr>
        <xdr:cNvPr id="14" name="Forma libre 6">
          <a:extLst>
            <a:ext uri="{FF2B5EF4-FFF2-40B4-BE49-F238E27FC236}">
              <a16:creationId xmlns:a16="http://schemas.microsoft.com/office/drawing/2014/main" id="{40133497-6484-4E3D-B725-1CBD5E1AC275}"/>
            </a:ext>
          </a:extLst>
        </xdr:cNvPr>
        <xdr:cNvSpPr/>
      </xdr:nvSpPr>
      <xdr:spPr>
        <a:xfrm>
          <a:off x="14928850" y="6772275"/>
          <a:ext cx="431800" cy="3349625"/>
        </a:xfrm>
        <a:custGeom>
          <a:avLst/>
          <a:gdLst>
            <a:gd name="connsiteX0" fmla="*/ 63500 w 241300"/>
            <a:gd name="connsiteY0" fmla="*/ 2692400 h 2705100"/>
            <a:gd name="connsiteX1" fmla="*/ 215900 w 241300"/>
            <a:gd name="connsiteY1" fmla="*/ 2705100 h 2705100"/>
            <a:gd name="connsiteX2" fmla="*/ 241300 w 241300"/>
            <a:gd name="connsiteY2" fmla="*/ 0 h 2705100"/>
            <a:gd name="connsiteX3" fmla="*/ 0 w 241300"/>
            <a:gd name="connsiteY3" fmla="*/ 12700 h 270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300" h="27051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w="34925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533400</xdr:colOff>
      <xdr:row>31</xdr:row>
      <xdr:rowOff>25400</xdr:rowOff>
    </xdr:from>
    <xdr:to>
      <xdr:col>8</xdr:col>
      <xdr:colOff>1041400</xdr:colOff>
      <xdr:row>39</xdr:row>
      <xdr:rowOff>190500</xdr:rowOff>
    </xdr:to>
    <xdr:sp macro="" textlink="">
      <xdr:nvSpPr>
        <xdr:cNvPr id="15" name="Flecha curvada hacia la derecha 7">
          <a:extLst>
            <a:ext uri="{FF2B5EF4-FFF2-40B4-BE49-F238E27FC236}">
              <a16:creationId xmlns:a16="http://schemas.microsoft.com/office/drawing/2014/main" id="{CB45949C-F269-496A-911B-0561287420B5}"/>
            </a:ext>
          </a:extLst>
        </xdr:cNvPr>
        <xdr:cNvSpPr/>
      </xdr:nvSpPr>
      <xdr:spPr>
        <a:xfrm flipH="1">
          <a:off x="15411450" y="6445250"/>
          <a:ext cx="508000" cy="1831975"/>
        </a:xfrm>
        <a:prstGeom prst="curvedRightArrow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87841</xdr:colOff>
      <xdr:row>10</xdr:row>
      <xdr:rowOff>139698</xdr:rowOff>
    </xdr:from>
    <xdr:to>
      <xdr:col>10</xdr:col>
      <xdr:colOff>526395</xdr:colOff>
      <xdr:row>28</xdr:row>
      <xdr:rowOff>82548</xdr:rowOff>
    </xdr:to>
    <xdr:pic>
      <xdr:nvPicPr>
        <xdr:cNvPr id="16" name="Imagen 8">
          <a:extLst>
            <a:ext uri="{FF2B5EF4-FFF2-40B4-BE49-F238E27FC236}">
              <a16:creationId xmlns:a16="http://schemas.microsoft.com/office/drawing/2014/main" id="{947168CF-3004-439B-A592-937F99C8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5891" y="2168523"/>
          <a:ext cx="3829454" cy="3543300"/>
        </a:xfrm>
        <a:prstGeom prst="rect">
          <a:avLst/>
        </a:prstGeom>
      </xdr:spPr>
    </xdr:pic>
    <xdr:clientData/>
  </xdr:twoCellAnchor>
  <xdr:twoCellAnchor>
    <xdr:from>
      <xdr:col>8</xdr:col>
      <xdr:colOff>50800</xdr:colOff>
      <xdr:row>32</xdr:row>
      <xdr:rowOff>38100</xdr:rowOff>
    </xdr:from>
    <xdr:to>
      <xdr:col>8</xdr:col>
      <xdr:colOff>152400</xdr:colOff>
      <xdr:row>33</xdr:row>
      <xdr:rowOff>190500</xdr:rowOff>
    </xdr:to>
    <xdr:sp macro="" textlink="">
      <xdr:nvSpPr>
        <xdr:cNvPr id="17" name="Cerrar corchete 9">
          <a:extLst>
            <a:ext uri="{FF2B5EF4-FFF2-40B4-BE49-F238E27FC236}">
              <a16:creationId xmlns:a16="http://schemas.microsoft.com/office/drawing/2014/main" id="{41669679-0585-4049-AE80-D3D95A60207D}"/>
            </a:ext>
          </a:extLst>
        </xdr:cNvPr>
        <xdr:cNvSpPr/>
      </xdr:nvSpPr>
      <xdr:spPr>
        <a:xfrm>
          <a:off x="14928850" y="6657975"/>
          <a:ext cx="101600" cy="361950"/>
        </a:xfrm>
        <a:prstGeom prst="rightBracket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88900</xdr:colOff>
      <xdr:row>49</xdr:row>
      <xdr:rowOff>63500</xdr:rowOff>
    </xdr:from>
    <xdr:to>
      <xdr:col>8</xdr:col>
      <xdr:colOff>190500</xdr:colOff>
      <xdr:row>50</xdr:row>
      <xdr:rowOff>203200</xdr:rowOff>
    </xdr:to>
    <xdr:sp macro="" textlink="">
      <xdr:nvSpPr>
        <xdr:cNvPr id="18" name="Cerrar corchete 10">
          <a:extLst>
            <a:ext uri="{FF2B5EF4-FFF2-40B4-BE49-F238E27FC236}">
              <a16:creationId xmlns:a16="http://schemas.microsoft.com/office/drawing/2014/main" id="{5EEC6D00-4E05-47C1-BD7D-E4CEF1904071}"/>
            </a:ext>
          </a:extLst>
        </xdr:cNvPr>
        <xdr:cNvSpPr/>
      </xdr:nvSpPr>
      <xdr:spPr>
        <a:xfrm>
          <a:off x="14966950" y="9959975"/>
          <a:ext cx="101600" cy="339725"/>
        </a:xfrm>
        <a:prstGeom prst="rightBracket">
          <a:avLst/>
        </a:prstGeom>
        <a:ln w="222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482600</xdr:colOff>
      <xdr:row>30</xdr:row>
      <xdr:rowOff>88900</xdr:rowOff>
    </xdr:from>
    <xdr:to>
      <xdr:col>11</xdr:col>
      <xdr:colOff>558800</xdr:colOff>
      <xdr:row>39</xdr:row>
      <xdr:rowOff>76200</xdr:rowOff>
    </xdr:to>
    <xdr:cxnSp macro="">
      <xdr:nvCxnSpPr>
        <xdr:cNvPr id="19" name="Conector angular 21">
          <a:extLst>
            <a:ext uri="{FF2B5EF4-FFF2-40B4-BE49-F238E27FC236}">
              <a16:creationId xmlns:a16="http://schemas.microsoft.com/office/drawing/2014/main" id="{C0235759-2E3A-4D68-A14C-C7BF247552FB}"/>
            </a:ext>
          </a:extLst>
        </xdr:cNvPr>
        <xdr:cNvCxnSpPr/>
      </xdr:nvCxnSpPr>
      <xdr:spPr>
        <a:xfrm rot="10800000">
          <a:off x="15360650" y="6261100"/>
          <a:ext cx="5305425" cy="1901825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40</xdr:row>
      <xdr:rowOff>50800</xdr:rowOff>
    </xdr:from>
    <xdr:to>
      <xdr:col>12</xdr:col>
      <xdr:colOff>546100</xdr:colOff>
      <xdr:row>48</xdr:row>
      <xdr:rowOff>76200</xdr:rowOff>
    </xdr:to>
    <xdr:cxnSp macro="">
      <xdr:nvCxnSpPr>
        <xdr:cNvPr id="20" name="Conector angular 23">
          <a:extLst>
            <a:ext uri="{FF2B5EF4-FFF2-40B4-BE49-F238E27FC236}">
              <a16:creationId xmlns:a16="http://schemas.microsoft.com/office/drawing/2014/main" id="{227E88F6-5B4E-427E-9B36-701C59E3BD7F}"/>
            </a:ext>
          </a:extLst>
        </xdr:cNvPr>
        <xdr:cNvCxnSpPr/>
      </xdr:nvCxnSpPr>
      <xdr:spPr>
        <a:xfrm rot="10800000" flipV="1">
          <a:off x="15398750" y="8337550"/>
          <a:ext cx="6578600" cy="14351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1030112</xdr:colOff>
      <xdr:row>56</xdr:row>
      <xdr:rowOff>239889</xdr:rowOff>
    </xdr:from>
    <xdr:to>
      <xdr:col>3</xdr:col>
      <xdr:colOff>324556</xdr:colOff>
      <xdr:row>58</xdr:row>
      <xdr:rowOff>14111</xdr:rowOff>
    </xdr:to>
    <xdr:sp macro="" textlink="">
      <xdr:nvSpPr>
        <xdr:cNvPr id="21" name="Flecha arriba 2">
          <a:extLst>
            <a:ext uri="{FF2B5EF4-FFF2-40B4-BE49-F238E27FC236}">
              <a16:creationId xmlns:a16="http://schemas.microsoft.com/office/drawing/2014/main" id="{4BB32CDE-E68E-4FB9-A657-3F31EF7FBC63}"/>
            </a:ext>
          </a:extLst>
        </xdr:cNvPr>
        <xdr:cNvSpPr/>
      </xdr:nvSpPr>
      <xdr:spPr>
        <a:xfrm>
          <a:off x="4325762" y="11717514"/>
          <a:ext cx="1551869" cy="48859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2933700</xdr:colOff>
      <xdr:row>61</xdr:row>
      <xdr:rowOff>28575</xdr:rowOff>
    </xdr:from>
    <xdr:to>
      <xdr:col>6</xdr:col>
      <xdr:colOff>1488016</xdr:colOff>
      <xdr:row>251</xdr:row>
      <xdr:rowOff>113245</xdr:rowOff>
    </xdr:to>
    <xdr:sp macro="" textlink="">
      <xdr:nvSpPr>
        <xdr:cNvPr id="22" name="CuadroTexto 3">
          <a:extLst>
            <a:ext uri="{FF2B5EF4-FFF2-40B4-BE49-F238E27FC236}">
              <a16:creationId xmlns:a16="http://schemas.microsoft.com/office/drawing/2014/main" id="{B274EF68-FF10-4055-BE81-D1366756E917}"/>
            </a:ext>
          </a:extLst>
        </xdr:cNvPr>
        <xdr:cNvSpPr txBox="1"/>
      </xdr:nvSpPr>
      <xdr:spPr>
        <a:xfrm>
          <a:off x="3305175" y="13487400"/>
          <a:ext cx="9174691" cy="3808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2000" baseline="0"/>
            <a:t>Utilizando un crédito a cuatro años de $30.000.000.000, provocará que el TIR disminuya a un -5.18% y que el VAN aumente a un total de -$20.435.510.242.</a:t>
          </a:r>
          <a:endParaRPr lang="es-CL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opLeftCell="A54" zoomScaleNormal="100" workbookViewId="0">
      <selection activeCell="E57" sqref="B57:E57"/>
    </sheetView>
  </sheetViews>
  <sheetFormatPr defaultColWidth="11" defaultRowHeight="15.75" x14ac:dyDescent="0.25"/>
  <cols>
    <col min="1" max="1" width="6" style="7" customWidth="1"/>
    <col min="2" max="2" width="37.25" customWidth="1"/>
    <col min="3" max="3" width="29.625" customWidth="1"/>
    <col min="4" max="4" width="20.75" customWidth="1"/>
    <col min="5" max="5" width="28.75" customWidth="1"/>
    <col min="6" max="6" width="19.875" customWidth="1"/>
    <col min="7" max="7" width="30" customWidth="1"/>
    <col min="8" max="8" width="23" customWidth="1"/>
    <col min="9" max="9" width="28.875" customWidth="1"/>
    <col min="10" max="10" width="20.25" bestFit="1" customWidth="1"/>
    <col min="11" max="11" width="19.5" customWidth="1"/>
    <col min="12" max="12" width="17.375" customWidth="1"/>
    <col min="13" max="13" width="16" customWidth="1"/>
    <col min="14" max="14" width="15.5" customWidth="1"/>
  </cols>
  <sheetData>
    <row r="1" spans="1:14" ht="21" x14ac:dyDescent="0.35">
      <c r="B1" s="50" t="s">
        <v>50</v>
      </c>
      <c r="C1" s="51"/>
      <c r="D1" s="20" t="s">
        <v>55</v>
      </c>
      <c r="E1" s="26"/>
      <c r="F1" s="50" t="s">
        <v>51</v>
      </c>
      <c r="G1" s="50"/>
      <c r="I1" s="8" t="s">
        <v>52</v>
      </c>
    </row>
    <row r="2" spans="1:14" ht="15" customHeight="1" x14ac:dyDescent="0.35">
      <c r="B2" s="50"/>
      <c r="C2" s="51"/>
      <c r="D2" s="51"/>
      <c r="E2" s="41"/>
      <c r="F2" s="41"/>
      <c r="G2" s="41"/>
      <c r="H2" s="41"/>
      <c r="I2" s="41"/>
      <c r="J2" s="41"/>
    </row>
    <row r="3" spans="1:14" ht="15" customHeight="1" x14ac:dyDescent="0.35">
      <c r="B3" s="50"/>
      <c r="C3" s="66" t="s">
        <v>56</v>
      </c>
      <c r="D3" s="70">
        <f>250000000</f>
        <v>250000000</v>
      </c>
      <c r="E3" s="69" t="s">
        <v>70</v>
      </c>
      <c r="F3" s="71">
        <v>820</v>
      </c>
      <c r="G3" s="69" t="s">
        <v>72</v>
      </c>
      <c r="H3" s="71">
        <f>1200000000</f>
        <v>1200000000</v>
      </c>
      <c r="I3" s="41"/>
      <c r="J3" s="41"/>
    </row>
    <row r="4" spans="1:14" ht="15" customHeight="1" x14ac:dyDescent="0.35">
      <c r="B4" s="50"/>
      <c r="C4" s="66" t="s">
        <v>57</v>
      </c>
      <c r="D4" s="72">
        <f>1500000000</f>
        <v>1500000000</v>
      </c>
      <c r="E4" s="66" t="s">
        <v>71</v>
      </c>
      <c r="F4" s="73">
        <f>85000000*F3</f>
        <v>69700000000</v>
      </c>
      <c r="G4" s="66" t="s">
        <v>73</v>
      </c>
      <c r="H4" s="73">
        <f>360000000</f>
        <v>360000000</v>
      </c>
      <c r="I4" s="41"/>
      <c r="J4" s="41"/>
    </row>
    <row r="5" spans="1:14" ht="15" customHeight="1" x14ac:dyDescent="0.35">
      <c r="B5" s="50"/>
      <c r="C5" s="66" t="s">
        <v>58</v>
      </c>
      <c r="D5" s="72">
        <f>450000000</f>
        <v>450000000</v>
      </c>
      <c r="E5" s="66"/>
      <c r="F5" s="74" t="s">
        <v>63</v>
      </c>
      <c r="G5" s="75" t="s">
        <v>64</v>
      </c>
      <c r="H5" s="76" t="s">
        <v>65</v>
      </c>
      <c r="I5" s="77" t="s">
        <v>66</v>
      </c>
      <c r="J5" s="78" t="s">
        <v>67</v>
      </c>
    </row>
    <row r="6" spans="1:14" ht="15" customHeight="1" x14ac:dyDescent="0.35">
      <c r="B6" s="50"/>
      <c r="C6" s="66" t="s">
        <v>59</v>
      </c>
      <c r="D6" s="79">
        <v>195000000</v>
      </c>
      <c r="E6" s="80" t="s">
        <v>62</v>
      </c>
      <c r="F6" s="81">
        <v>0.4</v>
      </c>
      <c r="G6" s="82">
        <v>0.2</v>
      </c>
      <c r="H6" s="82">
        <v>0.15</v>
      </c>
      <c r="I6" s="83">
        <v>0.1</v>
      </c>
      <c r="J6" s="82">
        <v>0.05</v>
      </c>
    </row>
    <row r="7" spans="1:14" ht="15" customHeight="1" x14ac:dyDescent="0.35">
      <c r="B7" s="50"/>
      <c r="C7" s="66" t="s">
        <v>60</v>
      </c>
      <c r="D7" s="79">
        <v>2300000000</v>
      </c>
      <c r="E7" s="78" t="s">
        <v>69</v>
      </c>
      <c r="F7" s="84">
        <f>$D8+($D8*F6)</f>
        <v>21630000000</v>
      </c>
      <c r="G7" s="84">
        <f>F7+(F7*G6)</f>
        <v>25956000000</v>
      </c>
      <c r="H7" s="84">
        <f t="shared" ref="H7:J7" si="0">G7+(G7*H6)</f>
        <v>29849400000</v>
      </c>
      <c r="I7" s="84">
        <f t="shared" si="0"/>
        <v>32834340000</v>
      </c>
      <c r="J7" s="84">
        <f t="shared" si="0"/>
        <v>34476057000</v>
      </c>
    </row>
    <row r="8" spans="1:14" ht="15" customHeight="1" x14ac:dyDescent="0.35">
      <c r="B8" s="50"/>
      <c r="C8" s="66" t="s">
        <v>61</v>
      </c>
      <c r="D8" s="79">
        <v>15450000000</v>
      </c>
      <c r="E8" s="78" t="s">
        <v>74</v>
      </c>
      <c r="F8" s="84">
        <f>F7*$D9</f>
        <v>6921600000</v>
      </c>
      <c r="G8" s="84">
        <f>G7*$D9</f>
        <v>8305920000</v>
      </c>
      <c r="H8" s="84">
        <f>H7*$D9</f>
        <v>9551808000</v>
      </c>
      <c r="I8" s="84">
        <f>I7*$D9</f>
        <v>10506988800</v>
      </c>
      <c r="J8" s="84">
        <f>J7*$D9</f>
        <v>11032338240</v>
      </c>
    </row>
    <row r="9" spans="1:14" ht="15" customHeight="1" x14ac:dyDescent="0.35">
      <c r="B9" s="50"/>
      <c r="C9" s="85" t="s">
        <v>75</v>
      </c>
      <c r="D9" s="82">
        <v>0.32</v>
      </c>
      <c r="E9" s="78" t="s">
        <v>80</v>
      </c>
      <c r="F9" s="86">
        <f>$D5*$D10</f>
        <v>67500000</v>
      </c>
      <c r="G9" s="86">
        <f t="shared" ref="G9:J9" si="1">$D5*$D10</f>
        <v>67500000</v>
      </c>
      <c r="H9" s="86">
        <f t="shared" si="1"/>
        <v>67500000</v>
      </c>
      <c r="I9" s="86">
        <f t="shared" si="1"/>
        <v>67500000</v>
      </c>
      <c r="J9" s="86">
        <f t="shared" si="1"/>
        <v>67500000</v>
      </c>
    </row>
    <row r="10" spans="1:14" ht="18.75" x14ac:dyDescent="0.3">
      <c r="C10" s="78" t="s">
        <v>78</v>
      </c>
      <c r="D10" s="82">
        <v>0.15</v>
      </c>
    </row>
    <row r="11" spans="1:14" ht="21" x14ac:dyDescent="0.35">
      <c r="B11" s="20" t="s">
        <v>35</v>
      </c>
      <c r="C11" s="8">
        <v>0</v>
      </c>
      <c r="D11" s="8">
        <v>1</v>
      </c>
      <c r="E11" s="8">
        <v>2</v>
      </c>
      <c r="F11" s="8">
        <v>3</v>
      </c>
      <c r="G11" s="8">
        <v>4</v>
      </c>
      <c r="H11" s="8">
        <v>5</v>
      </c>
    </row>
    <row r="12" spans="1:14" x14ac:dyDescent="0.25">
      <c r="A12" s="7">
        <v>1</v>
      </c>
      <c r="B12" s="15" t="s">
        <v>36</v>
      </c>
      <c r="C12" s="9">
        <f>C13+C14+C15+C16</f>
        <v>0</v>
      </c>
      <c r="D12" s="9">
        <f t="shared" ref="D12:G12" si="2">D13+D14+D15+D16</f>
        <v>21630000000</v>
      </c>
      <c r="E12" s="9">
        <f t="shared" si="2"/>
        <v>25956000000</v>
      </c>
      <c r="F12" s="9">
        <f t="shared" si="2"/>
        <v>29849400000</v>
      </c>
      <c r="G12" s="9">
        <f t="shared" si="2"/>
        <v>32834340000</v>
      </c>
      <c r="H12" s="9">
        <f>H13+H14+H15+H16</f>
        <v>34476057000</v>
      </c>
      <c r="L12" s="10"/>
      <c r="N12" s="10"/>
    </row>
    <row r="13" spans="1:14" x14ac:dyDescent="0.25">
      <c r="A13" s="7" t="s">
        <v>7</v>
      </c>
      <c r="B13" s="16" t="str">
        <f>E7</f>
        <v>Ingreso proyectado</v>
      </c>
      <c r="C13" s="54"/>
      <c r="D13" s="4">
        <f>F7</f>
        <v>21630000000</v>
      </c>
      <c r="E13" s="4">
        <f>G7</f>
        <v>25956000000</v>
      </c>
      <c r="F13" s="4">
        <f>H7</f>
        <v>29849400000</v>
      </c>
      <c r="G13" s="4">
        <f>I7</f>
        <v>32834340000</v>
      </c>
      <c r="H13" s="4">
        <f>J7</f>
        <v>34476057000</v>
      </c>
      <c r="L13" s="10"/>
      <c r="N13" s="10"/>
    </row>
    <row r="14" spans="1:14" x14ac:dyDescent="0.25">
      <c r="A14" s="7" t="s">
        <v>8</v>
      </c>
      <c r="B14" s="16"/>
      <c r="C14" s="54"/>
      <c r="D14" s="4"/>
      <c r="E14" s="4"/>
      <c r="F14" s="4"/>
      <c r="G14" s="4"/>
      <c r="H14" s="4"/>
      <c r="L14" s="10"/>
      <c r="N14" s="10"/>
    </row>
    <row r="15" spans="1:14" x14ac:dyDescent="0.25">
      <c r="A15" s="7" t="s">
        <v>9</v>
      </c>
      <c r="B15" s="16"/>
      <c r="C15" s="54"/>
      <c r="D15" s="4"/>
      <c r="E15" s="4"/>
      <c r="F15" s="4"/>
      <c r="G15" s="4"/>
      <c r="H15" s="4"/>
      <c r="L15" s="10"/>
      <c r="N15" s="10"/>
    </row>
    <row r="16" spans="1:14" x14ac:dyDescent="0.25">
      <c r="A16" s="7" t="s">
        <v>10</v>
      </c>
      <c r="B16" s="16"/>
      <c r="C16" s="54"/>
      <c r="D16" s="4"/>
      <c r="E16" s="4"/>
      <c r="F16" s="4"/>
      <c r="G16" s="4"/>
      <c r="H16" s="4"/>
      <c r="L16" s="10"/>
      <c r="N16" s="10"/>
    </row>
    <row r="17" spans="1:14" x14ac:dyDescent="0.25">
      <c r="A17" s="7">
        <v>2</v>
      </c>
      <c r="B17" s="15" t="s">
        <v>37</v>
      </c>
      <c r="C17" s="9">
        <f>C18+C25</f>
        <v>-69950000000</v>
      </c>
      <c r="D17" s="9">
        <f t="shared" ref="D17:H17" si="3">D18+D25</f>
        <v>-8481600000</v>
      </c>
      <c r="E17" s="9">
        <f t="shared" si="3"/>
        <v>-9865920000</v>
      </c>
      <c r="F17" s="9">
        <f t="shared" si="3"/>
        <v>-11111808000</v>
      </c>
      <c r="G17" s="9">
        <f t="shared" si="3"/>
        <v>-12066988800</v>
      </c>
      <c r="H17" s="9">
        <f t="shared" si="3"/>
        <v>-12592338240</v>
      </c>
    </row>
    <row r="18" spans="1:14" x14ac:dyDescent="0.25">
      <c r="A18" s="7" t="s">
        <v>11</v>
      </c>
      <c r="B18" s="15" t="s">
        <v>1</v>
      </c>
      <c r="C18" s="65">
        <f>SUM(C19:C24)</f>
        <v>-69950000000</v>
      </c>
      <c r="D18" s="65">
        <f t="shared" ref="D18:H18" si="4">SUM(D19:D24)</f>
        <v>0</v>
      </c>
      <c r="E18" s="65">
        <f t="shared" si="4"/>
        <v>0</v>
      </c>
      <c r="F18" s="65">
        <f t="shared" si="4"/>
        <v>0</v>
      </c>
      <c r="G18" s="65">
        <f t="shared" si="4"/>
        <v>0</v>
      </c>
      <c r="H18" s="65">
        <f t="shared" si="4"/>
        <v>0</v>
      </c>
      <c r="N18" s="10"/>
    </row>
    <row r="19" spans="1:14" x14ac:dyDescent="0.25">
      <c r="A19" s="7" t="s">
        <v>13</v>
      </c>
      <c r="B19" s="16" t="str">
        <f>C3</f>
        <v>Desarrollo de software</v>
      </c>
      <c r="C19" s="4">
        <f>-D3</f>
        <v>-250000000</v>
      </c>
      <c r="D19" s="4"/>
      <c r="E19" s="4"/>
      <c r="F19" s="4"/>
      <c r="G19" s="4"/>
      <c r="H19" s="4"/>
    </row>
    <row r="20" spans="1:14" x14ac:dyDescent="0.25">
      <c r="A20" s="7" t="s">
        <v>14</v>
      </c>
      <c r="B20" s="16" t="s">
        <v>71</v>
      </c>
      <c r="C20" s="4">
        <f>-F4</f>
        <v>-69700000000</v>
      </c>
      <c r="D20" s="4"/>
      <c r="E20" s="4"/>
      <c r="F20" s="4"/>
      <c r="G20" s="4"/>
      <c r="H20" s="4"/>
    </row>
    <row r="21" spans="1:14" x14ac:dyDescent="0.25">
      <c r="A21" s="7" t="s">
        <v>15</v>
      </c>
      <c r="B21" s="1"/>
      <c r="C21" s="1"/>
      <c r="D21" s="4"/>
      <c r="E21" s="4"/>
      <c r="F21" s="4"/>
      <c r="G21" s="4"/>
      <c r="H21" s="4"/>
    </row>
    <row r="22" spans="1:14" x14ac:dyDescent="0.25">
      <c r="A22" s="7" t="s">
        <v>16</v>
      </c>
      <c r="B22" s="1"/>
      <c r="C22" s="1"/>
      <c r="D22" s="4"/>
      <c r="E22" s="4"/>
      <c r="F22" s="4"/>
      <c r="G22" s="4"/>
      <c r="H22" s="4"/>
    </row>
    <row r="23" spans="1:14" x14ac:dyDescent="0.25">
      <c r="A23" s="7" t="s">
        <v>68</v>
      </c>
      <c r="B23" s="1"/>
      <c r="C23" s="1"/>
      <c r="D23" s="4"/>
      <c r="E23" s="4"/>
      <c r="F23" s="4"/>
      <c r="G23" s="4"/>
      <c r="H23" s="4"/>
    </row>
    <row r="24" spans="1:14" x14ac:dyDescent="0.25">
      <c r="B24" s="16"/>
      <c r="C24" s="4"/>
      <c r="D24" s="4"/>
      <c r="E24" s="4"/>
      <c r="F24" s="4"/>
      <c r="G24" s="4"/>
      <c r="H24" s="4"/>
    </row>
    <row r="25" spans="1:14" x14ac:dyDescent="0.25">
      <c r="A25" s="7" t="s">
        <v>12</v>
      </c>
      <c r="B25" s="15" t="s">
        <v>2</v>
      </c>
      <c r="C25" s="9">
        <f>C26+C27+C28++C30+C31</f>
        <v>0</v>
      </c>
      <c r="D25" s="9">
        <f>D26+D27+D28+D29+D30+D31</f>
        <v>-8481600000</v>
      </c>
      <c r="E25" s="9">
        <f>E26+E27+E28+E29+E30+E31</f>
        <v>-9865920000</v>
      </c>
      <c r="F25" s="9">
        <f>F26+F27+F28+F29+F30+F31</f>
        <v>-11111808000</v>
      </c>
      <c r="G25" s="9">
        <f>G26+G27+G28+G29+G30+G31</f>
        <v>-12066988800</v>
      </c>
      <c r="H25" s="9">
        <f>H26+H27+H28+H29+H30+H31</f>
        <v>-12592338240</v>
      </c>
    </row>
    <row r="26" spans="1:14" x14ac:dyDescent="0.25">
      <c r="A26" s="7" t="s">
        <v>17</v>
      </c>
      <c r="B26" s="16" t="str">
        <f>G3</f>
        <v>Costo anual marketing/admin</v>
      </c>
      <c r="C26" s="4"/>
      <c r="D26" s="4">
        <f>-$H3</f>
        <v>-1200000000</v>
      </c>
      <c r="E26" s="4">
        <f t="shared" ref="E26:H26" si="5">-$H3</f>
        <v>-1200000000</v>
      </c>
      <c r="F26" s="4">
        <f t="shared" si="5"/>
        <v>-1200000000</v>
      </c>
      <c r="G26" s="4">
        <f t="shared" si="5"/>
        <v>-1200000000</v>
      </c>
      <c r="H26" s="4">
        <f t="shared" si="5"/>
        <v>-1200000000</v>
      </c>
    </row>
    <row r="27" spans="1:14" x14ac:dyDescent="0.25">
      <c r="A27" s="7" t="s">
        <v>18</v>
      </c>
      <c r="B27" s="16" t="str">
        <f>G4</f>
        <v>Costo licencias/servicios</v>
      </c>
      <c r="C27" s="4"/>
      <c r="D27" s="4">
        <f>-$H4</f>
        <v>-360000000</v>
      </c>
      <c r="E27" s="4">
        <f t="shared" ref="E27:H27" si="6">-$H4</f>
        <v>-360000000</v>
      </c>
      <c r="F27" s="4">
        <f t="shared" si="6"/>
        <v>-360000000</v>
      </c>
      <c r="G27" s="4">
        <f t="shared" si="6"/>
        <v>-360000000</v>
      </c>
      <c r="H27" s="4">
        <f t="shared" si="6"/>
        <v>-360000000</v>
      </c>
    </row>
    <row r="28" spans="1:14" ht="18.75" x14ac:dyDescent="0.3">
      <c r="A28" s="7" t="s">
        <v>19</v>
      </c>
      <c r="B28" s="16" t="str">
        <f>E8</f>
        <v>Costos operacionales</v>
      </c>
      <c r="C28" s="4"/>
      <c r="D28" s="4">
        <f>-F8</f>
        <v>-6921600000</v>
      </c>
      <c r="E28" s="4">
        <f t="shared" ref="E28:H28" si="7">-G8</f>
        <v>-8305920000</v>
      </c>
      <c r="F28" s="4">
        <f t="shared" si="7"/>
        <v>-9551808000</v>
      </c>
      <c r="G28" s="4">
        <f t="shared" si="7"/>
        <v>-10506988800</v>
      </c>
      <c r="H28" s="4">
        <f t="shared" si="7"/>
        <v>-11032338240</v>
      </c>
      <c r="K28" s="52" t="s">
        <v>53</v>
      </c>
      <c r="L28" s="53"/>
      <c r="M28" s="53"/>
      <c r="N28" s="53"/>
    </row>
    <row r="29" spans="1:14" ht="18.75" x14ac:dyDescent="0.3">
      <c r="B29" s="16"/>
      <c r="C29" s="4"/>
      <c r="D29" s="4"/>
      <c r="E29" s="4"/>
      <c r="F29" s="4"/>
      <c r="G29" s="4"/>
      <c r="H29" s="4"/>
      <c r="K29" s="52"/>
      <c r="L29" s="53"/>
      <c r="M29" s="53"/>
      <c r="N29" s="53"/>
    </row>
    <row r="30" spans="1:14" x14ac:dyDescent="0.25">
      <c r="A30" s="7" t="s">
        <v>20</v>
      </c>
      <c r="B30" s="16"/>
      <c r="C30" s="4"/>
      <c r="D30" s="4"/>
      <c r="E30" s="4"/>
      <c r="F30" s="4"/>
      <c r="G30" s="4"/>
      <c r="H30" s="4"/>
    </row>
    <row r="31" spans="1:14" ht="19.5" thickBot="1" x14ac:dyDescent="0.35">
      <c r="A31" s="7" t="s">
        <v>21</v>
      </c>
      <c r="B31" s="16"/>
      <c r="C31" s="4"/>
      <c r="D31" s="4"/>
      <c r="E31" s="4"/>
      <c r="F31" s="4"/>
      <c r="G31" s="4"/>
      <c r="H31" s="4"/>
      <c r="K31" s="41" t="s">
        <v>46</v>
      </c>
    </row>
    <row r="32" spans="1:14" x14ac:dyDescent="0.25">
      <c r="A32" s="7">
        <v>3</v>
      </c>
      <c r="B32" s="15" t="s">
        <v>0</v>
      </c>
      <c r="C32" s="9">
        <f>C33+C34+C35+C36</f>
        <v>0</v>
      </c>
      <c r="D32" s="9">
        <f>D33+D34+D35+D36</f>
        <v>-67500000</v>
      </c>
      <c r="E32" s="9">
        <f>E33+E34+E35+E36</f>
        <v>-67500000</v>
      </c>
      <c r="F32" s="9">
        <f>F33+F34+F35+F36</f>
        <v>-67500000</v>
      </c>
      <c r="G32" s="9">
        <f>G33+G34+G35+G36</f>
        <v>-67500000</v>
      </c>
      <c r="H32" s="9">
        <f t="shared" ref="H32" si="8">H33+H34+H35+H36</f>
        <v>-67500000</v>
      </c>
      <c r="K32" s="36" t="s">
        <v>45</v>
      </c>
      <c r="L32" s="37" t="s">
        <v>43</v>
      </c>
      <c r="M32" s="37" t="s">
        <v>44</v>
      </c>
      <c r="N32" s="38" t="s">
        <v>31</v>
      </c>
    </row>
    <row r="33" spans="1:14" ht="16.5" thickBot="1" x14ac:dyDescent="0.3">
      <c r="A33" s="7" t="s">
        <v>22</v>
      </c>
      <c r="B33" s="16" t="s">
        <v>79</v>
      </c>
      <c r="C33" s="4"/>
      <c r="D33" s="4">
        <f>-F9</f>
        <v>-67500000</v>
      </c>
      <c r="E33" s="4">
        <f t="shared" ref="E33:H33" si="9">-G9</f>
        <v>-67500000</v>
      </c>
      <c r="F33" s="4">
        <f t="shared" si="9"/>
        <v>-67500000</v>
      </c>
      <c r="G33" s="4">
        <f t="shared" si="9"/>
        <v>-67500000</v>
      </c>
      <c r="H33" s="4">
        <f t="shared" si="9"/>
        <v>-67500000</v>
      </c>
      <c r="J33">
        <v>0</v>
      </c>
      <c r="K33" s="39">
        <v>0</v>
      </c>
      <c r="L33" s="47">
        <v>5</v>
      </c>
      <c r="M33" s="48">
        <v>0.18</v>
      </c>
      <c r="N33" s="40">
        <f>PMT(M33,L33,K33)</f>
        <v>0</v>
      </c>
    </row>
    <row r="34" spans="1:14" x14ac:dyDescent="0.25">
      <c r="A34" s="7" t="s">
        <v>23</v>
      </c>
      <c r="B34" s="16"/>
      <c r="C34" s="4"/>
      <c r="D34" s="4"/>
      <c r="E34" s="4"/>
      <c r="F34" s="4"/>
      <c r="G34" s="4"/>
      <c r="H34" s="4"/>
      <c r="J34">
        <v>1</v>
      </c>
      <c r="K34" s="28">
        <f>K33-M34</f>
        <v>0</v>
      </c>
      <c r="L34" s="29">
        <f>K33*$M$33</f>
        <v>0</v>
      </c>
      <c r="M34" s="29">
        <f>N34-L34</f>
        <v>0</v>
      </c>
      <c r="N34" s="30">
        <f>-N33</f>
        <v>0</v>
      </c>
    </row>
    <row r="35" spans="1:14" ht="15.95" customHeight="1" x14ac:dyDescent="0.25">
      <c r="B35" s="1"/>
      <c r="C35" s="4"/>
      <c r="D35" s="4"/>
      <c r="E35" s="4"/>
      <c r="F35" s="4"/>
      <c r="G35" s="4"/>
      <c r="H35" s="4"/>
      <c r="J35">
        <v>2</v>
      </c>
      <c r="K35" s="31">
        <f t="shared" ref="K35:K36" si="10">K34-M35</f>
        <v>0</v>
      </c>
      <c r="L35" s="27">
        <f t="shared" ref="L35:L36" si="11">K34*$M$33</f>
        <v>0</v>
      </c>
      <c r="M35" s="27">
        <f t="shared" ref="M35:M38" si="12">N35-L35</f>
        <v>0</v>
      </c>
      <c r="N35" s="32">
        <f>N34</f>
        <v>0</v>
      </c>
    </row>
    <row r="36" spans="1:14" ht="15.95" customHeight="1" x14ac:dyDescent="0.25">
      <c r="B36" s="1"/>
      <c r="C36" s="4"/>
      <c r="D36" s="4"/>
      <c r="E36" s="4"/>
      <c r="F36" s="4"/>
      <c r="G36" s="4"/>
      <c r="H36" s="4"/>
      <c r="J36">
        <v>3</v>
      </c>
      <c r="K36" s="31">
        <f t="shared" si="10"/>
        <v>0</v>
      </c>
      <c r="L36" s="27">
        <f t="shared" si="11"/>
        <v>0</v>
      </c>
      <c r="M36" s="27">
        <f t="shared" si="12"/>
        <v>0</v>
      </c>
      <c r="N36" s="32">
        <f t="shared" ref="N36" si="13">N35</f>
        <v>0</v>
      </c>
    </row>
    <row r="37" spans="1:14" ht="16.5" thickBot="1" x14ac:dyDescent="0.3">
      <c r="A37" s="7">
        <v>4</v>
      </c>
      <c r="B37" s="17" t="s">
        <v>4</v>
      </c>
      <c r="C37" s="11">
        <f t="shared" ref="C37:H37" si="14">C12+C17+C32</f>
        <v>-69950000000</v>
      </c>
      <c r="D37" s="11">
        <f t="shared" si="14"/>
        <v>13080900000</v>
      </c>
      <c r="E37" s="11">
        <f t="shared" si="14"/>
        <v>16022580000</v>
      </c>
      <c r="F37" s="11">
        <f t="shared" si="14"/>
        <v>18670092000</v>
      </c>
      <c r="G37" s="11">
        <f t="shared" si="14"/>
        <v>20699851200</v>
      </c>
      <c r="H37" s="11">
        <f t="shared" si="14"/>
        <v>21816218760</v>
      </c>
      <c r="J37">
        <v>4</v>
      </c>
      <c r="K37" s="31">
        <f>K36-M37</f>
        <v>0</v>
      </c>
      <c r="L37" s="27">
        <f>K36*$M$33</f>
        <v>0</v>
      </c>
      <c r="M37" s="27">
        <f t="shared" si="12"/>
        <v>0</v>
      </c>
      <c r="N37" s="32">
        <f>N36</f>
        <v>0</v>
      </c>
    </row>
    <row r="38" spans="1:14" ht="16.5" thickBot="1" x14ac:dyDescent="0.3">
      <c r="A38" s="7" t="s">
        <v>42</v>
      </c>
      <c r="B38" s="18" t="s">
        <v>34</v>
      </c>
      <c r="C38" s="12">
        <f>C37</f>
        <v>-69950000000</v>
      </c>
      <c r="D38" s="12">
        <f>C38+D37</f>
        <v>-56869100000</v>
      </c>
      <c r="E38" s="12">
        <f>SUM(C37:E37)</f>
        <v>-40846520000</v>
      </c>
      <c r="F38" s="12">
        <f>SUM(C37:F37)</f>
        <v>-22176428000</v>
      </c>
      <c r="G38" s="12">
        <f>SUM(C37:G37)</f>
        <v>-1476576800</v>
      </c>
      <c r="H38" s="12">
        <f>SUM(C37:H37)</f>
        <v>20339641960</v>
      </c>
      <c r="J38">
        <v>5</v>
      </c>
      <c r="K38" s="33">
        <f>K37-M38</f>
        <v>0</v>
      </c>
      <c r="L38" s="34">
        <f>K37*$M$33</f>
        <v>0</v>
      </c>
      <c r="M38" s="34">
        <f t="shared" si="12"/>
        <v>0</v>
      </c>
      <c r="N38" s="35">
        <f>N37</f>
        <v>0</v>
      </c>
    </row>
    <row r="39" spans="1:14" s="26" customFormat="1" ht="18.75" x14ac:dyDescent="0.3">
      <c r="A39" s="23">
        <v>5</v>
      </c>
      <c r="B39" s="24" t="s">
        <v>3</v>
      </c>
      <c r="C39" s="25"/>
      <c r="D39" s="25">
        <f>-D37*0.27</f>
        <v>-3531843000</v>
      </c>
      <c r="E39" s="25">
        <f t="shared" ref="E39:H39" si="15">-E37*0.27</f>
        <v>-4326096600</v>
      </c>
      <c r="F39" s="25">
        <f t="shared" si="15"/>
        <v>-5040924840</v>
      </c>
      <c r="G39" s="25">
        <f t="shared" si="15"/>
        <v>-5588959824</v>
      </c>
      <c r="H39" s="25">
        <f t="shared" si="15"/>
        <v>-5890379065.2000008</v>
      </c>
      <c r="L39" s="49" t="s">
        <v>47</v>
      </c>
      <c r="M39" s="49" t="s">
        <v>48</v>
      </c>
      <c r="N39" s="49" t="s">
        <v>49</v>
      </c>
    </row>
    <row r="40" spans="1:14" x14ac:dyDescent="0.25">
      <c r="A40" s="7" t="s">
        <v>24</v>
      </c>
      <c r="B40" s="19" t="s">
        <v>5</v>
      </c>
      <c r="C40" s="13">
        <f t="shared" ref="C40:H40" si="16">-C32</f>
        <v>0</v>
      </c>
      <c r="D40" s="13">
        <f t="shared" si="16"/>
        <v>67500000</v>
      </c>
      <c r="E40" s="13">
        <f t="shared" si="16"/>
        <v>67500000</v>
      </c>
      <c r="F40" s="13">
        <f t="shared" si="16"/>
        <v>67500000</v>
      </c>
      <c r="G40" s="13">
        <f t="shared" si="16"/>
        <v>67500000</v>
      </c>
      <c r="H40" s="13">
        <f t="shared" si="16"/>
        <v>67500000</v>
      </c>
    </row>
    <row r="41" spans="1:14" ht="6.95" customHeight="1" x14ac:dyDescent="0.25">
      <c r="B41" s="3"/>
      <c r="C41" s="4"/>
      <c r="D41" s="4"/>
      <c r="E41" s="4"/>
      <c r="F41" s="4"/>
      <c r="G41" s="4"/>
      <c r="H41" s="4"/>
    </row>
    <row r="42" spans="1:14" x14ac:dyDescent="0.25">
      <c r="A42" s="7">
        <v>6</v>
      </c>
      <c r="B42" s="19" t="s">
        <v>38</v>
      </c>
      <c r="C42" s="13">
        <f>C37+C40</f>
        <v>-69950000000</v>
      </c>
      <c r="D42" s="13">
        <f>D37+D40+D39</f>
        <v>9616557000</v>
      </c>
      <c r="E42" s="13">
        <f>E37+E40+E39</f>
        <v>11763983400</v>
      </c>
      <c r="F42" s="13">
        <f>F37+F40+F39</f>
        <v>13696667160</v>
      </c>
      <c r="G42" s="13">
        <f>G37+G40+G39</f>
        <v>15178391376</v>
      </c>
      <c r="H42" s="13">
        <f>H37+H39+H40</f>
        <v>15993339694.799999</v>
      </c>
    </row>
    <row r="43" spans="1:14" ht="9.9499999999999993" customHeight="1" x14ac:dyDescent="0.25">
      <c r="B43" s="3"/>
      <c r="C43" s="4"/>
      <c r="D43" s="4"/>
      <c r="E43" s="4"/>
      <c r="F43" s="4"/>
      <c r="G43" s="4"/>
      <c r="H43" s="4"/>
    </row>
    <row r="44" spans="1:14" x14ac:dyDescent="0.25">
      <c r="A44" s="7">
        <v>7</v>
      </c>
      <c r="B44" s="15" t="s">
        <v>32</v>
      </c>
      <c r="C44" s="9">
        <f>C45+C46+C47</f>
        <v>0</v>
      </c>
      <c r="D44" s="9">
        <f t="shared" ref="D44:H44" si="17">D45+D46+D47</f>
        <v>0</v>
      </c>
      <c r="E44" s="9">
        <f t="shared" si="17"/>
        <v>0</v>
      </c>
      <c r="F44" s="9">
        <f t="shared" si="17"/>
        <v>0</v>
      </c>
      <c r="G44" s="9">
        <f t="shared" si="17"/>
        <v>0</v>
      </c>
      <c r="H44" s="9">
        <f t="shared" si="17"/>
        <v>0</v>
      </c>
    </row>
    <row r="45" spans="1:14" x14ac:dyDescent="0.25">
      <c r="A45" s="7" t="s">
        <v>25</v>
      </c>
      <c r="B45" s="3" t="s">
        <v>29</v>
      </c>
      <c r="C45" s="4">
        <f>K33</f>
        <v>0</v>
      </c>
      <c r="D45" s="14"/>
      <c r="E45" s="14"/>
      <c r="F45" s="14"/>
      <c r="G45" s="14"/>
      <c r="H45" s="14"/>
    </row>
    <row r="46" spans="1:14" x14ac:dyDescent="0.25">
      <c r="B46" s="3"/>
      <c r="C46" s="4"/>
      <c r="D46" s="4"/>
      <c r="E46" s="4"/>
      <c r="F46" s="4"/>
      <c r="G46" s="4"/>
      <c r="H46" s="4"/>
    </row>
    <row r="47" spans="1:14" x14ac:dyDescent="0.25">
      <c r="B47" s="3"/>
      <c r="C47" s="4"/>
      <c r="D47" s="4"/>
      <c r="E47" s="4"/>
      <c r="F47" s="4"/>
      <c r="G47" s="4"/>
      <c r="H47" s="4"/>
    </row>
    <row r="48" spans="1:14" x14ac:dyDescent="0.25">
      <c r="A48" s="7">
        <v>8</v>
      </c>
      <c r="B48" s="15" t="s">
        <v>33</v>
      </c>
      <c r="C48" s="9">
        <f>C49+C50+C51+C52+C53</f>
        <v>-4445000000</v>
      </c>
      <c r="D48" s="9">
        <f>D49+D50+D51+D52</f>
        <v>0</v>
      </c>
      <c r="E48" s="9">
        <f t="shared" ref="E48:H48" si="18">E49+E50+E51+E52</f>
        <v>0</v>
      </c>
      <c r="F48" s="9">
        <f t="shared" si="18"/>
        <v>0</v>
      </c>
      <c r="G48" s="9">
        <f t="shared" si="18"/>
        <v>0</v>
      </c>
      <c r="H48" s="9">
        <f t="shared" si="18"/>
        <v>0</v>
      </c>
    </row>
    <row r="49" spans="1:11" x14ac:dyDescent="0.25">
      <c r="A49" s="7" t="s">
        <v>26</v>
      </c>
      <c r="B49" s="3" t="s">
        <v>30</v>
      </c>
      <c r="C49" s="4"/>
      <c r="D49" s="4">
        <f>-M34</f>
        <v>0</v>
      </c>
      <c r="E49" s="4">
        <f>-M35</f>
        <v>0</v>
      </c>
      <c r="F49" s="4">
        <f>-M36</f>
        <v>0</v>
      </c>
      <c r="G49" s="4">
        <f>-M37</f>
        <v>0</v>
      </c>
      <c r="H49" s="4">
        <f>-M38</f>
        <v>0</v>
      </c>
      <c r="K49" s="68"/>
    </row>
    <row r="50" spans="1:11" x14ac:dyDescent="0.25">
      <c r="A50" s="7" t="s">
        <v>27</v>
      </c>
      <c r="B50" s="16" t="str">
        <f>C5</f>
        <v>Equipamiento computacional</v>
      </c>
      <c r="C50" s="4">
        <f>-D5</f>
        <v>-450000000</v>
      </c>
      <c r="D50" s="4"/>
      <c r="E50" s="4"/>
      <c r="F50" s="4"/>
      <c r="G50" s="4"/>
      <c r="H50" s="4"/>
      <c r="K50" s="68"/>
    </row>
    <row r="51" spans="1:11" x14ac:dyDescent="0.25">
      <c r="A51" s="7" t="s">
        <v>28</v>
      </c>
      <c r="B51" s="16" t="str">
        <f>C4</f>
        <v>Campaña de marketing</v>
      </c>
      <c r="C51" s="4">
        <f>-D4</f>
        <v>-1500000000</v>
      </c>
      <c r="D51" s="4"/>
      <c r="E51" s="4"/>
      <c r="F51" s="4"/>
      <c r="G51" s="4"/>
      <c r="H51" s="4"/>
      <c r="K51" s="68"/>
    </row>
    <row r="52" spans="1:11" x14ac:dyDescent="0.25">
      <c r="A52" s="7" t="s">
        <v>76</v>
      </c>
      <c r="B52" s="16" t="str">
        <f>C6</f>
        <v>Costos de instalación/ingeniería</v>
      </c>
      <c r="C52" s="4">
        <f>-D6</f>
        <v>-195000000</v>
      </c>
      <c r="D52" s="4"/>
      <c r="E52" s="4"/>
      <c r="F52" s="4"/>
      <c r="G52" s="4"/>
      <c r="H52" s="4"/>
    </row>
    <row r="53" spans="1:11" x14ac:dyDescent="0.25">
      <c r="A53" s="7" t="s">
        <v>77</v>
      </c>
      <c r="B53" s="16" t="str">
        <f>C7</f>
        <v>Reconvertir imágen</v>
      </c>
      <c r="C53" s="4">
        <f>-D7</f>
        <v>-2300000000</v>
      </c>
      <c r="D53" s="2"/>
      <c r="E53" s="2"/>
      <c r="F53" s="2"/>
      <c r="G53" s="2"/>
      <c r="H53" s="2"/>
    </row>
    <row r="54" spans="1:11" ht="19.5" thickBot="1" x14ac:dyDescent="0.35">
      <c r="B54" s="5" t="s">
        <v>6</v>
      </c>
      <c r="C54" s="6">
        <f>C42+C44+C48</f>
        <v>-74395000000</v>
      </c>
      <c r="D54" s="6">
        <f>D42+D44+D48</f>
        <v>9616557000</v>
      </c>
      <c r="E54" s="6">
        <f t="shared" ref="E54" si="19">E42+E44+E48</f>
        <v>11763983400</v>
      </c>
      <c r="F54" s="6">
        <f>F42+F44+F48</f>
        <v>13696667160</v>
      </c>
      <c r="G54" s="6">
        <f>G42+G44+G48</f>
        <v>15178391376</v>
      </c>
      <c r="H54" s="6">
        <f>H42+H44+H48</f>
        <v>15993339694.799999</v>
      </c>
    </row>
    <row r="55" spans="1:11" ht="21" x14ac:dyDescent="0.35">
      <c r="B55" s="45" t="s">
        <v>39</v>
      </c>
      <c r="C55" s="88">
        <f>IRR(C54:H54)</f>
        <v>-3.4765632524864865E-2</v>
      </c>
      <c r="D55" s="22"/>
      <c r="E55" s="22"/>
      <c r="F55" s="21"/>
    </row>
    <row r="56" spans="1:11" ht="21" x14ac:dyDescent="0.35">
      <c r="B56" s="46" t="s">
        <v>40</v>
      </c>
      <c r="C56" s="43">
        <f>NPV(D56,D54:H54)+C54</f>
        <v>-27960403129.3909</v>
      </c>
      <c r="D56" s="44">
        <v>0.12</v>
      </c>
      <c r="E56" s="42" t="s">
        <v>41</v>
      </c>
      <c r="F56" s="87"/>
    </row>
    <row r="57" spans="1:11" ht="21.75" thickBot="1" x14ac:dyDescent="0.4">
      <c r="B57" s="57"/>
      <c r="C57" s="56"/>
      <c r="D57" s="58"/>
      <c r="E57" s="59"/>
      <c r="F57" s="60"/>
      <c r="I57" s="67"/>
    </row>
    <row r="58" spans="1:11" ht="35.1" customHeight="1" x14ac:dyDescent="0.25"/>
    <row r="59" spans="1:11" ht="18.75" x14ac:dyDescent="0.3">
      <c r="B59" s="61" t="s">
        <v>54</v>
      </c>
      <c r="C59" s="62">
        <f>C54</f>
        <v>-74395000000</v>
      </c>
      <c r="D59" s="62">
        <f>C59+D54</f>
        <v>-64778443000</v>
      </c>
      <c r="E59" s="62">
        <f t="shared" ref="E59:H59" si="20">D59+E54</f>
        <v>-53014459600</v>
      </c>
      <c r="F59" s="62">
        <f t="shared" si="20"/>
        <v>-39317792440</v>
      </c>
      <c r="G59" s="62">
        <f t="shared" si="20"/>
        <v>-24139401064</v>
      </c>
      <c r="H59" s="62">
        <f t="shared" si="20"/>
        <v>-8146061369.2000008</v>
      </c>
    </row>
    <row r="60" spans="1:11" ht="21" x14ac:dyDescent="0.35">
      <c r="B60" s="63" t="s">
        <v>35</v>
      </c>
      <c r="C60" s="64">
        <v>0</v>
      </c>
      <c r="D60" s="64">
        <v>1</v>
      </c>
      <c r="E60" s="64">
        <v>2</v>
      </c>
      <c r="F60" s="64">
        <v>3</v>
      </c>
      <c r="G60" s="64">
        <v>4</v>
      </c>
      <c r="H60" s="64">
        <v>5</v>
      </c>
    </row>
    <row r="67" spans="6:6" x14ac:dyDescent="0.25">
      <c r="F67" s="55"/>
    </row>
  </sheetData>
  <phoneticPr fontId="8" type="noConversion"/>
  <pageMargins left="0.7" right="0.7" top="0.75" bottom="0.75" header="0.3" footer="0.3"/>
  <pageSetup orientation="portrait" r:id="rId1"/>
  <ignoredErrors>
    <ignoredError sqref="D38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5541-A8D3-4856-A82E-5E63E434B38C}">
  <dimension ref="A1:O207"/>
  <sheetViews>
    <sheetView topLeftCell="A50" workbookViewId="0">
      <selection activeCell="E57" sqref="B57:E57"/>
    </sheetView>
  </sheetViews>
  <sheetFormatPr defaultRowHeight="15.75" x14ac:dyDescent="0.25"/>
  <cols>
    <col min="1" max="1" width="4.875" bestFit="1" customWidth="1"/>
    <col min="2" max="2" width="39.875" bestFit="1" customWidth="1"/>
    <col min="3" max="3" width="33.625" bestFit="1" customWidth="1"/>
    <col min="4" max="4" width="43.75" bestFit="1" customWidth="1"/>
    <col min="5" max="5" width="27" bestFit="1" customWidth="1"/>
    <col min="6" max="6" width="21.25" customWidth="1"/>
    <col min="7" max="7" width="31.125" customWidth="1"/>
    <col min="8" max="8" width="18.25" bestFit="1" customWidth="1"/>
    <col min="9" max="9" width="26.25" bestFit="1" customWidth="1"/>
    <col min="10" max="10" width="18.25" bestFit="1" customWidth="1"/>
  </cols>
  <sheetData>
    <row r="1" spans="1:14" ht="21" x14ac:dyDescent="0.35">
      <c r="A1" s="7"/>
      <c r="B1" s="50" t="s">
        <v>50</v>
      </c>
      <c r="C1" s="51"/>
      <c r="D1" s="20" t="s">
        <v>55</v>
      </c>
      <c r="E1" s="26"/>
      <c r="F1" s="50" t="s">
        <v>51</v>
      </c>
      <c r="G1" s="50"/>
      <c r="I1" s="8" t="s">
        <v>52</v>
      </c>
    </row>
    <row r="2" spans="1:14" ht="21" x14ac:dyDescent="0.35">
      <c r="A2" s="7"/>
      <c r="B2" s="50"/>
      <c r="C2" s="51"/>
      <c r="D2" s="51"/>
      <c r="E2" s="41"/>
      <c r="F2" s="41"/>
      <c r="G2" s="41"/>
      <c r="H2" s="41"/>
      <c r="I2" s="41"/>
      <c r="J2" s="41"/>
    </row>
    <row r="3" spans="1:14" ht="21" x14ac:dyDescent="0.35">
      <c r="A3" s="7"/>
      <c r="B3" s="50"/>
      <c r="C3" s="66" t="s">
        <v>56</v>
      </c>
      <c r="D3" s="70">
        <f>250000000</f>
        <v>250000000</v>
      </c>
      <c r="E3" s="69" t="s">
        <v>70</v>
      </c>
      <c r="F3" s="71">
        <v>820</v>
      </c>
      <c r="G3" s="69" t="s">
        <v>72</v>
      </c>
      <c r="H3" s="71">
        <f>1200000000</f>
        <v>1200000000</v>
      </c>
      <c r="I3" s="41"/>
      <c r="J3" s="41"/>
    </row>
    <row r="4" spans="1:14" ht="21" x14ac:dyDescent="0.35">
      <c r="A4" s="7"/>
      <c r="B4" s="50"/>
      <c r="C4" s="66" t="s">
        <v>57</v>
      </c>
      <c r="D4" s="72">
        <f>1500000000</f>
        <v>1500000000</v>
      </c>
      <c r="E4" s="66" t="s">
        <v>71</v>
      </c>
      <c r="F4" s="73">
        <f>75070000*F3</f>
        <v>61557400000</v>
      </c>
      <c r="G4" s="66" t="s">
        <v>73</v>
      </c>
      <c r="H4" s="73">
        <f>360000000</f>
        <v>360000000</v>
      </c>
      <c r="I4" s="41"/>
      <c r="J4" s="41"/>
    </row>
    <row r="5" spans="1:14" ht="21" x14ac:dyDescent="0.35">
      <c r="A5" s="7"/>
      <c r="B5" s="50"/>
      <c r="C5" s="66" t="s">
        <v>58</v>
      </c>
      <c r="D5" s="72">
        <f>450000000</f>
        <v>450000000</v>
      </c>
      <c r="E5" s="66"/>
      <c r="F5" s="74" t="s">
        <v>63</v>
      </c>
      <c r="G5" s="75" t="s">
        <v>64</v>
      </c>
      <c r="H5" s="76" t="s">
        <v>65</v>
      </c>
      <c r="I5" s="77" t="s">
        <v>66</v>
      </c>
      <c r="J5" s="78" t="s">
        <v>67</v>
      </c>
    </row>
    <row r="6" spans="1:14" ht="21" x14ac:dyDescent="0.35">
      <c r="A6" s="7"/>
      <c r="B6" s="50"/>
      <c r="C6" s="66" t="s">
        <v>59</v>
      </c>
      <c r="D6" s="79">
        <v>195000000</v>
      </c>
      <c r="E6" s="80" t="s">
        <v>62</v>
      </c>
      <c r="F6" s="81">
        <v>0.4</v>
      </c>
      <c r="G6" s="82">
        <v>0.2</v>
      </c>
      <c r="H6" s="82">
        <v>0.15</v>
      </c>
      <c r="I6" s="83">
        <v>0.1</v>
      </c>
      <c r="J6" s="82">
        <v>0.05</v>
      </c>
    </row>
    <row r="7" spans="1:14" ht="21" x14ac:dyDescent="0.35">
      <c r="A7" s="7"/>
      <c r="B7" s="50"/>
      <c r="C7" s="66" t="s">
        <v>60</v>
      </c>
      <c r="D7" s="79">
        <v>2300000000</v>
      </c>
      <c r="E7" s="78" t="s">
        <v>69</v>
      </c>
      <c r="F7" s="84">
        <f>$D8+($D8*F6)</f>
        <v>21630000000</v>
      </c>
      <c r="G7" s="84">
        <f>F7+(F7*G6)</f>
        <v>25956000000</v>
      </c>
      <c r="H7" s="84">
        <f t="shared" ref="H7:J7" si="0">G7+(G7*H6)</f>
        <v>29849400000</v>
      </c>
      <c r="I7" s="84">
        <f t="shared" si="0"/>
        <v>32834340000</v>
      </c>
      <c r="J7" s="84">
        <f t="shared" si="0"/>
        <v>34476057000</v>
      </c>
    </row>
    <row r="8" spans="1:14" ht="21" x14ac:dyDescent="0.35">
      <c r="A8" s="7"/>
      <c r="B8" s="50"/>
      <c r="C8" s="66" t="s">
        <v>61</v>
      </c>
      <c r="D8" s="79">
        <v>15450000000</v>
      </c>
      <c r="E8" s="78" t="s">
        <v>74</v>
      </c>
      <c r="F8" s="84">
        <f>F7*$D9</f>
        <v>6921600000</v>
      </c>
      <c r="G8" s="84">
        <f>G7*$D9</f>
        <v>8305920000</v>
      </c>
      <c r="H8" s="84">
        <f>H7*$D9</f>
        <v>9551808000</v>
      </c>
      <c r="I8" s="84">
        <f>I7*$D9</f>
        <v>10506988800</v>
      </c>
      <c r="J8" s="84">
        <f>J7*$D9</f>
        <v>11032338240</v>
      </c>
    </row>
    <row r="9" spans="1:14" ht="21" x14ac:dyDescent="0.35">
      <c r="A9" s="7"/>
      <c r="B9" s="50"/>
      <c r="C9" s="85" t="s">
        <v>75</v>
      </c>
      <c r="D9" s="82">
        <v>0.32</v>
      </c>
      <c r="E9" s="78" t="s">
        <v>80</v>
      </c>
      <c r="F9" s="86">
        <f>$D5*$D10</f>
        <v>67500000</v>
      </c>
      <c r="G9" s="86">
        <f t="shared" ref="G9:J9" si="1">$D5*$D10</f>
        <v>67500000</v>
      </c>
      <c r="H9" s="86">
        <f t="shared" si="1"/>
        <v>67500000</v>
      </c>
      <c r="I9" s="86">
        <f t="shared" si="1"/>
        <v>67500000</v>
      </c>
      <c r="J9" s="86">
        <f t="shared" si="1"/>
        <v>67500000</v>
      </c>
    </row>
    <row r="10" spans="1:14" ht="18.75" x14ac:dyDescent="0.3">
      <c r="A10" s="7"/>
      <c r="C10" s="78" t="s">
        <v>78</v>
      </c>
      <c r="D10" s="82">
        <v>0.15</v>
      </c>
    </row>
    <row r="11" spans="1:14" ht="21" x14ac:dyDescent="0.35">
      <c r="A11" s="7"/>
      <c r="B11" s="20" t="s">
        <v>35</v>
      </c>
      <c r="C11" s="8">
        <v>0</v>
      </c>
      <c r="D11" s="8">
        <v>1</v>
      </c>
      <c r="E11" s="8">
        <v>2</v>
      </c>
      <c r="F11" s="8">
        <v>3</v>
      </c>
      <c r="G11" s="8">
        <v>4</v>
      </c>
      <c r="H11" s="8">
        <v>5</v>
      </c>
    </row>
    <row r="12" spans="1:14" x14ac:dyDescent="0.25">
      <c r="A12" s="7">
        <v>1</v>
      </c>
      <c r="B12" s="15" t="s">
        <v>36</v>
      </c>
      <c r="C12" s="9">
        <f>C13+C14+C15+C16</f>
        <v>0</v>
      </c>
      <c r="D12" s="9">
        <f t="shared" ref="D12:G12" si="2">D13+D14+D15+D16</f>
        <v>21630000000</v>
      </c>
      <c r="E12" s="9">
        <f t="shared" si="2"/>
        <v>25956000000</v>
      </c>
      <c r="F12" s="9">
        <f t="shared" si="2"/>
        <v>29849400000</v>
      </c>
      <c r="G12" s="9">
        <f t="shared" si="2"/>
        <v>32834340000</v>
      </c>
      <c r="H12" s="9">
        <f>H13+H14+H15+H16</f>
        <v>34476057000</v>
      </c>
      <c r="L12" s="10"/>
      <c r="N12" s="10"/>
    </row>
    <row r="13" spans="1:14" x14ac:dyDescent="0.25">
      <c r="A13" s="7" t="s">
        <v>7</v>
      </c>
      <c r="B13" s="16" t="str">
        <f>E7</f>
        <v>Ingreso proyectado</v>
      </c>
      <c r="C13" s="54"/>
      <c r="D13" s="4">
        <f>F7</f>
        <v>21630000000</v>
      </c>
      <c r="E13" s="4">
        <f>G7</f>
        <v>25956000000</v>
      </c>
      <c r="F13" s="4">
        <f>H7</f>
        <v>29849400000</v>
      </c>
      <c r="G13" s="4">
        <f>I7</f>
        <v>32834340000</v>
      </c>
      <c r="H13" s="4">
        <f>J7</f>
        <v>34476057000</v>
      </c>
      <c r="L13" s="10"/>
      <c r="N13" s="10"/>
    </row>
    <row r="14" spans="1:14" x14ac:dyDescent="0.25">
      <c r="A14" s="7" t="s">
        <v>8</v>
      </c>
      <c r="B14" s="16"/>
      <c r="C14" s="54"/>
      <c r="D14" s="4"/>
      <c r="E14" s="4"/>
      <c r="F14" s="4"/>
      <c r="G14" s="4"/>
      <c r="H14" s="4"/>
      <c r="L14" s="10"/>
      <c r="N14" s="10"/>
    </row>
    <row r="15" spans="1:14" x14ac:dyDescent="0.25">
      <c r="A15" s="7" t="s">
        <v>9</v>
      </c>
      <c r="B15" s="16"/>
      <c r="C15" s="54"/>
      <c r="D15" s="4"/>
      <c r="E15" s="4"/>
      <c r="F15" s="4"/>
      <c r="G15" s="4"/>
      <c r="H15" s="4"/>
      <c r="L15" s="10"/>
      <c r="N15" s="10"/>
    </row>
    <row r="16" spans="1:14" x14ac:dyDescent="0.25">
      <c r="A16" s="7" t="s">
        <v>10</v>
      </c>
      <c r="B16" s="16"/>
      <c r="C16" s="54"/>
      <c r="D16" s="4"/>
      <c r="E16" s="4"/>
      <c r="F16" s="4"/>
      <c r="G16" s="4"/>
      <c r="H16" s="4"/>
      <c r="L16" s="10"/>
      <c r="N16" s="10"/>
    </row>
    <row r="17" spans="1:14" x14ac:dyDescent="0.25">
      <c r="A17" s="7">
        <v>2</v>
      </c>
      <c r="B17" s="15" t="s">
        <v>37</v>
      </c>
      <c r="C17" s="9">
        <f>C18+C25</f>
        <v>-61807400000</v>
      </c>
      <c r="D17" s="9">
        <f t="shared" ref="D17:H17" si="3">D18+D25</f>
        <v>-8481600000</v>
      </c>
      <c r="E17" s="9">
        <f t="shared" si="3"/>
        <v>-9865920000</v>
      </c>
      <c r="F17" s="9">
        <f t="shared" si="3"/>
        <v>-11111808000</v>
      </c>
      <c r="G17" s="9">
        <f t="shared" si="3"/>
        <v>-12066988800</v>
      </c>
      <c r="H17" s="9">
        <f t="shared" si="3"/>
        <v>-12592338240</v>
      </c>
    </row>
    <row r="18" spans="1:14" x14ac:dyDescent="0.25">
      <c r="A18" s="7" t="s">
        <v>11</v>
      </c>
      <c r="B18" s="15" t="s">
        <v>1</v>
      </c>
      <c r="C18" s="65">
        <f>SUM(C19:C24)</f>
        <v>-61807400000</v>
      </c>
      <c r="D18" s="65">
        <f t="shared" ref="D18:H18" si="4">SUM(D19:D24)</f>
        <v>0</v>
      </c>
      <c r="E18" s="65">
        <f t="shared" si="4"/>
        <v>0</v>
      </c>
      <c r="F18" s="65">
        <f t="shared" si="4"/>
        <v>0</v>
      </c>
      <c r="G18" s="65">
        <f t="shared" si="4"/>
        <v>0</v>
      </c>
      <c r="H18" s="65">
        <f t="shared" si="4"/>
        <v>0</v>
      </c>
      <c r="N18" s="10"/>
    </row>
    <row r="19" spans="1:14" x14ac:dyDescent="0.25">
      <c r="A19" s="7" t="s">
        <v>13</v>
      </c>
      <c r="B19" s="16" t="str">
        <f>C3</f>
        <v>Desarrollo de software</v>
      </c>
      <c r="C19" s="4">
        <f>-D3</f>
        <v>-250000000</v>
      </c>
      <c r="D19" s="4"/>
      <c r="E19" s="4"/>
      <c r="F19" s="4"/>
      <c r="G19" s="4"/>
      <c r="H19" s="4"/>
    </row>
    <row r="20" spans="1:14" x14ac:dyDescent="0.25">
      <c r="A20" s="7" t="s">
        <v>14</v>
      </c>
      <c r="B20" s="16" t="s">
        <v>71</v>
      </c>
      <c r="C20" s="4">
        <f>-F4</f>
        <v>-61557400000</v>
      </c>
      <c r="D20" s="4"/>
      <c r="E20" s="4"/>
      <c r="F20" s="4"/>
      <c r="G20" s="4"/>
      <c r="H20" s="4"/>
    </row>
    <row r="21" spans="1:14" x14ac:dyDescent="0.25">
      <c r="A21" s="7" t="s">
        <v>15</v>
      </c>
      <c r="B21" s="1"/>
      <c r="C21" s="1"/>
      <c r="D21" s="4"/>
      <c r="E21" s="4"/>
      <c r="F21" s="4"/>
      <c r="G21" s="4"/>
      <c r="H21" s="4"/>
    </row>
    <row r="22" spans="1:14" x14ac:dyDescent="0.25">
      <c r="A22" s="7" t="s">
        <v>16</v>
      </c>
      <c r="B22" s="1"/>
      <c r="C22" s="1"/>
      <c r="D22" s="4"/>
      <c r="E22" s="4"/>
      <c r="F22" s="4"/>
      <c r="G22" s="4"/>
      <c r="H22" s="4"/>
    </row>
    <row r="23" spans="1:14" x14ac:dyDescent="0.25">
      <c r="A23" s="7" t="s">
        <v>68</v>
      </c>
      <c r="B23" s="1"/>
      <c r="C23" s="1"/>
      <c r="D23" s="4"/>
      <c r="E23" s="4"/>
      <c r="F23" s="4"/>
      <c r="G23" s="4"/>
      <c r="H23" s="4"/>
    </row>
    <row r="24" spans="1:14" x14ac:dyDescent="0.25">
      <c r="A24" s="7"/>
      <c r="B24" s="16"/>
      <c r="C24" s="4"/>
      <c r="D24" s="4"/>
      <c r="E24" s="4"/>
      <c r="F24" s="4"/>
      <c r="G24" s="4"/>
      <c r="H24" s="4"/>
    </row>
    <row r="25" spans="1:14" x14ac:dyDescent="0.25">
      <c r="A25" s="7" t="s">
        <v>12</v>
      </c>
      <c r="B25" s="15" t="s">
        <v>2</v>
      </c>
      <c r="C25" s="9">
        <f>C26+C27+C28++C30+C31</f>
        <v>0</v>
      </c>
      <c r="D25" s="9">
        <f>D26+D27+D28+D29+D30+D31</f>
        <v>-8481600000</v>
      </c>
      <c r="E25" s="9">
        <f>E26+E27+E28+E29+E30+E31</f>
        <v>-9865920000</v>
      </c>
      <c r="F25" s="9">
        <f>F26+F27+F28+F29+F30+F31</f>
        <v>-11111808000</v>
      </c>
      <c r="G25" s="9">
        <f>G26+G27+G28+G29+G30+G31</f>
        <v>-12066988800</v>
      </c>
      <c r="H25" s="9">
        <f>H26+H27+H28+H29+H30+H31</f>
        <v>-12592338240</v>
      </c>
    </row>
    <row r="26" spans="1:14" x14ac:dyDescent="0.25">
      <c r="A26" s="7" t="s">
        <v>17</v>
      </c>
      <c r="B26" s="16" t="str">
        <f>G3</f>
        <v>Costo anual marketing/admin</v>
      </c>
      <c r="C26" s="4"/>
      <c r="D26" s="4">
        <f>-$H3</f>
        <v>-1200000000</v>
      </c>
      <c r="E26" s="4">
        <f t="shared" ref="E26:H27" si="5">-$H3</f>
        <v>-1200000000</v>
      </c>
      <c r="F26" s="4">
        <f t="shared" si="5"/>
        <v>-1200000000</v>
      </c>
      <c r="G26" s="4">
        <f t="shared" si="5"/>
        <v>-1200000000</v>
      </c>
      <c r="H26" s="4">
        <f t="shared" si="5"/>
        <v>-1200000000</v>
      </c>
    </row>
    <row r="27" spans="1:14" x14ac:dyDescent="0.25">
      <c r="A27" s="7" t="s">
        <v>18</v>
      </c>
      <c r="B27" s="16" t="str">
        <f>G4</f>
        <v>Costo licencias/servicios</v>
      </c>
      <c r="C27" s="4"/>
      <c r="D27" s="4">
        <f>-$H4</f>
        <v>-360000000</v>
      </c>
      <c r="E27" s="4">
        <f t="shared" si="5"/>
        <v>-360000000</v>
      </c>
      <c r="F27" s="4">
        <f t="shared" si="5"/>
        <v>-360000000</v>
      </c>
      <c r="G27" s="4">
        <f t="shared" si="5"/>
        <v>-360000000</v>
      </c>
      <c r="H27" s="4">
        <f t="shared" si="5"/>
        <v>-360000000</v>
      </c>
    </row>
    <row r="28" spans="1:14" ht="18.75" x14ac:dyDescent="0.3">
      <c r="A28" s="7" t="s">
        <v>19</v>
      </c>
      <c r="B28" s="16" t="str">
        <f>E8</f>
        <v>Costos operacionales</v>
      </c>
      <c r="C28" s="4"/>
      <c r="D28" s="4">
        <f>-F8</f>
        <v>-6921600000</v>
      </c>
      <c r="E28" s="4">
        <f t="shared" ref="E28:H28" si="6">-G8</f>
        <v>-8305920000</v>
      </c>
      <c r="F28" s="4">
        <f t="shared" si="6"/>
        <v>-9551808000</v>
      </c>
      <c r="G28" s="4">
        <f t="shared" si="6"/>
        <v>-10506988800</v>
      </c>
      <c r="H28" s="4">
        <f t="shared" si="6"/>
        <v>-11032338240</v>
      </c>
      <c r="K28" s="52" t="s">
        <v>53</v>
      </c>
      <c r="L28" s="53"/>
      <c r="M28" s="53"/>
      <c r="N28" s="53"/>
    </row>
    <row r="29" spans="1:14" ht="18.75" x14ac:dyDescent="0.3">
      <c r="A29" s="7"/>
      <c r="B29" s="16"/>
      <c r="C29" s="4"/>
      <c r="D29" s="4"/>
      <c r="E29" s="4"/>
      <c r="F29" s="4"/>
      <c r="G29" s="4"/>
      <c r="H29" s="4"/>
      <c r="K29" s="52"/>
      <c r="L29" s="53"/>
      <c r="M29" s="53"/>
      <c r="N29" s="53"/>
    </row>
    <row r="30" spans="1:14" x14ac:dyDescent="0.25">
      <c r="A30" s="7" t="s">
        <v>20</v>
      </c>
      <c r="B30" s="16"/>
      <c r="C30" s="4"/>
      <c r="D30" s="4"/>
      <c r="E30" s="4"/>
      <c r="F30" s="4"/>
      <c r="G30" s="4"/>
      <c r="H30" s="4"/>
    </row>
    <row r="31" spans="1:14" ht="19.5" thickBot="1" x14ac:dyDescent="0.35">
      <c r="A31" s="7" t="s">
        <v>21</v>
      </c>
      <c r="B31" s="16"/>
      <c r="C31" s="4"/>
      <c r="D31" s="4"/>
      <c r="E31" s="4"/>
      <c r="F31" s="4"/>
      <c r="G31" s="4"/>
      <c r="H31" s="4"/>
      <c r="K31" s="41" t="s">
        <v>46</v>
      </c>
    </row>
    <row r="32" spans="1:14" x14ac:dyDescent="0.25">
      <c r="A32" s="7">
        <v>3</v>
      </c>
      <c r="B32" s="15" t="s">
        <v>0</v>
      </c>
      <c r="C32" s="9">
        <f>C33+C34+C35+C36</f>
        <v>0</v>
      </c>
      <c r="D32" s="9">
        <f>D33+D34+D35+D36</f>
        <v>-67500000</v>
      </c>
      <c r="E32" s="9">
        <f>E33+E34+E35+E36</f>
        <v>-67500000</v>
      </c>
      <c r="F32" s="9">
        <f>F33+F34+F35+F36</f>
        <v>-67500000</v>
      </c>
      <c r="G32" s="9">
        <f>G33+G34+G35+G36</f>
        <v>-67500000</v>
      </c>
      <c r="H32" s="9">
        <f t="shared" ref="H32" si="7">H33+H34+H35+H36</f>
        <v>-67500000</v>
      </c>
      <c r="K32" s="36" t="s">
        <v>45</v>
      </c>
      <c r="L32" s="37" t="s">
        <v>43</v>
      </c>
      <c r="M32" s="37" t="s">
        <v>44</v>
      </c>
      <c r="N32" s="38" t="s">
        <v>31</v>
      </c>
    </row>
    <row r="33" spans="1:15" ht="16.5" thickBot="1" x14ac:dyDescent="0.3">
      <c r="A33" s="7" t="s">
        <v>22</v>
      </c>
      <c r="B33" s="16" t="s">
        <v>79</v>
      </c>
      <c r="C33" s="4"/>
      <c r="D33" s="4">
        <f>-F9</f>
        <v>-67500000</v>
      </c>
      <c r="E33" s="4">
        <f t="shared" ref="E33:H33" si="8">-G9</f>
        <v>-67500000</v>
      </c>
      <c r="F33" s="4">
        <f t="shared" si="8"/>
        <v>-67500000</v>
      </c>
      <c r="G33" s="4">
        <f t="shared" si="8"/>
        <v>-67500000</v>
      </c>
      <c r="H33" s="4">
        <f t="shared" si="8"/>
        <v>-67500000</v>
      </c>
      <c r="J33">
        <v>0</v>
      </c>
      <c r="K33" s="39">
        <v>0</v>
      </c>
      <c r="L33" s="47">
        <v>5</v>
      </c>
      <c r="M33" s="48">
        <v>0.18</v>
      </c>
      <c r="N33" s="40">
        <f>PMT(M33,L33,K33)</f>
        <v>0</v>
      </c>
    </row>
    <row r="34" spans="1:15" x14ac:dyDescent="0.25">
      <c r="A34" s="7" t="s">
        <v>23</v>
      </c>
      <c r="B34" s="16"/>
      <c r="C34" s="4"/>
      <c r="D34" s="4"/>
      <c r="E34" s="4"/>
      <c r="F34" s="4"/>
      <c r="G34" s="4"/>
      <c r="H34" s="4"/>
      <c r="J34">
        <v>1</v>
      </c>
      <c r="K34" s="28">
        <f>K33-M34</f>
        <v>0</v>
      </c>
      <c r="L34" s="29">
        <f>K33*$M$33</f>
        <v>0</v>
      </c>
      <c r="M34" s="29">
        <f>N34-L34</f>
        <v>0</v>
      </c>
      <c r="N34" s="30">
        <f>-N33</f>
        <v>0</v>
      </c>
    </row>
    <row r="35" spans="1:15" x14ac:dyDescent="0.25">
      <c r="A35" s="7"/>
      <c r="B35" s="1"/>
      <c r="C35" s="4"/>
      <c r="D35" s="4"/>
      <c r="E35" s="4"/>
      <c r="F35" s="4"/>
      <c r="G35" s="4"/>
      <c r="H35" s="4"/>
      <c r="J35">
        <v>2</v>
      </c>
      <c r="K35" s="31">
        <f t="shared" ref="K35:K36" si="9">K34-M35</f>
        <v>0</v>
      </c>
      <c r="L35" s="27">
        <f t="shared" ref="L35:L36" si="10">K34*$M$33</f>
        <v>0</v>
      </c>
      <c r="M35" s="27">
        <f t="shared" ref="M35:M38" si="11">N35-L35</f>
        <v>0</v>
      </c>
      <c r="N35" s="32">
        <f>N34</f>
        <v>0</v>
      </c>
    </row>
    <row r="36" spans="1:15" x14ac:dyDescent="0.25">
      <c r="A36" s="7"/>
      <c r="B36" s="1"/>
      <c r="C36" s="4"/>
      <c r="D36" s="4"/>
      <c r="E36" s="4"/>
      <c r="F36" s="4"/>
      <c r="G36" s="4"/>
      <c r="H36" s="4"/>
      <c r="J36">
        <v>3</v>
      </c>
      <c r="K36" s="31">
        <f t="shared" si="9"/>
        <v>0</v>
      </c>
      <c r="L36" s="27">
        <f t="shared" si="10"/>
        <v>0</v>
      </c>
      <c r="M36" s="27">
        <f t="shared" si="11"/>
        <v>0</v>
      </c>
      <c r="N36" s="32">
        <f t="shared" ref="N36" si="12">N35</f>
        <v>0</v>
      </c>
    </row>
    <row r="37" spans="1:15" ht="16.5" thickBot="1" x14ac:dyDescent="0.3">
      <c r="A37" s="7">
        <v>4</v>
      </c>
      <c r="B37" s="17" t="s">
        <v>4</v>
      </c>
      <c r="C37" s="11">
        <f t="shared" ref="C37:H37" si="13">C12+C17+C32</f>
        <v>-61807400000</v>
      </c>
      <c r="D37" s="11">
        <f t="shared" si="13"/>
        <v>13080900000</v>
      </c>
      <c r="E37" s="11">
        <f t="shared" si="13"/>
        <v>16022580000</v>
      </c>
      <c r="F37" s="11">
        <f t="shared" si="13"/>
        <v>18670092000</v>
      </c>
      <c r="G37" s="11">
        <f t="shared" si="13"/>
        <v>20699851200</v>
      </c>
      <c r="H37" s="11">
        <f t="shared" si="13"/>
        <v>21816218760</v>
      </c>
      <c r="J37">
        <v>4</v>
      </c>
      <c r="K37" s="31">
        <f>K36-M37</f>
        <v>0</v>
      </c>
      <c r="L37" s="27">
        <f>K36*$M$33</f>
        <v>0</v>
      </c>
      <c r="M37" s="27">
        <f t="shared" si="11"/>
        <v>0</v>
      </c>
      <c r="N37" s="32">
        <f>N36</f>
        <v>0</v>
      </c>
    </row>
    <row r="38" spans="1:15" ht="16.5" thickBot="1" x14ac:dyDescent="0.3">
      <c r="A38" s="7" t="s">
        <v>42</v>
      </c>
      <c r="B38" s="18" t="s">
        <v>34</v>
      </c>
      <c r="C38" s="12">
        <f>C37</f>
        <v>-61807400000</v>
      </c>
      <c r="D38" s="12">
        <f>C38+D37</f>
        <v>-48726500000</v>
      </c>
      <c r="E38" s="12">
        <f>SUM(C37:E37)</f>
        <v>-32703920000</v>
      </c>
      <c r="F38" s="12">
        <f>SUM(C37:F37)</f>
        <v>-14033828000</v>
      </c>
      <c r="G38" s="12">
        <f>SUM(C37:G37)</f>
        <v>6666023200</v>
      </c>
      <c r="H38" s="12">
        <f>SUM(C37:H37)</f>
        <v>28482241960</v>
      </c>
      <c r="J38">
        <v>5</v>
      </c>
      <c r="K38" s="33">
        <f>K37-M38</f>
        <v>0</v>
      </c>
      <c r="L38" s="34">
        <f>K37*$M$33</f>
        <v>0</v>
      </c>
      <c r="M38" s="34">
        <f t="shared" si="11"/>
        <v>0</v>
      </c>
      <c r="N38" s="35">
        <f>N37</f>
        <v>0</v>
      </c>
    </row>
    <row r="39" spans="1:15" ht="18.75" x14ac:dyDescent="0.3">
      <c r="A39" s="23">
        <v>5</v>
      </c>
      <c r="B39" s="24" t="s">
        <v>3</v>
      </c>
      <c r="C39" s="25"/>
      <c r="D39" s="25">
        <f>-D37*0.27</f>
        <v>-3531843000</v>
      </c>
      <c r="E39" s="25">
        <f t="shared" ref="E39:H39" si="14">-E37*0.27</f>
        <v>-4326096600</v>
      </c>
      <c r="F39" s="25">
        <f t="shared" si="14"/>
        <v>-5040924840</v>
      </c>
      <c r="G39" s="25">
        <f t="shared" si="14"/>
        <v>-5588959824</v>
      </c>
      <c r="H39" s="25">
        <f t="shared" si="14"/>
        <v>-5890379065.2000008</v>
      </c>
      <c r="I39" s="26"/>
      <c r="J39" s="26"/>
      <c r="K39" s="26"/>
      <c r="L39" s="49" t="s">
        <v>47</v>
      </c>
      <c r="M39" s="49" t="s">
        <v>48</v>
      </c>
      <c r="N39" s="49" t="s">
        <v>49</v>
      </c>
      <c r="O39" s="26"/>
    </row>
    <row r="40" spans="1:15" x14ac:dyDescent="0.25">
      <c r="A40" s="7" t="s">
        <v>24</v>
      </c>
      <c r="B40" s="19" t="s">
        <v>5</v>
      </c>
      <c r="C40" s="13">
        <f t="shared" ref="C40:H40" si="15">-C32</f>
        <v>0</v>
      </c>
      <c r="D40" s="13">
        <f t="shared" si="15"/>
        <v>67500000</v>
      </c>
      <c r="E40" s="13">
        <f t="shared" si="15"/>
        <v>67500000</v>
      </c>
      <c r="F40" s="13">
        <f t="shared" si="15"/>
        <v>67500000</v>
      </c>
      <c r="G40" s="13">
        <f t="shared" si="15"/>
        <v>67500000</v>
      </c>
      <c r="H40" s="13">
        <f t="shared" si="15"/>
        <v>67500000</v>
      </c>
    </row>
    <row r="41" spans="1:15" x14ac:dyDescent="0.25">
      <c r="A41" s="7"/>
      <c r="B41" s="3"/>
      <c r="C41" s="4"/>
      <c r="D41" s="4"/>
      <c r="E41" s="4"/>
      <c r="F41" s="4"/>
      <c r="G41" s="4"/>
      <c r="H41" s="4"/>
    </row>
    <row r="42" spans="1:15" x14ac:dyDescent="0.25">
      <c r="A42" s="7">
        <v>6</v>
      </c>
      <c r="B42" s="19" t="s">
        <v>38</v>
      </c>
      <c r="C42" s="13">
        <f>C37+C40</f>
        <v>-61807400000</v>
      </c>
      <c r="D42" s="13">
        <f>D37+D40+D39</f>
        <v>9616557000</v>
      </c>
      <c r="E42" s="13">
        <f>E37+E40+E39</f>
        <v>11763983400</v>
      </c>
      <c r="F42" s="13">
        <f>F37+F40+F39</f>
        <v>13696667160</v>
      </c>
      <c r="G42" s="13">
        <f>G37+G40+G39</f>
        <v>15178391376</v>
      </c>
      <c r="H42" s="13">
        <f>H37+H39+H40</f>
        <v>15993339694.799999</v>
      </c>
    </row>
    <row r="43" spans="1:15" x14ac:dyDescent="0.25">
      <c r="A43" s="7"/>
      <c r="B43" s="3"/>
      <c r="C43" s="4"/>
      <c r="D43" s="4"/>
      <c r="E43" s="4"/>
      <c r="F43" s="4"/>
      <c r="G43" s="4"/>
      <c r="H43" s="4"/>
    </row>
    <row r="44" spans="1:15" x14ac:dyDescent="0.25">
      <c r="A44" s="7">
        <v>7</v>
      </c>
      <c r="B44" s="15" t="s">
        <v>32</v>
      </c>
      <c r="C44" s="9">
        <f>C45+C46+C47</f>
        <v>0</v>
      </c>
      <c r="D44" s="9">
        <f t="shared" ref="D44:H44" si="16">D45+D46+D47</f>
        <v>0</v>
      </c>
      <c r="E44" s="9">
        <f t="shared" si="16"/>
        <v>0</v>
      </c>
      <c r="F44" s="9">
        <f t="shared" si="16"/>
        <v>0</v>
      </c>
      <c r="G44" s="9">
        <f t="shared" si="16"/>
        <v>0</v>
      </c>
      <c r="H44" s="9">
        <f t="shared" si="16"/>
        <v>0</v>
      </c>
    </row>
    <row r="45" spans="1:15" x14ac:dyDescent="0.25">
      <c r="A45" s="7" t="s">
        <v>25</v>
      </c>
      <c r="B45" s="3" t="s">
        <v>29</v>
      </c>
      <c r="C45" s="4">
        <f>K33</f>
        <v>0</v>
      </c>
      <c r="D45" s="14"/>
      <c r="E45" s="14"/>
      <c r="F45" s="14"/>
      <c r="G45" s="14"/>
      <c r="H45" s="14"/>
    </row>
    <row r="46" spans="1:15" x14ac:dyDescent="0.25">
      <c r="A46" s="7"/>
      <c r="B46" s="3"/>
      <c r="C46" s="4"/>
      <c r="D46" s="4"/>
      <c r="E46" s="4"/>
      <c r="F46" s="4"/>
      <c r="G46" s="4"/>
      <c r="H46" s="4"/>
    </row>
    <row r="47" spans="1:15" x14ac:dyDescent="0.25">
      <c r="A47" s="7"/>
      <c r="B47" s="3"/>
      <c r="C47" s="4"/>
      <c r="D47" s="4"/>
      <c r="E47" s="4"/>
      <c r="F47" s="4"/>
      <c r="G47" s="4"/>
      <c r="H47" s="4"/>
    </row>
    <row r="48" spans="1:15" x14ac:dyDescent="0.25">
      <c r="A48" s="7">
        <v>8</v>
      </c>
      <c r="B48" s="15" t="s">
        <v>33</v>
      </c>
      <c r="C48" s="9">
        <f>C49+C50+C51+C52+C53</f>
        <v>-4445000000</v>
      </c>
      <c r="D48" s="9">
        <f>D49+D50+D51+D52</f>
        <v>0</v>
      </c>
      <c r="E48" s="9">
        <f t="shared" ref="E48:H48" si="17">E49+E50+E51+E52</f>
        <v>0</v>
      </c>
      <c r="F48" s="9">
        <f t="shared" si="17"/>
        <v>0</v>
      </c>
      <c r="G48" s="9">
        <f t="shared" si="17"/>
        <v>0</v>
      </c>
      <c r="H48" s="9">
        <f t="shared" si="17"/>
        <v>0</v>
      </c>
    </row>
    <row r="49" spans="1:11" x14ac:dyDescent="0.25">
      <c r="A49" s="7" t="s">
        <v>26</v>
      </c>
      <c r="B49" s="3" t="s">
        <v>30</v>
      </c>
      <c r="C49" s="4"/>
      <c r="D49" s="4">
        <f>-M34</f>
        <v>0</v>
      </c>
      <c r="E49" s="4">
        <f>-M35</f>
        <v>0</v>
      </c>
      <c r="F49" s="4">
        <f>-M36</f>
        <v>0</v>
      </c>
      <c r="G49" s="4">
        <f>-M37</f>
        <v>0</v>
      </c>
      <c r="H49" s="4">
        <f>-M38</f>
        <v>0</v>
      </c>
      <c r="K49" s="68"/>
    </row>
    <row r="50" spans="1:11" x14ac:dyDescent="0.25">
      <c r="A50" s="7" t="s">
        <v>27</v>
      </c>
      <c r="B50" s="16" t="str">
        <f>C5</f>
        <v>Equipamiento computacional</v>
      </c>
      <c r="C50" s="4">
        <f>-D5</f>
        <v>-450000000</v>
      </c>
      <c r="D50" s="4"/>
      <c r="E50" s="4"/>
      <c r="F50" s="4"/>
      <c r="G50" s="4"/>
      <c r="H50" s="4"/>
      <c r="K50" s="68"/>
    </row>
    <row r="51" spans="1:11" x14ac:dyDescent="0.25">
      <c r="A51" s="7" t="s">
        <v>28</v>
      </c>
      <c r="B51" s="16" t="str">
        <f>C4</f>
        <v>Campaña de marketing</v>
      </c>
      <c r="C51" s="4">
        <f>-D4</f>
        <v>-1500000000</v>
      </c>
      <c r="D51" s="4"/>
      <c r="E51" s="4"/>
      <c r="F51" s="4"/>
      <c r="G51" s="4"/>
      <c r="H51" s="4"/>
      <c r="K51" s="68"/>
    </row>
    <row r="52" spans="1:11" x14ac:dyDescent="0.25">
      <c r="A52" s="7" t="s">
        <v>76</v>
      </c>
      <c r="B52" s="16" t="str">
        <f>C6</f>
        <v>Costos de instalación/ingeniería</v>
      </c>
      <c r="C52" s="4">
        <f>-D6</f>
        <v>-195000000</v>
      </c>
      <c r="D52" s="4"/>
      <c r="E52" s="4"/>
      <c r="F52" s="4"/>
      <c r="G52" s="4"/>
      <c r="H52" s="4"/>
    </row>
    <row r="53" spans="1:11" x14ac:dyDescent="0.25">
      <c r="A53" s="7" t="s">
        <v>77</v>
      </c>
      <c r="B53" s="16" t="str">
        <f>C7</f>
        <v>Reconvertir imágen</v>
      </c>
      <c r="C53" s="4">
        <f>-D7</f>
        <v>-2300000000</v>
      </c>
      <c r="D53" s="2"/>
      <c r="E53" s="2"/>
      <c r="F53" s="2"/>
      <c r="G53" s="2"/>
      <c r="H53" s="2"/>
    </row>
    <row r="54" spans="1:11" ht="19.5" thickBot="1" x14ac:dyDescent="0.35">
      <c r="A54" s="7"/>
      <c r="B54" s="5" t="s">
        <v>6</v>
      </c>
      <c r="C54" s="6">
        <f>C42+C44+C48</f>
        <v>-66252400000</v>
      </c>
      <c r="D54" s="6">
        <f>D42+D44+D48</f>
        <v>9616557000</v>
      </c>
      <c r="E54" s="6">
        <f t="shared" ref="E54" si="18">E42+E44+E48</f>
        <v>11763983400</v>
      </c>
      <c r="F54" s="6">
        <f>F42+F44+F48</f>
        <v>13696667160</v>
      </c>
      <c r="G54" s="6">
        <f>G42+G44+G48</f>
        <v>15178391376</v>
      </c>
      <c r="H54" s="6">
        <f>H42+H44+H48</f>
        <v>15993339694.799999</v>
      </c>
    </row>
    <row r="55" spans="1:11" ht="21" x14ac:dyDescent="0.35">
      <c r="A55" s="7"/>
      <c r="B55" s="45" t="s">
        <v>39</v>
      </c>
      <c r="C55" s="88">
        <f>IRR(C54:H54)</f>
        <v>-1.6105148698764005E-5</v>
      </c>
      <c r="D55" s="22"/>
      <c r="E55" s="22"/>
      <c r="F55" s="21"/>
    </row>
    <row r="56" spans="1:11" ht="21" x14ac:dyDescent="0.35">
      <c r="A56" s="7"/>
      <c r="B56" s="46" t="s">
        <v>40</v>
      </c>
      <c r="C56" s="43">
        <f>NPV(D56,D54:H54)+C54</f>
        <v>-19817803129.3909</v>
      </c>
      <c r="D56" s="44">
        <v>0.12</v>
      </c>
      <c r="E56" s="42" t="s">
        <v>41</v>
      </c>
      <c r="F56" s="87"/>
    </row>
    <row r="57" spans="1:11" ht="21.75" thickBot="1" x14ac:dyDescent="0.4">
      <c r="A57" s="7"/>
      <c r="B57" s="57"/>
      <c r="C57" s="56"/>
      <c r="D57" s="58"/>
      <c r="E57" s="59"/>
      <c r="F57" s="60"/>
      <c r="I57" s="67"/>
    </row>
    <row r="58" spans="1:11" x14ac:dyDescent="0.25">
      <c r="A58" s="7"/>
    </row>
    <row r="59" spans="1:11" ht="18.75" x14ac:dyDescent="0.3">
      <c r="A59" s="7"/>
      <c r="B59" s="61" t="s">
        <v>54</v>
      </c>
      <c r="C59" s="62">
        <f>C54</f>
        <v>-66252400000</v>
      </c>
      <c r="D59" s="62">
        <f>C59+D54</f>
        <v>-56635843000</v>
      </c>
      <c r="E59" s="62">
        <f t="shared" ref="E59:H59" si="19">D59+E54</f>
        <v>-44871859600</v>
      </c>
      <c r="F59" s="62">
        <f t="shared" si="19"/>
        <v>-31175192440</v>
      </c>
      <c r="G59" s="62">
        <f t="shared" si="19"/>
        <v>-15996801064</v>
      </c>
      <c r="H59" s="62">
        <f t="shared" si="19"/>
        <v>-3461369.2000007629</v>
      </c>
    </row>
    <row r="60" spans="1:11" ht="21" x14ac:dyDescent="0.35">
      <c r="A60" s="7"/>
      <c r="B60" s="63" t="s">
        <v>35</v>
      </c>
      <c r="C60" s="64">
        <v>0</v>
      </c>
      <c r="D60" s="64">
        <v>1</v>
      </c>
      <c r="E60" s="64">
        <v>2</v>
      </c>
      <c r="F60" s="64">
        <v>3</v>
      </c>
      <c r="G60" s="64">
        <v>4</v>
      </c>
      <c r="H60" s="64">
        <v>5</v>
      </c>
    </row>
    <row r="61" spans="1:11" x14ac:dyDescent="0.25">
      <c r="A61" s="7"/>
    </row>
    <row r="62" spans="1:11" x14ac:dyDescent="0.25">
      <c r="A62" s="7"/>
    </row>
    <row r="63" spans="1:11" x14ac:dyDescent="0.25">
      <c r="A63" s="7"/>
    </row>
    <row r="64" spans="1:11" x14ac:dyDescent="0.25">
      <c r="A64" s="7"/>
    </row>
    <row r="65" spans="1:6" x14ac:dyDescent="0.25">
      <c r="A65" s="7"/>
    </row>
    <row r="66" spans="1:6" x14ac:dyDescent="0.25">
      <c r="A66" s="7"/>
    </row>
    <row r="67" spans="1:6" x14ac:dyDescent="0.25">
      <c r="A67" s="7"/>
      <c r="F67" s="55"/>
    </row>
    <row r="68" spans="1:6" x14ac:dyDescent="0.25">
      <c r="A68" s="7"/>
    </row>
    <row r="69" spans="1:6" x14ac:dyDescent="0.25">
      <c r="A69" s="7"/>
    </row>
    <row r="70" spans="1:6" x14ac:dyDescent="0.25">
      <c r="A70" s="7"/>
    </row>
    <row r="71" spans="1:6" x14ac:dyDescent="0.25">
      <c r="A71" s="7"/>
    </row>
    <row r="72" spans="1:6" x14ac:dyDescent="0.25">
      <c r="A72" s="7"/>
    </row>
    <row r="73" spans="1:6" x14ac:dyDescent="0.25">
      <c r="A73" s="7"/>
    </row>
    <row r="74" spans="1:6" x14ac:dyDescent="0.25">
      <c r="A74" s="7"/>
    </row>
    <row r="75" spans="1:6" x14ac:dyDescent="0.25">
      <c r="A75" s="7"/>
    </row>
    <row r="76" spans="1:6" x14ac:dyDescent="0.25">
      <c r="A76" s="7"/>
    </row>
    <row r="77" spans="1:6" x14ac:dyDescent="0.25">
      <c r="A77" s="7"/>
    </row>
    <row r="78" spans="1:6" x14ac:dyDescent="0.25">
      <c r="A78" s="7"/>
    </row>
    <row r="79" spans="1:6" x14ac:dyDescent="0.25">
      <c r="A79" s="7"/>
    </row>
    <row r="80" spans="1: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4135-D16C-4E42-A66E-AC3FA4AF8CA5}">
  <dimension ref="A1:Q65"/>
  <sheetViews>
    <sheetView tabSelected="1" topLeftCell="A37" workbookViewId="0">
      <selection activeCell="F57" sqref="B57:F57"/>
    </sheetView>
  </sheetViews>
  <sheetFormatPr defaultRowHeight="15.75" x14ac:dyDescent="0.25"/>
  <cols>
    <col min="1" max="1" width="4.875" bestFit="1" customWidth="1"/>
    <col min="2" max="2" width="39.875" bestFit="1" customWidth="1"/>
    <col min="3" max="3" width="33.625" bestFit="1" customWidth="1"/>
    <col min="4" max="4" width="21" customWidth="1"/>
    <col min="5" max="5" width="27" bestFit="1" customWidth="1"/>
    <col min="6" max="6" width="17.875" customWidth="1"/>
    <col min="7" max="7" width="31" bestFit="1" customWidth="1"/>
    <col min="8" max="8" width="18.25" bestFit="1" customWidth="1"/>
    <col min="9" max="9" width="26.25" bestFit="1" customWidth="1"/>
    <col min="10" max="10" width="18.25" bestFit="1" customWidth="1"/>
    <col min="11" max="11" width="17.125" bestFit="1" customWidth="1"/>
    <col min="12" max="12" width="15.875" bestFit="1" customWidth="1"/>
    <col min="13" max="13" width="18.125" bestFit="1" customWidth="1"/>
    <col min="14" max="14" width="16.625" bestFit="1" customWidth="1"/>
  </cols>
  <sheetData>
    <row r="1" spans="1:14" ht="21" x14ac:dyDescent="0.35">
      <c r="A1" s="7"/>
      <c r="B1" s="50" t="s">
        <v>50</v>
      </c>
      <c r="C1" s="51"/>
      <c r="D1" s="20" t="s">
        <v>55</v>
      </c>
      <c r="E1" s="26"/>
      <c r="F1" s="50" t="s">
        <v>51</v>
      </c>
      <c r="G1" s="50"/>
      <c r="I1" s="8" t="s">
        <v>52</v>
      </c>
    </row>
    <row r="2" spans="1:14" ht="21" x14ac:dyDescent="0.35">
      <c r="A2" s="7"/>
      <c r="B2" s="50"/>
      <c r="C2" s="51"/>
      <c r="D2" s="51"/>
      <c r="E2" s="41"/>
      <c r="F2" s="41"/>
      <c r="G2" s="41"/>
      <c r="H2" s="41"/>
      <c r="I2" s="41"/>
      <c r="J2" s="41"/>
    </row>
    <row r="3" spans="1:14" ht="21" x14ac:dyDescent="0.35">
      <c r="A3" s="7"/>
      <c r="B3" s="50"/>
      <c r="C3" s="66" t="s">
        <v>56</v>
      </c>
      <c r="D3" s="70">
        <f>250000000</f>
        <v>250000000</v>
      </c>
      <c r="E3" s="69" t="s">
        <v>70</v>
      </c>
      <c r="F3" s="71">
        <v>820</v>
      </c>
      <c r="G3" s="69" t="s">
        <v>72</v>
      </c>
      <c r="H3" s="71">
        <f>1200000000</f>
        <v>1200000000</v>
      </c>
      <c r="I3" s="41"/>
      <c r="J3" s="41"/>
    </row>
    <row r="4" spans="1:14" ht="21" x14ac:dyDescent="0.35">
      <c r="A4" s="7"/>
      <c r="B4" s="50"/>
      <c r="C4" s="66" t="s">
        <v>57</v>
      </c>
      <c r="D4" s="72">
        <f>1500000000</f>
        <v>1500000000</v>
      </c>
      <c r="E4" s="66" t="s">
        <v>71</v>
      </c>
      <c r="F4" s="73">
        <f>85000000*F3</f>
        <v>69700000000</v>
      </c>
      <c r="G4" s="66" t="s">
        <v>73</v>
      </c>
      <c r="H4" s="73">
        <f>360000000</f>
        <v>360000000</v>
      </c>
      <c r="I4" s="41"/>
      <c r="J4" s="41"/>
    </row>
    <row r="5" spans="1:14" ht="21" x14ac:dyDescent="0.35">
      <c r="A5" s="7"/>
      <c r="B5" s="50"/>
      <c r="C5" s="66" t="s">
        <v>58</v>
      </c>
      <c r="D5" s="72">
        <f>450000000</f>
        <v>450000000</v>
      </c>
      <c r="E5" s="66"/>
      <c r="F5" s="74" t="s">
        <v>63</v>
      </c>
      <c r="G5" s="75" t="s">
        <v>64</v>
      </c>
      <c r="H5" s="76" t="s">
        <v>65</v>
      </c>
      <c r="I5" s="77" t="s">
        <v>66</v>
      </c>
      <c r="J5" s="78" t="s">
        <v>67</v>
      </c>
    </row>
    <row r="6" spans="1:14" ht="21" x14ac:dyDescent="0.35">
      <c r="A6" s="7"/>
      <c r="B6" s="50"/>
      <c r="C6" s="66" t="s">
        <v>59</v>
      </c>
      <c r="D6" s="79">
        <v>195000000</v>
      </c>
      <c r="E6" s="80" t="s">
        <v>62</v>
      </c>
      <c r="F6" s="81">
        <v>0.4</v>
      </c>
      <c r="G6" s="82">
        <v>0.2</v>
      </c>
      <c r="H6" s="82">
        <v>0.15</v>
      </c>
      <c r="I6" s="83">
        <v>0.1</v>
      </c>
      <c r="J6" s="82">
        <v>0.05</v>
      </c>
    </row>
    <row r="7" spans="1:14" ht="21" x14ac:dyDescent="0.35">
      <c r="A7" s="7"/>
      <c r="B7" s="50"/>
      <c r="C7" s="66" t="s">
        <v>60</v>
      </c>
      <c r="D7" s="79">
        <v>2300000000</v>
      </c>
      <c r="E7" s="78" t="s">
        <v>69</v>
      </c>
      <c r="F7" s="84">
        <f>$D8+($D8*F6)</f>
        <v>21630000000</v>
      </c>
      <c r="G7" s="84">
        <f>F7+(F7*G6)</f>
        <v>25956000000</v>
      </c>
      <c r="H7" s="84">
        <f t="shared" ref="H7:J7" si="0">G7+(G7*H6)</f>
        <v>29849400000</v>
      </c>
      <c r="I7" s="84">
        <f t="shared" si="0"/>
        <v>32834340000</v>
      </c>
      <c r="J7" s="84">
        <f t="shared" si="0"/>
        <v>34476057000</v>
      </c>
    </row>
    <row r="8" spans="1:14" ht="21" x14ac:dyDescent="0.35">
      <c r="A8" s="7"/>
      <c r="B8" s="50"/>
      <c r="C8" s="66" t="s">
        <v>61</v>
      </c>
      <c r="D8" s="79">
        <v>15450000000</v>
      </c>
      <c r="E8" s="78" t="s">
        <v>74</v>
      </c>
      <c r="F8" s="84">
        <f>F7*$D9</f>
        <v>6921600000</v>
      </c>
      <c r="G8" s="84">
        <f>G7*$D9</f>
        <v>8305920000</v>
      </c>
      <c r="H8" s="84">
        <f>H7*$D9</f>
        <v>9551808000</v>
      </c>
      <c r="I8" s="84">
        <f>I7*$D9</f>
        <v>10506988800</v>
      </c>
      <c r="J8" s="84">
        <f>J7*$D9</f>
        <v>11032338240</v>
      </c>
    </row>
    <row r="9" spans="1:14" ht="21" x14ac:dyDescent="0.35">
      <c r="A9" s="7"/>
      <c r="B9" s="50"/>
      <c r="C9" s="85" t="s">
        <v>75</v>
      </c>
      <c r="D9" s="82">
        <v>0.32</v>
      </c>
      <c r="E9" s="78" t="s">
        <v>80</v>
      </c>
      <c r="F9" s="86">
        <f>$D5*$D10</f>
        <v>67500000</v>
      </c>
      <c r="G9" s="86">
        <f t="shared" ref="G9:J9" si="1">$D5*$D10</f>
        <v>67500000</v>
      </c>
      <c r="H9" s="86">
        <f t="shared" si="1"/>
        <v>67500000</v>
      </c>
      <c r="I9" s="86">
        <f t="shared" si="1"/>
        <v>67500000</v>
      </c>
      <c r="J9" s="86">
        <f t="shared" si="1"/>
        <v>67500000</v>
      </c>
    </row>
    <row r="10" spans="1:14" ht="18.75" x14ac:dyDescent="0.3">
      <c r="A10" s="7"/>
      <c r="C10" s="78" t="s">
        <v>78</v>
      </c>
      <c r="D10" s="82">
        <v>0.15</v>
      </c>
    </row>
    <row r="11" spans="1:14" ht="21" x14ac:dyDescent="0.35">
      <c r="A11" s="7"/>
      <c r="B11" s="20" t="s">
        <v>35</v>
      </c>
      <c r="C11" s="8">
        <v>0</v>
      </c>
      <c r="D11" s="8">
        <v>1</v>
      </c>
      <c r="E11" s="8">
        <v>2</v>
      </c>
      <c r="F11" s="8">
        <v>3</v>
      </c>
      <c r="G11" s="8">
        <v>4</v>
      </c>
      <c r="H11" s="8">
        <v>5</v>
      </c>
    </row>
    <row r="12" spans="1:14" x14ac:dyDescent="0.25">
      <c r="A12" s="7">
        <v>1</v>
      </c>
      <c r="B12" s="15" t="s">
        <v>36</v>
      </c>
      <c r="C12" s="9">
        <f>C13+C14+C15+C16</f>
        <v>0</v>
      </c>
      <c r="D12" s="9">
        <f t="shared" ref="D12:G12" si="2">D13+D14+D15+D16</f>
        <v>21630000000</v>
      </c>
      <c r="E12" s="9">
        <f t="shared" si="2"/>
        <v>25956000000</v>
      </c>
      <c r="F12" s="9">
        <f t="shared" si="2"/>
        <v>29849400000</v>
      </c>
      <c r="G12" s="9">
        <f t="shared" si="2"/>
        <v>32834340000</v>
      </c>
      <c r="H12" s="9">
        <f>H13+H14+H15+H16</f>
        <v>34476057000</v>
      </c>
      <c r="L12" s="10"/>
      <c r="N12" s="10"/>
    </row>
    <row r="13" spans="1:14" x14ac:dyDescent="0.25">
      <c r="A13" s="7" t="s">
        <v>7</v>
      </c>
      <c r="B13" s="16" t="str">
        <f>E7</f>
        <v>Ingreso proyectado</v>
      </c>
      <c r="C13" s="54"/>
      <c r="D13" s="4">
        <f>F7</f>
        <v>21630000000</v>
      </c>
      <c r="E13" s="4">
        <f>G7</f>
        <v>25956000000</v>
      </c>
      <c r="F13" s="4">
        <f>H7</f>
        <v>29849400000</v>
      </c>
      <c r="G13" s="4">
        <f>I7</f>
        <v>32834340000</v>
      </c>
      <c r="H13" s="4">
        <f>J7</f>
        <v>34476057000</v>
      </c>
      <c r="L13" s="10"/>
      <c r="N13" s="10"/>
    </row>
    <row r="14" spans="1:14" x14ac:dyDescent="0.25">
      <c r="A14" s="7" t="s">
        <v>8</v>
      </c>
      <c r="B14" s="16"/>
      <c r="C14" s="54"/>
      <c r="D14" s="4"/>
      <c r="E14" s="4"/>
      <c r="F14" s="4"/>
      <c r="G14" s="4"/>
      <c r="H14" s="4"/>
      <c r="L14" s="10"/>
      <c r="N14" s="10"/>
    </row>
    <row r="15" spans="1:14" x14ac:dyDescent="0.25">
      <c r="A15" s="7" t="s">
        <v>9</v>
      </c>
      <c r="B15" s="16"/>
      <c r="C15" s="54"/>
      <c r="D15" s="4"/>
      <c r="E15" s="4"/>
      <c r="F15" s="4"/>
      <c r="G15" s="4"/>
      <c r="H15" s="4"/>
      <c r="L15" s="10"/>
      <c r="N15" s="10"/>
    </row>
    <row r="16" spans="1:14" x14ac:dyDescent="0.25">
      <c r="A16" s="7" t="s">
        <v>10</v>
      </c>
      <c r="B16" s="16"/>
      <c r="C16" s="54"/>
      <c r="D16" s="4"/>
      <c r="E16" s="4"/>
      <c r="F16" s="4"/>
      <c r="G16" s="4"/>
      <c r="H16" s="4"/>
      <c r="L16" s="10"/>
      <c r="N16" s="10"/>
    </row>
    <row r="17" spans="1:14" x14ac:dyDescent="0.25">
      <c r="A17" s="7">
        <v>2</v>
      </c>
      <c r="B17" s="15" t="s">
        <v>37</v>
      </c>
      <c r="C17" s="9">
        <f>C18+C25</f>
        <v>-69950000000</v>
      </c>
      <c r="D17" s="9">
        <f t="shared" ref="D17:H17" si="3">D18+D25</f>
        <v>-8481600000</v>
      </c>
      <c r="E17" s="9">
        <f t="shared" si="3"/>
        <v>-9865920000</v>
      </c>
      <c r="F17" s="9">
        <f t="shared" si="3"/>
        <v>-11111808000</v>
      </c>
      <c r="G17" s="9">
        <f t="shared" si="3"/>
        <v>-12066988800</v>
      </c>
      <c r="H17" s="9">
        <f t="shared" si="3"/>
        <v>-12592338240</v>
      </c>
    </row>
    <row r="18" spans="1:14" x14ac:dyDescent="0.25">
      <c r="A18" s="7" t="s">
        <v>11</v>
      </c>
      <c r="B18" s="15" t="s">
        <v>1</v>
      </c>
      <c r="C18" s="65">
        <f>SUM(C19:C24)</f>
        <v>-69950000000</v>
      </c>
      <c r="D18" s="65">
        <f t="shared" ref="D18:H18" si="4">SUM(D19:D24)</f>
        <v>0</v>
      </c>
      <c r="E18" s="65">
        <f t="shared" si="4"/>
        <v>0</v>
      </c>
      <c r="F18" s="65">
        <f t="shared" si="4"/>
        <v>0</v>
      </c>
      <c r="G18" s="65">
        <f t="shared" si="4"/>
        <v>0</v>
      </c>
      <c r="H18" s="65">
        <f t="shared" si="4"/>
        <v>0</v>
      </c>
      <c r="N18" s="10"/>
    </row>
    <row r="19" spans="1:14" x14ac:dyDescent="0.25">
      <c r="A19" s="7" t="s">
        <v>13</v>
      </c>
      <c r="B19" s="16" t="str">
        <f>C3</f>
        <v>Desarrollo de software</v>
      </c>
      <c r="C19" s="4">
        <f>-D3</f>
        <v>-250000000</v>
      </c>
      <c r="D19" s="4"/>
      <c r="E19" s="4"/>
      <c r="F19" s="4"/>
      <c r="G19" s="4"/>
      <c r="H19" s="4"/>
    </row>
    <row r="20" spans="1:14" x14ac:dyDescent="0.25">
      <c r="A20" s="7" t="s">
        <v>14</v>
      </c>
      <c r="B20" s="16" t="s">
        <v>71</v>
      </c>
      <c r="C20" s="4">
        <f>-F4</f>
        <v>-69700000000</v>
      </c>
      <c r="D20" s="4"/>
      <c r="E20" s="4"/>
      <c r="F20" s="4"/>
      <c r="G20" s="4"/>
      <c r="H20" s="4"/>
    </row>
    <row r="21" spans="1:14" x14ac:dyDescent="0.25">
      <c r="A21" s="7" t="s">
        <v>15</v>
      </c>
      <c r="B21" s="1"/>
      <c r="C21" s="1"/>
      <c r="D21" s="4"/>
      <c r="E21" s="4"/>
      <c r="F21" s="4"/>
      <c r="G21" s="4"/>
      <c r="H21" s="4"/>
    </row>
    <row r="22" spans="1:14" x14ac:dyDescent="0.25">
      <c r="A22" s="7" t="s">
        <v>16</v>
      </c>
      <c r="B22" s="1"/>
      <c r="C22" s="1"/>
      <c r="D22" s="4"/>
      <c r="E22" s="4"/>
      <c r="F22" s="4"/>
      <c r="G22" s="4"/>
      <c r="H22" s="4"/>
    </row>
    <row r="23" spans="1:14" x14ac:dyDescent="0.25">
      <c r="A23" s="7" t="s">
        <v>68</v>
      </c>
      <c r="B23" s="1"/>
      <c r="C23" s="1"/>
      <c r="D23" s="4"/>
      <c r="E23" s="4"/>
      <c r="F23" s="4"/>
      <c r="G23" s="4"/>
      <c r="H23" s="4"/>
    </row>
    <row r="24" spans="1:14" x14ac:dyDescent="0.25">
      <c r="A24" s="7"/>
      <c r="B24" s="16"/>
      <c r="C24" s="4"/>
      <c r="D24" s="4"/>
      <c r="E24" s="4"/>
      <c r="F24" s="4"/>
      <c r="G24" s="4"/>
      <c r="H24" s="4"/>
    </row>
    <row r="25" spans="1:14" x14ac:dyDescent="0.25">
      <c r="A25" s="7" t="s">
        <v>12</v>
      </c>
      <c r="B25" s="15" t="s">
        <v>2</v>
      </c>
      <c r="C25" s="9">
        <f>C26+C27+C28++C30+C31</f>
        <v>0</v>
      </c>
      <c r="D25" s="9">
        <f>D26+D27+D28+D29+D30+D31</f>
        <v>-8481600000</v>
      </c>
      <c r="E25" s="9">
        <f>E26+E27+E28+E29+E30+E31</f>
        <v>-9865920000</v>
      </c>
      <c r="F25" s="9">
        <f>F26+F27+F28+F29+F30+F31</f>
        <v>-11111808000</v>
      </c>
      <c r="G25" s="9">
        <f>G26+G27+G28+G29+G30+G31</f>
        <v>-12066988800</v>
      </c>
      <c r="H25" s="9">
        <f>H26+H27+H28+H29+H30+H31</f>
        <v>-12592338240</v>
      </c>
    </row>
    <row r="26" spans="1:14" x14ac:dyDescent="0.25">
      <c r="A26" s="7" t="s">
        <v>17</v>
      </c>
      <c r="B26" s="16" t="str">
        <f>G3</f>
        <v>Costo anual marketing/admin</v>
      </c>
      <c r="C26" s="4"/>
      <c r="D26" s="4">
        <f>-$H3</f>
        <v>-1200000000</v>
      </c>
      <c r="E26" s="4">
        <f t="shared" ref="E26:H27" si="5">-$H3</f>
        <v>-1200000000</v>
      </c>
      <c r="F26" s="4">
        <f t="shared" si="5"/>
        <v>-1200000000</v>
      </c>
      <c r="G26" s="4">
        <f t="shared" si="5"/>
        <v>-1200000000</v>
      </c>
      <c r="H26" s="4">
        <f t="shared" si="5"/>
        <v>-1200000000</v>
      </c>
    </row>
    <row r="27" spans="1:14" x14ac:dyDescent="0.25">
      <c r="A27" s="7" t="s">
        <v>18</v>
      </c>
      <c r="B27" s="16" t="str">
        <f>G4</f>
        <v>Costo licencias/servicios</v>
      </c>
      <c r="C27" s="4"/>
      <c r="D27" s="4">
        <f>-$H4</f>
        <v>-360000000</v>
      </c>
      <c r="E27" s="4">
        <f t="shared" si="5"/>
        <v>-360000000</v>
      </c>
      <c r="F27" s="4">
        <f t="shared" si="5"/>
        <v>-360000000</v>
      </c>
      <c r="G27" s="4">
        <f t="shared" si="5"/>
        <v>-360000000</v>
      </c>
      <c r="H27" s="4">
        <f t="shared" si="5"/>
        <v>-360000000</v>
      </c>
    </row>
    <row r="28" spans="1:14" ht="18.75" x14ac:dyDescent="0.3">
      <c r="A28" s="7" t="s">
        <v>19</v>
      </c>
      <c r="B28" s="16" t="str">
        <f>E8</f>
        <v>Costos operacionales</v>
      </c>
      <c r="C28" s="4"/>
      <c r="D28" s="4">
        <f>-F8</f>
        <v>-6921600000</v>
      </c>
      <c r="E28" s="4">
        <f t="shared" ref="E28:H28" si="6">-G8</f>
        <v>-8305920000</v>
      </c>
      <c r="F28" s="4">
        <f t="shared" si="6"/>
        <v>-9551808000</v>
      </c>
      <c r="G28" s="4">
        <f t="shared" si="6"/>
        <v>-10506988800</v>
      </c>
      <c r="H28" s="4">
        <f t="shared" si="6"/>
        <v>-11032338240</v>
      </c>
      <c r="K28" s="52" t="s">
        <v>53</v>
      </c>
      <c r="L28" s="53"/>
      <c r="M28" s="53"/>
      <c r="N28" s="53"/>
    </row>
    <row r="29" spans="1:14" ht="18.75" x14ac:dyDescent="0.3">
      <c r="A29" s="7"/>
      <c r="B29" s="16"/>
      <c r="C29" s="4"/>
      <c r="D29" s="4"/>
      <c r="E29" s="4"/>
      <c r="F29" s="4"/>
      <c r="G29" s="4"/>
      <c r="H29" s="4"/>
      <c r="K29" s="52"/>
      <c r="L29" s="53"/>
      <c r="M29" s="53"/>
      <c r="N29" s="53"/>
    </row>
    <row r="30" spans="1:14" x14ac:dyDescent="0.25">
      <c r="A30" s="7" t="s">
        <v>20</v>
      </c>
      <c r="B30" s="16"/>
      <c r="C30" s="4"/>
      <c r="D30" s="4"/>
      <c r="E30" s="4"/>
      <c r="F30" s="4"/>
      <c r="G30" s="4"/>
      <c r="H30" s="4"/>
    </row>
    <row r="31" spans="1:14" ht="19.5" thickBot="1" x14ac:dyDescent="0.35">
      <c r="A31" s="7" t="s">
        <v>21</v>
      </c>
      <c r="B31" s="16"/>
      <c r="C31" s="4"/>
      <c r="D31" s="4"/>
      <c r="E31" s="4"/>
      <c r="F31" s="4"/>
      <c r="G31" s="4"/>
      <c r="H31" s="4"/>
      <c r="K31" s="41" t="s">
        <v>46</v>
      </c>
    </row>
    <row r="32" spans="1:14" x14ac:dyDescent="0.25">
      <c r="A32" s="7">
        <v>3</v>
      </c>
      <c r="B32" s="15" t="s">
        <v>0</v>
      </c>
      <c r="C32" s="9">
        <f>C33+C34+C35+C36</f>
        <v>0</v>
      </c>
      <c r="D32" s="9">
        <f>D33+D34+D35+D36</f>
        <v>-67500000</v>
      </c>
      <c r="E32" s="9">
        <f>E33+E34+E35+E36</f>
        <v>-67500000</v>
      </c>
      <c r="F32" s="9">
        <f>F33+F34+F35+F36</f>
        <v>-67500000</v>
      </c>
      <c r="G32" s="9">
        <f>G33+G34+G35+G36</f>
        <v>-67500000</v>
      </c>
      <c r="H32" s="9">
        <f t="shared" ref="H32" si="7">H33+H34+H35+H36</f>
        <v>-67500000</v>
      </c>
      <c r="K32" s="36" t="s">
        <v>45</v>
      </c>
      <c r="L32" s="37" t="s">
        <v>43</v>
      </c>
      <c r="M32" s="37" t="s">
        <v>44</v>
      </c>
      <c r="N32" s="38" t="s">
        <v>31</v>
      </c>
    </row>
    <row r="33" spans="1:17" ht="16.5" thickBot="1" x14ac:dyDescent="0.3">
      <c r="A33" s="7" t="s">
        <v>22</v>
      </c>
      <c r="B33" s="16" t="s">
        <v>79</v>
      </c>
      <c r="C33" s="4"/>
      <c r="D33" s="4">
        <f>-F9</f>
        <v>-67500000</v>
      </c>
      <c r="E33" s="4">
        <f t="shared" ref="E33:H33" si="8">-G9</f>
        <v>-67500000</v>
      </c>
      <c r="F33" s="4">
        <f t="shared" si="8"/>
        <v>-67500000</v>
      </c>
      <c r="G33" s="4">
        <f t="shared" si="8"/>
        <v>-67500000</v>
      </c>
      <c r="H33" s="4">
        <f t="shared" si="8"/>
        <v>-67500000</v>
      </c>
      <c r="J33">
        <v>0</v>
      </c>
      <c r="K33" s="39">
        <v>30000000000</v>
      </c>
      <c r="L33" s="47">
        <v>4</v>
      </c>
      <c r="M33" s="48">
        <v>0.1</v>
      </c>
      <c r="N33" s="40">
        <f>PMT(M33,L33,K33)</f>
        <v>-9464124111.1829357</v>
      </c>
    </row>
    <row r="34" spans="1:17" x14ac:dyDescent="0.25">
      <c r="A34" s="7" t="s">
        <v>23</v>
      </c>
      <c r="B34" s="16"/>
      <c r="C34" s="4"/>
      <c r="D34" s="4"/>
      <c r="E34" s="4"/>
      <c r="F34" s="4"/>
      <c r="G34" s="4"/>
      <c r="H34" s="4"/>
      <c r="J34">
        <v>1</v>
      </c>
      <c r="K34" s="28">
        <f>K33-M34</f>
        <v>23535875888.817062</v>
      </c>
      <c r="L34" s="29">
        <f>K33*$M$33</f>
        <v>3000000000</v>
      </c>
      <c r="M34" s="29">
        <f>N34-L34</f>
        <v>6464124111.1829357</v>
      </c>
      <c r="N34" s="30">
        <f>-N33</f>
        <v>9464124111.1829357</v>
      </c>
    </row>
    <row r="35" spans="1:17" x14ac:dyDescent="0.25">
      <c r="A35" s="7"/>
      <c r="B35" s="1"/>
      <c r="C35" s="4"/>
      <c r="D35" s="4"/>
      <c r="E35" s="4"/>
      <c r="F35" s="4"/>
      <c r="G35" s="4"/>
      <c r="H35" s="4"/>
      <c r="J35">
        <v>2</v>
      </c>
      <c r="K35" s="31">
        <f t="shared" ref="K35:K36" si="9">K34-M35</f>
        <v>16425339366.515833</v>
      </c>
      <c r="L35" s="27">
        <f t="shared" ref="L35:L36" si="10">K34*$M$33</f>
        <v>2353587588.8817062</v>
      </c>
      <c r="M35" s="27">
        <f t="shared" ref="M35:M38" si="11">N35-L35</f>
        <v>7110536522.3012295</v>
      </c>
      <c r="N35" s="32">
        <f>N34</f>
        <v>9464124111.1829357</v>
      </c>
    </row>
    <row r="36" spans="1:17" x14ac:dyDescent="0.25">
      <c r="A36" s="7"/>
      <c r="B36" s="1"/>
      <c r="C36" s="4"/>
      <c r="D36" s="4"/>
      <c r="E36" s="4"/>
      <c r="F36" s="4"/>
      <c r="G36" s="4"/>
      <c r="H36" s="4"/>
      <c r="J36">
        <v>3</v>
      </c>
      <c r="K36" s="31">
        <f t="shared" si="9"/>
        <v>8603749191.9844818</v>
      </c>
      <c r="L36" s="27">
        <f t="shared" si="10"/>
        <v>1642533936.6515834</v>
      </c>
      <c r="M36" s="27">
        <f t="shared" si="11"/>
        <v>7821590174.531352</v>
      </c>
      <c r="N36" s="32">
        <f t="shared" ref="N36" si="12">N35</f>
        <v>9464124111.1829357</v>
      </c>
    </row>
    <row r="37" spans="1:17" ht="16.5" thickBot="1" x14ac:dyDescent="0.3">
      <c r="A37" s="7">
        <v>4</v>
      </c>
      <c r="B37" s="17" t="s">
        <v>4</v>
      </c>
      <c r="C37" s="11">
        <f t="shared" ref="C37:H37" si="13">C12+C17+C32</f>
        <v>-69950000000</v>
      </c>
      <c r="D37" s="11">
        <f t="shared" si="13"/>
        <v>13080900000</v>
      </c>
      <c r="E37" s="11">
        <f t="shared" si="13"/>
        <v>16022580000</v>
      </c>
      <c r="F37" s="11">
        <f t="shared" si="13"/>
        <v>18670092000</v>
      </c>
      <c r="G37" s="11">
        <f t="shared" si="13"/>
        <v>20699851200</v>
      </c>
      <c r="H37" s="11">
        <f t="shared" si="13"/>
        <v>21816218760</v>
      </c>
      <c r="J37">
        <v>4</v>
      </c>
      <c r="K37" s="33">
        <f>K36-M37</f>
        <v>0</v>
      </c>
      <c r="L37" s="34">
        <f>K36*$M$33</f>
        <v>860374919.19844818</v>
      </c>
      <c r="M37" s="34">
        <f t="shared" si="11"/>
        <v>8603749191.9844875</v>
      </c>
      <c r="N37" s="35">
        <f>N36</f>
        <v>9464124111.1829357</v>
      </c>
    </row>
    <row r="38" spans="1:17" ht="16.5" thickBot="1" x14ac:dyDescent="0.3">
      <c r="A38" s="7" t="s">
        <v>42</v>
      </c>
      <c r="B38" s="18" t="s">
        <v>34</v>
      </c>
      <c r="C38" s="12">
        <f>C37</f>
        <v>-69950000000</v>
      </c>
      <c r="D38" s="12">
        <f>C38+D37</f>
        <v>-56869100000</v>
      </c>
      <c r="E38" s="12">
        <f>SUM(C37:E37)</f>
        <v>-40846520000</v>
      </c>
      <c r="F38" s="12">
        <f>SUM(C37:F37)</f>
        <v>-22176428000</v>
      </c>
      <c r="G38" s="12">
        <f>SUM(C37:G37)</f>
        <v>-1476576800</v>
      </c>
      <c r="H38" s="12">
        <f>SUM(C37:H37)</f>
        <v>20339641960</v>
      </c>
      <c r="K38" s="89"/>
      <c r="L38" s="89"/>
      <c r="M38" s="89"/>
      <c r="N38" s="89"/>
    </row>
    <row r="39" spans="1:17" ht="18.75" x14ac:dyDescent="0.3">
      <c r="A39" s="23">
        <v>5</v>
      </c>
      <c r="B39" s="24" t="s">
        <v>3</v>
      </c>
      <c r="C39" s="25"/>
      <c r="D39" s="25">
        <f>-D37*0.27</f>
        <v>-3531843000</v>
      </c>
      <c r="E39" s="25">
        <f t="shared" ref="E39:H39" si="14">-E37*0.27</f>
        <v>-4326096600</v>
      </c>
      <c r="F39" s="25">
        <f t="shared" si="14"/>
        <v>-5040924840</v>
      </c>
      <c r="G39" s="25">
        <f t="shared" si="14"/>
        <v>-5588959824</v>
      </c>
      <c r="H39" s="25">
        <f t="shared" si="14"/>
        <v>-5890379065.2000008</v>
      </c>
      <c r="I39" s="26"/>
      <c r="J39" s="26"/>
      <c r="K39" s="26"/>
      <c r="L39" s="49" t="s">
        <v>47</v>
      </c>
      <c r="M39" s="49" t="s">
        <v>48</v>
      </c>
      <c r="N39" s="49" t="s">
        <v>49</v>
      </c>
      <c r="O39" s="26"/>
      <c r="P39" s="26"/>
      <c r="Q39" s="26"/>
    </row>
    <row r="40" spans="1:17" x14ac:dyDescent="0.25">
      <c r="A40" s="7" t="s">
        <v>24</v>
      </c>
      <c r="B40" s="19" t="s">
        <v>5</v>
      </c>
      <c r="C40" s="13">
        <f t="shared" ref="C40:H40" si="15">-C32</f>
        <v>0</v>
      </c>
      <c r="D40" s="13">
        <f t="shared" si="15"/>
        <v>67500000</v>
      </c>
      <c r="E40" s="13">
        <f t="shared" si="15"/>
        <v>67500000</v>
      </c>
      <c r="F40" s="13">
        <f t="shared" si="15"/>
        <v>67500000</v>
      </c>
      <c r="G40" s="13">
        <f t="shared" si="15"/>
        <v>67500000</v>
      </c>
      <c r="H40" s="13">
        <f t="shared" si="15"/>
        <v>67500000</v>
      </c>
    </row>
    <row r="41" spans="1:17" x14ac:dyDescent="0.25">
      <c r="A41" s="7"/>
      <c r="B41" s="3"/>
      <c r="C41" s="4"/>
      <c r="D41" s="4"/>
      <c r="E41" s="4"/>
      <c r="F41" s="4"/>
      <c r="G41" s="4"/>
      <c r="H41" s="4"/>
    </row>
    <row r="42" spans="1:17" x14ac:dyDescent="0.25">
      <c r="A42" s="7">
        <v>6</v>
      </c>
      <c r="B42" s="19" t="s">
        <v>38</v>
      </c>
      <c r="C42" s="13">
        <f>C37+C40</f>
        <v>-69950000000</v>
      </c>
      <c r="D42" s="13">
        <f>D37+D40+D39</f>
        <v>9616557000</v>
      </c>
      <c r="E42" s="13">
        <f>E37+E40+E39</f>
        <v>11763983400</v>
      </c>
      <c r="F42" s="13">
        <f>F37+F40+F39</f>
        <v>13696667160</v>
      </c>
      <c r="G42" s="13">
        <f>G37+G40+G39</f>
        <v>15178391376</v>
      </c>
      <c r="H42" s="13">
        <f>H37+H39+H40</f>
        <v>15993339694.799999</v>
      </c>
    </row>
    <row r="43" spans="1:17" x14ac:dyDescent="0.25">
      <c r="A43" s="7"/>
      <c r="B43" s="3"/>
      <c r="C43" s="4"/>
      <c r="D43" s="4"/>
      <c r="E43" s="4"/>
      <c r="F43" s="4"/>
      <c r="G43" s="4"/>
      <c r="H43" s="4"/>
    </row>
    <row r="44" spans="1:17" x14ac:dyDescent="0.25">
      <c r="A44" s="7">
        <v>7</v>
      </c>
      <c r="B44" s="15" t="s">
        <v>32</v>
      </c>
      <c r="C44" s="9">
        <f>C45+C46+C47</f>
        <v>30000000000</v>
      </c>
      <c r="D44" s="9">
        <f t="shared" ref="D44:H44" si="16">D45+D46+D47</f>
        <v>0</v>
      </c>
      <c r="E44" s="9">
        <f t="shared" si="16"/>
        <v>0</v>
      </c>
      <c r="F44" s="9">
        <f t="shared" si="16"/>
        <v>0</v>
      </c>
      <c r="G44" s="9">
        <f t="shared" si="16"/>
        <v>0</v>
      </c>
      <c r="H44" s="9">
        <f t="shared" si="16"/>
        <v>0</v>
      </c>
    </row>
    <row r="45" spans="1:17" x14ac:dyDescent="0.25">
      <c r="A45" s="7" t="s">
        <v>25</v>
      </c>
      <c r="B45" s="3" t="s">
        <v>29</v>
      </c>
      <c r="C45" s="4">
        <f>K33</f>
        <v>30000000000</v>
      </c>
      <c r="D45" s="14"/>
      <c r="E45" s="14"/>
      <c r="F45" s="14"/>
      <c r="G45" s="14"/>
      <c r="H45" s="14"/>
    </row>
    <row r="46" spans="1:17" x14ac:dyDescent="0.25">
      <c r="A46" s="7"/>
      <c r="B46" s="3"/>
      <c r="C46" s="4"/>
      <c r="D46" s="4"/>
      <c r="E46" s="4"/>
      <c r="F46" s="4"/>
      <c r="G46" s="4"/>
      <c r="H46" s="4"/>
    </row>
    <row r="47" spans="1:17" x14ac:dyDescent="0.25">
      <c r="A47" s="7"/>
      <c r="B47" s="3"/>
      <c r="C47" s="4"/>
      <c r="D47" s="4"/>
      <c r="E47" s="4"/>
      <c r="F47" s="4"/>
      <c r="G47" s="4"/>
      <c r="H47" s="4"/>
    </row>
    <row r="48" spans="1:17" x14ac:dyDescent="0.25">
      <c r="A48" s="7">
        <v>8</v>
      </c>
      <c r="B48" s="15" t="s">
        <v>33</v>
      </c>
      <c r="C48" s="9">
        <f>C49+C50+C51+C52+C53</f>
        <v>-4445000000</v>
      </c>
      <c r="D48" s="9">
        <f>D49+D50+D51+D52</f>
        <v>-6464124111.1829357</v>
      </c>
      <c r="E48" s="9">
        <f t="shared" ref="E48:H48" si="17">E49+E50+E51+E52</f>
        <v>-7110536522.3012295</v>
      </c>
      <c r="F48" s="9">
        <f t="shared" si="17"/>
        <v>-7821590174.531352</v>
      </c>
      <c r="G48" s="9">
        <f t="shared" si="17"/>
        <v>-8603749191.9844875</v>
      </c>
      <c r="H48" s="9">
        <f t="shared" si="17"/>
        <v>0</v>
      </c>
    </row>
    <row r="49" spans="1:11" x14ac:dyDescent="0.25">
      <c r="A49" s="7" t="s">
        <v>26</v>
      </c>
      <c r="B49" s="3" t="s">
        <v>30</v>
      </c>
      <c r="C49" s="4"/>
      <c r="D49" s="4">
        <f>-M34</f>
        <v>-6464124111.1829357</v>
      </c>
      <c r="E49" s="4">
        <f>-M35</f>
        <v>-7110536522.3012295</v>
      </c>
      <c r="F49" s="4">
        <f>-M36</f>
        <v>-7821590174.531352</v>
      </c>
      <c r="G49" s="4">
        <f>-M37</f>
        <v>-8603749191.9844875</v>
      </c>
      <c r="H49" s="4"/>
      <c r="K49" s="68"/>
    </row>
    <row r="50" spans="1:11" x14ac:dyDescent="0.25">
      <c r="A50" s="7" t="s">
        <v>27</v>
      </c>
      <c r="B50" s="16" t="str">
        <f>C5</f>
        <v>Equipamiento computacional</v>
      </c>
      <c r="C50" s="4">
        <f>-D5</f>
        <v>-450000000</v>
      </c>
      <c r="D50" s="4"/>
      <c r="E50" s="4"/>
      <c r="F50" s="4"/>
      <c r="G50" s="4"/>
      <c r="H50" s="4"/>
      <c r="K50" s="68"/>
    </row>
    <row r="51" spans="1:11" x14ac:dyDescent="0.25">
      <c r="A51" s="7" t="s">
        <v>28</v>
      </c>
      <c r="B51" s="16" t="str">
        <f>C4</f>
        <v>Campaña de marketing</v>
      </c>
      <c r="C51" s="4">
        <f>-D4</f>
        <v>-1500000000</v>
      </c>
      <c r="D51" s="4"/>
      <c r="E51" s="4"/>
      <c r="F51" s="4"/>
      <c r="G51" s="4"/>
      <c r="H51" s="4"/>
      <c r="K51" s="68"/>
    </row>
    <row r="52" spans="1:11" x14ac:dyDescent="0.25">
      <c r="A52" s="7" t="s">
        <v>76</v>
      </c>
      <c r="B52" s="16" t="str">
        <f>C6</f>
        <v>Costos de instalación/ingeniería</v>
      </c>
      <c r="C52" s="4">
        <f>-D6</f>
        <v>-195000000</v>
      </c>
      <c r="D52" s="4"/>
      <c r="E52" s="4"/>
      <c r="F52" s="4"/>
      <c r="G52" s="4"/>
      <c r="H52" s="4"/>
    </row>
    <row r="53" spans="1:11" x14ac:dyDescent="0.25">
      <c r="A53" s="7" t="s">
        <v>77</v>
      </c>
      <c r="B53" s="16" t="str">
        <f>C7</f>
        <v>Reconvertir imágen</v>
      </c>
      <c r="C53" s="4">
        <f>-D7</f>
        <v>-2300000000</v>
      </c>
      <c r="D53" s="2"/>
      <c r="E53" s="2"/>
      <c r="F53" s="2"/>
      <c r="G53" s="2"/>
      <c r="H53" s="2"/>
    </row>
    <row r="54" spans="1:11" ht="19.5" thickBot="1" x14ac:dyDescent="0.35">
      <c r="A54" s="7"/>
      <c r="B54" s="5" t="s">
        <v>6</v>
      </c>
      <c r="C54" s="6">
        <f>C42+C44+C48</f>
        <v>-44395000000</v>
      </c>
      <c r="D54" s="6">
        <f>D42+D44+D48</f>
        <v>3152432888.8170643</v>
      </c>
      <c r="E54" s="6">
        <f t="shared" ref="E54" si="18">E42+E44+E48</f>
        <v>4653446877.6987705</v>
      </c>
      <c r="F54" s="6">
        <f>F42+F44+F48</f>
        <v>5875076985.468648</v>
      </c>
      <c r="G54" s="6">
        <f>G42+G44+G48</f>
        <v>6574642184.0155125</v>
      </c>
      <c r="H54" s="6">
        <f>H42+H44+H48</f>
        <v>15993339694.799999</v>
      </c>
    </row>
    <row r="55" spans="1:11" ht="21" x14ac:dyDescent="0.35">
      <c r="A55" s="7"/>
      <c r="B55" s="45" t="s">
        <v>39</v>
      </c>
      <c r="C55" s="88">
        <f>IRR(C54:H54)</f>
        <v>-5.1820318683734379E-2</v>
      </c>
      <c r="D55" s="22"/>
      <c r="E55" s="22"/>
      <c r="F55" s="21"/>
    </row>
    <row r="56" spans="1:11" ht="21" x14ac:dyDescent="0.35">
      <c r="A56" s="7"/>
      <c r="B56" s="46" t="s">
        <v>40</v>
      </c>
      <c r="C56" s="43">
        <f>NPV(D56,D54:H54)+C54</f>
        <v>-20435510242.347092</v>
      </c>
      <c r="D56" s="44">
        <v>0.12</v>
      </c>
      <c r="E56" s="42" t="s">
        <v>41</v>
      </c>
      <c r="F56" s="87"/>
    </row>
    <row r="57" spans="1:11" ht="21.75" thickBot="1" x14ac:dyDescent="0.4">
      <c r="A57" s="7"/>
      <c r="B57" s="57"/>
      <c r="C57" s="56"/>
      <c r="D57" s="58"/>
      <c r="E57" s="59"/>
      <c r="F57" s="60"/>
      <c r="I57" s="67"/>
    </row>
    <row r="58" spans="1:11" x14ac:dyDescent="0.25">
      <c r="A58" s="7"/>
    </row>
    <row r="59" spans="1:11" ht="18.75" x14ac:dyDescent="0.3">
      <c r="A59" s="7"/>
      <c r="B59" s="61" t="s">
        <v>54</v>
      </c>
      <c r="C59" s="62">
        <f>C54</f>
        <v>-44395000000</v>
      </c>
      <c r="D59" s="62">
        <f>C59+D54</f>
        <v>-41242567111.182938</v>
      </c>
      <c r="E59" s="62">
        <f t="shared" ref="E59:H59" si="19">D59+E54</f>
        <v>-36589120233.484169</v>
      </c>
      <c r="F59" s="62">
        <f t="shared" si="19"/>
        <v>-30714043248.015522</v>
      </c>
      <c r="G59" s="62">
        <f t="shared" si="19"/>
        <v>-24139401064.000008</v>
      </c>
      <c r="H59" s="62">
        <f t="shared" si="19"/>
        <v>-8146061369.2000084</v>
      </c>
    </row>
    <row r="60" spans="1:11" ht="21" x14ac:dyDescent="0.35">
      <c r="A60" s="7"/>
      <c r="B60" s="63" t="s">
        <v>35</v>
      </c>
      <c r="C60" s="64">
        <v>0</v>
      </c>
      <c r="D60" s="64">
        <v>1</v>
      </c>
      <c r="E60" s="64">
        <v>2</v>
      </c>
      <c r="F60" s="64">
        <v>3</v>
      </c>
      <c r="G60" s="64">
        <v>4</v>
      </c>
      <c r="H60" s="64">
        <v>5</v>
      </c>
    </row>
    <row r="61" spans="1:11" x14ac:dyDescent="0.25">
      <c r="A61" s="7"/>
    </row>
    <row r="62" spans="1:11" x14ac:dyDescent="0.25">
      <c r="A62" s="7"/>
    </row>
    <row r="63" spans="1:11" x14ac:dyDescent="0.25">
      <c r="A63" s="7"/>
    </row>
    <row r="64" spans="1:11" x14ac:dyDescent="0.25">
      <c r="A64" s="7"/>
    </row>
    <row r="65" spans="1:1" x14ac:dyDescent="0.25">
      <c r="A6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Preguntas a,b</vt:lpstr>
      <vt:lpstr>Pregunta c</vt:lpstr>
      <vt:lpstr>Pregunta d</vt:lpstr>
    </vt:vector>
  </TitlesOfParts>
  <Manager>Jorge Elliott</Manager>
  <Company>Universidad Diego Portales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UDP EIT -Evaluación de Proyectos TIC</dc:title>
  <dc:subject>Plantilla para Evaluación Económica Privada</dc:subject>
  <dc:creator>Jorge Elliott</dc:creator>
  <cp:keywords/>
  <dc:description/>
  <cp:lastModifiedBy>Héctor Saravia</cp:lastModifiedBy>
  <dcterms:created xsi:type="dcterms:W3CDTF">2019-05-29T06:25:22Z</dcterms:created>
  <dcterms:modified xsi:type="dcterms:W3CDTF">2023-07-12T17:10:54Z</dcterms:modified>
  <cp:category/>
</cp:coreProperties>
</file>