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P\OneDrive - municipalidadcuracavi.cl\Escritorio\"/>
    </mc:Choice>
  </mc:AlternateContent>
  <xr:revisionPtr revIDLastSave="0" documentId="8_{2B6CF12A-B60D-449B-A536-0E846AD33E6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Flujo Privado " sheetId="1" r:id="rId1"/>
    <sheet name="Respuesta C" sheetId="2" r:id="rId2"/>
    <sheet name="Respuesta D" sheetId="3" r:id="rId3"/>
  </sheets>
  <definedNames>
    <definedName name="solver_adj" localSheetId="0" hidden="1">'Flujo Privado '!$F$4</definedName>
    <definedName name="solver_adj" localSheetId="1" hidden="1">'Respuesta C'!$D$3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'Flujo Privado '!$C$53</definedName>
    <definedName name="solver_opt" localSheetId="1" hidden="1">'Respuesta C'!$C$53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0.15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N31" i="3"/>
  <c r="N32" i="3"/>
  <c r="M32" i="3"/>
  <c r="D47" i="3"/>
  <c r="D46" i="3"/>
  <c r="D52" i="3"/>
  <c r="K32" i="3"/>
  <c r="L33" i="3"/>
  <c r="E29" i="3"/>
  <c r="E23" i="3"/>
  <c r="E16" i="3"/>
  <c r="E35" i="3"/>
  <c r="E36" i="3"/>
  <c r="E37" i="3"/>
  <c r="E40" i="3"/>
  <c r="N33" i="3"/>
  <c r="M33" i="3"/>
  <c r="E47" i="3"/>
  <c r="E46" i="3"/>
  <c r="E52" i="3"/>
  <c r="K33" i="3"/>
  <c r="L34" i="3"/>
  <c r="F29" i="3"/>
  <c r="F23" i="3"/>
  <c r="F16" i="3"/>
  <c r="F35" i="3"/>
  <c r="F36" i="3"/>
  <c r="F37" i="3"/>
  <c r="F40" i="3"/>
  <c r="N34" i="3"/>
  <c r="M34" i="3"/>
  <c r="F47" i="3"/>
  <c r="F46" i="3"/>
  <c r="F52" i="3"/>
  <c r="K34" i="3"/>
  <c r="L35" i="3"/>
  <c r="G29" i="3"/>
  <c r="G23" i="3"/>
  <c r="G16" i="3"/>
  <c r="G35" i="3"/>
  <c r="G36" i="3"/>
  <c r="G37" i="3"/>
  <c r="G40" i="3"/>
  <c r="N35" i="3"/>
  <c r="M35" i="3"/>
  <c r="G47" i="3"/>
  <c r="G46" i="3"/>
  <c r="G52" i="3"/>
  <c r="K35" i="3"/>
  <c r="L36" i="3"/>
  <c r="H29" i="3"/>
  <c r="H23" i="3"/>
  <c r="H16" i="3"/>
  <c r="H35" i="3"/>
  <c r="H36" i="3"/>
  <c r="H37" i="3"/>
  <c r="H40" i="3"/>
  <c r="N36" i="3"/>
  <c r="M36" i="3"/>
  <c r="H46" i="3"/>
  <c r="H52" i="3"/>
  <c r="C53" i="3"/>
  <c r="L32" i="3"/>
  <c r="D29" i="3"/>
  <c r="D23" i="3"/>
  <c r="D16" i="3"/>
  <c r="D35" i="3"/>
  <c r="D36" i="3"/>
  <c r="D37" i="3"/>
  <c r="D40" i="3"/>
  <c r="C11" i="3"/>
  <c r="C18" i="3"/>
  <c r="C19" i="3"/>
  <c r="C20" i="3"/>
  <c r="C21" i="3"/>
  <c r="C17" i="3"/>
  <c r="C23" i="3"/>
  <c r="C16" i="3"/>
  <c r="C30" i="3"/>
  <c r="C35" i="3"/>
  <c r="C38" i="3"/>
  <c r="C40" i="3"/>
  <c r="C43" i="3"/>
  <c r="C42" i="3"/>
  <c r="C48" i="3"/>
  <c r="C49" i="3"/>
  <c r="C46" i="3"/>
  <c r="C52" i="3"/>
  <c r="C57" i="3"/>
  <c r="D12" i="3"/>
  <c r="D13" i="3"/>
  <c r="D11" i="3"/>
  <c r="D17" i="3"/>
  <c r="D24" i="3"/>
  <c r="D25" i="3"/>
  <c r="D26" i="3"/>
  <c r="B6" i="3"/>
  <c r="D31" i="3"/>
  <c r="D30" i="3"/>
  <c r="D38" i="3"/>
  <c r="C36" i="3"/>
  <c r="D42" i="3"/>
  <c r="D57" i="3"/>
  <c r="E12" i="3"/>
  <c r="E13" i="3"/>
  <c r="E11" i="3"/>
  <c r="E17" i="3"/>
  <c r="E24" i="3"/>
  <c r="E25" i="3"/>
  <c r="E26" i="3"/>
  <c r="E31" i="3"/>
  <c r="E30" i="3"/>
  <c r="E38" i="3"/>
  <c r="E42" i="3"/>
  <c r="E57" i="3"/>
  <c r="F12" i="3"/>
  <c r="F13" i="3"/>
  <c r="F11" i="3"/>
  <c r="F17" i="3"/>
  <c r="F24" i="3"/>
  <c r="F25" i="3"/>
  <c r="F26" i="3"/>
  <c r="F31" i="3"/>
  <c r="F30" i="3"/>
  <c r="F38" i="3"/>
  <c r="F42" i="3"/>
  <c r="F57" i="3"/>
  <c r="G12" i="3"/>
  <c r="G13" i="3"/>
  <c r="G11" i="3"/>
  <c r="G17" i="3"/>
  <c r="G24" i="3"/>
  <c r="G25" i="3"/>
  <c r="G26" i="3"/>
  <c r="G31" i="3"/>
  <c r="G30" i="3"/>
  <c r="G38" i="3"/>
  <c r="G42" i="3"/>
  <c r="G57" i="3"/>
  <c r="H12" i="3"/>
  <c r="H13" i="3"/>
  <c r="H14" i="3"/>
  <c r="H11" i="3"/>
  <c r="H17" i="3"/>
  <c r="H24" i="3"/>
  <c r="H25" i="3"/>
  <c r="H26" i="3"/>
  <c r="H31" i="3"/>
  <c r="H30" i="3"/>
  <c r="H38" i="3"/>
  <c r="H42" i="3"/>
  <c r="H57" i="3"/>
  <c r="C55" i="3"/>
  <c r="C54" i="3"/>
  <c r="K36" i="3"/>
  <c r="C49" i="2"/>
  <c r="C11" i="2"/>
  <c r="C18" i="2"/>
  <c r="C19" i="2"/>
  <c r="C20" i="2"/>
  <c r="C21" i="2"/>
  <c r="C17" i="2"/>
  <c r="C23" i="2"/>
  <c r="C16" i="2"/>
  <c r="C30" i="2"/>
  <c r="C35" i="2"/>
  <c r="C38" i="2"/>
  <c r="C40" i="2"/>
  <c r="C43" i="2"/>
  <c r="C42" i="2"/>
  <c r="C48" i="2"/>
  <c r="C46" i="2"/>
  <c r="C52" i="2"/>
  <c r="C57" i="2"/>
  <c r="D12" i="2"/>
  <c r="D13" i="2"/>
  <c r="D11" i="2"/>
  <c r="D17" i="2"/>
  <c r="D24" i="2"/>
  <c r="D25" i="2"/>
  <c r="D26" i="2"/>
  <c r="D23" i="2"/>
  <c r="D16" i="2"/>
  <c r="B6" i="2"/>
  <c r="D31" i="2"/>
  <c r="D30" i="2"/>
  <c r="D35" i="2"/>
  <c r="D38" i="2"/>
  <c r="C36" i="2"/>
  <c r="D36" i="2"/>
  <c r="D37" i="2"/>
  <c r="D40" i="2"/>
  <c r="D42" i="2"/>
  <c r="N31" i="2"/>
  <c r="N32" i="2"/>
  <c r="L32" i="2"/>
  <c r="M32" i="2"/>
  <c r="D47" i="2"/>
  <c r="D46" i="2"/>
  <c r="D52" i="2"/>
  <c r="D57" i="2"/>
  <c r="E12" i="2"/>
  <c r="E13" i="2"/>
  <c r="E11" i="2"/>
  <c r="E17" i="2"/>
  <c r="E24" i="2"/>
  <c r="E25" i="2"/>
  <c r="E26" i="2"/>
  <c r="E23" i="2"/>
  <c r="E16" i="2"/>
  <c r="E31" i="2"/>
  <c r="E30" i="2"/>
  <c r="E35" i="2"/>
  <c r="E38" i="2"/>
  <c r="E36" i="2"/>
  <c r="E37" i="2"/>
  <c r="E40" i="2"/>
  <c r="E42" i="2"/>
  <c r="N33" i="2"/>
  <c r="K32" i="2"/>
  <c r="L33" i="2"/>
  <c r="M33" i="2"/>
  <c r="E47" i="2"/>
  <c r="E46" i="2"/>
  <c r="E52" i="2"/>
  <c r="E57" i="2"/>
  <c r="F12" i="2"/>
  <c r="F13" i="2"/>
  <c r="F11" i="2"/>
  <c r="F17" i="2"/>
  <c r="F24" i="2"/>
  <c r="F25" i="2"/>
  <c r="F26" i="2"/>
  <c r="F23" i="2"/>
  <c r="F16" i="2"/>
  <c r="F31" i="2"/>
  <c r="F30" i="2"/>
  <c r="F35" i="2"/>
  <c r="F38" i="2"/>
  <c r="F36" i="2"/>
  <c r="F37" i="2"/>
  <c r="F40" i="2"/>
  <c r="F42" i="2"/>
  <c r="N34" i="2"/>
  <c r="K33" i="2"/>
  <c r="L34" i="2"/>
  <c r="M34" i="2"/>
  <c r="F47" i="2"/>
  <c r="F46" i="2"/>
  <c r="F52" i="2"/>
  <c r="F57" i="2"/>
  <c r="G12" i="2"/>
  <c r="G13" i="2"/>
  <c r="G11" i="2"/>
  <c r="G17" i="2"/>
  <c r="G24" i="2"/>
  <c r="G25" i="2"/>
  <c r="G26" i="2"/>
  <c r="G23" i="2"/>
  <c r="G16" i="2"/>
  <c r="G31" i="2"/>
  <c r="G30" i="2"/>
  <c r="G35" i="2"/>
  <c r="G38" i="2"/>
  <c r="G36" i="2"/>
  <c r="G37" i="2"/>
  <c r="G40" i="2"/>
  <c r="G42" i="2"/>
  <c r="N35" i="2"/>
  <c r="K34" i="2"/>
  <c r="L35" i="2"/>
  <c r="M35" i="2"/>
  <c r="G47" i="2"/>
  <c r="G46" i="2"/>
  <c r="G52" i="2"/>
  <c r="G57" i="2"/>
  <c r="H12" i="2"/>
  <c r="H13" i="2"/>
  <c r="H14" i="2"/>
  <c r="H11" i="2"/>
  <c r="H17" i="2"/>
  <c r="H24" i="2"/>
  <c r="H25" i="2"/>
  <c r="H26" i="2"/>
  <c r="H23" i="2"/>
  <c r="H16" i="2"/>
  <c r="H31" i="2"/>
  <c r="H30" i="2"/>
  <c r="H35" i="2"/>
  <c r="H36" i="2"/>
  <c r="H37" i="2"/>
  <c r="H38" i="2"/>
  <c r="H40" i="2"/>
  <c r="H42" i="2"/>
  <c r="N36" i="2"/>
  <c r="K35" i="2"/>
  <c r="L36" i="2"/>
  <c r="M36" i="2"/>
  <c r="H47" i="2"/>
  <c r="H46" i="2"/>
  <c r="H52" i="2"/>
  <c r="H57" i="2"/>
  <c r="C55" i="2"/>
  <c r="C54" i="2"/>
  <c r="C53" i="2"/>
  <c r="K36" i="2"/>
  <c r="F23" i="1"/>
  <c r="H16" i="1"/>
  <c r="G16" i="1"/>
  <c r="F16" i="1"/>
  <c r="E16" i="1"/>
  <c r="D16" i="1"/>
  <c r="C17" i="1"/>
  <c r="E26" i="1"/>
  <c r="F26" i="1"/>
  <c r="G26" i="1"/>
  <c r="H26" i="1"/>
  <c r="D26" i="1"/>
  <c r="C49" i="1"/>
  <c r="H14" i="1"/>
  <c r="H31" i="1"/>
  <c r="G31" i="1"/>
  <c r="D31" i="1"/>
  <c r="B6" i="1"/>
  <c r="H25" i="1"/>
  <c r="G25" i="1"/>
  <c r="F25" i="1"/>
  <c r="E25" i="1"/>
  <c r="D25" i="1"/>
  <c r="D24" i="1"/>
  <c r="H13" i="1"/>
  <c r="G13" i="1"/>
  <c r="F13" i="1"/>
  <c r="E13" i="1"/>
  <c r="D13" i="1"/>
  <c r="H12" i="1"/>
  <c r="G12" i="1"/>
  <c r="D12" i="1"/>
  <c r="E12" i="1"/>
  <c r="F12" i="1"/>
  <c r="C21" i="1"/>
  <c r="C20" i="1"/>
  <c r="C48" i="1"/>
  <c r="C19" i="1"/>
  <c r="C18" i="1"/>
  <c r="N31" i="1"/>
  <c r="H11" i="1"/>
  <c r="H30" i="1"/>
  <c r="N32" i="1"/>
  <c r="L32" i="1"/>
  <c r="M32" i="1"/>
  <c r="K32" i="1"/>
  <c r="N33" i="1"/>
  <c r="L33" i="1"/>
  <c r="M33" i="1"/>
  <c r="K33" i="1"/>
  <c r="N34" i="1"/>
  <c r="L34" i="1"/>
  <c r="M34" i="1"/>
  <c r="K34" i="1"/>
  <c r="N35" i="1"/>
  <c r="L35" i="1"/>
  <c r="M35" i="1"/>
  <c r="K35" i="1"/>
  <c r="L36" i="1"/>
  <c r="E24" i="1"/>
  <c r="F24" i="1"/>
  <c r="G24" i="1"/>
  <c r="H24" i="1"/>
  <c r="H23" i="1"/>
  <c r="H35" i="1"/>
  <c r="H36" i="1"/>
  <c r="H37" i="1"/>
  <c r="H38" i="1"/>
  <c r="H40" i="1"/>
  <c r="N36" i="1"/>
  <c r="M36" i="1"/>
  <c r="H47" i="1"/>
  <c r="H46" i="1"/>
  <c r="H52" i="1"/>
  <c r="F11" i="1"/>
  <c r="F17" i="1"/>
  <c r="E31" i="1"/>
  <c r="F31" i="1"/>
  <c r="F30" i="1"/>
  <c r="F35" i="1"/>
  <c r="F36" i="1"/>
  <c r="F37" i="1"/>
  <c r="F38" i="1"/>
  <c r="F40" i="1"/>
  <c r="F42" i="1"/>
  <c r="F47" i="1"/>
  <c r="F46" i="1"/>
  <c r="F52" i="1"/>
  <c r="G47" i="1"/>
  <c r="G46" i="1"/>
  <c r="E11" i="1"/>
  <c r="E17" i="1"/>
  <c r="E23" i="1"/>
  <c r="E30" i="1"/>
  <c r="E35" i="1"/>
  <c r="C11" i="1"/>
  <c r="C23" i="1"/>
  <c r="C16" i="1"/>
  <c r="C30" i="1"/>
  <c r="C35" i="1"/>
  <c r="C36" i="1"/>
  <c r="D11" i="1"/>
  <c r="D17" i="1"/>
  <c r="D23" i="1"/>
  <c r="D30" i="1"/>
  <c r="D35" i="1"/>
  <c r="H17" i="1"/>
  <c r="G11" i="1"/>
  <c r="G17" i="1"/>
  <c r="G23" i="1"/>
  <c r="G30" i="1"/>
  <c r="G35" i="1"/>
  <c r="D36" i="1"/>
  <c r="E36" i="1"/>
  <c r="G36" i="1"/>
  <c r="K36" i="1"/>
  <c r="D37" i="1"/>
  <c r="G37" i="1"/>
  <c r="G38" i="1"/>
  <c r="G40" i="1"/>
  <c r="D38" i="1"/>
  <c r="D40" i="1"/>
  <c r="E37" i="1"/>
  <c r="E38" i="1"/>
  <c r="E40" i="1"/>
  <c r="D42" i="1"/>
  <c r="D47" i="1"/>
  <c r="D46" i="1"/>
  <c r="D52" i="1"/>
  <c r="G42" i="1"/>
  <c r="G52" i="1"/>
  <c r="C38" i="1"/>
  <c r="C40" i="1"/>
  <c r="C43" i="1"/>
  <c r="C42" i="1"/>
  <c r="C46" i="1"/>
  <c r="C52" i="1"/>
  <c r="E47" i="1"/>
  <c r="E46" i="1"/>
  <c r="E42" i="1"/>
  <c r="E52" i="1"/>
  <c r="H42" i="1"/>
  <c r="C54" i="1"/>
  <c r="C57" i="1"/>
  <c r="D57" i="1"/>
  <c r="E57" i="1"/>
  <c r="F57" i="1"/>
  <c r="G57" i="1"/>
  <c r="C53" i="1"/>
  <c r="H57" i="1"/>
</calcChain>
</file>

<file path=xl/sharedStrings.xml><?xml version="1.0" encoding="utf-8"?>
<sst xmlns="http://schemas.openxmlformats.org/spreadsheetml/2006/main" count="280" uniqueCount="86">
  <si>
    <t>GASTOS NO DESEMBOLSABLES</t>
  </si>
  <si>
    <t>Anteriores a la Puesta en Marcha</t>
  </si>
  <si>
    <t>Costos de Operación</t>
  </si>
  <si>
    <t>Impuesto a las Utilidades  27%</t>
  </si>
  <si>
    <t>UTILIDAD DEL PERÍODO ANTES DE IMPUESTO</t>
  </si>
  <si>
    <t>AJUSTE POR GASTOS NO DESEMBOLSABLES</t>
  </si>
  <si>
    <t>FLUJO DE CAJA</t>
  </si>
  <si>
    <t>1.1</t>
  </si>
  <si>
    <t>1.2</t>
  </si>
  <si>
    <t>1.3</t>
  </si>
  <si>
    <t>1.4</t>
  </si>
  <si>
    <t>2.1</t>
  </si>
  <si>
    <t>2.2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</si>
  <si>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</si>
  <si>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</si>
  <si>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</si>
  <si>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</si>
  <si>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</si>
  <si>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</si>
  <si>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</si>
  <si>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</si>
  <si>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2.2.5</t>
  </si>
  <si>
    <t>3.1</t>
  </si>
  <si>
    <t>3.2</t>
  </si>
  <si>
    <t>5c</t>
  </si>
  <si>
    <t>7.1</t>
  </si>
  <si>
    <t>8.2</t>
  </si>
  <si>
    <t>8.3</t>
  </si>
  <si>
    <t>8.4</t>
  </si>
  <si>
    <t>Capital del Crédito</t>
  </si>
  <si>
    <t>Amortizaciones del Crédito</t>
  </si>
  <si>
    <t>Cuota</t>
  </si>
  <si>
    <t>INGRESOS NO AFECTAN IMPUESTO UTILID.</t>
  </si>
  <si>
    <t>EGRESOS NO AFECTAN A IMPUESTO UTILID.</t>
  </si>
  <si>
    <t>PERDIDA ACUMULADA ANTES DE IMPUESTO</t>
  </si>
  <si>
    <t>AÑOS  (períodos)  ---+</t>
  </si>
  <si>
    <t>INGRESOS AFECTAN IMPUESTO A UTILIDAD</t>
  </si>
  <si>
    <t>EGRESOS AFECTAN IMPUESTO A UTILIDAD</t>
  </si>
  <si>
    <t>UTILIDAD DESPUÉS DE IMPUESTOS</t>
  </si>
  <si>
    <t>TIR</t>
  </si>
  <si>
    <t>VAN</t>
  </si>
  <si>
    <t xml:space="preserve">  =TIR(C44:H44)</t>
  </si>
  <si>
    <t xml:space="preserve">  =VNA(E47;D44:H44)+C44</t>
  </si>
  <si>
    <t>Tasa de descuento</t>
  </si>
  <si>
    <t>4b</t>
  </si>
  <si>
    <t>Periodos de Pago</t>
  </si>
  <si>
    <t>Tasa de int. Período</t>
  </si>
  <si>
    <t>SALDO</t>
  </si>
  <si>
    <t>DESARROLLO DEL CRÉDITO PARA EL PROYECTO</t>
  </si>
  <si>
    <t>PRI</t>
  </si>
  <si>
    <t>Período de recuperación de la inversión.</t>
  </si>
  <si>
    <t>INTERESES</t>
  </si>
  <si>
    <t>AMORTIZACIÓN</t>
  </si>
  <si>
    <t>CUOTA</t>
  </si>
  <si>
    <t>EVALUACIÓN DE PROYECTOS TIC</t>
  </si>
  <si>
    <t>ESTRUCTURA DE FILAS</t>
  </si>
  <si>
    <t>APALANCAMIENTO</t>
  </si>
  <si>
    <t>FLUJO ACUMULADO</t>
  </si>
  <si>
    <t xml:space="preserve"> =3+(-C51+G56)/H51</t>
  </si>
  <si>
    <t>Valor Desecho</t>
  </si>
  <si>
    <t>Compra de Rappi</t>
  </si>
  <si>
    <t>Desarrollos de Software</t>
  </si>
  <si>
    <t>Campaña Conversion Marca</t>
  </si>
  <si>
    <t>Campaña conversion de Marca</t>
  </si>
  <si>
    <t>Compras Equipamiento Computacional</t>
  </si>
  <si>
    <t>Equipo Computacional</t>
  </si>
  <si>
    <t>Servicios de Instalacion ING</t>
  </si>
  <si>
    <t>Deshausios, etc.</t>
  </si>
  <si>
    <t>Facturacion Anual</t>
  </si>
  <si>
    <t>Incremento año 1</t>
  </si>
  <si>
    <t>Incremento año 2</t>
  </si>
  <si>
    <t>Incremento año 3</t>
  </si>
  <si>
    <t>Incremento año 4</t>
  </si>
  <si>
    <t>Incremento año 5</t>
  </si>
  <si>
    <t>Venta de Equipo Computacional</t>
  </si>
  <si>
    <t>EVALUACIÓN PRIVADA JUMBO DELIVERY</t>
  </si>
  <si>
    <t>Ingresos del Holding</t>
  </si>
  <si>
    <t>lngresos del Holding</t>
  </si>
  <si>
    <t>Administracion y Marketing</t>
  </si>
  <si>
    <t>Licencias y Servicios</t>
  </si>
  <si>
    <t>Años</t>
  </si>
  <si>
    <t>Depreciacion Equipamiento Computacional</t>
  </si>
  <si>
    <t>Valor Residual Eq Computacional</t>
  </si>
  <si>
    <t>Costo Operacional</t>
  </si>
  <si>
    <t>Compra de  las operaciones de Rappi</t>
  </si>
  <si>
    <t>Intereses del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</si>
</sst>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;[Red]\-&quot;$&quot;#,##0"/>
    <numFmt numFmtId="165" formatCode="&quot;$&quot;#,##0.00;[Red]\-&quot;$&quot;#,##0.00"/>
    <numFmt numFmtId="166" formatCode="_-* #,##0_-;\-* #,##0_-;_-* &quot;-&quot;_-;_-@_-"/>
    <numFmt numFmtId="167" formatCode="#,##0_ ;[Red]\-#,##0\ "/>
    <numFmt numFmtId="168" formatCode="#,##0.00_ ;[Red]\-#,##0.00\ "/>
    <numFmt numFmtId="169" formatCode="&quot;$&quot;#,##0"/>
    <numFmt numFmtId="170" formatCode="&quot;$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167" fontId="0" fillId="0" borderId="1" xfId="0" applyNumberFormat="1" applyBorder="1"/>
    <xf numFmtId="0" fontId="1" fillId="0" borderId="1" xfId="0" applyFont="1" applyBorder="1"/>
    <xf numFmtId="167" fontId="1" fillId="0" borderId="1" xfId="0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7" fontId="1" fillId="2" borderId="1" xfId="0" applyNumberFormat="1" applyFont="1" applyFill="1" applyBorder="1"/>
    <xf numFmtId="164" fontId="0" fillId="0" borderId="0" xfId="0" applyNumberFormat="1"/>
    <xf numFmtId="167" fontId="1" fillId="2" borderId="2" xfId="0" applyNumberFormat="1" applyFont="1" applyFill="1" applyBorder="1"/>
    <xf numFmtId="167" fontId="1" fillId="3" borderId="5" xfId="0" applyNumberFormat="1" applyFont="1" applyFill="1" applyBorder="1"/>
    <xf numFmtId="167" fontId="1" fillId="3" borderId="1" xfId="0" applyNumberFormat="1" applyFont="1" applyFill="1" applyBorder="1"/>
    <xf numFmtId="3" fontId="1" fillId="0" borderId="1" xfId="0" applyNumberFormat="1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0" fontId="1" fillId="2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3" fillId="0" borderId="0" xfId="0" applyFont="1" applyAlignment="1">
      <alignment horizontal="right"/>
    </xf>
    <xf numFmtId="0" fontId="0" fillId="4" borderId="8" xfId="0" applyFill="1" applyBorder="1"/>
    <xf numFmtId="0" fontId="2" fillId="4" borderId="7" xfId="0" applyFont="1" applyFill="1" applyBorder="1"/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167" fontId="2" fillId="0" borderId="3" xfId="0" applyNumberFormat="1" applyFont="1" applyBorder="1"/>
    <xf numFmtId="0" fontId="4" fillId="0" borderId="0" xfId="0" applyFont="1"/>
    <xf numFmtId="165" fontId="0" fillId="0" borderId="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5" fontId="1" fillId="2" borderId="17" xfId="0" applyNumberFormat="1" applyFont="1" applyFill="1" applyBorder="1"/>
    <xf numFmtId="165" fontId="1" fillId="2" borderId="19" xfId="0" applyNumberFormat="1" applyFont="1" applyFill="1" applyBorder="1"/>
    <xf numFmtId="0" fontId="2" fillId="0" borderId="0" xfId="0" applyFont="1"/>
    <xf numFmtId="0" fontId="2" fillId="4" borderId="0" xfId="0" applyFont="1" applyFill="1"/>
    <xf numFmtId="167" fontId="2" fillId="4" borderId="0" xfId="0" applyNumberFormat="1" applyFont="1" applyFill="1"/>
    <xf numFmtId="9" fontId="2" fillId="4" borderId="0" xfId="0" applyNumberFormat="1" applyFont="1" applyFill="1" applyAlignment="1">
      <alignment horizontal="right"/>
    </xf>
    <xf numFmtId="0" fontId="0" fillId="4" borderId="21" xfId="0" applyFill="1" applyBorder="1"/>
    <xf numFmtId="0" fontId="1" fillId="4" borderId="20" xfId="0" applyFont="1" applyFill="1" applyBorder="1"/>
    <xf numFmtId="0" fontId="1" fillId="4" borderId="6" xfId="0" applyFont="1" applyFill="1" applyBorder="1"/>
    <xf numFmtId="0" fontId="3" fillId="4" borderId="7" xfId="0" applyFont="1" applyFill="1" applyBorder="1"/>
    <xf numFmtId="0" fontId="3" fillId="4" borderId="0" xfId="0" applyFont="1" applyFill="1"/>
    <xf numFmtId="0" fontId="1" fillId="2" borderId="18" xfId="0" applyFont="1" applyFill="1" applyBorder="1" applyAlignment="1">
      <alignment horizontal="center"/>
    </xf>
    <xf numFmtId="9" fontId="1" fillId="2" borderId="18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/>
    <xf numFmtId="0" fontId="0" fillId="5" borderId="0" xfId="0" applyFill="1"/>
    <xf numFmtId="166" fontId="3" fillId="0" borderId="0" xfId="2" applyFont="1"/>
    <xf numFmtId="166" fontId="0" fillId="0" borderId="0" xfId="2" applyFont="1"/>
    <xf numFmtId="166" fontId="3" fillId="0" borderId="0" xfId="2" applyFont="1" applyAlignment="1">
      <alignment horizontal="center"/>
    </xf>
    <xf numFmtId="9" fontId="3" fillId="0" borderId="0" xfId="2" applyNumberFormat="1" applyFont="1"/>
    <xf numFmtId="167" fontId="1" fillId="6" borderId="1" xfId="0" applyNumberFormat="1" applyFont="1" applyFill="1" applyBorder="1"/>
    <xf numFmtId="0" fontId="0" fillId="2" borderId="0" xfId="0" applyFill="1"/>
    <xf numFmtId="0" fontId="1" fillId="7" borderId="9" xfId="0" applyFont="1" applyFill="1" applyBorder="1"/>
    <xf numFmtId="168" fontId="2" fillId="7" borderId="10" xfId="0" applyNumberFormat="1" applyFont="1" applyFill="1" applyBorder="1"/>
    <xf numFmtId="0" fontId="3" fillId="7" borderId="10" xfId="0" applyFont="1" applyFill="1" applyBorder="1"/>
    <xf numFmtId="9" fontId="2" fillId="7" borderId="10" xfId="0" applyNumberFormat="1" applyFont="1" applyFill="1" applyBorder="1" applyAlignment="1">
      <alignment horizontal="left"/>
    </xf>
    <xf numFmtId="0" fontId="2" fillId="7" borderId="10" xfId="0" applyFont="1" applyFill="1" applyBorder="1"/>
    <xf numFmtId="0" fontId="0" fillId="7" borderId="11" xfId="0" applyFill="1" applyBorder="1"/>
    <xf numFmtId="0" fontId="4" fillId="7" borderId="0" xfId="0" applyFont="1" applyFill="1"/>
    <xf numFmtId="167" fontId="4" fillId="7" borderId="0" xfId="0" applyNumberFormat="1" applyFont="1" applyFill="1"/>
    <xf numFmtId="0" fontId="3" fillId="7" borderId="0" xfId="0" applyFont="1" applyFill="1" applyAlignment="1">
      <alignment horizontal="right"/>
    </xf>
    <xf numFmtId="0" fontId="3" fillId="7" borderId="0" xfId="0" applyFont="1" applyFill="1" applyAlignment="1">
      <alignment horizontal="center"/>
    </xf>
    <xf numFmtId="167" fontId="6" fillId="2" borderId="1" xfId="0" applyNumberFormat="1" applyFont="1" applyFill="1" applyBorder="1"/>
    <xf numFmtId="166" fontId="3" fillId="0" borderId="0" xfId="2" applyFont="1" applyFill="1" applyBorder="1"/>
    <xf numFmtId="169" fontId="3" fillId="0" borderId="0" xfId="2" applyNumberFormat="1" applyFont="1" applyFill="1" applyBorder="1"/>
    <xf numFmtId="166" fontId="3" fillId="0" borderId="1" xfId="2" applyFont="1" applyBorder="1" applyAlignment="1">
      <alignment horizontal="right"/>
    </xf>
    <xf numFmtId="169" fontId="3" fillId="0" borderId="1" xfId="2" applyNumberFormat="1" applyFont="1" applyBorder="1" applyAlignment="1"/>
    <xf numFmtId="169" fontId="3" fillId="0" borderId="1" xfId="2" applyNumberFormat="1" applyFont="1" applyFill="1" applyBorder="1" applyAlignment="1">
      <alignment horizontal="right"/>
    </xf>
    <xf numFmtId="169" fontId="3" fillId="0" borderId="1" xfId="2" applyNumberFormat="1" applyFont="1" applyFill="1" applyBorder="1"/>
    <xf numFmtId="169" fontId="3" fillId="0" borderId="1" xfId="2" applyNumberFormat="1" applyFont="1" applyBorder="1" applyAlignment="1">
      <alignment horizontal="right"/>
    </xf>
    <xf numFmtId="9" fontId="3" fillId="0" borderId="1" xfId="2" applyNumberFormat="1" applyFont="1" applyBorder="1"/>
    <xf numFmtId="166" fontId="3" fillId="0" borderId="1" xfId="2" applyFont="1" applyBorder="1"/>
    <xf numFmtId="0" fontId="2" fillId="4" borderId="1" xfId="0" applyFont="1" applyFill="1" applyBorder="1" applyAlignment="1">
      <alignment horizontal="right"/>
    </xf>
    <xf numFmtId="165" fontId="0" fillId="0" borderId="0" xfId="0" applyNumberFormat="1"/>
    <xf numFmtId="9" fontId="2" fillId="4" borderId="7" xfId="1" applyFont="1" applyFill="1" applyBorder="1"/>
    <xf numFmtId="170" fontId="0" fillId="0" borderId="0" xfId="0" applyNumberFormat="1"/>
    <xf numFmtId="166" fontId="1" fillId="4" borderId="1" xfId="2" applyFont="1" applyFill="1" applyBorder="1"/>
    <xf numFmtId="9" fontId="3" fillId="0" borderId="1" xfId="2" applyNumberFormat="1" applyFont="1" applyBorder="1" applyAlignment="1">
      <alignment horizontal="left"/>
    </xf>
    <xf numFmtId="166" fontId="2" fillId="4" borderId="1" xfId="2" applyFont="1" applyFill="1" applyBorder="1" applyAlignment="1">
      <alignment horizontal="right"/>
    </xf>
    <xf numFmtId="169" fontId="3" fillId="0" borderId="1" xfId="2" applyNumberFormat="1" applyFont="1" applyBorder="1"/>
    <xf numFmtId="166" fontId="3" fillId="4" borderId="1" xfId="2" applyFont="1" applyFill="1" applyBorder="1" applyAlignment="1">
      <alignment horizontal="right"/>
    </xf>
    <xf numFmtId="0" fontId="3" fillId="4" borderId="1" xfId="0" applyFont="1" applyFill="1" applyBorder="1"/>
    <xf numFmtId="169" fontId="3" fillId="0" borderId="1" xfId="0" applyNumberFormat="1" applyFont="1" applyBorder="1"/>
    <xf numFmtId="9" fontId="3" fillId="0" borderId="1" xfId="0" applyNumberFormat="1" applyFont="1" applyBorder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28</xdr:row>
      <xdr:rowOff>101600</xdr:rowOff>
    </xdr:from>
    <xdr:to>
      <xdr:col>8</xdr:col>
      <xdr:colOff>254000</xdr:colOff>
      <xdr:row>42</xdr:row>
      <xdr:rowOff>114300</xdr:rowOff>
    </xdr:to>
    <xdr:sp macro="" textlink="">
      <xdr:nvSpPr>
        <xdr:cNvPr id="5" name="Forma libre 4">
          <a:extLst>
            <a:ext uri="{FF2B5EF4-FFF2-40B4-BE49-F238E27FC236}">
              <a16:creationId xmlns:a16="http://schemas.microsoft.com/office/drawing/2014/main" id="{894066EF-7553-1C4E-B0DC-AC6DB4931260}"/>
            </a:ext>
          </a:extLst>
        </xdr:cNvPr>
        <xdr:cNvSpPr/>
      </xdr:nvSpPr>
      <xdr:spPr>
        <a:xfrm>
          <a:off x="10058400" y="4229100"/>
          <a:ext cx="203200" cy="269240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88900</xdr:colOff>
      <xdr:row>42</xdr:row>
      <xdr:rowOff>139700</xdr:rowOff>
    </xdr:from>
    <xdr:to>
      <xdr:col>8</xdr:col>
      <xdr:colOff>241300</xdr:colOff>
      <xdr:row>46</xdr:row>
      <xdr:rowOff>114300</xdr:rowOff>
    </xdr:to>
    <xdr:sp macro="" textlink="">
      <xdr:nvSpPr>
        <xdr:cNvPr id="6" name="Forma libre 5">
          <a:extLst>
            <a:ext uri="{FF2B5EF4-FFF2-40B4-BE49-F238E27FC236}">
              <a16:creationId xmlns:a16="http://schemas.microsoft.com/office/drawing/2014/main" id="{685DEC5B-6894-A04D-B9A9-582CDA80AA0E}"/>
            </a:ext>
          </a:extLst>
        </xdr:cNvPr>
        <xdr:cNvSpPr/>
      </xdr:nvSpPr>
      <xdr:spPr>
        <a:xfrm>
          <a:off x="10096500" y="6946900"/>
          <a:ext cx="152400" cy="54610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50800</xdr:colOff>
      <xdr:row>30</xdr:row>
      <xdr:rowOff>152400</xdr:rowOff>
    </xdr:from>
    <xdr:to>
      <xdr:col>8</xdr:col>
      <xdr:colOff>482600</xdr:colOff>
      <xdr:row>48</xdr:row>
      <xdr:rowOff>25400</xdr:rowOff>
    </xdr:to>
    <xdr:sp macro="" textlink="">
      <xdr:nvSpPr>
        <xdr:cNvPr id="7" name="Forma libre 6">
          <a:extLst>
            <a:ext uri="{FF2B5EF4-FFF2-40B4-BE49-F238E27FC236}">
              <a16:creationId xmlns:a16="http://schemas.microsoft.com/office/drawing/2014/main" id="{AB6E7D4B-4237-9D43-8B47-DA118EF91E7F}"/>
            </a:ext>
          </a:extLst>
        </xdr:cNvPr>
        <xdr:cNvSpPr/>
      </xdr:nvSpPr>
      <xdr:spPr>
        <a:xfrm>
          <a:off x="10058400" y="4686300"/>
          <a:ext cx="431800" cy="314960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34925">
          <a:solidFill>
            <a:schemeClr val="accent2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533400</xdr:colOff>
      <xdr:row>29</xdr:row>
      <xdr:rowOff>25400</xdr:rowOff>
    </xdr:from>
    <xdr:to>
      <xdr:col>8</xdr:col>
      <xdr:colOff>1041400</xdr:colOff>
      <xdr:row>37</xdr:row>
      <xdr:rowOff>190500</xdr:rowOff>
    </xdr:to>
    <xdr:sp macro="" textlink="">
      <xdr:nvSpPr>
        <xdr:cNvPr id="8" name="Flecha curvada hacia la derecha 7">
          <a:extLst>
            <a:ext uri="{FF2B5EF4-FFF2-40B4-BE49-F238E27FC236}">
              <a16:creationId xmlns:a16="http://schemas.microsoft.com/office/drawing/2014/main" id="{0240371F-98AC-464B-84D2-60986DBA9CA9}"/>
            </a:ext>
          </a:extLst>
        </xdr:cNvPr>
        <xdr:cNvSpPr/>
      </xdr:nvSpPr>
      <xdr:spPr>
        <a:xfrm flipH="1">
          <a:off x="11099800" y="4241800"/>
          <a:ext cx="508000" cy="1600200"/>
        </a:xfrm>
        <a:prstGeom prst="curvedRightArrow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177799</xdr:colOff>
      <xdr:row>8</xdr:row>
      <xdr:rowOff>76200</xdr:rowOff>
    </xdr:from>
    <xdr:to>
      <xdr:col>8</xdr:col>
      <xdr:colOff>4010428</xdr:colOff>
      <xdr:row>26</xdr:row>
      <xdr:rowOff>25400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942361B-72A4-2F44-BAAB-6A5922D7E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199" y="279400"/>
          <a:ext cx="3832629" cy="3594100"/>
        </a:xfrm>
        <a:prstGeom prst="rect">
          <a:avLst/>
        </a:prstGeom>
      </xdr:spPr>
    </xdr:pic>
    <xdr:clientData/>
  </xdr:twoCellAnchor>
  <xdr:twoCellAnchor>
    <xdr:from>
      <xdr:col>8</xdr:col>
      <xdr:colOff>50800</xdr:colOff>
      <xdr:row>30</xdr:row>
      <xdr:rowOff>38100</xdr:rowOff>
    </xdr:from>
    <xdr:to>
      <xdr:col>8</xdr:col>
      <xdr:colOff>152400</xdr:colOff>
      <xdr:row>31</xdr:row>
      <xdr:rowOff>190500</xdr:rowOff>
    </xdr:to>
    <xdr:sp macro="" textlink="">
      <xdr:nvSpPr>
        <xdr:cNvPr id="10" name="Cerrar corchete 9">
          <a:extLst>
            <a:ext uri="{FF2B5EF4-FFF2-40B4-BE49-F238E27FC236}">
              <a16:creationId xmlns:a16="http://schemas.microsoft.com/office/drawing/2014/main" id="{E3170815-6667-B942-BDED-7B58A4E1DF2D}"/>
            </a:ext>
          </a:extLst>
        </xdr:cNvPr>
        <xdr:cNvSpPr/>
      </xdr:nvSpPr>
      <xdr:spPr>
        <a:xfrm>
          <a:off x="10617200" y="4457700"/>
          <a:ext cx="101600" cy="355600"/>
        </a:xfrm>
        <a:prstGeom prst="rightBracket">
          <a:avLst/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88900</xdr:colOff>
      <xdr:row>47</xdr:row>
      <xdr:rowOff>63500</xdr:rowOff>
    </xdr:from>
    <xdr:to>
      <xdr:col>8</xdr:col>
      <xdr:colOff>190500</xdr:colOff>
      <xdr:row>48</xdr:row>
      <xdr:rowOff>203200</xdr:rowOff>
    </xdr:to>
    <xdr:sp macro="" textlink="">
      <xdr:nvSpPr>
        <xdr:cNvPr id="11" name="Cerrar corchete 10">
          <a:extLst>
            <a:ext uri="{FF2B5EF4-FFF2-40B4-BE49-F238E27FC236}">
              <a16:creationId xmlns:a16="http://schemas.microsoft.com/office/drawing/2014/main" id="{C685FF63-AC9B-9C40-B4B1-BFD04AF6C74F}"/>
            </a:ext>
          </a:extLst>
        </xdr:cNvPr>
        <xdr:cNvSpPr/>
      </xdr:nvSpPr>
      <xdr:spPr>
        <a:xfrm>
          <a:off x="10655300" y="7327900"/>
          <a:ext cx="101600" cy="355600"/>
        </a:xfrm>
        <a:prstGeom prst="rightBracket">
          <a:avLst/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</xdr:col>
      <xdr:colOff>1459087</xdr:colOff>
      <xdr:row>59</xdr:row>
      <xdr:rowOff>59506</xdr:rowOff>
    </xdr:from>
    <xdr:to>
      <xdr:col>4</xdr:col>
      <xdr:colOff>967315</xdr:colOff>
      <xdr:row>70</xdr:row>
      <xdr:rowOff>80434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24455D-FADD-2A48-8A98-5C3F97467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0643" y="11828173"/>
          <a:ext cx="6193366" cy="2194039"/>
        </a:xfrm>
        <a:prstGeom prst="rect">
          <a:avLst/>
        </a:prstGeom>
        <a:solidFill>
          <a:schemeClr val="bg1">
            <a:lumMod val="75000"/>
          </a:schemeClr>
        </a:solidFill>
      </xdr:spPr>
    </xdr:pic>
    <xdr:clientData/>
  </xdr:twoCellAnchor>
  <xdr:twoCellAnchor>
    <xdr:from>
      <xdr:col>8</xdr:col>
      <xdr:colOff>482600</xdr:colOff>
      <xdr:row>28</xdr:row>
      <xdr:rowOff>88900</xdr:rowOff>
    </xdr:from>
    <xdr:to>
      <xdr:col>11</xdr:col>
      <xdr:colOff>558800</xdr:colOff>
      <xdr:row>37</xdr:row>
      <xdr:rowOff>76200</xdr:rowOff>
    </xdr:to>
    <xdr:cxnSp macro="">
      <xdr:nvCxnSpPr>
        <xdr:cNvPr id="22" name="Conector angular 21">
          <a:extLst>
            <a:ext uri="{FF2B5EF4-FFF2-40B4-BE49-F238E27FC236}">
              <a16:creationId xmlns:a16="http://schemas.microsoft.com/office/drawing/2014/main" id="{E77F78E4-C588-0E4D-BB23-DA2CA117A499}"/>
            </a:ext>
          </a:extLst>
        </xdr:cNvPr>
        <xdr:cNvCxnSpPr/>
      </xdr:nvCxnSpPr>
      <xdr:spPr>
        <a:xfrm rot="10800000">
          <a:off x="11049000" y="4102100"/>
          <a:ext cx="6184900" cy="1943100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520700</xdr:colOff>
      <xdr:row>38</xdr:row>
      <xdr:rowOff>50800</xdr:rowOff>
    </xdr:from>
    <xdr:to>
      <xdr:col>12</xdr:col>
      <xdr:colOff>546100</xdr:colOff>
      <xdr:row>46</xdr:row>
      <xdr:rowOff>76200</xdr:rowOff>
    </xdr:to>
    <xdr:cxnSp macro="">
      <xdr:nvCxnSpPr>
        <xdr:cNvPr id="24" name="Conector angular 23">
          <a:extLst>
            <a:ext uri="{FF2B5EF4-FFF2-40B4-BE49-F238E27FC236}">
              <a16:creationId xmlns:a16="http://schemas.microsoft.com/office/drawing/2014/main" id="{1ADF565B-EAA6-8841-95F1-38FCB90B2956}"/>
            </a:ext>
          </a:extLst>
        </xdr:cNvPr>
        <xdr:cNvCxnSpPr/>
      </xdr:nvCxnSpPr>
      <xdr:spPr>
        <a:xfrm rot="10800000" flipV="1">
          <a:off x="11087100" y="6223000"/>
          <a:ext cx="7315200" cy="1219200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1030112</xdr:colOff>
      <xdr:row>54</xdr:row>
      <xdr:rowOff>239889</xdr:rowOff>
    </xdr:from>
    <xdr:to>
      <xdr:col>3</xdr:col>
      <xdr:colOff>324556</xdr:colOff>
      <xdr:row>56</xdr:row>
      <xdr:rowOff>14111</xdr:rowOff>
    </xdr:to>
    <xdr:sp macro="" textlink="">
      <xdr:nvSpPr>
        <xdr:cNvPr id="3" name="Flecha arriba 2">
          <a:extLst>
            <a:ext uri="{FF2B5EF4-FFF2-40B4-BE49-F238E27FC236}">
              <a16:creationId xmlns:a16="http://schemas.microsoft.com/office/drawing/2014/main" id="{14C35079-7CE4-3841-B691-860BE78C4600}"/>
            </a:ext>
          </a:extLst>
        </xdr:cNvPr>
        <xdr:cNvSpPr/>
      </xdr:nvSpPr>
      <xdr:spPr>
        <a:xfrm>
          <a:off x="4346223" y="10569222"/>
          <a:ext cx="508000" cy="508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814917</xdr:colOff>
      <xdr:row>72</xdr:row>
      <xdr:rowOff>105832</xdr:rowOff>
    </xdr:from>
    <xdr:to>
      <xdr:col>5</xdr:col>
      <xdr:colOff>1121833</xdr:colOff>
      <xdr:row>97</xdr:row>
      <xdr:rowOff>52916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E2D8D2C-2112-46B3-9050-1B1632E3CE21}"/>
            </a:ext>
          </a:extLst>
        </xdr:cNvPr>
        <xdr:cNvSpPr txBox="1"/>
      </xdr:nvSpPr>
      <xdr:spPr>
        <a:xfrm>
          <a:off x="1270000" y="14763749"/>
          <a:ext cx="9228666" cy="4974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2000"/>
        </a:p>
        <a:p>
          <a:endParaRPr lang="es-CL" sz="2000"/>
        </a:p>
        <a:p>
          <a:r>
            <a:rPr lang="es-CL" sz="2000"/>
            <a:t>A) El flujo esta arriba</a:t>
          </a:r>
        </a:p>
        <a:p>
          <a:r>
            <a:rPr lang="es-CL" sz="2000"/>
            <a:t>Supuestos:</a:t>
          </a:r>
        </a:p>
        <a:p>
          <a:endParaRPr lang="es-CL" sz="2000"/>
        </a:p>
        <a:p>
          <a:endParaRPr lang="es-CL" sz="2000"/>
        </a:p>
        <a:p>
          <a:r>
            <a:rPr lang="es-CL" sz="2000"/>
            <a:t>B)</a:t>
          </a:r>
          <a:r>
            <a:rPr lang="es-CL" sz="2000" baseline="0"/>
            <a:t> Indicadores de Rentabilidad </a:t>
          </a:r>
        </a:p>
        <a:p>
          <a:r>
            <a:rPr lang="es-CL" sz="2000" baseline="0"/>
            <a:t>VAN = $57.127.576.975</a:t>
          </a:r>
        </a:p>
        <a:p>
          <a:r>
            <a:rPr lang="es-CL" sz="2000" baseline="0"/>
            <a:t>TIR= 301%</a:t>
          </a:r>
        </a:p>
        <a:p>
          <a:r>
            <a:rPr lang="es-CL" sz="2000" baseline="0"/>
            <a:t>Esto se esta deviendo a las altas ganancias que esta logrando</a:t>
          </a:r>
        </a:p>
        <a:p>
          <a:endParaRPr lang="es-CL" sz="2000" baseline="0"/>
        </a:p>
        <a:p>
          <a:r>
            <a:rPr lang="es-CL" sz="2000" baseline="0"/>
            <a:t>C) Maximo valor de Compra Rappi para que TIR = 0%</a:t>
          </a:r>
        </a:p>
        <a:p>
          <a:endParaRPr lang="es-CL" sz="2000" baseline="0"/>
        </a:p>
        <a:p>
          <a:r>
            <a:rPr lang="es-CL" sz="2000" baseline="0"/>
            <a:t>Lo realizo en la siguiente hoja</a:t>
          </a:r>
          <a:endParaRPr lang="es-CL" sz="2000"/>
        </a:p>
        <a:p>
          <a:endParaRPr lang="es-CL" sz="2000"/>
        </a:p>
        <a:p>
          <a:endParaRPr lang="es-CL" sz="2000"/>
        </a:p>
        <a:p>
          <a:endParaRPr lang="es-CL" sz="2000" baseline="0"/>
        </a:p>
        <a:p>
          <a:endParaRPr lang="es-CL" sz="2000" baseline="0"/>
        </a:p>
        <a:p>
          <a:endParaRPr lang="es-CL" sz="20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28</xdr:row>
      <xdr:rowOff>101600</xdr:rowOff>
    </xdr:from>
    <xdr:to>
      <xdr:col>8</xdr:col>
      <xdr:colOff>254000</xdr:colOff>
      <xdr:row>42</xdr:row>
      <xdr:rowOff>114300</xdr:rowOff>
    </xdr:to>
    <xdr:sp macro="" textlink="">
      <xdr:nvSpPr>
        <xdr:cNvPr id="2" name="Forma libre 4">
          <a:extLst>
            <a:ext uri="{FF2B5EF4-FFF2-40B4-BE49-F238E27FC236}">
              <a16:creationId xmlns:a16="http://schemas.microsoft.com/office/drawing/2014/main" id="{C28913B0-1D9F-442B-80D1-F30EDFF48812}"/>
            </a:ext>
          </a:extLst>
        </xdr:cNvPr>
        <xdr:cNvSpPr/>
      </xdr:nvSpPr>
      <xdr:spPr>
        <a:xfrm>
          <a:off x="14404975" y="5749925"/>
          <a:ext cx="203200" cy="273685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88900</xdr:colOff>
      <xdr:row>42</xdr:row>
      <xdr:rowOff>139700</xdr:rowOff>
    </xdr:from>
    <xdr:to>
      <xdr:col>8</xdr:col>
      <xdr:colOff>241300</xdr:colOff>
      <xdr:row>46</xdr:row>
      <xdr:rowOff>114300</xdr:rowOff>
    </xdr:to>
    <xdr:sp macro="" textlink="">
      <xdr:nvSpPr>
        <xdr:cNvPr id="3" name="Forma libre 5">
          <a:extLst>
            <a:ext uri="{FF2B5EF4-FFF2-40B4-BE49-F238E27FC236}">
              <a16:creationId xmlns:a16="http://schemas.microsoft.com/office/drawing/2014/main" id="{60499F5A-BF0C-479C-BC88-B1046D765433}"/>
            </a:ext>
          </a:extLst>
        </xdr:cNvPr>
        <xdr:cNvSpPr/>
      </xdr:nvSpPr>
      <xdr:spPr>
        <a:xfrm>
          <a:off x="14443075" y="8512175"/>
          <a:ext cx="152400" cy="52705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50800</xdr:colOff>
      <xdr:row>30</xdr:row>
      <xdr:rowOff>152400</xdr:rowOff>
    </xdr:from>
    <xdr:to>
      <xdr:col>8</xdr:col>
      <xdr:colOff>482600</xdr:colOff>
      <xdr:row>48</xdr:row>
      <xdr:rowOff>25400</xdr:rowOff>
    </xdr:to>
    <xdr:sp macro="" textlink="">
      <xdr:nvSpPr>
        <xdr:cNvPr id="4" name="Forma libre 6">
          <a:extLst>
            <a:ext uri="{FF2B5EF4-FFF2-40B4-BE49-F238E27FC236}">
              <a16:creationId xmlns:a16="http://schemas.microsoft.com/office/drawing/2014/main" id="{D958D62A-B174-49C0-8AB3-A76BA0A572BF}"/>
            </a:ext>
          </a:extLst>
        </xdr:cNvPr>
        <xdr:cNvSpPr/>
      </xdr:nvSpPr>
      <xdr:spPr>
        <a:xfrm>
          <a:off x="14404975" y="6248400"/>
          <a:ext cx="431800" cy="3101975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34925">
          <a:solidFill>
            <a:schemeClr val="accent2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533400</xdr:colOff>
      <xdr:row>29</xdr:row>
      <xdr:rowOff>25400</xdr:rowOff>
    </xdr:from>
    <xdr:to>
      <xdr:col>8</xdr:col>
      <xdr:colOff>1041400</xdr:colOff>
      <xdr:row>37</xdr:row>
      <xdr:rowOff>190500</xdr:rowOff>
    </xdr:to>
    <xdr:sp macro="" textlink="">
      <xdr:nvSpPr>
        <xdr:cNvPr id="5" name="Flecha curvada hacia la derecha 7">
          <a:extLst>
            <a:ext uri="{FF2B5EF4-FFF2-40B4-BE49-F238E27FC236}">
              <a16:creationId xmlns:a16="http://schemas.microsoft.com/office/drawing/2014/main" id="{69DECB9F-209E-459D-8A55-A9C85CF5AA99}"/>
            </a:ext>
          </a:extLst>
        </xdr:cNvPr>
        <xdr:cNvSpPr/>
      </xdr:nvSpPr>
      <xdr:spPr>
        <a:xfrm flipH="1">
          <a:off x="14887575" y="5921375"/>
          <a:ext cx="508000" cy="1831975"/>
        </a:xfrm>
        <a:prstGeom prst="curvedRightArrow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177799</xdr:colOff>
      <xdr:row>8</xdr:row>
      <xdr:rowOff>76200</xdr:rowOff>
    </xdr:from>
    <xdr:to>
      <xdr:col>12</xdr:col>
      <xdr:colOff>657628</xdr:colOff>
      <xdr:row>26</xdr:row>
      <xdr:rowOff>15875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9455D3F-AD5A-4BD1-8D5D-46FEF84F4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1974" y="1695450"/>
          <a:ext cx="3832629" cy="3540125"/>
        </a:xfrm>
        <a:prstGeom prst="rect">
          <a:avLst/>
        </a:prstGeom>
      </xdr:spPr>
    </xdr:pic>
    <xdr:clientData/>
  </xdr:twoCellAnchor>
  <xdr:twoCellAnchor>
    <xdr:from>
      <xdr:col>8</xdr:col>
      <xdr:colOff>50800</xdr:colOff>
      <xdr:row>30</xdr:row>
      <xdr:rowOff>38100</xdr:rowOff>
    </xdr:from>
    <xdr:to>
      <xdr:col>8</xdr:col>
      <xdr:colOff>152400</xdr:colOff>
      <xdr:row>31</xdr:row>
      <xdr:rowOff>190500</xdr:rowOff>
    </xdr:to>
    <xdr:sp macro="" textlink="">
      <xdr:nvSpPr>
        <xdr:cNvPr id="7" name="Cerrar corchete 6">
          <a:extLst>
            <a:ext uri="{FF2B5EF4-FFF2-40B4-BE49-F238E27FC236}">
              <a16:creationId xmlns:a16="http://schemas.microsoft.com/office/drawing/2014/main" id="{08E9D2DB-126D-4976-B175-09E711F7A919}"/>
            </a:ext>
          </a:extLst>
        </xdr:cNvPr>
        <xdr:cNvSpPr/>
      </xdr:nvSpPr>
      <xdr:spPr>
        <a:xfrm>
          <a:off x="14404975" y="6134100"/>
          <a:ext cx="101600" cy="361950"/>
        </a:xfrm>
        <a:prstGeom prst="rightBracket">
          <a:avLst/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88900</xdr:colOff>
      <xdr:row>47</xdr:row>
      <xdr:rowOff>63500</xdr:rowOff>
    </xdr:from>
    <xdr:to>
      <xdr:col>8</xdr:col>
      <xdr:colOff>190500</xdr:colOff>
      <xdr:row>48</xdr:row>
      <xdr:rowOff>203200</xdr:rowOff>
    </xdr:to>
    <xdr:sp macro="" textlink="">
      <xdr:nvSpPr>
        <xdr:cNvPr id="8" name="Cerrar corchete 7">
          <a:extLst>
            <a:ext uri="{FF2B5EF4-FFF2-40B4-BE49-F238E27FC236}">
              <a16:creationId xmlns:a16="http://schemas.microsoft.com/office/drawing/2014/main" id="{089E5404-9C10-429B-B8F6-6F72F378D511}"/>
            </a:ext>
          </a:extLst>
        </xdr:cNvPr>
        <xdr:cNvSpPr/>
      </xdr:nvSpPr>
      <xdr:spPr>
        <a:xfrm>
          <a:off x="14443075" y="9188450"/>
          <a:ext cx="101600" cy="339725"/>
        </a:xfrm>
        <a:prstGeom prst="rightBracket">
          <a:avLst/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482600</xdr:colOff>
      <xdr:row>28</xdr:row>
      <xdr:rowOff>88900</xdr:rowOff>
    </xdr:from>
    <xdr:to>
      <xdr:col>11</xdr:col>
      <xdr:colOff>558800</xdr:colOff>
      <xdr:row>37</xdr:row>
      <xdr:rowOff>76200</xdr:rowOff>
    </xdr:to>
    <xdr:cxnSp macro="">
      <xdr:nvCxnSpPr>
        <xdr:cNvPr id="9" name="Conector angular 21">
          <a:extLst>
            <a:ext uri="{FF2B5EF4-FFF2-40B4-BE49-F238E27FC236}">
              <a16:creationId xmlns:a16="http://schemas.microsoft.com/office/drawing/2014/main" id="{E03AC249-33FA-4C27-A9F7-2A42FEECB110}"/>
            </a:ext>
          </a:extLst>
        </xdr:cNvPr>
        <xdr:cNvCxnSpPr/>
      </xdr:nvCxnSpPr>
      <xdr:spPr>
        <a:xfrm rot="10800000">
          <a:off x="14836775" y="5737225"/>
          <a:ext cx="6505575" cy="1901825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520700</xdr:colOff>
      <xdr:row>38</xdr:row>
      <xdr:rowOff>50800</xdr:rowOff>
    </xdr:from>
    <xdr:to>
      <xdr:col>12</xdr:col>
      <xdr:colOff>546100</xdr:colOff>
      <xdr:row>46</xdr:row>
      <xdr:rowOff>76200</xdr:rowOff>
    </xdr:to>
    <xdr:cxnSp macro="">
      <xdr:nvCxnSpPr>
        <xdr:cNvPr id="10" name="Conector angular 23">
          <a:extLst>
            <a:ext uri="{FF2B5EF4-FFF2-40B4-BE49-F238E27FC236}">
              <a16:creationId xmlns:a16="http://schemas.microsoft.com/office/drawing/2014/main" id="{C89399A0-466D-41C3-A0C0-0DD54227FFB7}"/>
            </a:ext>
          </a:extLst>
        </xdr:cNvPr>
        <xdr:cNvCxnSpPr/>
      </xdr:nvCxnSpPr>
      <xdr:spPr>
        <a:xfrm rot="10800000" flipV="1">
          <a:off x="14874875" y="7813675"/>
          <a:ext cx="7778750" cy="1187450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1030112</xdr:colOff>
      <xdr:row>54</xdr:row>
      <xdr:rowOff>239889</xdr:rowOff>
    </xdr:from>
    <xdr:to>
      <xdr:col>3</xdr:col>
      <xdr:colOff>324556</xdr:colOff>
      <xdr:row>56</xdr:row>
      <xdr:rowOff>14111</xdr:rowOff>
    </xdr:to>
    <xdr:sp macro="" textlink="">
      <xdr:nvSpPr>
        <xdr:cNvPr id="11" name="Flecha arriba 2">
          <a:extLst>
            <a:ext uri="{FF2B5EF4-FFF2-40B4-BE49-F238E27FC236}">
              <a16:creationId xmlns:a16="http://schemas.microsoft.com/office/drawing/2014/main" id="{B43C890A-8B8B-430E-8E1F-713768E14F20}"/>
            </a:ext>
          </a:extLst>
        </xdr:cNvPr>
        <xdr:cNvSpPr/>
      </xdr:nvSpPr>
      <xdr:spPr>
        <a:xfrm>
          <a:off x="4325762" y="10831689"/>
          <a:ext cx="1551869" cy="48859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85725</xdr:colOff>
      <xdr:row>60</xdr:row>
      <xdr:rowOff>66675</xdr:rowOff>
    </xdr:from>
    <xdr:to>
      <xdr:col>4</xdr:col>
      <xdr:colOff>1019175</xdr:colOff>
      <xdr:row>66</xdr:row>
      <xdr:rowOff>114300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4847F3B-08A5-4878-5C7B-CD1F6A841086}"/>
            </a:ext>
          </a:extLst>
        </xdr:cNvPr>
        <xdr:cNvSpPr txBox="1"/>
      </xdr:nvSpPr>
      <xdr:spPr>
        <a:xfrm>
          <a:off x="542925" y="13220700"/>
          <a:ext cx="6915150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800"/>
            <a:t>C)</a:t>
          </a:r>
          <a:r>
            <a:rPr lang="es-CL" sz="1400"/>
            <a:t> </a:t>
          </a:r>
          <a:r>
            <a:rPr lang="es-CL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Maximo valor de Compra Rappi para que TIR = 0%</a:t>
          </a:r>
          <a:endParaRPr lang="es-CL" sz="1400">
            <a:effectLst/>
          </a:endParaRPr>
        </a:p>
        <a:p>
          <a:endParaRPr lang="es-CL" sz="1800"/>
        </a:p>
        <a:p>
          <a:r>
            <a:rPr lang="es-CL" sz="1800"/>
            <a:t>El precio maximo</a:t>
          </a:r>
          <a:r>
            <a:rPr lang="es-CL" sz="1800" baseline="0"/>
            <a:t> a pagar por adquisicion de operaciones en Rapi es de </a:t>
          </a:r>
        </a:p>
        <a:p>
          <a:r>
            <a:rPr lang="es-CL" sz="1800" baseline="0"/>
            <a:t>$83.279.129.817</a:t>
          </a:r>
          <a:endParaRPr lang="es-CL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28</xdr:row>
      <xdr:rowOff>101600</xdr:rowOff>
    </xdr:from>
    <xdr:to>
      <xdr:col>8</xdr:col>
      <xdr:colOff>254000</xdr:colOff>
      <xdr:row>42</xdr:row>
      <xdr:rowOff>114300</xdr:rowOff>
    </xdr:to>
    <xdr:sp macro="" textlink="">
      <xdr:nvSpPr>
        <xdr:cNvPr id="2" name="Forma libre 4">
          <a:extLst>
            <a:ext uri="{FF2B5EF4-FFF2-40B4-BE49-F238E27FC236}">
              <a16:creationId xmlns:a16="http://schemas.microsoft.com/office/drawing/2014/main" id="{3E61143D-F194-4598-A042-BA2B34D457AB}"/>
            </a:ext>
          </a:extLst>
        </xdr:cNvPr>
        <xdr:cNvSpPr/>
      </xdr:nvSpPr>
      <xdr:spPr>
        <a:xfrm>
          <a:off x="14404975" y="5749925"/>
          <a:ext cx="203200" cy="273685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88900</xdr:colOff>
      <xdr:row>42</xdr:row>
      <xdr:rowOff>139700</xdr:rowOff>
    </xdr:from>
    <xdr:to>
      <xdr:col>8</xdr:col>
      <xdr:colOff>241300</xdr:colOff>
      <xdr:row>46</xdr:row>
      <xdr:rowOff>114300</xdr:rowOff>
    </xdr:to>
    <xdr:sp macro="" textlink="">
      <xdr:nvSpPr>
        <xdr:cNvPr id="3" name="Forma libre 5">
          <a:extLst>
            <a:ext uri="{FF2B5EF4-FFF2-40B4-BE49-F238E27FC236}">
              <a16:creationId xmlns:a16="http://schemas.microsoft.com/office/drawing/2014/main" id="{14D135FD-B128-4E6C-A224-0EAEDC433340}"/>
            </a:ext>
          </a:extLst>
        </xdr:cNvPr>
        <xdr:cNvSpPr/>
      </xdr:nvSpPr>
      <xdr:spPr>
        <a:xfrm>
          <a:off x="14443075" y="8512175"/>
          <a:ext cx="152400" cy="52705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50800</xdr:colOff>
      <xdr:row>30</xdr:row>
      <xdr:rowOff>152400</xdr:rowOff>
    </xdr:from>
    <xdr:to>
      <xdr:col>8</xdr:col>
      <xdr:colOff>482600</xdr:colOff>
      <xdr:row>48</xdr:row>
      <xdr:rowOff>25400</xdr:rowOff>
    </xdr:to>
    <xdr:sp macro="" textlink="">
      <xdr:nvSpPr>
        <xdr:cNvPr id="4" name="Forma libre 6">
          <a:extLst>
            <a:ext uri="{FF2B5EF4-FFF2-40B4-BE49-F238E27FC236}">
              <a16:creationId xmlns:a16="http://schemas.microsoft.com/office/drawing/2014/main" id="{67A37F4C-FBE5-4D89-80D3-4B7F9B71703F}"/>
            </a:ext>
          </a:extLst>
        </xdr:cNvPr>
        <xdr:cNvSpPr/>
      </xdr:nvSpPr>
      <xdr:spPr>
        <a:xfrm>
          <a:off x="14404975" y="6248400"/>
          <a:ext cx="431800" cy="3101975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34925">
          <a:solidFill>
            <a:schemeClr val="accent2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533400</xdr:colOff>
      <xdr:row>29</xdr:row>
      <xdr:rowOff>25400</xdr:rowOff>
    </xdr:from>
    <xdr:to>
      <xdr:col>8</xdr:col>
      <xdr:colOff>1041400</xdr:colOff>
      <xdr:row>37</xdr:row>
      <xdr:rowOff>190500</xdr:rowOff>
    </xdr:to>
    <xdr:sp macro="" textlink="">
      <xdr:nvSpPr>
        <xdr:cNvPr id="5" name="Flecha curvada hacia la derecha 7">
          <a:extLst>
            <a:ext uri="{FF2B5EF4-FFF2-40B4-BE49-F238E27FC236}">
              <a16:creationId xmlns:a16="http://schemas.microsoft.com/office/drawing/2014/main" id="{9CC825C5-5D36-44BA-82B0-D87015E0D4B1}"/>
            </a:ext>
          </a:extLst>
        </xdr:cNvPr>
        <xdr:cNvSpPr/>
      </xdr:nvSpPr>
      <xdr:spPr>
        <a:xfrm flipH="1">
          <a:off x="14887575" y="5921375"/>
          <a:ext cx="508000" cy="1831975"/>
        </a:xfrm>
        <a:prstGeom prst="curvedRightArrow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177799</xdr:colOff>
      <xdr:row>8</xdr:row>
      <xdr:rowOff>76200</xdr:rowOff>
    </xdr:from>
    <xdr:to>
      <xdr:col>9</xdr:col>
      <xdr:colOff>876703</xdr:colOff>
      <xdr:row>26</xdr:row>
      <xdr:rowOff>15875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E73B512-3B63-411D-8517-F7FABCCD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1974" y="1695450"/>
          <a:ext cx="3832629" cy="3540125"/>
        </a:xfrm>
        <a:prstGeom prst="rect">
          <a:avLst/>
        </a:prstGeom>
      </xdr:spPr>
    </xdr:pic>
    <xdr:clientData/>
  </xdr:twoCellAnchor>
  <xdr:twoCellAnchor>
    <xdr:from>
      <xdr:col>8</xdr:col>
      <xdr:colOff>50800</xdr:colOff>
      <xdr:row>30</xdr:row>
      <xdr:rowOff>38100</xdr:rowOff>
    </xdr:from>
    <xdr:to>
      <xdr:col>8</xdr:col>
      <xdr:colOff>152400</xdr:colOff>
      <xdr:row>31</xdr:row>
      <xdr:rowOff>190500</xdr:rowOff>
    </xdr:to>
    <xdr:sp macro="" textlink="">
      <xdr:nvSpPr>
        <xdr:cNvPr id="7" name="Cerrar corchete 6">
          <a:extLst>
            <a:ext uri="{FF2B5EF4-FFF2-40B4-BE49-F238E27FC236}">
              <a16:creationId xmlns:a16="http://schemas.microsoft.com/office/drawing/2014/main" id="{B3FEA2D1-CD2A-47C2-8A64-82AE07E86320}"/>
            </a:ext>
          </a:extLst>
        </xdr:cNvPr>
        <xdr:cNvSpPr/>
      </xdr:nvSpPr>
      <xdr:spPr>
        <a:xfrm>
          <a:off x="14404975" y="6134100"/>
          <a:ext cx="101600" cy="361950"/>
        </a:xfrm>
        <a:prstGeom prst="rightBracket">
          <a:avLst/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88900</xdr:colOff>
      <xdr:row>47</xdr:row>
      <xdr:rowOff>63500</xdr:rowOff>
    </xdr:from>
    <xdr:to>
      <xdr:col>8</xdr:col>
      <xdr:colOff>190500</xdr:colOff>
      <xdr:row>48</xdr:row>
      <xdr:rowOff>203200</xdr:rowOff>
    </xdr:to>
    <xdr:sp macro="" textlink="">
      <xdr:nvSpPr>
        <xdr:cNvPr id="8" name="Cerrar corchete 7">
          <a:extLst>
            <a:ext uri="{FF2B5EF4-FFF2-40B4-BE49-F238E27FC236}">
              <a16:creationId xmlns:a16="http://schemas.microsoft.com/office/drawing/2014/main" id="{FCAC11FC-B051-4C9E-8219-68246040FFFD}"/>
            </a:ext>
          </a:extLst>
        </xdr:cNvPr>
        <xdr:cNvSpPr/>
      </xdr:nvSpPr>
      <xdr:spPr>
        <a:xfrm>
          <a:off x="14443075" y="9188450"/>
          <a:ext cx="101600" cy="339725"/>
        </a:xfrm>
        <a:prstGeom prst="rightBracket">
          <a:avLst/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482600</xdr:colOff>
      <xdr:row>28</xdr:row>
      <xdr:rowOff>88900</xdr:rowOff>
    </xdr:from>
    <xdr:to>
      <xdr:col>11</xdr:col>
      <xdr:colOff>558800</xdr:colOff>
      <xdr:row>37</xdr:row>
      <xdr:rowOff>76200</xdr:rowOff>
    </xdr:to>
    <xdr:cxnSp macro="">
      <xdr:nvCxnSpPr>
        <xdr:cNvPr id="9" name="Conector angular 21">
          <a:extLst>
            <a:ext uri="{FF2B5EF4-FFF2-40B4-BE49-F238E27FC236}">
              <a16:creationId xmlns:a16="http://schemas.microsoft.com/office/drawing/2014/main" id="{6A155A73-4D8B-4137-9D46-371D43DF306C}"/>
            </a:ext>
          </a:extLst>
        </xdr:cNvPr>
        <xdr:cNvCxnSpPr/>
      </xdr:nvCxnSpPr>
      <xdr:spPr>
        <a:xfrm rot="10800000">
          <a:off x="14836775" y="5737225"/>
          <a:ext cx="6505575" cy="1901825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520700</xdr:colOff>
      <xdr:row>38</xdr:row>
      <xdr:rowOff>50800</xdr:rowOff>
    </xdr:from>
    <xdr:to>
      <xdr:col>12</xdr:col>
      <xdr:colOff>546100</xdr:colOff>
      <xdr:row>46</xdr:row>
      <xdr:rowOff>76200</xdr:rowOff>
    </xdr:to>
    <xdr:cxnSp macro="">
      <xdr:nvCxnSpPr>
        <xdr:cNvPr id="10" name="Conector angular 23">
          <a:extLst>
            <a:ext uri="{FF2B5EF4-FFF2-40B4-BE49-F238E27FC236}">
              <a16:creationId xmlns:a16="http://schemas.microsoft.com/office/drawing/2014/main" id="{7BEC1D19-A0E9-4773-B36E-87713C0B85BF}"/>
            </a:ext>
          </a:extLst>
        </xdr:cNvPr>
        <xdr:cNvCxnSpPr/>
      </xdr:nvCxnSpPr>
      <xdr:spPr>
        <a:xfrm rot="10800000" flipV="1">
          <a:off x="14874875" y="7813675"/>
          <a:ext cx="7778750" cy="1187450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1030112</xdr:colOff>
      <xdr:row>54</xdr:row>
      <xdr:rowOff>239889</xdr:rowOff>
    </xdr:from>
    <xdr:to>
      <xdr:col>3</xdr:col>
      <xdr:colOff>324556</xdr:colOff>
      <xdr:row>56</xdr:row>
      <xdr:rowOff>14111</xdr:rowOff>
    </xdr:to>
    <xdr:sp macro="" textlink="">
      <xdr:nvSpPr>
        <xdr:cNvPr id="11" name="Flecha arriba 2">
          <a:extLst>
            <a:ext uri="{FF2B5EF4-FFF2-40B4-BE49-F238E27FC236}">
              <a16:creationId xmlns:a16="http://schemas.microsoft.com/office/drawing/2014/main" id="{29E70217-BDD8-4397-B1D1-774D2DBD5BA4}"/>
            </a:ext>
          </a:extLst>
        </xdr:cNvPr>
        <xdr:cNvSpPr/>
      </xdr:nvSpPr>
      <xdr:spPr>
        <a:xfrm>
          <a:off x="4325762" y="10831689"/>
          <a:ext cx="1551869" cy="48859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209550</xdr:colOff>
      <xdr:row>60</xdr:row>
      <xdr:rowOff>38100</xdr:rowOff>
    </xdr:from>
    <xdr:to>
      <xdr:col>6</xdr:col>
      <xdr:colOff>552450</xdr:colOff>
      <xdr:row>73</xdr:row>
      <xdr:rowOff>19050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77D3DF3-A81E-D3EB-DA86-3FEFBC2891BB}"/>
            </a:ext>
          </a:extLst>
        </xdr:cNvPr>
        <xdr:cNvSpPr txBox="1"/>
      </xdr:nvSpPr>
      <xdr:spPr>
        <a:xfrm>
          <a:off x="676275" y="13192125"/>
          <a:ext cx="9601200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/>
            <a:t>D) colocar</a:t>
          </a:r>
          <a:r>
            <a:rPr lang="es-CL" sz="1600" baseline="0"/>
            <a:t> un credito de 30.000.000.000 hace que nuestro VAN aumente de $57.127.576.975 a $60.074.826.689 y tambien aumentara nuestros impuestos a las Utilidades al tener mayores ganancias.</a:t>
          </a:r>
        </a:p>
        <a:p>
          <a:r>
            <a:rPr lang="es-CL" sz="1600" baseline="0"/>
            <a:t>Lo que hace mejor pedir un Credito.</a:t>
          </a:r>
          <a:endParaRPr lang="es-CL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opLeftCell="B39" zoomScale="90" zoomScaleNormal="90" workbookViewId="0">
      <selection activeCell="C54" sqref="C54"/>
    </sheetView>
  </sheetViews>
  <sheetFormatPr baseColWidth="10" defaultRowHeight="15.75" x14ac:dyDescent="0.25"/>
  <cols>
    <col min="1" max="1" width="6" style="7" customWidth="1"/>
    <col min="2" max="2" width="37.25" customWidth="1"/>
    <col min="3" max="3" width="29.625" customWidth="1"/>
    <col min="4" max="4" width="20.75" customWidth="1"/>
    <col min="5" max="5" width="29.625" customWidth="1"/>
    <col min="6" max="6" width="22" customWidth="1"/>
    <col min="7" max="7" width="20.125" customWidth="1"/>
    <col min="8" max="8" width="23" customWidth="1"/>
    <col min="9" max="9" width="53.875" customWidth="1"/>
    <col min="11" max="11" width="19.5" customWidth="1"/>
    <col min="12" max="12" width="17.375" customWidth="1"/>
    <col min="13" max="13" width="16" customWidth="1"/>
    <col min="14" max="14" width="15.5" customWidth="1"/>
  </cols>
  <sheetData>
    <row r="1" spans="1:14" ht="21" x14ac:dyDescent="0.35">
      <c r="B1" s="53" t="s">
        <v>54</v>
      </c>
      <c r="C1" s="54"/>
      <c r="D1" s="20" t="s">
        <v>75</v>
      </c>
      <c r="E1" s="26"/>
      <c r="F1" s="53"/>
      <c r="G1" s="53"/>
      <c r="I1" s="8" t="s">
        <v>55</v>
      </c>
    </row>
    <row r="2" spans="1:14" ht="15" customHeight="1" x14ac:dyDescent="0.35">
      <c r="B2" s="53"/>
      <c r="C2" s="54"/>
      <c r="D2" s="20"/>
      <c r="E2" s="26"/>
      <c r="F2" s="53"/>
      <c r="G2" s="53"/>
      <c r="I2" s="8"/>
    </row>
    <row r="3" spans="1:14" ht="16.5" customHeight="1" x14ac:dyDescent="0.35">
      <c r="B3" s="53"/>
      <c r="C3" s="83" t="s">
        <v>60</v>
      </c>
      <c r="D3" s="76">
        <v>85000000</v>
      </c>
      <c r="E3" s="83" t="s">
        <v>68</v>
      </c>
      <c r="F3" s="77">
        <v>15450000000</v>
      </c>
      <c r="G3" s="82"/>
      <c r="H3" s="87" t="s">
        <v>69</v>
      </c>
      <c r="I3" s="88">
        <v>0.4</v>
      </c>
    </row>
    <row r="4" spans="1:14" ht="15" customHeight="1" x14ac:dyDescent="0.35">
      <c r="B4" s="53"/>
      <c r="C4" s="83" t="s">
        <v>61</v>
      </c>
      <c r="D4" s="78">
        <v>250000000</v>
      </c>
      <c r="E4" s="83" t="s">
        <v>76</v>
      </c>
      <c r="F4" s="79">
        <v>3000000000</v>
      </c>
      <c r="G4" s="74"/>
      <c r="H4" s="87" t="s">
        <v>70</v>
      </c>
      <c r="I4" s="88">
        <v>0.2</v>
      </c>
    </row>
    <row r="5" spans="1:14" ht="15" customHeight="1" x14ac:dyDescent="0.35">
      <c r="B5" s="92" t="s">
        <v>82</v>
      </c>
      <c r="C5" s="83" t="s">
        <v>62</v>
      </c>
      <c r="D5" s="78">
        <v>1500000000</v>
      </c>
      <c r="E5" s="83" t="s">
        <v>78</v>
      </c>
      <c r="F5" s="79">
        <v>1200000000</v>
      </c>
      <c r="G5" s="75"/>
      <c r="H5" s="87" t="s">
        <v>71</v>
      </c>
      <c r="I5" s="88">
        <v>0.15</v>
      </c>
    </row>
    <row r="6" spans="1:14" ht="15" customHeight="1" x14ac:dyDescent="0.35">
      <c r="B6" s="93">
        <f>D6*F7</f>
        <v>67500000</v>
      </c>
      <c r="C6" s="83" t="s">
        <v>65</v>
      </c>
      <c r="D6" s="80">
        <v>450000000</v>
      </c>
      <c r="E6" s="89" t="s">
        <v>79</v>
      </c>
      <c r="F6" s="90">
        <v>360000000</v>
      </c>
      <c r="G6" s="57"/>
      <c r="H6" s="87" t="s">
        <v>72</v>
      </c>
      <c r="I6" s="88">
        <v>0.1</v>
      </c>
    </row>
    <row r="7" spans="1:14" ht="15" customHeight="1" x14ac:dyDescent="0.35">
      <c r="B7" s="92" t="s">
        <v>83</v>
      </c>
      <c r="C7" s="83" t="s">
        <v>66</v>
      </c>
      <c r="D7" s="80">
        <v>195000000</v>
      </c>
      <c r="E7" s="89" t="s">
        <v>59</v>
      </c>
      <c r="F7" s="81">
        <v>0.15</v>
      </c>
      <c r="G7" s="60"/>
      <c r="H7" s="87" t="s">
        <v>73</v>
      </c>
      <c r="I7" s="88">
        <v>0.05</v>
      </c>
    </row>
    <row r="8" spans="1:14" ht="15" customHeight="1" x14ac:dyDescent="0.35">
      <c r="B8" s="94">
        <v>0.32</v>
      </c>
      <c r="C8" s="83" t="s">
        <v>67</v>
      </c>
      <c r="D8" s="80">
        <v>2300000000</v>
      </c>
      <c r="E8" s="91" t="s">
        <v>80</v>
      </c>
      <c r="F8" s="82">
        <v>5</v>
      </c>
      <c r="G8" s="57"/>
      <c r="H8" s="58"/>
      <c r="I8" s="59"/>
    </row>
    <row r="10" spans="1:14" ht="21" x14ac:dyDescent="0.35">
      <c r="B10" s="20" t="s">
        <v>35</v>
      </c>
      <c r="C10" s="8">
        <v>0</v>
      </c>
      <c r="D10" s="8">
        <v>1</v>
      </c>
      <c r="E10" s="8">
        <v>2</v>
      </c>
      <c r="F10" s="8">
        <v>3</v>
      </c>
      <c r="G10" s="8">
        <v>4</v>
      </c>
      <c r="H10" s="8">
        <v>5</v>
      </c>
    </row>
    <row r="11" spans="1:14" x14ac:dyDescent="0.25">
      <c r="A11" s="7">
        <v>1</v>
      </c>
      <c r="B11" s="15" t="s">
        <v>36</v>
      </c>
      <c r="C11" s="9">
        <f>C12+C13+C14+C15</f>
        <v>0</v>
      </c>
      <c r="D11" s="9">
        <f t="shared" ref="D11:H11" si="0">D12+D13+D14+D15</f>
        <v>25830000000</v>
      </c>
      <c r="E11" s="9">
        <f t="shared" si="0"/>
        <v>30996000000</v>
      </c>
      <c r="F11" s="9">
        <f t="shared" si="0"/>
        <v>35645399999.999992</v>
      </c>
      <c r="G11" s="9">
        <f t="shared" si="0"/>
        <v>39209940000</v>
      </c>
      <c r="H11" s="9">
        <f t="shared" si="0"/>
        <v>41237937000</v>
      </c>
      <c r="L11" s="10"/>
      <c r="N11" s="10"/>
    </row>
    <row r="12" spans="1:14" x14ac:dyDescent="0.25">
      <c r="A12" s="7" t="s">
        <v>7</v>
      </c>
      <c r="B12" s="16" t="s">
        <v>68</v>
      </c>
      <c r="C12" s="61"/>
      <c r="D12" s="4">
        <f>F3*(1+I3)</f>
        <v>21630000000</v>
      </c>
      <c r="E12" s="4">
        <f>D12*(1+I4)</f>
        <v>25956000000</v>
      </c>
      <c r="F12" s="4">
        <f>E12*(1+I5)</f>
        <v>29849399999.999996</v>
      </c>
      <c r="G12" s="4">
        <f>F12*(1+I6)</f>
        <v>32834340000</v>
      </c>
      <c r="H12" s="4">
        <f>G12*(1+I7)</f>
        <v>34476057000</v>
      </c>
      <c r="L12" s="10"/>
      <c r="N12" s="10"/>
    </row>
    <row r="13" spans="1:14" x14ac:dyDescent="0.25">
      <c r="A13" s="7" t="s">
        <v>8</v>
      </c>
      <c r="B13" s="16" t="s">
        <v>77</v>
      </c>
      <c r="C13" s="61"/>
      <c r="D13" s="4">
        <f>F4*(1+I3)</f>
        <v>4199999999.9999995</v>
      </c>
      <c r="E13" s="4">
        <f>D13*(1+I4)</f>
        <v>5039999999.999999</v>
      </c>
      <c r="F13" s="4">
        <f>E13*(1+I5)</f>
        <v>5795999999.9999981</v>
      </c>
      <c r="G13" s="4">
        <f>F13*(1+I6)</f>
        <v>6375599999.9999981</v>
      </c>
      <c r="H13" s="4">
        <f>G13*(1+I7)</f>
        <v>6694379999.9999981</v>
      </c>
      <c r="L13" s="10"/>
      <c r="N13" s="10"/>
    </row>
    <row r="14" spans="1:14" x14ac:dyDescent="0.25">
      <c r="A14" s="7" t="s">
        <v>9</v>
      </c>
      <c r="B14" s="16" t="s">
        <v>74</v>
      </c>
      <c r="C14" s="61"/>
      <c r="D14" s="4"/>
      <c r="E14" s="4"/>
      <c r="F14" s="4"/>
      <c r="G14" s="4"/>
      <c r="H14" s="4">
        <f>B6</f>
        <v>67500000</v>
      </c>
      <c r="L14" s="10"/>
      <c r="N14" s="10"/>
    </row>
    <row r="15" spans="1:14" x14ac:dyDescent="0.25">
      <c r="A15" s="7" t="s">
        <v>10</v>
      </c>
      <c r="B15" s="16"/>
      <c r="C15" s="61"/>
      <c r="D15" s="4"/>
      <c r="E15" s="4"/>
      <c r="F15" s="4"/>
      <c r="G15" s="4"/>
      <c r="H15" s="4"/>
      <c r="L15" s="10"/>
      <c r="N15" s="10"/>
    </row>
    <row r="16" spans="1:14" x14ac:dyDescent="0.25">
      <c r="A16" s="7">
        <v>2</v>
      </c>
      <c r="B16" s="15" t="s">
        <v>37</v>
      </c>
      <c r="C16" s="9">
        <f>C17+C23</f>
        <v>-4245000000</v>
      </c>
      <c r="D16" s="9">
        <f>D17+D23</f>
        <v>-8481600000</v>
      </c>
      <c r="E16" s="9">
        <f>E17+E23</f>
        <v>-9865920000</v>
      </c>
      <c r="F16" s="9">
        <f>F17+F23</f>
        <v>-11111807999.999998</v>
      </c>
      <c r="G16" s="9">
        <f>G17+G23</f>
        <v>-12066988800</v>
      </c>
      <c r="H16" s="9">
        <f>H17+H23</f>
        <v>-12592338240</v>
      </c>
    </row>
    <row r="17" spans="1:14" x14ac:dyDescent="0.25">
      <c r="A17" s="7" t="s">
        <v>11</v>
      </c>
      <c r="B17" s="15" t="s">
        <v>1</v>
      </c>
      <c r="C17" s="73">
        <f>C18+C19+C20+C21+C22</f>
        <v>-4245000000</v>
      </c>
      <c r="D17" s="9">
        <f t="shared" ref="D17:H17" si="1">D18+D19+D20+D21+D22</f>
        <v>0</v>
      </c>
      <c r="E17" s="9">
        <f>E18+E19+E20+E21+E22</f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N17" s="10"/>
    </row>
    <row r="18" spans="1:14" x14ac:dyDescent="0.25">
      <c r="A18" s="7" t="s">
        <v>13</v>
      </c>
      <c r="B18" s="16" t="s">
        <v>61</v>
      </c>
      <c r="C18" s="4">
        <f>-D4</f>
        <v>-250000000</v>
      </c>
      <c r="D18" s="4"/>
      <c r="E18" s="4"/>
      <c r="F18" s="4"/>
      <c r="G18" s="4"/>
      <c r="H18" s="4"/>
    </row>
    <row r="19" spans="1:14" x14ac:dyDescent="0.25">
      <c r="A19" s="7" t="s">
        <v>14</v>
      </c>
      <c r="B19" s="16" t="s">
        <v>63</v>
      </c>
      <c r="C19" s="4">
        <f>-D5</f>
        <v>-1500000000</v>
      </c>
      <c r="D19" s="4"/>
      <c r="E19" s="4"/>
      <c r="F19" s="4"/>
      <c r="G19" s="4"/>
      <c r="H19" s="4"/>
    </row>
    <row r="20" spans="1:14" x14ac:dyDescent="0.25">
      <c r="A20" s="7" t="s">
        <v>15</v>
      </c>
      <c r="B20" s="16" t="s">
        <v>66</v>
      </c>
      <c r="C20" s="4">
        <f>-D7</f>
        <v>-195000000</v>
      </c>
      <c r="D20" s="4"/>
      <c r="E20" s="4"/>
      <c r="F20" s="4"/>
      <c r="G20" s="4"/>
      <c r="H20" s="4"/>
    </row>
    <row r="21" spans="1:14" x14ac:dyDescent="0.25">
      <c r="A21" s="7" t="s">
        <v>16</v>
      </c>
      <c r="B21" s="16" t="s">
        <v>67</v>
      </c>
      <c r="C21" s="4">
        <f>-D8</f>
        <v>-2300000000</v>
      </c>
      <c r="D21" s="4"/>
      <c r="E21" s="4"/>
      <c r="F21" s="4"/>
      <c r="G21" s="4"/>
      <c r="H21" s="4"/>
    </row>
    <row r="22" spans="1:14" ht="6.95" customHeight="1" x14ac:dyDescent="0.25">
      <c r="B22" s="16"/>
      <c r="C22" s="4"/>
      <c r="D22" s="4"/>
      <c r="E22" s="4"/>
      <c r="F22" s="4"/>
      <c r="G22" s="4"/>
      <c r="H22" s="4"/>
    </row>
    <row r="23" spans="1:14" x14ac:dyDescent="0.25">
      <c r="A23" s="7" t="s">
        <v>12</v>
      </c>
      <c r="B23" s="15" t="s">
        <v>2</v>
      </c>
      <c r="C23" s="9">
        <f>C24+C25+C26++C28+C29</f>
        <v>0</v>
      </c>
      <c r="D23" s="9">
        <f>D24+D25+D26+D27+D28+D29</f>
        <v>-8481600000</v>
      </c>
      <c r="E23" s="9">
        <f>E24+E25+E26+E27+E28+E29</f>
        <v>-9865920000</v>
      </c>
      <c r="F23" s="9">
        <f>F24+F25+F26+F27+F28+F29</f>
        <v>-11111807999.999998</v>
      </c>
      <c r="G23" s="9">
        <f>G24+G25+G26+G27+G28+G29</f>
        <v>-12066988800</v>
      </c>
      <c r="H23" s="9">
        <f>H24+H25+H26+H27+H28+H29</f>
        <v>-12592338240</v>
      </c>
    </row>
    <row r="24" spans="1:14" x14ac:dyDescent="0.25">
      <c r="A24" s="7" t="s">
        <v>17</v>
      </c>
      <c r="B24" s="16" t="s">
        <v>78</v>
      </c>
      <c r="C24" s="4"/>
      <c r="D24" s="4">
        <f>-F5</f>
        <v>-1200000000</v>
      </c>
      <c r="E24" s="4">
        <f>D24</f>
        <v>-1200000000</v>
      </c>
      <c r="F24" s="4">
        <f t="shared" ref="F24:H24" si="2">E24</f>
        <v>-1200000000</v>
      </c>
      <c r="G24" s="4">
        <f t="shared" si="2"/>
        <v>-1200000000</v>
      </c>
      <c r="H24" s="4">
        <f t="shared" si="2"/>
        <v>-1200000000</v>
      </c>
    </row>
    <row r="25" spans="1:14" x14ac:dyDescent="0.25">
      <c r="A25" s="7" t="s">
        <v>18</v>
      </c>
      <c r="B25" s="16" t="s">
        <v>79</v>
      </c>
      <c r="C25" s="4"/>
      <c r="D25" s="4">
        <f>-F6</f>
        <v>-360000000</v>
      </c>
      <c r="E25" s="4">
        <f>D25</f>
        <v>-360000000</v>
      </c>
      <c r="F25" s="4">
        <f>E25</f>
        <v>-360000000</v>
      </c>
      <c r="G25" s="4">
        <f>F25</f>
        <v>-360000000</v>
      </c>
      <c r="H25" s="4">
        <f>G25</f>
        <v>-360000000</v>
      </c>
    </row>
    <row r="26" spans="1:14" ht="18.75" x14ac:dyDescent="0.3">
      <c r="A26" s="7" t="s">
        <v>19</v>
      </c>
      <c r="B26" s="16" t="s">
        <v>83</v>
      </c>
      <c r="C26" s="4"/>
      <c r="D26" s="4">
        <f>-$B8*D12</f>
        <v>-6921600000</v>
      </c>
      <c r="E26" s="4">
        <f>-$B8*E12</f>
        <v>-8305920000</v>
      </c>
      <c r="F26" s="4">
        <f t="shared" ref="E26:H26" si="3">-$B8*F12</f>
        <v>-9551807999.9999981</v>
      </c>
      <c r="G26" s="4">
        <f t="shared" si="3"/>
        <v>-10506988800</v>
      </c>
      <c r="H26" s="4">
        <f t="shared" si="3"/>
        <v>-11032338240</v>
      </c>
      <c r="K26" s="55" t="s">
        <v>56</v>
      </c>
      <c r="L26" s="56"/>
      <c r="M26" s="56"/>
      <c r="N26" s="56"/>
    </row>
    <row r="27" spans="1:14" ht="18.75" x14ac:dyDescent="0.3">
      <c r="B27" s="16"/>
      <c r="C27" s="4"/>
      <c r="D27" s="4"/>
      <c r="E27" s="4"/>
      <c r="F27" s="4"/>
      <c r="G27" s="4"/>
      <c r="H27" s="4"/>
      <c r="K27" s="55"/>
      <c r="L27" s="56"/>
      <c r="M27" s="56"/>
      <c r="N27" s="56"/>
    </row>
    <row r="28" spans="1:14" x14ac:dyDescent="0.25">
      <c r="A28" s="7" t="s">
        <v>20</v>
      </c>
      <c r="B28" s="16"/>
      <c r="C28" s="4"/>
      <c r="D28" s="4"/>
      <c r="E28" s="4"/>
      <c r="F28" s="4"/>
      <c r="G28" s="4"/>
      <c r="H28" s="4"/>
    </row>
    <row r="29" spans="1:14" ht="19.5" thickBot="1" x14ac:dyDescent="0.35">
      <c r="A29" s="7" t="s">
        <v>21</v>
      </c>
      <c r="B29" s="16"/>
      <c r="C29" s="4"/>
      <c r="D29" s="4"/>
      <c r="E29" s="4"/>
      <c r="F29" s="4"/>
      <c r="G29" s="4"/>
      <c r="H29" s="4"/>
      <c r="K29" s="41" t="s">
        <v>48</v>
      </c>
    </row>
    <row r="30" spans="1:14" x14ac:dyDescent="0.25">
      <c r="A30" s="7">
        <v>3</v>
      </c>
      <c r="B30" s="15" t="s">
        <v>0</v>
      </c>
      <c r="C30" s="9">
        <f>C31+C32+C33+C34</f>
        <v>0</v>
      </c>
      <c r="D30" s="9">
        <f>D31+D32+D33+D34</f>
        <v>-76500000</v>
      </c>
      <c r="E30" s="9">
        <f>E31+E32+E33+E34</f>
        <v>-76500000</v>
      </c>
      <c r="F30" s="9">
        <f>F31+F32+F33+F34</f>
        <v>-76500000</v>
      </c>
      <c r="G30" s="9">
        <f>G31+G32+G33+G34</f>
        <v>-76500000</v>
      </c>
      <c r="H30" s="9">
        <f t="shared" ref="H30" si="4">H31+H32+H33+H34</f>
        <v>-76500000</v>
      </c>
      <c r="K30" s="36" t="s">
        <v>47</v>
      </c>
      <c r="L30" s="37" t="s">
        <v>45</v>
      </c>
      <c r="M30" s="37" t="s">
        <v>46</v>
      </c>
      <c r="N30" s="38" t="s">
        <v>31</v>
      </c>
    </row>
    <row r="31" spans="1:14" ht="16.5" thickBot="1" x14ac:dyDescent="0.3">
      <c r="A31" s="7" t="s">
        <v>22</v>
      </c>
      <c r="B31" s="16" t="s">
        <v>81</v>
      </c>
      <c r="C31" s="4"/>
      <c r="D31" s="4">
        <f>-(D6-B6)/5</f>
        <v>-76500000</v>
      </c>
      <c r="E31" s="4">
        <f>D31</f>
        <v>-76500000</v>
      </c>
      <c r="F31" s="4">
        <f t="shared" ref="F31" si="5">E31</f>
        <v>-76500000</v>
      </c>
      <c r="G31" s="4">
        <f>F31</f>
        <v>-76500000</v>
      </c>
      <c r="H31" s="4">
        <f>G31</f>
        <v>-76500000</v>
      </c>
      <c r="J31">
        <v>0</v>
      </c>
      <c r="K31" s="39">
        <v>0</v>
      </c>
      <c r="L31" s="50">
        <v>5</v>
      </c>
      <c r="M31" s="51">
        <v>0.18</v>
      </c>
      <c r="N31" s="40">
        <f>PMT(M31,L31,K31)</f>
        <v>0</v>
      </c>
    </row>
    <row r="32" spans="1:14" x14ac:dyDescent="0.25">
      <c r="A32" s="7" t="s">
        <v>23</v>
      </c>
      <c r="B32" s="16"/>
      <c r="C32" s="4"/>
      <c r="D32" s="4"/>
      <c r="E32" s="4"/>
      <c r="F32" s="4"/>
      <c r="G32" s="4"/>
      <c r="H32" s="4"/>
      <c r="J32">
        <v>1</v>
      </c>
      <c r="K32" s="28">
        <f>K31-M32</f>
        <v>0</v>
      </c>
      <c r="L32" s="29">
        <f>K31*$M$31</f>
        <v>0</v>
      </c>
      <c r="M32" s="29">
        <f>N32-L32</f>
        <v>0</v>
      </c>
      <c r="N32" s="30">
        <f>-N31</f>
        <v>0</v>
      </c>
    </row>
    <row r="33" spans="1:14" ht="15.95" customHeight="1" x14ac:dyDescent="0.25">
      <c r="B33" s="1"/>
      <c r="C33" s="4"/>
      <c r="D33" s="4"/>
      <c r="E33" s="4"/>
      <c r="F33" s="4"/>
      <c r="G33" s="4"/>
      <c r="H33" s="4"/>
      <c r="J33">
        <v>2</v>
      </c>
      <c r="K33" s="31">
        <f t="shared" ref="K33:K34" si="6">K32-M33</f>
        <v>0</v>
      </c>
      <c r="L33" s="27">
        <f t="shared" ref="L33:L34" si="7">K32*$M$31</f>
        <v>0</v>
      </c>
      <c r="M33" s="27">
        <f t="shared" ref="M33:M36" si="8">N33-L33</f>
        <v>0</v>
      </c>
      <c r="N33" s="32">
        <f>N32</f>
        <v>0</v>
      </c>
    </row>
    <row r="34" spans="1:14" ht="15.95" customHeight="1" x14ac:dyDescent="0.25">
      <c r="B34" s="1"/>
      <c r="C34" s="4"/>
      <c r="D34" s="4"/>
      <c r="E34" s="4"/>
      <c r="F34" s="4"/>
      <c r="G34" s="4"/>
      <c r="H34" s="4"/>
      <c r="J34">
        <v>3</v>
      </c>
      <c r="K34" s="31">
        <f t="shared" si="6"/>
        <v>0</v>
      </c>
      <c r="L34" s="27">
        <f t="shared" si="7"/>
        <v>0</v>
      </c>
      <c r="M34" s="27">
        <f t="shared" si="8"/>
        <v>0</v>
      </c>
      <c r="N34" s="32">
        <f t="shared" ref="N34" si="9">N33</f>
        <v>0</v>
      </c>
    </row>
    <row r="35" spans="1:14" ht="16.5" thickBot="1" x14ac:dyDescent="0.3">
      <c r="A35" s="7">
        <v>4</v>
      </c>
      <c r="B35" s="17" t="s">
        <v>4</v>
      </c>
      <c r="C35" s="11">
        <f t="shared" ref="C35:H35" si="10">C11+C16+C30</f>
        <v>-4245000000</v>
      </c>
      <c r="D35" s="11">
        <f t="shared" si="10"/>
        <v>17271900000</v>
      </c>
      <c r="E35" s="11">
        <f t="shared" si="10"/>
        <v>21053580000</v>
      </c>
      <c r="F35" s="11">
        <f t="shared" si="10"/>
        <v>24457091999.999992</v>
      </c>
      <c r="G35" s="11">
        <f t="shared" si="10"/>
        <v>27066451200</v>
      </c>
      <c r="H35" s="11">
        <f t="shared" si="10"/>
        <v>28569098760</v>
      </c>
      <c r="J35">
        <v>4</v>
      </c>
      <c r="K35" s="31">
        <f>K34-M35</f>
        <v>0</v>
      </c>
      <c r="L35" s="27">
        <f>K34*$M$31</f>
        <v>0</v>
      </c>
      <c r="M35" s="27">
        <f t="shared" si="8"/>
        <v>0</v>
      </c>
      <c r="N35" s="32">
        <f>N34</f>
        <v>0</v>
      </c>
    </row>
    <row r="36" spans="1:14" ht="16.5" thickBot="1" x14ac:dyDescent="0.3">
      <c r="A36" s="7" t="s">
        <v>44</v>
      </c>
      <c r="B36" s="18" t="s">
        <v>34</v>
      </c>
      <c r="C36" s="12">
        <f>C35</f>
        <v>-4245000000</v>
      </c>
      <c r="D36" s="12">
        <f>C36+D35</f>
        <v>13026900000</v>
      </c>
      <c r="E36" s="12">
        <f>E35</f>
        <v>21053580000</v>
      </c>
      <c r="F36" s="12">
        <f t="shared" ref="F36:H36" si="11">F35</f>
        <v>24457091999.999992</v>
      </c>
      <c r="G36" s="12">
        <f t="shared" si="11"/>
        <v>27066451200</v>
      </c>
      <c r="H36" s="12">
        <f t="shared" si="11"/>
        <v>28569098760</v>
      </c>
      <c r="J36">
        <v>5</v>
      </c>
      <c r="K36" s="33">
        <f>K35-M36</f>
        <v>0</v>
      </c>
      <c r="L36" s="34">
        <f>K35*$M$31</f>
        <v>0</v>
      </c>
      <c r="M36" s="34">
        <f t="shared" si="8"/>
        <v>0</v>
      </c>
      <c r="N36" s="35">
        <f>N35</f>
        <v>0</v>
      </c>
    </row>
    <row r="37" spans="1:14" s="26" customFormat="1" ht="18.75" x14ac:dyDescent="0.3">
      <c r="A37" s="23">
        <v>5</v>
      </c>
      <c r="B37" s="24" t="s">
        <v>3</v>
      </c>
      <c r="C37" s="25"/>
      <c r="D37" s="25">
        <f>D36*-0.27</f>
        <v>-3517263000</v>
      </c>
      <c r="E37" s="25">
        <f>E36*-0.27</f>
        <v>-5684466600</v>
      </c>
      <c r="F37" s="25">
        <f>F36*-0.27</f>
        <v>-6603414839.9999981</v>
      </c>
      <c r="G37" s="25">
        <f>G36*-0.27</f>
        <v>-7307941824.000001</v>
      </c>
      <c r="H37" s="25">
        <f>H36*-0.27</f>
        <v>-7713656665.2000008</v>
      </c>
      <c r="L37" s="52" t="s">
        <v>51</v>
      </c>
      <c r="M37" s="52" t="s">
        <v>52</v>
      </c>
      <c r="N37" s="52" t="s">
        <v>53</v>
      </c>
    </row>
    <row r="38" spans="1:14" x14ac:dyDescent="0.25">
      <c r="A38" s="7" t="s">
        <v>24</v>
      </c>
      <c r="B38" s="19" t="s">
        <v>5</v>
      </c>
      <c r="C38" s="13">
        <f t="shared" ref="C38:H38" si="12">-C30</f>
        <v>0</v>
      </c>
      <c r="D38" s="13">
        <f t="shared" si="12"/>
        <v>76500000</v>
      </c>
      <c r="E38" s="13">
        <f t="shared" si="12"/>
        <v>76500000</v>
      </c>
      <c r="F38" s="13">
        <f t="shared" si="12"/>
        <v>76500000</v>
      </c>
      <c r="G38" s="13">
        <f t="shared" si="12"/>
        <v>76500000</v>
      </c>
      <c r="H38" s="13">
        <f t="shared" si="12"/>
        <v>76500000</v>
      </c>
    </row>
    <row r="39" spans="1:14" ht="6.95" customHeight="1" x14ac:dyDescent="0.25">
      <c r="B39" s="3"/>
      <c r="C39" s="4"/>
      <c r="D39" s="4"/>
      <c r="E39" s="4"/>
      <c r="F39" s="4"/>
      <c r="G39" s="4"/>
      <c r="H39" s="4"/>
    </row>
    <row r="40" spans="1:14" x14ac:dyDescent="0.25">
      <c r="A40" s="7">
        <v>6</v>
      </c>
      <c r="B40" s="19" t="s">
        <v>38</v>
      </c>
      <c r="C40" s="13">
        <f>C35+C38</f>
        <v>-4245000000</v>
      </c>
      <c r="D40" s="13">
        <f>D35+D38+D37</f>
        <v>13831137000</v>
      </c>
      <c r="E40" s="13">
        <f>E35+E38+E37</f>
        <v>15445613400</v>
      </c>
      <c r="F40" s="13">
        <f>F35+F38+F37</f>
        <v>17930177159.999992</v>
      </c>
      <c r="G40" s="13">
        <f>G35+G38+G37</f>
        <v>19835009376</v>
      </c>
      <c r="H40" s="13">
        <f>H35+H37+H38</f>
        <v>20931942094.799999</v>
      </c>
    </row>
    <row r="41" spans="1:14" ht="9.9499999999999993" customHeight="1" x14ac:dyDescent="0.25">
      <c r="B41" s="3"/>
      <c r="C41" s="4"/>
      <c r="D41" s="4"/>
      <c r="E41" s="4"/>
      <c r="F41" s="4"/>
      <c r="G41" s="4"/>
      <c r="H41" s="4"/>
    </row>
    <row r="42" spans="1:14" x14ac:dyDescent="0.25">
      <c r="A42" s="7">
        <v>7</v>
      </c>
      <c r="B42" s="15" t="s">
        <v>32</v>
      </c>
      <c r="C42" s="9">
        <f>C43+C44+C45</f>
        <v>0</v>
      </c>
      <c r="D42" s="9">
        <f t="shared" ref="D42:H42" si="13">D43+D44+D45</f>
        <v>0</v>
      </c>
      <c r="E42" s="9">
        <f t="shared" si="13"/>
        <v>0</v>
      </c>
      <c r="F42" s="9">
        <f t="shared" si="13"/>
        <v>0</v>
      </c>
      <c r="G42" s="9">
        <f t="shared" si="13"/>
        <v>0</v>
      </c>
      <c r="H42" s="9">
        <f t="shared" si="13"/>
        <v>0</v>
      </c>
    </row>
    <row r="43" spans="1:14" x14ac:dyDescent="0.25">
      <c r="A43" s="7" t="s">
        <v>25</v>
      </c>
      <c r="B43" s="3" t="s">
        <v>29</v>
      </c>
      <c r="C43" s="4">
        <f>K31</f>
        <v>0</v>
      </c>
      <c r="D43" s="14"/>
      <c r="E43" s="14"/>
      <c r="F43" s="14"/>
      <c r="G43" s="14"/>
      <c r="H43" s="14"/>
    </row>
    <row r="44" spans="1:14" ht="6" customHeight="1" x14ac:dyDescent="0.25">
      <c r="B44" s="3"/>
      <c r="C44" s="4"/>
      <c r="D44" s="4"/>
      <c r="E44" s="4"/>
      <c r="F44" s="4"/>
      <c r="G44" s="4"/>
      <c r="H44" s="4"/>
    </row>
    <row r="45" spans="1:14" ht="6" customHeight="1" x14ac:dyDescent="0.25">
      <c r="B45" s="3"/>
      <c r="C45" s="4"/>
      <c r="D45" s="4"/>
      <c r="E45" s="4"/>
      <c r="F45" s="4"/>
      <c r="G45" s="4"/>
      <c r="H45" s="4"/>
    </row>
    <row r="46" spans="1:14" x14ac:dyDescent="0.25">
      <c r="A46" s="7">
        <v>8</v>
      </c>
      <c r="B46" s="15" t="s">
        <v>33</v>
      </c>
      <c r="C46" s="9">
        <f>C47+C48+C49+C50</f>
        <v>-535000000</v>
      </c>
      <c r="D46" s="9">
        <f>D47+D48+D49+D50</f>
        <v>0</v>
      </c>
      <c r="E46" s="9">
        <f t="shared" ref="E46:H46" si="14">E47+E48+E49+E50</f>
        <v>0</v>
      </c>
      <c r="F46" s="9">
        <f t="shared" si="14"/>
        <v>0</v>
      </c>
      <c r="G46" s="9">
        <f t="shared" si="14"/>
        <v>0</v>
      </c>
      <c r="H46" s="9">
        <f t="shared" si="14"/>
        <v>0</v>
      </c>
    </row>
    <row r="47" spans="1:14" x14ac:dyDescent="0.25">
      <c r="A47" s="7" t="s">
        <v>26</v>
      </c>
      <c r="B47" s="3" t="s">
        <v>30</v>
      </c>
      <c r="C47" s="4"/>
      <c r="D47" s="4">
        <f>-M32</f>
        <v>0</v>
      </c>
      <c r="E47" s="4">
        <f>-M33</f>
        <v>0</v>
      </c>
      <c r="F47" s="4">
        <f>-M34</f>
        <v>0</v>
      </c>
      <c r="G47" s="4">
        <f>-M35</f>
        <v>0</v>
      </c>
      <c r="H47" s="4">
        <f>-M36</f>
        <v>0</v>
      </c>
      <c r="K47" s="86"/>
    </row>
    <row r="48" spans="1:14" x14ac:dyDescent="0.25">
      <c r="A48" s="7" t="s">
        <v>27</v>
      </c>
      <c r="B48" s="3" t="s">
        <v>64</v>
      </c>
      <c r="C48" s="4">
        <f>-D6</f>
        <v>-450000000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K48" s="86"/>
    </row>
    <row r="49" spans="1:11" x14ac:dyDescent="0.25">
      <c r="A49" s="7" t="s">
        <v>28</v>
      </c>
      <c r="B49" s="3" t="s">
        <v>84</v>
      </c>
      <c r="C49" s="4">
        <f>-D3</f>
        <v>-85000000</v>
      </c>
      <c r="D49" s="4"/>
      <c r="E49" s="4"/>
      <c r="F49" s="4"/>
      <c r="G49" s="4"/>
      <c r="H49" s="4"/>
      <c r="K49" s="86"/>
    </row>
    <row r="50" spans="1:11" ht="15.95" customHeight="1" x14ac:dyDescent="0.25">
      <c r="B50" s="3"/>
      <c r="C50" s="4"/>
      <c r="D50" s="4"/>
      <c r="E50" s="4"/>
      <c r="F50" s="4"/>
      <c r="G50" s="4"/>
      <c r="H50" s="4"/>
    </row>
    <row r="51" spans="1:11" ht="6.95" customHeight="1" x14ac:dyDescent="0.25">
      <c r="B51" s="1"/>
      <c r="C51" s="2"/>
      <c r="D51" s="2"/>
      <c r="E51" s="2"/>
      <c r="F51" s="2"/>
      <c r="G51" s="2"/>
      <c r="H51" s="2"/>
    </row>
    <row r="52" spans="1:11" ht="19.5" thickBot="1" x14ac:dyDescent="0.35">
      <c r="B52" s="5" t="s">
        <v>6</v>
      </c>
      <c r="C52" s="6">
        <f>C40+C42+C46</f>
        <v>-4780000000</v>
      </c>
      <c r="D52" s="6">
        <f>D40+D42+D46</f>
        <v>13831137000</v>
      </c>
      <c r="E52" s="6">
        <f t="shared" ref="E52" si="15">E40+E42+E46</f>
        <v>15445613400</v>
      </c>
      <c r="F52" s="6">
        <f>F40+F42+F46</f>
        <v>17930177159.999992</v>
      </c>
      <c r="G52" s="6">
        <f>G40+G42+G46</f>
        <v>19835009376</v>
      </c>
      <c r="H52" s="6">
        <f>H40+H42+H46</f>
        <v>20931942094.799999</v>
      </c>
    </row>
    <row r="53" spans="1:11" ht="21" x14ac:dyDescent="0.35">
      <c r="B53" s="47" t="s">
        <v>41</v>
      </c>
      <c r="C53" s="85">
        <f>IRR(C52:H52)</f>
        <v>3.01283488538225</v>
      </c>
      <c r="D53" s="48" t="s">
        <v>39</v>
      </c>
      <c r="E53" s="22"/>
      <c r="F53" s="22"/>
      <c r="G53" s="21"/>
    </row>
    <row r="54" spans="1:11" ht="21" x14ac:dyDescent="0.35">
      <c r="B54" s="46" t="s">
        <v>42</v>
      </c>
      <c r="C54" s="43">
        <f>NPV(E54,D52:H52)+C52</f>
        <v>57127576974.782341</v>
      </c>
      <c r="D54" s="49" t="s">
        <v>40</v>
      </c>
      <c r="E54" s="44">
        <v>0.12</v>
      </c>
      <c r="F54" s="42" t="s">
        <v>43</v>
      </c>
      <c r="G54" s="45"/>
    </row>
    <row r="55" spans="1:11" ht="21.75" thickBot="1" x14ac:dyDescent="0.4">
      <c r="B55" s="63" t="s">
        <v>58</v>
      </c>
      <c r="C55" s="64">
        <f>0+(-C52+C52)/D52</f>
        <v>0</v>
      </c>
      <c r="D55" s="65" t="s">
        <v>49</v>
      </c>
      <c r="E55" s="66" t="s">
        <v>50</v>
      </c>
      <c r="F55" s="67"/>
      <c r="G55" s="68"/>
      <c r="I55" s="84"/>
    </row>
    <row r="56" spans="1:11" ht="35.1" customHeight="1" x14ac:dyDescent="0.25"/>
    <row r="57" spans="1:11" ht="18.75" x14ac:dyDescent="0.3">
      <c r="B57" s="69" t="s">
        <v>57</v>
      </c>
      <c r="C57" s="70">
        <f>C52</f>
        <v>-4780000000</v>
      </c>
      <c r="D57" s="70">
        <f>C57+D52</f>
        <v>9051137000</v>
      </c>
      <c r="E57" s="70">
        <f t="shared" ref="E57:H57" si="16">D57+E52</f>
        <v>24496750400</v>
      </c>
      <c r="F57" s="70">
        <f t="shared" si="16"/>
        <v>42426927559.999992</v>
      </c>
      <c r="G57" s="70">
        <f t="shared" si="16"/>
        <v>62261936935.999992</v>
      </c>
      <c r="H57" s="70">
        <f t="shared" si="16"/>
        <v>83193879030.799988</v>
      </c>
    </row>
    <row r="58" spans="1:11" ht="21" x14ac:dyDescent="0.35">
      <c r="B58" s="71" t="s">
        <v>35</v>
      </c>
      <c r="C58" s="72">
        <v>0</v>
      </c>
      <c r="D58" s="72">
        <v>1</v>
      </c>
      <c r="E58" s="72">
        <v>2</v>
      </c>
      <c r="F58" s="72">
        <v>3</v>
      </c>
      <c r="G58" s="72">
        <v>4</v>
      </c>
      <c r="H58" s="72">
        <v>5</v>
      </c>
    </row>
    <row r="65" spans="6:6" x14ac:dyDescent="0.25">
      <c r="F65" s="62"/>
    </row>
  </sheetData>
  <phoneticPr fontId="7" type="noConversion"/>
  <pageMargins left="0.7" right="0.7" top="0.75" bottom="0.75" header="0.3" footer="0.3"/>
  <pageSetup orientation="portrait" r:id="rId1"/>
  <ignoredErrors>
    <ignoredError sqref="D3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5F59-7DF4-4B5A-942F-C6E894452836}">
  <dimension ref="A1:P66"/>
  <sheetViews>
    <sheetView topLeftCell="A58" workbookViewId="0">
      <selection activeCell="B71" sqref="B71"/>
    </sheetView>
  </sheetViews>
  <sheetFormatPr baseColWidth="10" defaultRowHeight="15.75" x14ac:dyDescent="0.25"/>
  <cols>
    <col min="1" max="1" width="6" customWidth="1"/>
    <col min="2" max="2" width="34.5" customWidth="1"/>
    <col min="3" max="4" width="24.875" customWidth="1"/>
    <col min="5" max="5" width="19.375" customWidth="1"/>
    <col min="6" max="6" width="20.625" customWidth="1"/>
    <col min="7" max="7" width="18.375" customWidth="1"/>
    <col min="8" max="8" width="18.5" customWidth="1"/>
  </cols>
  <sheetData>
    <row r="1" spans="1:14" ht="21" x14ac:dyDescent="0.35">
      <c r="A1" s="7"/>
      <c r="B1" s="53" t="s">
        <v>54</v>
      </c>
      <c r="C1" s="54"/>
      <c r="D1" s="20" t="s">
        <v>75</v>
      </c>
      <c r="E1" s="26"/>
      <c r="F1" s="53"/>
      <c r="G1" s="53"/>
      <c r="I1" s="8" t="s">
        <v>55</v>
      </c>
    </row>
    <row r="2" spans="1:14" ht="21" x14ac:dyDescent="0.35">
      <c r="A2" s="7"/>
      <c r="B2" s="53"/>
      <c r="C2" s="54"/>
      <c r="D2" s="20"/>
      <c r="E2" s="26"/>
      <c r="F2" s="53"/>
      <c r="G2" s="53"/>
      <c r="I2" s="8"/>
    </row>
    <row r="3" spans="1:14" ht="21" x14ac:dyDescent="0.35">
      <c r="A3" s="7"/>
      <c r="B3" s="53"/>
      <c r="C3" s="83" t="s">
        <v>60</v>
      </c>
      <c r="D3" s="76">
        <v>83279129817.270599</v>
      </c>
      <c r="E3" s="83" t="s">
        <v>68</v>
      </c>
      <c r="F3" s="77">
        <v>15450000000</v>
      </c>
      <c r="G3" s="82"/>
      <c r="H3" s="87" t="s">
        <v>69</v>
      </c>
      <c r="I3" s="88">
        <v>0.4</v>
      </c>
    </row>
    <row r="4" spans="1:14" ht="21" x14ac:dyDescent="0.35">
      <c r="A4" s="7"/>
      <c r="B4" s="53"/>
      <c r="C4" s="83" t="s">
        <v>61</v>
      </c>
      <c r="D4" s="78">
        <v>250000000</v>
      </c>
      <c r="E4" s="83" t="s">
        <v>76</v>
      </c>
      <c r="F4" s="79">
        <v>3000000000</v>
      </c>
      <c r="G4" s="74"/>
      <c r="H4" s="87" t="s">
        <v>70</v>
      </c>
      <c r="I4" s="88">
        <v>0.2</v>
      </c>
    </row>
    <row r="5" spans="1:14" ht="21" x14ac:dyDescent="0.35">
      <c r="A5" s="7"/>
      <c r="B5" s="92" t="s">
        <v>82</v>
      </c>
      <c r="C5" s="83" t="s">
        <v>62</v>
      </c>
      <c r="D5" s="78">
        <v>1500000000</v>
      </c>
      <c r="E5" s="83" t="s">
        <v>78</v>
      </c>
      <c r="F5" s="79">
        <v>1200000000</v>
      </c>
      <c r="G5" s="75"/>
      <c r="H5" s="87" t="s">
        <v>71</v>
      </c>
      <c r="I5" s="88">
        <v>0.15</v>
      </c>
    </row>
    <row r="6" spans="1:14" ht="21" x14ac:dyDescent="0.35">
      <c r="A6" s="7"/>
      <c r="B6" s="93">
        <f>D6*F7</f>
        <v>67500000</v>
      </c>
      <c r="C6" s="83" t="s">
        <v>65</v>
      </c>
      <c r="D6" s="80">
        <v>450000000</v>
      </c>
      <c r="E6" s="89" t="s">
        <v>79</v>
      </c>
      <c r="F6" s="90">
        <v>360000000</v>
      </c>
      <c r="G6" s="57"/>
      <c r="H6" s="87" t="s">
        <v>72</v>
      </c>
      <c r="I6" s="88">
        <v>0.1</v>
      </c>
    </row>
    <row r="7" spans="1:14" ht="21" x14ac:dyDescent="0.35">
      <c r="A7" s="7"/>
      <c r="B7" s="92" t="s">
        <v>83</v>
      </c>
      <c r="C7" s="83" t="s">
        <v>66</v>
      </c>
      <c r="D7" s="80">
        <v>195000000</v>
      </c>
      <c r="E7" s="89" t="s">
        <v>59</v>
      </c>
      <c r="F7" s="81">
        <v>0.15</v>
      </c>
      <c r="G7" s="60"/>
      <c r="H7" s="87" t="s">
        <v>73</v>
      </c>
      <c r="I7" s="88">
        <v>0.05</v>
      </c>
    </row>
    <row r="8" spans="1:14" ht="21" x14ac:dyDescent="0.35">
      <c r="A8" s="7"/>
      <c r="B8" s="94">
        <v>0.32</v>
      </c>
      <c r="C8" s="83" t="s">
        <v>67</v>
      </c>
      <c r="D8" s="80">
        <v>2300000000</v>
      </c>
      <c r="E8" s="91" t="s">
        <v>80</v>
      </c>
      <c r="F8" s="82">
        <v>5</v>
      </c>
      <c r="G8" s="57"/>
      <c r="H8" s="58"/>
      <c r="I8" s="59"/>
    </row>
    <row r="9" spans="1:14" x14ac:dyDescent="0.25">
      <c r="A9" s="7"/>
    </row>
    <row r="10" spans="1:14" ht="21" x14ac:dyDescent="0.35">
      <c r="A10" s="7"/>
      <c r="B10" s="20" t="s">
        <v>35</v>
      </c>
      <c r="C10" s="8">
        <v>0</v>
      </c>
      <c r="D10" s="8">
        <v>1</v>
      </c>
      <c r="E10" s="8">
        <v>2</v>
      </c>
      <c r="F10" s="8">
        <v>3</v>
      </c>
      <c r="G10" s="8">
        <v>4</v>
      </c>
      <c r="H10" s="8">
        <v>5</v>
      </c>
    </row>
    <row r="11" spans="1:14" x14ac:dyDescent="0.25">
      <c r="A11" s="7">
        <v>1</v>
      </c>
      <c r="B11" s="15" t="s">
        <v>36</v>
      </c>
      <c r="C11" s="9">
        <f>C12+C13+C14+C15</f>
        <v>0</v>
      </c>
      <c r="D11" s="9">
        <f t="shared" ref="D11:H11" si="0">D12+D13+D14+D15</f>
        <v>25830000000</v>
      </c>
      <c r="E11" s="9">
        <f t="shared" si="0"/>
        <v>30996000000</v>
      </c>
      <c r="F11" s="9">
        <f t="shared" si="0"/>
        <v>35645399999.999992</v>
      </c>
      <c r="G11" s="9">
        <f t="shared" si="0"/>
        <v>39209940000</v>
      </c>
      <c r="H11" s="9">
        <f t="shared" si="0"/>
        <v>41237937000</v>
      </c>
      <c r="L11" s="10"/>
      <c r="N11" s="10"/>
    </row>
    <row r="12" spans="1:14" x14ac:dyDescent="0.25">
      <c r="A12" s="7" t="s">
        <v>7</v>
      </c>
      <c r="B12" s="16" t="s">
        <v>68</v>
      </c>
      <c r="C12" s="61"/>
      <c r="D12" s="4">
        <f>F3*(1+I3)</f>
        <v>21630000000</v>
      </c>
      <c r="E12" s="4">
        <f>D12*(1+I4)</f>
        <v>25956000000</v>
      </c>
      <c r="F12" s="4">
        <f>E12*(1+I5)</f>
        <v>29849399999.999996</v>
      </c>
      <c r="G12" s="4">
        <f>F12*(1+I6)</f>
        <v>32834340000</v>
      </c>
      <c r="H12" s="4">
        <f>G12*(1+I7)</f>
        <v>34476057000</v>
      </c>
      <c r="L12" s="10"/>
      <c r="N12" s="10"/>
    </row>
    <row r="13" spans="1:14" x14ac:dyDescent="0.25">
      <c r="A13" s="7" t="s">
        <v>8</v>
      </c>
      <c r="B13" s="16" t="s">
        <v>77</v>
      </c>
      <c r="C13" s="61"/>
      <c r="D13" s="4">
        <f>F4*(1+I3)</f>
        <v>4199999999.9999995</v>
      </c>
      <c r="E13" s="4">
        <f>D13*(1+I4)</f>
        <v>5039999999.999999</v>
      </c>
      <c r="F13" s="4">
        <f>E13*(1+I5)</f>
        <v>5795999999.9999981</v>
      </c>
      <c r="G13" s="4">
        <f>F13*(1+I6)</f>
        <v>6375599999.9999981</v>
      </c>
      <c r="H13" s="4">
        <f>G13*(1+I7)</f>
        <v>6694379999.9999981</v>
      </c>
      <c r="L13" s="10"/>
      <c r="N13" s="10"/>
    </row>
    <row r="14" spans="1:14" x14ac:dyDescent="0.25">
      <c r="A14" s="7" t="s">
        <v>9</v>
      </c>
      <c r="B14" s="16" t="s">
        <v>74</v>
      </c>
      <c r="C14" s="61"/>
      <c r="D14" s="4"/>
      <c r="E14" s="4"/>
      <c r="F14" s="4"/>
      <c r="G14" s="4"/>
      <c r="H14" s="4">
        <f>B6</f>
        <v>67500000</v>
      </c>
      <c r="L14" s="10"/>
      <c r="N14" s="10"/>
    </row>
    <row r="15" spans="1:14" x14ac:dyDescent="0.25">
      <c r="A15" s="7" t="s">
        <v>10</v>
      </c>
      <c r="B15" s="16"/>
      <c r="C15" s="61"/>
      <c r="D15" s="4"/>
      <c r="E15" s="4"/>
      <c r="F15" s="4"/>
      <c r="G15" s="4"/>
      <c r="H15" s="4"/>
      <c r="L15" s="10"/>
      <c r="N15" s="10"/>
    </row>
    <row r="16" spans="1:14" x14ac:dyDescent="0.25">
      <c r="A16" s="7">
        <v>2</v>
      </c>
      <c r="B16" s="15" t="s">
        <v>37</v>
      </c>
      <c r="C16" s="9">
        <f>C17+C23</f>
        <v>-4245000000</v>
      </c>
      <c r="D16" s="9">
        <f>D17+D23</f>
        <v>-8481600000</v>
      </c>
      <c r="E16" s="9">
        <f>E17+E23</f>
        <v>-9865920000</v>
      </c>
      <c r="F16" s="9">
        <f>F17+F23</f>
        <v>-11111807999.999998</v>
      </c>
      <c r="G16" s="9">
        <f>G17+G23</f>
        <v>-12066988800</v>
      </c>
      <c r="H16" s="9">
        <f>H17+H23</f>
        <v>-12592338240</v>
      </c>
    </row>
    <row r="17" spans="1:14" x14ac:dyDescent="0.25">
      <c r="A17" s="7" t="s">
        <v>11</v>
      </c>
      <c r="B17" s="15" t="s">
        <v>1</v>
      </c>
      <c r="C17" s="73">
        <f>C18+C19+C20+C21+C22</f>
        <v>-4245000000</v>
      </c>
      <c r="D17" s="9">
        <f t="shared" ref="D17:H17" si="1">D18+D19+D20+D21+D22</f>
        <v>0</v>
      </c>
      <c r="E17" s="9">
        <f>E18+E19+E20+E21+E22</f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N17" s="10"/>
    </row>
    <row r="18" spans="1:14" x14ac:dyDescent="0.25">
      <c r="A18" s="7" t="s">
        <v>13</v>
      </c>
      <c r="B18" s="16" t="s">
        <v>61</v>
      </c>
      <c r="C18" s="4">
        <f>-D4</f>
        <v>-250000000</v>
      </c>
      <c r="D18" s="4"/>
      <c r="E18" s="4"/>
      <c r="F18" s="4"/>
      <c r="G18" s="4"/>
      <c r="H18" s="4"/>
    </row>
    <row r="19" spans="1:14" x14ac:dyDescent="0.25">
      <c r="A19" s="7" t="s">
        <v>14</v>
      </c>
      <c r="B19" s="16" t="s">
        <v>63</v>
      </c>
      <c r="C19" s="4">
        <f>-D5</f>
        <v>-1500000000</v>
      </c>
      <c r="D19" s="4"/>
      <c r="E19" s="4"/>
      <c r="F19" s="4"/>
      <c r="G19" s="4"/>
      <c r="H19" s="4"/>
    </row>
    <row r="20" spans="1:14" x14ac:dyDescent="0.25">
      <c r="A20" s="7" t="s">
        <v>15</v>
      </c>
      <c r="B20" s="16" t="s">
        <v>66</v>
      </c>
      <c r="C20" s="4">
        <f>-D7</f>
        <v>-195000000</v>
      </c>
      <c r="D20" s="4"/>
      <c r="E20" s="4"/>
      <c r="F20" s="4"/>
      <c r="G20" s="4"/>
      <c r="H20" s="4"/>
    </row>
    <row r="21" spans="1:14" x14ac:dyDescent="0.25">
      <c r="A21" s="7" t="s">
        <v>16</v>
      </c>
      <c r="B21" s="16" t="s">
        <v>67</v>
      </c>
      <c r="C21" s="4">
        <f>-D8</f>
        <v>-2300000000</v>
      </c>
      <c r="D21" s="4"/>
      <c r="E21" s="4"/>
      <c r="F21" s="4"/>
      <c r="G21" s="4"/>
      <c r="H21" s="4"/>
    </row>
    <row r="22" spans="1:14" x14ac:dyDescent="0.25">
      <c r="A22" s="7"/>
      <c r="B22" s="16"/>
      <c r="C22" s="4"/>
      <c r="D22" s="4"/>
      <c r="E22" s="4"/>
      <c r="F22" s="4"/>
      <c r="G22" s="4"/>
      <c r="H22" s="4"/>
    </row>
    <row r="23" spans="1:14" x14ac:dyDescent="0.25">
      <c r="A23" s="7" t="s">
        <v>12</v>
      </c>
      <c r="B23" s="15" t="s">
        <v>2</v>
      </c>
      <c r="C23" s="9">
        <f>C24+C25+C26++C28+C29</f>
        <v>0</v>
      </c>
      <c r="D23" s="9">
        <f>D24+D25+D26+D27+D28+D29</f>
        <v>-8481600000</v>
      </c>
      <c r="E23" s="9">
        <f>E24+E25+E26+E27+E28+E29</f>
        <v>-9865920000</v>
      </c>
      <c r="F23" s="9">
        <f>F24+F25+F26+F27+F28+F29</f>
        <v>-11111807999.999998</v>
      </c>
      <c r="G23" s="9">
        <f>G24+G25+G26+G27+G28+G29</f>
        <v>-12066988800</v>
      </c>
      <c r="H23" s="9">
        <f>H24+H25+H26+H27+H28+H29</f>
        <v>-12592338240</v>
      </c>
    </row>
    <row r="24" spans="1:14" x14ac:dyDescent="0.25">
      <c r="A24" s="7" t="s">
        <v>17</v>
      </c>
      <c r="B24" s="16" t="s">
        <v>78</v>
      </c>
      <c r="C24" s="4"/>
      <c r="D24" s="4">
        <f>-F5</f>
        <v>-1200000000</v>
      </c>
      <c r="E24" s="4">
        <f>D24</f>
        <v>-1200000000</v>
      </c>
      <c r="F24" s="4">
        <f t="shared" ref="F24:H24" si="2">E24</f>
        <v>-1200000000</v>
      </c>
      <c r="G24" s="4">
        <f t="shared" si="2"/>
        <v>-1200000000</v>
      </c>
      <c r="H24" s="4">
        <f t="shared" si="2"/>
        <v>-1200000000</v>
      </c>
    </row>
    <row r="25" spans="1:14" x14ac:dyDescent="0.25">
      <c r="A25" s="7" t="s">
        <v>18</v>
      </c>
      <c r="B25" s="16" t="s">
        <v>79</v>
      </c>
      <c r="C25" s="4"/>
      <c r="D25" s="4">
        <f>-F6</f>
        <v>-360000000</v>
      </c>
      <c r="E25" s="4">
        <f>D25</f>
        <v>-360000000</v>
      </c>
      <c r="F25" s="4">
        <f>E25</f>
        <v>-360000000</v>
      </c>
      <c r="G25" s="4">
        <f>F25</f>
        <v>-360000000</v>
      </c>
      <c r="H25" s="4">
        <f>G25</f>
        <v>-360000000</v>
      </c>
    </row>
    <row r="26" spans="1:14" ht="18.75" x14ac:dyDescent="0.3">
      <c r="A26" s="7" t="s">
        <v>19</v>
      </c>
      <c r="B26" s="16" t="s">
        <v>83</v>
      </c>
      <c r="C26" s="4"/>
      <c r="D26" s="4">
        <f>-$B8*D12</f>
        <v>-6921600000</v>
      </c>
      <c r="E26" s="4">
        <f>-$B8*E12</f>
        <v>-8305920000</v>
      </c>
      <c r="F26" s="4">
        <f t="shared" ref="F26:I26" si="3">-$B8*F12</f>
        <v>-9551807999.9999981</v>
      </c>
      <c r="G26" s="4">
        <f t="shared" si="3"/>
        <v>-10506988800</v>
      </c>
      <c r="H26" s="4">
        <f t="shared" si="3"/>
        <v>-11032338240</v>
      </c>
      <c r="K26" s="55" t="s">
        <v>56</v>
      </c>
      <c r="L26" s="56"/>
      <c r="M26" s="56"/>
      <c r="N26" s="56"/>
    </row>
    <row r="27" spans="1:14" ht="18.75" x14ac:dyDescent="0.3">
      <c r="A27" s="7"/>
      <c r="B27" s="16"/>
      <c r="C27" s="4"/>
      <c r="D27" s="4"/>
      <c r="E27" s="4"/>
      <c r="F27" s="4"/>
      <c r="G27" s="4"/>
      <c r="H27" s="4"/>
      <c r="K27" s="55"/>
      <c r="L27" s="56"/>
      <c r="M27" s="56"/>
      <c r="N27" s="56"/>
    </row>
    <row r="28" spans="1:14" x14ac:dyDescent="0.25">
      <c r="A28" s="7" t="s">
        <v>20</v>
      </c>
      <c r="B28" s="16"/>
      <c r="C28" s="4"/>
      <c r="D28" s="4"/>
      <c r="E28" s="4"/>
      <c r="F28" s="4"/>
      <c r="G28" s="4"/>
      <c r="H28" s="4"/>
    </row>
    <row r="29" spans="1:14" ht="19.5" thickBot="1" x14ac:dyDescent="0.35">
      <c r="A29" s="7" t="s">
        <v>21</v>
      </c>
      <c r="B29" s="16"/>
      <c r="C29" s="4"/>
      <c r="D29" s="4"/>
      <c r="E29" s="4"/>
      <c r="F29" s="4"/>
      <c r="G29" s="4"/>
      <c r="H29" s="4"/>
      <c r="K29" s="41" t="s">
        <v>48</v>
      </c>
    </row>
    <row r="30" spans="1:14" x14ac:dyDescent="0.25">
      <c r="A30" s="7">
        <v>3</v>
      </c>
      <c r="B30" s="15" t="s">
        <v>0</v>
      </c>
      <c r="C30" s="9">
        <f>C31+C32+C33+C34</f>
        <v>0</v>
      </c>
      <c r="D30" s="9">
        <f>D31+D32+D33+D34</f>
        <v>-76500000</v>
      </c>
      <c r="E30" s="9">
        <f>E31+E32+E33+E34</f>
        <v>-76500000</v>
      </c>
      <c r="F30" s="9">
        <f>F31+F32+F33+F34</f>
        <v>-76500000</v>
      </c>
      <c r="G30" s="9">
        <f>G31+G32+G33+G34</f>
        <v>-76500000</v>
      </c>
      <c r="H30" s="9">
        <f t="shared" ref="H30" si="4">H31+H32+H33+H34</f>
        <v>-76500000</v>
      </c>
      <c r="K30" s="36" t="s">
        <v>47</v>
      </c>
      <c r="L30" s="37" t="s">
        <v>45</v>
      </c>
      <c r="M30" s="37" t="s">
        <v>46</v>
      </c>
      <c r="N30" s="38" t="s">
        <v>31</v>
      </c>
    </row>
    <row r="31" spans="1:14" ht="16.5" thickBot="1" x14ac:dyDescent="0.3">
      <c r="A31" s="7" t="s">
        <v>22</v>
      </c>
      <c r="B31" s="16" t="s">
        <v>81</v>
      </c>
      <c r="C31" s="4"/>
      <c r="D31" s="4">
        <f>-(D6-B6)/5</f>
        <v>-76500000</v>
      </c>
      <c r="E31" s="4">
        <f>D31</f>
        <v>-76500000</v>
      </c>
      <c r="F31" s="4">
        <f t="shared" ref="F31" si="5">E31</f>
        <v>-76500000</v>
      </c>
      <c r="G31" s="4">
        <f>F31</f>
        <v>-76500000</v>
      </c>
      <c r="H31" s="4">
        <f>G31</f>
        <v>-76500000</v>
      </c>
      <c r="J31">
        <v>0</v>
      </c>
      <c r="K31" s="39">
        <v>0</v>
      </c>
      <c r="L31" s="50">
        <v>5</v>
      </c>
      <c r="M31" s="51">
        <v>0.18</v>
      </c>
      <c r="N31" s="40">
        <f>PMT(M31,L31,K31)</f>
        <v>0</v>
      </c>
    </row>
    <row r="32" spans="1:14" x14ac:dyDescent="0.25">
      <c r="A32" s="7" t="s">
        <v>23</v>
      </c>
      <c r="B32" s="16"/>
      <c r="C32" s="4"/>
      <c r="D32" s="4"/>
      <c r="E32" s="4"/>
      <c r="F32" s="4"/>
      <c r="G32" s="4"/>
      <c r="H32" s="4"/>
      <c r="J32">
        <v>1</v>
      </c>
      <c r="K32" s="28">
        <f>K31-M32</f>
        <v>0</v>
      </c>
      <c r="L32" s="29">
        <f>K31*$M$31</f>
        <v>0</v>
      </c>
      <c r="M32" s="29">
        <f>N32-L32</f>
        <v>0</v>
      </c>
      <c r="N32" s="30">
        <f>-N31</f>
        <v>0</v>
      </c>
    </row>
    <row r="33" spans="1:16" x14ac:dyDescent="0.25">
      <c r="A33" s="7"/>
      <c r="B33" s="1"/>
      <c r="C33" s="4"/>
      <c r="D33" s="4"/>
      <c r="E33" s="4"/>
      <c r="F33" s="4"/>
      <c r="G33" s="4"/>
      <c r="H33" s="4"/>
      <c r="J33">
        <v>2</v>
      </c>
      <c r="K33" s="31">
        <f t="shared" ref="K33:K34" si="6">K32-M33</f>
        <v>0</v>
      </c>
      <c r="L33" s="27">
        <f t="shared" ref="L33:L34" si="7">K32*$M$31</f>
        <v>0</v>
      </c>
      <c r="M33" s="27">
        <f t="shared" ref="M33:M36" si="8">N33-L33</f>
        <v>0</v>
      </c>
      <c r="N33" s="32">
        <f>N32</f>
        <v>0</v>
      </c>
    </row>
    <row r="34" spans="1:16" x14ac:dyDescent="0.25">
      <c r="A34" s="7"/>
      <c r="B34" s="1"/>
      <c r="C34" s="4"/>
      <c r="D34" s="4"/>
      <c r="E34" s="4"/>
      <c r="F34" s="4"/>
      <c r="G34" s="4"/>
      <c r="H34" s="4"/>
      <c r="J34">
        <v>3</v>
      </c>
      <c r="K34" s="31">
        <f t="shared" si="6"/>
        <v>0</v>
      </c>
      <c r="L34" s="27">
        <f t="shared" si="7"/>
        <v>0</v>
      </c>
      <c r="M34" s="27">
        <f t="shared" si="8"/>
        <v>0</v>
      </c>
      <c r="N34" s="32">
        <f t="shared" ref="N34" si="9">N33</f>
        <v>0</v>
      </c>
    </row>
    <row r="35" spans="1:16" ht="16.5" thickBot="1" x14ac:dyDescent="0.3">
      <c r="A35" s="7">
        <v>4</v>
      </c>
      <c r="B35" s="17" t="s">
        <v>4</v>
      </c>
      <c r="C35" s="11">
        <f t="shared" ref="C35:H35" si="10">C11+C16+C30</f>
        <v>-4245000000</v>
      </c>
      <c r="D35" s="11">
        <f t="shared" si="10"/>
        <v>17271900000</v>
      </c>
      <c r="E35" s="11">
        <f t="shared" si="10"/>
        <v>21053580000</v>
      </c>
      <c r="F35" s="11">
        <f t="shared" si="10"/>
        <v>24457091999.999992</v>
      </c>
      <c r="G35" s="11">
        <f t="shared" si="10"/>
        <v>27066451200</v>
      </c>
      <c r="H35" s="11">
        <f t="shared" si="10"/>
        <v>28569098760</v>
      </c>
      <c r="J35">
        <v>4</v>
      </c>
      <c r="K35" s="31">
        <f>K34-M35</f>
        <v>0</v>
      </c>
      <c r="L35" s="27">
        <f>K34*$M$31</f>
        <v>0</v>
      </c>
      <c r="M35" s="27">
        <f t="shared" si="8"/>
        <v>0</v>
      </c>
      <c r="N35" s="32">
        <f>N34</f>
        <v>0</v>
      </c>
    </row>
    <row r="36" spans="1:16" ht="16.5" thickBot="1" x14ac:dyDescent="0.3">
      <c r="A36" s="7" t="s">
        <v>44</v>
      </c>
      <c r="B36" s="18" t="s">
        <v>34</v>
      </c>
      <c r="C36" s="12">
        <f>C35</f>
        <v>-4245000000</v>
      </c>
      <c r="D36" s="12">
        <f>C36+D35</f>
        <v>13026900000</v>
      </c>
      <c r="E36" s="12">
        <f>E35</f>
        <v>21053580000</v>
      </c>
      <c r="F36" s="12">
        <f t="shared" ref="F36:H36" si="11">F35</f>
        <v>24457091999.999992</v>
      </c>
      <c r="G36" s="12">
        <f t="shared" si="11"/>
        <v>27066451200</v>
      </c>
      <c r="H36" s="12">
        <f t="shared" si="11"/>
        <v>28569098760</v>
      </c>
      <c r="J36">
        <v>5</v>
      </c>
      <c r="K36" s="33">
        <f>K35-M36</f>
        <v>0</v>
      </c>
      <c r="L36" s="34">
        <f>K35*$M$31</f>
        <v>0</v>
      </c>
      <c r="M36" s="34">
        <f t="shared" si="8"/>
        <v>0</v>
      </c>
      <c r="N36" s="35">
        <f>N35</f>
        <v>0</v>
      </c>
    </row>
    <row r="37" spans="1:16" ht="18.75" x14ac:dyDescent="0.3">
      <c r="A37" s="23">
        <v>5</v>
      </c>
      <c r="B37" s="24" t="s">
        <v>3</v>
      </c>
      <c r="C37" s="25"/>
      <c r="D37" s="25">
        <f>D36*-0.27</f>
        <v>-3517263000</v>
      </c>
      <c r="E37" s="25">
        <f>E36*-0.27</f>
        <v>-5684466600</v>
      </c>
      <c r="F37" s="25">
        <f>F36*-0.27</f>
        <v>-6603414839.9999981</v>
      </c>
      <c r="G37" s="25">
        <f>G36*-0.27</f>
        <v>-7307941824.000001</v>
      </c>
      <c r="H37" s="25">
        <f>H36*-0.27</f>
        <v>-7713656665.2000008</v>
      </c>
      <c r="I37" s="26"/>
      <c r="J37" s="26"/>
      <c r="K37" s="26"/>
      <c r="L37" s="52" t="s">
        <v>51</v>
      </c>
      <c r="M37" s="52" t="s">
        <v>52</v>
      </c>
      <c r="N37" s="52" t="s">
        <v>53</v>
      </c>
      <c r="O37" s="26"/>
      <c r="P37" s="26"/>
    </row>
    <row r="38" spans="1:16" x14ac:dyDescent="0.25">
      <c r="A38" s="7" t="s">
        <v>24</v>
      </c>
      <c r="B38" s="19" t="s">
        <v>5</v>
      </c>
      <c r="C38" s="13">
        <f t="shared" ref="C38:H38" si="12">-C30</f>
        <v>0</v>
      </c>
      <c r="D38" s="13">
        <f t="shared" si="12"/>
        <v>76500000</v>
      </c>
      <c r="E38" s="13">
        <f t="shared" si="12"/>
        <v>76500000</v>
      </c>
      <c r="F38" s="13">
        <f t="shared" si="12"/>
        <v>76500000</v>
      </c>
      <c r="G38" s="13">
        <f t="shared" si="12"/>
        <v>76500000</v>
      </c>
      <c r="H38" s="13">
        <f t="shared" si="12"/>
        <v>76500000</v>
      </c>
    </row>
    <row r="39" spans="1:16" x14ac:dyDescent="0.25">
      <c r="A39" s="7"/>
      <c r="B39" s="3"/>
      <c r="C39" s="4"/>
      <c r="D39" s="4"/>
      <c r="E39" s="4"/>
      <c r="F39" s="4"/>
      <c r="G39" s="4"/>
      <c r="H39" s="4"/>
    </row>
    <row r="40" spans="1:16" x14ac:dyDescent="0.25">
      <c r="A40" s="7">
        <v>6</v>
      </c>
      <c r="B40" s="19" t="s">
        <v>38</v>
      </c>
      <c r="C40" s="13">
        <f>C35+C38</f>
        <v>-4245000000</v>
      </c>
      <c r="D40" s="13">
        <f>D35+D38+D37</f>
        <v>13831137000</v>
      </c>
      <c r="E40" s="13">
        <f>E35+E38+E37</f>
        <v>15445613400</v>
      </c>
      <c r="F40" s="13">
        <f>F35+F38+F37</f>
        <v>17930177159.999992</v>
      </c>
      <c r="G40" s="13">
        <f>G35+G38+G37</f>
        <v>19835009376</v>
      </c>
      <c r="H40" s="13">
        <f>H35+H37+H38</f>
        <v>20931942094.799999</v>
      </c>
    </row>
    <row r="41" spans="1:16" x14ac:dyDescent="0.25">
      <c r="A41" s="7"/>
      <c r="B41" s="3"/>
      <c r="C41" s="4"/>
      <c r="D41" s="4"/>
      <c r="E41" s="4"/>
      <c r="F41" s="4"/>
      <c r="G41" s="4"/>
      <c r="H41" s="4"/>
    </row>
    <row r="42" spans="1:16" x14ac:dyDescent="0.25">
      <c r="A42" s="7">
        <v>7</v>
      </c>
      <c r="B42" s="15" t="s">
        <v>32</v>
      </c>
      <c r="C42" s="9">
        <f>C43+C44+C45</f>
        <v>0</v>
      </c>
      <c r="D42" s="9">
        <f t="shared" ref="D42:H42" si="13">D43+D44+D45</f>
        <v>0</v>
      </c>
      <c r="E42" s="9">
        <f t="shared" si="13"/>
        <v>0</v>
      </c>
      <c r="F42" s="9">
        <f t="shared" si="13"/>
        <v>0</v>
      </c>
      <c r="G42" s="9">
        <f t="shared" si="13"/>
        <v>0</v>
      </c>
      <c r="H42" s="9">
        <f t="shared" si="13"/>
        <v>0</v>
      </c>
    </row>
    <row r="43" spans="1:16" x14ac:dyDescent="0.25">
      <c r="A43" s="7" t="s">
        <v>25</v>
      </c>
      <c r="B43" s="3" t="s">
        <v>29</v>
      </c>
      <c r="C43" s="4">
        <f>K31</f>
        <v>0</v>
      </c>
      <c r="D43" s="14"/>
      <c r="E43" s="14"/>
      <c r="F43" s="14"/>
      <c r="G43" s="14"/>
      <c r="H43" s="14"/>
    </row>
    <row r="44" spans="1:16" x14ac:dyDescent="0.25">
      <c r="A44" s="7"/>
      <c r="B44" s="3"/>
      <c r="C44" s="4"/>
      <c r="D44" s="4"/>
      <c r="E44" s="4"/>
      <c r="F44" s="4"/>
      <c r="G44" s="4"/>
      <c r="H44" s="4"/>
    </row>
    <row r="45" spans="1:16" x14ac:dyDescent="0.25">
      <c r="A45" s="7"/>
      <c r="B45" s="3"/>
      <c r="C45" s="4"/>
      <c r="D45" s="4"/>
      <c r="E45" s="4"/>
      <c r="F45" s="4"/>
      <c r="G45" s="4"/>
      <c r="H45" s="4"/>
    </row>
    <row r="46" spans="1:16" x14ac:dyDescent="0.25">
      <c r="A46" s="7">
        <v>8</v>
      </c>
      <c r="B46" s="15" t="s">
        <v>33</v>
      </c>
      <c r="C46" s="9">
        <f>C47+C48+C49+C50</f>
        <v>-83729129817.270599</v>
      </c>
      <c r="D46" s="9">
        <f>D47+D48+D49+D50</f>
        <v>0</v>
      </c>
      <c r="E46" s="9">
        <f t="shared" ref="E46:H46" si="14">E47+E48+E49+E50</f>
        <v>0</v>
      </c>
      <c r="F46" s="9">
        <f t="shared" si="14"/>
        <v>0</v>
      </c>
      <c r="G46" s="9">
        <f t="shared" si="14"/>
        <v>0</v>
      </c>
      <c r="H46" s="9">
        <f t="shared" si="14"/>
        <v>0</v>
      </c>
    </row>
    <row r="47" spans="1:16" x14ac:dyDescent="0.25">
      <c r="A47" s="7" t="s">
        <v>26</v>
      </c>
      <c r="B47" s="3" t="s">
        <v>30</v>
      </c>
      <c r="C47" s="4"/>
      <c r="D47" s="4">
        <f>-M32</f>
        <v>0</v>
      </c>
      <c r="E47" s="4">
        <f>-M33</f>
        <v>0</v>
      </c>
      <c r="F47" s="4">
        <f>-M34</f>
        <v>0</v>
      </c>
      <c r="G47" s="4">
        <f>-M35</f>
        <v>0</v>
      </c>
      <c r="H47" s="4">
        <f>-M36</f>
        <v>0</v>
      </c>
      <c r="K47" s="86"/>
    </row>
    <row r="48" spans="1:16" x14ac:dyDescent="0.25">
      <c r="A48" s="7" t="s">
        <v>27</v>
      </c>
      <c r="B48" s="3" t="s">
        <v>64</v>
      </c>
      <c r="C48" s="4">
        <f>-D6</f>
        <v>-450000000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K48" s="86"/>
    </row>
    <row r="49" spans="1:11" x14ac:dyDescent="0.25">
      <c r="A49" s="7" t="s">
        <v>28</v>
      </c>
      <c r="B49" s="3" t="s">
        <v>84</v>
      </c>
      <c r="C49" s="4">
        <f>-D3</f>
        <v>-83279129817.270599</v>
      </c>
      <c r="D49" s="4"/>
      <c r="E49" s="4"/>
      <c r="F49" s="4"/>
      <c r="G49" s="4"/>
      <c r="H49" s="4"/>
      <c r="K49" s="86"/>
    </row>
    <row r="50" spans="1:11" x14ac:dyDescent="0.25">
      <c r="A50" s="7"/>
      <c r="B50" s="3"/>
      <c r="C50" s="4"/>
      <c r="D50" s="4"/>
      <c r="E50" s="4"/>
      <c r="F50" s="4"/>
      <c r="G50" s="4"/>
      <c r="H50" s="4"/>
    </row>
    <row r="51" spans="1:11" x14ac:dyDescent="0.25">
      <c r="A51" s="7"/>
      <c r="B51" s="1"/>
      <c r="C51" s="2"/>
      <c r="D51" s="2"/>
      <c r="E51" s="2"/>
      <c r="F51" s="2"/>
      <c r="G51" s="2"/>
      <c r="H51" s="2"/>
    </row>
    <row r="52" spans="1:11" ht="19.5" thickBot="1" x14ac:dyDescent="0.35">
      <c r="A52" s="7"/>
      <c r="B52" s="5" t="s">
        <v>6</v>
      </c>
      <c r="C52" s="6">
        <f>C40+C42+C46</f>
        <v>-87974129817.270599</v>
      </c>
      <c r="D52" s="6">
        <f>D40+D42+D46</f>
        <v>13831137000</v>
      </c>
      <c r="E52" s="6">
        <f t="shared" ref="E52" si="15">E40+E42+E46</f>
        <v>15445613400</v>
      </c>
      <c r="F52" s="6">
        <f>F40+F42+F46</f>
        <v>17930177159.999992</v>
      </c>
      <c r="G52" s="6">
        <f>G40+G42+G46</f>
        <v>19835009376</v>
      </c>
      <c r="H52" s="6">
        <f>H40+H42+H46</f>
        <v>20931942094.799999</v>
      </c>
    </row>
    <row r="53" spans="1:11" ht="21" x14ac:dyDescent="0.35">
      <c r="A53" s="7"/>
      <c r="B53" s="47" t="s">
        <v>41</v>
      </c>
      <c r="C53" s="85">
        <f>IRR(C52:H52)</f>
        <v>-8.8769809303279601E-7</v>
      </c>
      <c r="D53" s="48" t="s">
        <v>39</v>
      </c>
      <c r="E53" s="22"/>
      <c r="F53" s="22"/>
      <c r="G53" s="21"/>
    </row>
    <row r="54" spans="1:11" ht="21" x14ac:dyDescent="0.35">
      <c r="A54" s="7"/>
      <c r="B54" s="46" t="s">
        <v>42</v>
      </c>
      <c r="C54" s="43">
        <f>NPV(E54,D52:H52)+C52</f>
        <v>-26066552842.488258</v>
      </c>
      <c r="D54" s="49" t="s">
        <v>40</v>
      </c>
      <c r="E54" s="44">
        <v>0.12</v>
      </c>
      <c r="F54" s="42" t="s">
        <v>43</v>
      </c>
      <c r="G54" s="45"/>
    </row>
    <row r="55" spans="1:11" ht="21.75" thickBot="1" x14ac:dyDescent="0.4">
      <c r="A55" s="7"/>
      <c r="B55" s="63" t="s">
        <v>58</v>
      </c>
      <c r="C55" s="64">
        <f>3+(-C52+G57)/H52</f>
        <v>6.2028531625192498</v>
      </c>
      <c r="D55" s="65" t="s">
        <v>49</v>
      </c>
      <c r="E55" s="66" t="s">
        <v>50</v>
      </c>
      <c r="F55" s="67"/>
      <c r="G55" s="68"/>
      <c r="I55" s="84"/>
    </row>
    <row r="56" spans="1:11" x14ac:dyDescent="0.25">
      <c r="A56" s="7"/>
    </row>
    <row r="57" spans="1:11" ht="18.75" x14ac:dyDescent="0.3">
      <c r="A57" s="7"/>
      <c r="B57" s="69" t="s">
        <v>57</v>
      </c>
      <c r="C57" s="70">
        <f>C52</f>
        <v>-87974129817.270599</v>
      </c>
      <c r="D57" s="70">
        <f>C57+D52</f>
        <v>-74142992817.270599</v>
      </c>
      <c r="E57" s="70">
        <f t="shared" ref="E57:H57" si="16">D57+E52</f>
        <v>-58697379417.270599</v>
      </c>
      <c r="F57" s="70">
        <f t="shared" si="16"/>
        <v>-40767202257.270607</v>
      </c>
      <c r="G57" s="70">
        <f t="shared" si="16"/>
        <v>-20932192881.270607</v>
      </c>
      <c r="H57" s="70">
        <f t="shared" si="16"/>
        <v>-250786.47060775757</v>
      </c>
    </row>
    <row r="58" spans="1:11" ht="21" x14ac:dyDescent="0.35">
      <c r="A58" s="7"/>
      <c r="B58" s="71" t="s">
        <v>35</v>
      </c>
      <c r="C58" s="72">
        <v>0</v>
      </c>
      <c r="D58" s="72">
        <v>1</v>
      </c>
      <c r="E58" s="72">
        <v>2</v>
      </c>
      <c r="F58" s="72">
        <v>3</v>
      </c>
      <c r="G58" s="72">
        <v>4</v>
      </c>
      <c r="H58" s="72">
        <v>5</v>
      </c>
    </row>
    <row r="59" spans="1:11" x14ac:dyDescent="0.25">
      <c r="A59" s="7"/>
    </row>
    <row r="60" spans="1:11" x14ac:dyDescent="0.25">
      <c r="A60" s="7"/>
    </row>
    <row r="61" spans="1:11" x14ac:dyDescent="0.25">
      <c r="A61" s="7"/>
    </row>
    <row r="62" spans="1:11" x14ac:dyDescent="0.25">
      <c r="A62" s="7"/>
    </row>
    <row r="63" spans="1:11" x14ac:dyDescent="0.25">
      <c r="A63" s="7"/>
    </row>
    <row r="64" spans="1:11" x14ac:dyDescent="0.25">
      <c r="A64" s="7"/>
    </row>
    <row r="65" spans="1:6" x14ac:dyDescent="0.25">
      <c r="A65" s="7"/>
      <c r="F65" s="62"/>
    </row>
    <row r="66" spans="1:6" x14ac:dyDescent="0.25">
      <c r="A6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A062-882A-4A5F-A6DE-89C6602AE442}">
  <dimension ref="A1:AN60"/>
  <sheetViews>
    <sheetView tabSelected="1" topLeftCell="A45" workbookViewId="0">
      <selection activeCell="H65" sqref="H65"/>
    </sheetView>
  </sheetViews>
  <sheetFormatPr baseColWidth="10" defaultRowHeight="15.75" x14ac:dyDescent="0.25"/>
  <cols>
    <col min="1" max="1" width="6.125" customWidth="1"/>
    <col min="2" max="2" width="28.75" customWidth="1"/>
    <col min="3" max="3" width="27.5" customWidth="1"/>
    <col min="4" max="4" width="20.25" customWidth="1"/>
    <col min="5" max="5" width="22.375" customWidth="1"/>
    <col min="6" max="6" width="22.625" customWidth="1"/>
    <col min="7" max="7" width="18.625" customWidth="1"/>
    <col min="8" max="8" width="25" customWidth="1"/>
    <col min="9" max="9" width="41.125" customWidth="1"/>
    <col min="10" max="10" width="22" customWidth="1"/>
    <col min="11" max="11" width="17" bestFit="1" customWidth="1"/>
    <col min="12" max="12" width="18.5" customWidth="1"/>
    <col min="13" max="13" width="17.75" customWidth="1"/>
    <col min="14" max="14" width="18" customWidth="1"/>
  </cols>
  <sheetData>
    <row r="1" spans="1:14" ht="21" x14ac:dyDescent="0.35">
      <c r="A1" s="7"/>
      <c r="B1" s="53" t="s">
        <v>54</v>
      </c>
      <c r="C1" s="54"/>
      <c r="D1" s="20" t="s">
        <v>75</v>
      </c>
      <c r="E1" s="26"/>
      <c r="F1" s="53"/>
      <c r="G1" s="53"/>
      <c r="I1" s="8" t="s">
        <v>55</v>
      </c>
    </row>
    <row r="2" spans="1:14" ht="21" x14ac:dyDescent="0.35">
      <c r="A2" s="7"/>
      <c r="B2" s="53"/>
      <c r="C2" s="54"/>
      <c r="D2" s="20"/>
      <c r="E2" s="26"/>
      <c r="F2" s="53"/>
      <c r="G2" s="53"/>
      <c r="I2" s="8"/>
    </row>
    <row r="3" spans="1:14" ht="21" x14ac:dyDescent="0.35">
      <c r="A3" s="7"/>
      <c r="B3" s="53"/>
      <c r="C3" s="83" t="s">
        <v>60</v>
      </c>
      <c r="D3" s="76">
        <v>85000000</v>
      </c>
      <c r="E3" s="83" t="s">
        <v>68</v>
      </c>
      <c r="F3" s="77">
        <v>15450000000</v>
      </c>
      <c r="G3" s="82"/>
      <c r="H3" s="87" t="s">
        <v>69</v>
      </c>
      <c r="I3" s="88">
        <v>0.4</v>
      </c>
    </row>
    <row r="4" spans="1:14" ht="21" x14ac:dyDescent="0.35">
      <c r="A4" s="7"/>
      <c r="B4" s="53"/>
      <c r="C4" s="83" t="s">
        <v>61</v>
      </c>
      <c r="D4" s="78">
        <v>250000000</v>
      </c>
      <c r="E4" s="83" t="s">
        <v>76</v>
      </c>
      <c r="F4" s="79">
        <v>3000000000</v>
      </c>
      <c r="G4" s="74"/>
      <c r="H4" s="87" t="s">
        <v>70</v>
      </c>
      <c r="I4" s="88">
        <v>0.2</v>
      </c>
    </row>
    <row r="5" spans="1:14" ht="21" x14ac:dyDescent="0.35">
      <c r="A5" s="7"/>
      <c r="B5" s="92" t="s">
        <v>82</v>
      </c>
      <c r="C5" s="83" t="s">
        <v>62</v>
      </c>
      <c r="D5" s="78">
        <v>1500000000</v>
      </c>
      <c r="E5" s="83" t="s">
        <v>78</v>
      </c>
      <c r="F5" s="79">
        <v>1200000000</v>
      </c>
      <c r="G5" s="75"/>
      <c r="H5" s="87" t="s">
        <v>71</v>
      </c>
      <c r="I5" s="88">
        <v>0.15</v>
      </c>
    </row>
    <row r="6" spans="1:14" ht="21" x14ac:dyDescent="0.35">
      <c r="A6" s="7"/>
      <c r="B6" s="93">
        <f>D6*F7</f>
        <v>67500000</v>
      </c>
      <c r="C6" s="83" t="s">
        <v>65</v>
      </c>
      <c r="D6" s="80">
        <v>450000000</v>
      </c>
      <c r="E6" s="89" t="s">
        <v>79</v>
      </c>
      <c r="F6" s="90">
        <v>360000000</v>
      </c>
      <c r="G6" s="57"/>
      <c r="H6" s="87" t="s">
        <v>72</v>
      </c>
      <c r="I6" s="88">
        <v>0.1</v>
      </c>
    </row>
    <row r="7" spans="1:14" ht="21" x14ac:dyDescent="0.35">
      <c r="A7" s="7"/>
      <c r="B7" s="92" t="s">
        <v>83</v>
      </c>
      <c r="C7" s="83" t="s">
        <v>66</v>
      </c>
      <c r="D7" s="80">
        <v>195000000</v>
      </c>
      <c r="E7" s="89" t="s">
        <v>59</v>
      </c>
      <c r="F7" s="81">
        <v>0.15</v>
      </c>
      <c r="G7" s="60"/>
      <c r="H7" s="87" t="s">
        <v>73</v>
      </c>
      <c r="I7" s="88">
        <v>0.05</v>
      </c>
    </row>
    <row r="8" spans="1:14" ht="21" x14ac:dyDescent="0.35">
      <c r="A8" s="7"/>
      <c r="B8" s="94">
        <v>0.32</v>
      </c>
      <c r="C8" s="83" t="s">
        <v>67</v>
      </c>
      <c r="D8" s="80">
        <v>2300000000</v>
      </c>
      <c r="E8" s="91" t="s">
        <v>80</v>
      </c>
      <c r="F8" s="82">
        <v>5</v>
      </c>
      <c r="G8" s="57"/>
      <c r="H8" s="58"/>
      <c r="I8" s="59"/>
    </row>
    <row r="9" spans="1:14" x14ac:dyDescent="0.25">
      <c r="A9" s="7"/>
    </row>
    <row r="10" spans="1:14" ht="21" x14ac:dyDescent="0.35">
      <c r="A10" s="7"/>
      <c r="B10" s="20" t="s">
        <v>35</v>
      </c>
      <c r="C10" s="8">
        <v>0</v>
      </c>
      <c r="D10" s="8">
        <v>1</v>
      </c>
      <c r="E10" s="8">
        <v>2</v>
      </c>
      <c r="F10" s="8">
        <v>3</v>
      </c>
      <c r="G10" s="8">
        <v>4</v>
      </c>
      <c r="H10" s="8">
        <v>5</v>
      </c>
    </row>
    <row r="11" spans="1:14" x14ac:dyDescent="0.25">
      <c r="A11" s="7">
        <v>1</v>
      </c>
      <c r="B11" s="15" t="s">
        <v>36</v>
      </c>
      <c r="C11" s="9">
        <f>C12+C13+C14+C15</f>
        <v>0</v>
      </c>
      <c r="D11" s="9">
        <f t="shared" ref="D11:H11" si="0">D12+D13+D14+D15</f>
        <v>25830000000</v>
      </c>
      <c r="E11" s="9">
        <f t="shared" si="0"/>
        <v>30996000000</v>
      </c>
      <c r="F11" s="9">
        <f t="shared" si="0"/>
        <v>35645399999.999992</v>
      </c>
      <c r="G11" s="9">
        <f t="shared" si="0"/>
        <v>39209940000</v>
      </c>
      <c r="H11" s="9">
        <f t="shared" si="0"/>
        <v>41237937000</v>
      </c>
      <c r="L11" s="10"/>
      <c r="N11" s="10"/>
    </row>
    <row r="12" spans="1:14" x14ac:dyDescent="0.25">
      <c r="A12" s="7" t="s">
        <v>7</v>
      </c>
      <c r="B12" s="16" t="s">
        <v>68</v>
      </c>
      <c r="C12" s="61"/>
      <c r="D12" s="4">
        <f>F3*(1+I3)</f>
        <v>21630000000</v>
      </c>
      <c r="E12" s="4">
        <f>D12*(1+I4)</f>
        <v>25956000000</v>
      </c>
      <c r="F12" s="4">
        <f>E12*(1+I5)</f>
        <v>29849399999.999996</v>
      </c>
      <c r="G12" s="4">
        <f>F12*(1+I6)</f>
        <v>32834340000</v>
      </c>
      <c r="H12" s="4">
        <f>G12*(1+I7)</f>
        <v>34476057000</v>
      </c>
      <c r="L12" s="10"/>
      <c r="N12" s="10"/>
    </row>
    <row r="13" spans="1:14" x14ac:dyDescent="0.25">
      <c r="A13" s="7" t="s">
        <v>8</v>
      </c>
      <c r="B13" s="16" t="s">
        <v>77</v>
      </c>
      <c r="C13" s="61"/>
      <c r="D13" s="4">
        <f>F4*(1+I3)</f>
        <v>4199999999.9999995</v>
      </c>
      <c r="E13" s="4">
        <f>D13*(1+I4)</f>
        <v>5039999999.999999</v>
      </c>
      <c r="F13" s="4">
        <f>E13*(1+I5)</f>
        <v>5795999999.9999981</v>
      </c>
      <c r="G13" s="4">
        <f>F13*(1+I6)</f>
        <v>6375599999.9999981</v>
      </c>
      <c r="H13" s="4">
        <f>G13*(1+I7)</f>
        <v>6694379999.9999981</v>
      </c>
      <c r="L13" s="10"/>
      <c r="N13" s="10"/>
    </row>
    <row r="14" spans="1:14" x14ac:dyDescent="0.25">
      <c r="A14" s="7" t="s">
        <v>9</v>
      </c>
      <c r="B14" s="16" t="s">
        <v>74</v>
      </c>
      <c r="C14" s="61"/>
      <c r="D14" s="4"/>
      <c r="E14" s="4"/>
      <c r="F14" s="4"/>
      <c r="G14" s="4"/>
      <c r="H14" s="4">
        <f>B6</f>
        <v>67500000</v>
      </c>
      <c r="L14" s="10"/>
      <c r="N14" s="10"/>
    </row>
    <row r="15" spans="1:14" x14ac:dyDescent="0.25">
      <c r="A15" s="7" t="s">
        <v>10</v>
      </c>
      <c r="B15" s="16"/>
      <c r="C15" s="61"/>
      <c r="D15" s="4"/>
      <c r="E15" s="4"/>
      <c r="F15" s="4"/>
      <c r="G15" s="4"/>
      <c r="H15" s="4"/>
      <c r="L15" s="10"/>
      <c r="N15" s="10"/>
    </row>
    <row r="16" spans="1:14" x14ac:dyDescent="0.25">
      <c r="A16" s="7">
        <v>2</v>
      </c>
      <c r="B16" s="15" t="s">
        <v>37</v>
      </c>
      <c r="C16" s="9">
        <f>C17+C23</f>
        <v>-4245000000</v>
      </c>
      <c r="D16" s="9">
        <f>D17+D23</f>
        <v>-11481600000</v>
      </c>
      <c r="E16" s="9">
        <f>E17+E23</f>
        <v>-12219507588.881706</v>
      </c>
      <c r="F16" s="9">
        <f>F17+F23</f>
        <v>-12754341936.651581</v>
      </c>
      <c r="G16" s="9">
        <f>G17+G23</f>
        <v>-12927363719.198448</v>
      </c>
      <c r="H16" s="9">
        <f>H17+H23</f>
        <v>-12592338240</v>
      </c>
    </row>
    <row r="17" spans="1:14" x14ac:dyDescent="0.25">
      <c r="A17" s="7" t="s">
        <v>11</v>
      </c>
      <c r="B17" s="15" t="s">
        <v>1</v>
      </c>
      <c r="C17" s="73">
        <f>C18+C19+C20+C21+C22</f>
        <v>-4245000000</v>
      </c>
      <c r="D17" s="9">
        <f t="shared" ref="D17:H17" si="1">D18+D19+D20+D21+D22</f>
        <v>0</v>
      </c>
      <c r="E17" s="9">
        <f>E18+E19+E20+E21+E22</f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N17" s="10"/>
    </row>
    <row r="18" spans="1:14" x14ac:dyDescent="0.25">
      <c r="A18" s="7" t="s">
        <v>13</v>
      </c>
      <c r="B18" s="16" t="s">
        <v>61</v>
      </c>
      <c r="C18" s="4">
        <f>-D4</f>
        <v>-250000000</v>
      </c>
      <c r="D18" s="4"/>
      <c r="E18" s="4"/>
      <c r="F18" s="4"/>
      <c r="G18" s="4"/>
      <c r="H18" s="4"/>
    </row>
    <row r="19" spans="1:14" x14ac:dyDescent="0.25">
      <c r="A19" s="7" t="s">
        <v>14</v>
      </c>
      <c r="B19" s="16" t="s">
        <v>63</v>
      </c>
      <c r="C19" s="4">
        <f>-D5</f>
        <v>-1500000000</v>
      </c>
      <c r="D19" s="4"/>
      <c r="E19" s="4"/>
      <c r="F19" s="4"/>
      <c r="G19" s="4"/>
      <c r="H19" s="4"/>
    </row>
    <row r="20" spans="1:14" x14ac:dyDescent="0.25">
      <c r="A20" s="7" t="s">
        <v>15</v>
      </c>
      <c r="B20" s="16" t="s">
        <v>66</v>
      </c>
      <c r="C20" s="4">
        <f>-D7</f>
        <v>-195000000</v>
      </c>
      <c r="D20" s="4"/>
      <c r="E20" s="4"/>
      <c r="F20" s="4"/>
      <c r="G20" s="4"/>
      <c r="H20" s="4"/>
    </row>
    <row r="21" spans="1:14" x14ac:dyDescent="0.25">
      <c r="A21" s="7" t="s">
        <v>16</v>
      </c>
      <c r="B21" s="16" t="s">
        <v>67</v>
      </c>
      <c r="C21" s="4">
        <f>-D8</f>
        <v>-2300000000</v>
      </c>
      <c r="D21" s="4"/>
      <c r="E21" s="4"/>
      <c r="F21" s="4"/>
      <c r="G21" s="4"/>
      <c r="H21" s="4"/>
    </row>
    <row r="22" spans="1:14" x14ac:dyDescent="0.25">
      <c r="A22" s="7"/>
      <c r="B22" s="16"/>
      <c r="C22" s="4"/>
      <c r="D22" s="4"/>
      <c r="E22" s="4"/>
      <c r="F22" s="4"/>
      <c r="G22" s="4"/>
      <c r="H22" s="4"/>
    </row>
    <row r="23" spans="1:14" x14ac:dyDescent="0.25">
      <c r="A23" s="7" t="s">
        <v>12</v>
      </c>
      <c r="B23" s="15" t="s">
        <v>2</v>
      </c>
      <c r="C23" s="9">
        <f>C24+C25+C26++C28+C29</f>
        <v>0</v>
      </c>
      <c r="D23" s="9">
        <f>D24+D25+D26+D27+D28+D29</f>
        <v>-11481600000</v>
      </c>
      <c r="E23" s="9">
        <f>E24+E25+E26+E27+E28+E29</f>
        <v>-12219507588.881706</v>
      </c>
      <c r="F23" s="9">
        <f>F24+F25+F26+F27+F28+F29</f>
        <v>-12754341936.651581</v>
      </c>
      <c r="G23" s="9">
        <f>G24+G25+G26+G27+G28+G29</f>
        <v>-12927363719.198448</v>
      </c>
      <c r="H23" s="9">
        <f>H24+H25+H26+H27+H28+H29</f>
        <v>-12592338240</v>
      </c>
    </row>
    <row r="24" spans="1:14" x14ac:dyDescent="0.25">
      <c r="A24" s="7" t="s">
        <v>17</v>
      </c>
      <c r="B24" s="16" t="s">
        <v>78</v>
      </c>
      <c r="C24" s="4"/>
      <c r="D24" s="4">
        <f>-F5</f>
        <v>-1200000000</v>
      </c>
      <c r="E24" s="4">
        <f>D24</f>
        <v>-1200000000</v>
      </c>
      <c r="F24" s="4">
        <f t="shared" ref="F24:H24" si="2">E24</f>
        <v>-1200000000</v>
      </c>
      <c r="G24" s="4">
        <f t="shared" si="2"/>
        <v>-1200000000</v>
      </c>
      <c r="H24" s="4">
        <f t="shared" si="2"/>
        <v>-1200000000</v>
      </c>
    </row>
    <row r="25" spans="1:14" x14ac:dyDescent="0.25">
      <c r="A25" s="7" t="s">
        <v>18</v>
      </c>
      <c r="B25" s="16" t="s">
        <v>79</v>
      </c>
      <c r="C25" s="4"/>
      <c r="D25" s="4">
        <f>-F6</f>
        <v>-360000000</v>
      </c>
      <c r="E25" s="4">
        <f>D25</f>
        <v>-360000000</v>
      </c>
      <c r="F25" s="4">
        <f>E25</f>
        <v>-360000000</v>
      </c>
      <c r="G25" s="4">
        <f>F25</f>
        <v>-360000000</v>
      </c>
      <c r="H25" s="4">
        <f>G25</f>
        <v>-360000000</v>
      </c>
    </row>
    <row r="26" spans="1:14" ht="18.75" x14ac:dyDescent="0.3">
      <c r="A26" s="7" t="s">
        <v>19</v>
      </c>
      <c r="B26" s="16" t="s">
        <v>83</v>
      </c>
      <c r="C26" s="4"/>
      <c r="D26" s="4">
        <f>-$B8*D12</f>
        <v>-6921600000</v>
      </c>
      <c r="E26" s="4">
        <f>-$B8*E12</f>
        <v>-8305920000</v>
      </c>
      <c r="F26" s="4">
        <f t="shared" ref="F26:I26" si="3">-$B8*F12</f>
        <v>-9551807999.9999981</v>
      </c>
      <c r="G26" s="4">
        <f t="shared" si="3"/>
        <v>-10506988800</v>
      </c>
      <c r="H26" s="4">
        <f t="shared" si="3"/>
        <v>-11032338240</v>
      </c>
      <c r="K26" s="55" t="s">
        <v>56</v>
      </c>
      <c r="L26" s="56"/>
      <c r="M26" s="56"/>
      <c r="N26" s="56"/>
    </row>
    <row r="27" spans="1:14" ht="18.75" x14ac:dyDescent="0.3">
      <c r="A27" s="7"/>
      <c r="B27" s="16"/>
      <c r="C27" s="4"/>
      <c r="D27" s="4"/>
      <c r="E27" s="4"/>
      <c r="F27" s="4"/>
      <c r="G27" s="4"/>
      <c r="H27" s="4"/>
      <c r="K27" s="55"/>
      <c r="L27" s="56"/>
      <c r="M27" s="56"/>
      <c r="N27" s="56"/>
    </row>
    <row r="28" spans="1:14" x14ac:dyDescent="0.25">
      <c r="A28" s="7" t="s">
        <v>20</v>
      </c>
      <c r="B28" s="16"/>
      <c r="C28" s="4"/>
      <c r="D28" s="4"/>
      <c r="E28" s="4"/>
      <c r="F28" s="4"/>
      <c r="G28" s="4"/>
      <c r="H28" s="4"/>
    </row>
    <row r="29" spans="1:14" ht="19.5" thickBot="1" x14ac:dyDescent="0.35">
      <c r="A29" s="7" t="s">
        <v>21</v>
      </c>
      <c r="B29" s="16" t="s">
        <v>85</v>
      </c>
      <c r="C29" s="4"/>
      <c r="D29" s="4">
        <f>-L32</f>
        <v>-3000000000</v>
      </c>
      <c r="E29" s="4">
        <f>-L33</f>
        <v>-2353587588.8817062</v>
      </c>
      <c r="F29" s="4">
        <f>-L34</f>
        <v>-1642533936.6515834</v>
      </c>
      <c r="G29" s="4">
        <f>-L35</f>
        <v>-860374919.19844818</v>
      </c>
      <c r="H29" s="4">
        <f>-L36</f>
        <v>0</v>
      </c>
      <c r="K29" s="41" t="s">
        <v>48</v>
      </c>
    </row>
    <row r="30" spans="1:14" x14ac:dyDescent="0.25">
      <c r="A30" s="7">
        <v>3</v>
      </c>
      <c r="B30" s="15" t="s">
        <v>0</v>
      </c>
      <c r="C30" s="9">
        <f>C31+C32+C33+C34</f>
        <v>0</v>
      </c>
      <c r="D30" s="9">
        <f>D31+D32+D33+D34</f>
        <v>-76500000</v>
      </c>
      <c r="E30" s="9">
        <f>E31+E32+E33+E34</f>
        <v>-76500000</v>
      </c>
      <c r="F30" s="9">
        <f>F31+F32+F33+F34</f>
        <v>-76500000</v>
      </c>
      <c r="G30" s="9">
        <f>G31+G32+G33+G34</f>
        <v>-76500000</v>
      </c>
      <c r="H30" s="9">
        <f t="shared" ref="H30" si="4">H31+H32+H33+H34</f>
        <v>-76500000</v>
      </c>
      <c r="K30" s="36" t="s">
        <v>47</v>
      </c>
      <c r="L30" s="37" t="s">
        <v>45</v>
      </c>
      <c r="M30" s="37" t="s">
        <v>46</v>
      </c>
      <c r="N30" s="38" t="s">
        <v>31</v>
      </c>
    </row>
    <row r="31" spans="1:14" ht="16.5" thickBot="1" x14ac:dyDescent="0.3">
      <c r="A31" s="7" t="s">
        <v>22</v>
      </c>
      <c r="B31" s="16" t="s">
        <v>81</v>
      </c>
      <c r="C31" s="4"/>
      <c r="D31" s="4">
        <f>-(D6-B6)/5</f>
        <v>-76500000</v>
      </c>
      <c r="E31" s="4">
        <f>D31</f>
        <v>-76500000</v>
      </c>
      <c r="F31" s="4">
        <f t="shared" ref="F31" si="5">E31</f>
        <v>-76500000</v>
      </c>
      <c r="G31" s="4">
        <f>F31</f>
        <v>-76500000</v>
      </c>
      <c r="H31" s="4">
        <f>G31</f>
        <v>-76500000</v>
      </c>
      <c r="J31">
        <v>0</v>
      </c>
      <c r="K31" s="39">
        <v>30000000000</v>
      </c>
      <c r="L31" s="50">
        <v>4</v>
      </c>
      <c r="M31" s="51">
        <v>0.1</v>
      </c>
      <c r="N31" s="40">
        <f>PMT(M31,L31,K31)</f>
        <v>-9464124111.1829357</v>
      </c>
    </row>
    <row r="32" spans="1:14" x14ac:dyDescent="0.25">
      <c r="A32" s="7" t="s">
        <v>23</v>
      </c>
      <c r="B32" s="16"/>
      <c r="C32" s="4"/>
      <c r="D32" s="4"/>
      <c r="E32" s="4"/>
      <c r="F32" s="4"/>
      <c r="G32" s="4"/>
      <c r="H32" s="4"/>
      <c r="J32">
        <v>1</v>
      </c>
      <c r="K32" s="28">
        <f>K31-M32</f>
        <v>23535875888.817062</v>
      </c>
      <c r="L32" s="29">
        <f>K31*$M$31</f>
        <v>3000000000</v>
      </c>
      <c r="M32" s="29">
        <f>N32-L32</f>
        <v>6464124111.1829357</v>
      </c>
      <c r="N32" s="30">
        <f>-N31</f>
        <v>9464124111.1829357</v>
      </c>
    </row>
    <row r="33" spans="1:40" x14ac:dyDescent="0.25">
      <c r="A33" s="7"/>
      <c r="B33" s="1"/>
      <c r="C33" s="4"/>
      <c r="D33" s="4"/>
      <c r="E33" s="4"/>
      <c r="F33" s="4"/>
      <c r="G33" s="4"/>
      <c r="H33" s="4"/>
      <c r="J33">
        <v>2</v>
      </c>
      <c r="K33" s="31">
        <f t="shared" ref="K33:K34" si="6">K32-M33</f>
        <v>16425339366.515833</v>
      </c>
      <c r="L33" s="27">
        <f t="shared" ref="L33:L34" si="7">K32*$M$31</f>
        <v>2353587588.8817062</v>
      </c>
      <c r="M33" s="27">
        <f t="shared" ref="M33:M36" si="8">N33-L33</f>
        <v>7110536522.3012295</v>
      </c>
      <c r="N33" s="32">
        <f>N32</f>
        <v>9464124111.1829357</v>
      </c>
    </row>
    <row r="34" spans="1:40" x14ac:dyDescent="0.25">
      <c r="A34" s="7"/>
      <c r="B34" s="1"/>
      <c r="C34" s="4"/>
      <c r="D34" s="4"/>
      <c r="E34" s="4"/>
      <c r="F34" s="4"/>
      <c r="G34" s="4"/>
      <c r="H34" s="4"/>
      <c r="J34">
        <v>3</v>
      </c>
      <c r="K34" s="31">
        <f t="shared" si="6"/>
        <v>8603749191.9844818</v>
      </c>
      <c r="L34" s="27">
        <f t="shared" si="7"/>
        <v>1642533936.6515834</v>
      </c>
      <c r="M34" s="27">
        <f t="shared" si="8"/>
        <v>7821590174.531352</v>
      </c>
      <c r="N34" s="32">
        <f t="shared" ref="N34" si="9">N33</f>
        <v>9464124111.1829357</v>
      </c>
    </row>
    <row r="35" spans="1:40" ht="16.5" thickBot="1" x14ac:dyDescent="0.3">
      <c r="A35" s="7">
        <v>4</v>
      </c>
      <c r="B35" s="17" t="s">
        <v>4</v>
      </c>
      <c r="C35" s="11">
        <f t="shared" ref="C35:H35" si="10">C11+C16+C30</f>
        <v>-4245000000</v>
      </c>
      <c r="D35" s="11">
        <f t="shared" si="10"/>
        <v>14271900000</v>
      </c>
      <c r="E35" s="11">
        <f t="shared" si="10"/>
        <v>18699992411.118294</v>
      </c>
      <c r="F35" s="11">
        <f t="shared" si="10"/>
        <v>22814558063.348412</v>
      </c>
      <c r="G35" s="11">
        <f t="shared" si="10"/>
        <v>26206076280.801552</v>
      </c>
      <c r="H35" s="11">
        <f t="shared" si="10"/>
        <v>28569098760</v>
      </c>
      <c r="J35">
        <v>4</v>
      </c>
      <c r="K35" s="31">
        <f>K34-M35</f>
        <v>0</v>
      </c>
      <c r="L35" s="27">
        <f>K34*$M$31</f>
        <v>860374919.19844818</v>
      </c>
      <c r="M35" s="27">
        <f t="shared" si="8"/>
        <v>8603749191.9844875</v>
      </c>
      <c r="N35" s="32">
        <f>N34</f>
        <v>9464124111.1829357</v>
      </c>
    </row>
    <row r="36" spans="1:40" ht="16.5" thickBot="1" x14ac:dyDescent="0.3">
      <c r="A36" s="7" t="s">
        <v>44</v>
      </c>
      <c r="B36" s="18" t="s">
        <v>34</v>
      </c>
      <c r="C36" s="12">
        <f>C35</f>
        <v>-4245000000</v>
      </c>
      <c r="D36" s="12">
        <f>C36+D35</f>
        <v>10026900000</v>
      </c>
      <c r="E36" s="12">
        <f>E35</f>
        <v>18699992411.118294</v>
      </c>
      <c r="F36" s="12">
        <f t="shared" ref="F36:H36" si="11">F35</f>
        <v>22814558063.348412</v>
      </c>
      <c r="G36" s="12">
        <f t="shared" si="11"/>
        <v>26206076280.801552</v>
      </c>
      <c r="H36" s="12">
        <f t="shared" si="11"/>
        <v>28569098760</v>
      </c>
      <c r="J36">
        <v>5</v>
      </c>
      <c r="K36" s="33">
        <f>K35-M36</f>
        <v>-9464124111.1829357</v>
      </c>
      <c r="L36" s="34">
        <f>K35*$M$31</f>
        <v>0</v>
      </c>
      <c r="M36" s="34">
        <f t="shared" si="8"/>
        <v>9464124111.1829357</v>
      </c>
      <c r="N36" s="35">
        <f>N35</f>
        <v>9464124111.1829357</v>
      </c>
    </row>
    <row r="37" spans="1:40" ht="18.75" x14ac:dyDescent="0.3">
      <c r="A37" s="23">
        <v>5</v>
      </c>
      <c r="B37" s="24" t="s">
        <v>3</v>
      </c>
      <c r="C37" s="25"/>
      <c r="D37" s="25">
        <f>D36*-0.27</f>
        <v>-2707263000</v>
      </c>
      <c r="E37" s="25">
        <f>E36*-0.27</f>
        <v>-5048997951.0019398</v>
      </c>
      <c r="F37" s="25">
        <f>F36*-0.27</f>
        <v>-6159930677.1040716</v>
      </c>
      <c r="G37" s="25">
        <f>G36*-0.27</f>
        <v>-7075640595.8164196</v>
      </c>
      <c r="H37" s="25">
        <f>H36*-0.27</f>
        <v>-7713656665.2000008</v>
      </c>
      <c r="I37" s="26"/>
      <c r="J37" s="26"/>
      <c r="K37" s="26"/>
      <c r="L37" s="52" t="s">
        <v>51</v>
      </c>
      <c r="M37" s="52" t="s">
        <v>52</v>
      </c>
      <c r="N37" s="52" t="s">
        <v>53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 spans="1:40" x14ac:dyDescent="0.25">
      <c r="A38" s="7" t="s">
        <v>24</v>
      </c>
      <c r="B38" s="19" t="s">
        <v>5</v>
      </c>
      <c r="C38" s="13">
        <f t="shared" ref="C38:H38" si="12">-C30</f>
        <v>0</v>
      </c>
      <c r="D38" s="13">
        <f t="shared" si="12"/>
        <v>76500000</v>
      </c>
      <c r="E38" s="13">
        <f t="shared" si="12"/>
        <v>76500000</v>
      </c>
      <c r="F38" s="13">
        <f t="shared" si="12"/>
        <v>76500000</v>
      </c>
      <c r="G38" s="13">
        <f t="shared" si="12"/>
        <v>76500000</v>
      </c>
      <c r="H38" s="13">
        <f t="shared" si="12"/>
        <v>76500000</v>
      </c>
    </row>
    <row r="39" spans="1:40" x14ac:dyDescent="0.25">
      <c r="A39" s="7"/>
      <c r="B39" s="3"/>
      <c r="C39" s="4"/>
      <c r="D39" s="4"/>
      <c r="E39" s="4"/>
      <c r="F39" s="4"/>
      <c r="G39" s="4"/>
      <c r="H39" s="4"/>
    </row>
    <row r="40" spans="1:40" x14ac:dyDescent="0.25">
      <c r="A40" s="7">
        <v>6</v>
      </c>
      <c r="B40" s="19" t="s">
        <v>38</v>
      </c>
      <c r="C40" s="13">
        <f>C35+C38</f>
        <v>-4245000000</v>
      </c>
      <c r="D40" s="13">
        <f>D35+D38+D37</f>
        <v>11641137000</v>
      </c>
      <c r="E40" s="13">
        <f>E35+E38+E37</f>
        <v>13727494460.116354</v>
      </c>
      <c r="F40" s="13">
        <f>F35+F38+F37</f>
        <v>16731127386.244339</v>
      </c>
      <c r="G40" s="13">
        <f>G35+G38+G37</f>
        <v>19206935684.98513</v>
      </c>
      <c r="H40" s="13">
        <f>H35+H37+H38</f>
        <v>20931942094.799999</v>
      </c>
    </row>
    <row r="41" spans="1:40" x14ac:dyDescent="0.25">
      <c r="A41" s="7"/>
      <c r="B41" s="3"/>
      <c r="C41" s="4"/>
      <c r="D41" s="4"/>
      <c r="E41" s="4"/>
      <c r="F41" s="4"/>
      <c r="G41" s="4"/>
      <c r="H41" s="4"/>
    </row>
    <row r="42" spans="1:40" x14ac:dyDescent="0.25">
      <c r="A42" s="7">
        <v>7</v>
      </c>
      <c r="B42" s="15" t="s">
        <v>32</v>
      </c>
      <c r="C42" s="9">
        <f>C43+C44+C45</f>
        <v>30000000000</v>
      </c>
      <c r="D42" s="9">
        <f t="shared" ref="D42:H42" si="13">D43+D44+D45</f>
        <v>0</v>
      </c>
      <c r="E42" s="9">
        <f t="shared" si="13"/>
        <v>0</v>
      </c>
      <c r="F42" s="9">
        <f t="shared" si="13"/>
        <v>0</v>
      </c>
      <c r="G42" s="9">
        <f t="shared" si="13"/>
        <v>0</v>
      </c>
      <c r="H42" s="9">
        <f t="shared" si="13"/>
        <v>0</v>
      </c>
    </row>
    <row r="43" spans="1:40" x14ac:dyDescent="0.25">
      <c r="A43" s="7" t="s">
        <v>25</v>
      </c>
      <c r="B43" s="3" t="s">
        <v>29</v>
      </c>
      <c r="C43" s="4">
        <f>K31</f>
        <v>30000000000</v>
      </c>
      <c r="D43" s="14"/>
      <c r="E43" s="14"/>
      <c r="F43" s="14"/>
      <c r="G43" s="14"/>
      <c r="H43" s="14"/>
    </row>
    <row r="44" spans="1:40" x14ac:dyDescent="0.25">
      <c r="A44" s="7"/>
      <c r="B44" s="3"/>
      <c r="C44" s="4"/>
      <c r="D44" s="4"/>
      <c r="E44" s="4"/>
      <c r="F44" s="4"/>
      <c r="G44" s="4"/>
      <c r="H44" s="4"/>
    </row>
    <row r="45" spans="1:40" x14ac:dyDescent="0.25">
      <c r="A45" s="7"/>
      <c r="B45" s="3"/>
      <c r="C45" s="4"/>
      <c r="D45" s="4"/>
      <c r="E45" s="4"/>
      <c r="F45" s="4"/>
      <c r="G45" s="4"/>
      <c r="H45" s="4"/>
    </row>
    <row r="46" spans="1:40" x14ac:dyDescent="0.25">
      <c r="A46" s="7">
        <v>8</v>
      </c>
      <c r="B46" s="15" t="s">
        <v>33</v>
      </c>
      <c r="C46" s="9">
        <f>C47+C48+C49+C50</f>
        <v>-535000000</v>
      </c>
      <c r="D46" s="9">
        <f>D47+D48+D49+D50</f>
        <v>-6464124111.1829357</v>
      </c>
      <c r="E46" s="9">
        <f t="shared" ref="E46:H46" si="14">E47+E48+E49+E50</f>
        <v>-7110536522.3012295</v>
      </c>
      <c r="F46" s="9">
        <f t="shared" si="14"/>
        <v>-7821590174.531352</v>
      </c>
      <c r="G46" s="9">
        <f t="shared" si="14"/>
        <v>-8603749191.9844875</v>
      </c>
      <c r="H46" s="9">
        <f t="shared" si="14"/>
        <v>0</v>
      </c>
    </row>
    <row r="47" spans="1:40" x14ac:dyDescent="0.25">
      <c r="A47" s="7" t="s">
        <v>26</v>
      </c>
      <c r="B47" s="3" t="s">
        <v>30</v>
      </c>
      <c r="C47" s="4"/>
      <c r="D47" s="4">
        <f>-M32</f>
        <v>-6464124111.1829357</v>
      </c>
      <c r="E47" s="4">
        <f>-M33</f>
        <v>-7110536522.3012295</v>
      </c>
      <c r="F47" s="4">
        <f>-M34</f>
        <v>-7821590174.531352</v>
      </c>
      <c r="G47" s="4">
        <f>-M35</f>
        <v>-8603749191.9844875</v>
      </c>
      <c r="H47" s="4"/>
      <c r="K47" s="86"/>
    </row>
    <row r="48" spans="1:40" x14ac:dyDescent="0.25">
      <c r="A48" s="7" t="s">
        <v>27</v>
      </c>
      <c r="B48" s="3" t="s">
        <v>64</v>
      </c>
      <c r="C48" s="4">
        <f>-D6</f>
        <v>-450000000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K48" s="86"/>
    </row>
    <row r="49" spans="1:11" x14ac:dyDescent="0.25">
      <c r="A49" s="7" t="s">
        <v>28</v>
      </c>
      <c r="B49" s="3" t="s">
        <v>84</v>
      </c>
      <c r="C49" s="4">
        <f>-D3</f>
        <v>-85000000</v>
      </c>
      <c r="D49" s="4"/>
      <c r="E49" s="4"/>
      <c r="F49" s="4"/>
      <c r="G49" s="4"/>
      <c r="H49" s="4"/>
      <c r="K49" s="86"/>
    </row>
    <row r="50" spans="1:11" x14ac:dyDescent="0.25">
      <c r="A50" s="7"/>
      <c r="B50" s="3"/>
      <c r="C50" s="4"/>
      <c r="D50" s="4"/>
      <c r="E50" s="4"/>
      <c r="F50" s="4"/>
      <c r="G50" s="4"/>
      <c r="H50" s="4"/>
    </row>
    <row r="51" spans="1:11" x14ac:dyDescent="0.25">
      <c r="A51" s="7"/>
      <c r="B51" s="1"/>
      <c r="C51" s="2"/>
      <c r="D51" s="2"/>
      <c r="E51" s="2"/>
      <c r="F51" s="2"/>
      <c r="G51" s="2"/>
      <c r="H51" s="2"/>
    </row>
    <row r="52" spans="1:11" ht="19.5" thickBot="1" x14ac:dyDescent="0.35">
      <c r="A52" s="7"/>
      <c r="B52" s="5" t="s">
        <v>6</v>
      </c>
      <c r="C52" s="6">
        <f>C40+C42+C46</f>
        <v>25220000000</v>
      </c>
      <c r="D52" s="6">
        <f>D40+D42+D46</f>
        <v>5177012888.8170643</v>
      </c>
      <c r="E52" s="6">
        <f t="shared" ref="E52" si="15">E40+E42+E46</f>
        <v>6616957937.8151245</v>
      </c>
      <c r="F52" s="6">
        <f>F40+F42+F46</f>
        <v>8909537211.712986</v>
      </c>
      <c r="G52" s="6">
        <f>G40+G42+G46</f>
        <v>10603186493.000643</v>
      </c>
      <c r="H52" s="6">
        <f>H40+H42+H46</f>
        <v>20931942094.799999</v>
      </c>
    </row>
    <row r="53" spans="1:11" ht="21" x14ac:dyDescent="0.35">
      <c r="A53" s="7"/>
      <c r="B53" s="47" t="s">
        <v>41</v>
      </c>
      <c r="C53" s="85" t="e">
        <f>IRR(C52:H52)</f>
        <v>#NUM!</v>
      </c>
      <c r="D53" s="48" t="s">
        <v>39</v>
      </c>
      <c r="E53" s="22"/>
      <c r="F53" s="22"/>
      <c r="G53" s="21"/>
    </row>
    <row r="54" spans="1:11" ht="21" x14ac:dyDescent="0.35">
      <c r="A54" s="7"/>
      <c r="B54" s="46" t="s">
        <v>42</v>
      </c>
      <c r="C54" s="43">
        <f>NPV(E54,D52:H52)+C52</f>
        <v>60074826688.874496</v>
      </c>
      <c r="D54" s="49" t="s">
        <v>40</v>
      </c>
      <c r="E54" s="44">
        <v>0.12</v>
      </c>
      <c r="F54" s="42" t="s">
        <v>43</v>
      </c>
      <c r="G54" s="45"/>
    </row>
    <row r="55" spans="1:11" ht="21.75" thickBot="1" x14ac:dyDescent="0.4">
      <c r="A55" s="7"/>
      <c r="B55" s="63" t="s">
        <v>58</v>
      </c>
      <c r="C55" s="64">
        <f>3+(-C52+G57)/H52</f>
        <v>4.4956421334226384</v>
      </c>
      <c r="D55" s="65" t="s">
        <v>49</v>
      </c>
      <c r="E55" s="66" t="s">
        <v>50</v>
      </c>
      <c r="F55" s="67"/>
      <c r="G55" s="68"/>
      <c r="I55" s="84"/>
    </row>
    <row r="56" spans="1:11" x14ac:dyDescent="0.25">
      <c r="A56" s="7"/>
    </row>
    <row r="57" spans="1:11" ht="18.75" x14ac:dyDescent="0.3">
      <c r="A57" s="7"/>
      <c r="B57" s="69" t="s">
        <v>57</v>
      </c>
      <c r="C57" s="70">
        <f>C52</f>
        <v>25220000000</v>
      </c>
      <c r="D57" s="70">
        <f>C57+D52</f>
        <v>30397012888.817062</v>
      </c>
      <c r="E57" s="70">
        <f t="shared" ref="E57:H57" si="16">D57+E52</f>
        <v>37013970826.632187</v>
      </c>
      <c r="F57" s="70">
        <f t="shared" si="16"/>
        <v>45923508038.345169</v>
      </c>
      <c r="G57" s="70">
        <f t="shared" si="16"/>
        <v>56526694531.34581</v>
      </c>
      <c r="H57" s="70">
        <f t="shared" si="16"/>
        <v>77458636626.145813</v>
      </c>
    </row>
    <row r="58" spans="1:11" ht="21" x14ac:dyDescent="0.35">
      <c r="A58" s="7"/>
      <c r="B58" s="71" t="s">
        <v>35</v>
      </c>
      <c r="C58" s="72">
        <v>0</v>
      </c>
      <c r="D58" s="72">
        <v>1</v>
      </c>
      <c r="E58" s="72">
        <v>2</v>
      </c>
      <c r="F58" s="72">
        <v>3</v>
      </c>
      <c r="G58" s="72">
        <v>4</v>
      </c>
      <c r="H58" s="72">
        <v>5</v>
      </c>
    </row>
    <row r="59" spans="1:11" x14ac:dyDescent="0.25">
      <c r="A59" s="7"/>
    </row>
    <row r="60" spans="1:11" x14ac:dyDescent="0.25">
      <c r="A6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Privado </vt:lpstr>
      <vt:lpstr>Respuesta C</vt:lpstr>
      <vt:lpstr>Respuesta D</vt:lpstr>
    </vt:vector>
  </TitlesOfParts>
  <Manager>Jorge Elliott</Manager>
  <Company>Universidad Diego Portales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UDP EIT -Evaluación de Proyectos TIC</dc:title>
  <dc:subject>Plantilla para Evaluación Económica Privada</dc:subject>
  <dc:creator>Jorge Elliott</dc:creator>
  <cp:keywords/>
  <dc:description/>
  <cp:lastModifiedBy>UTP</cp:lastModifiedBy>
  <dcterms:created xsi:type="dcterms:W3CDTF">2019-05-29T06:25:22Z</dcterms:created>
  <dcterms:modified xsi:type="dcterms:W3CDTF">2023-07-12T17:55:19Z</dcterms:modified>
  <cp:category/>
</cp:coreProperties>
</file>