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3._Kuliah\Semester_4\Machine_Learning\Exercise Syarat Quiz\Exercise 3\"/>
    </mc:Choice>
  </mc:AlternateContent>
  <xr:revisionPtr revIDLastSave="0" documentId="13_ncr:1_{6A0F58D5-416D-4713-80E6-FA2933A69F7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aive Bayes" sheetId="1" r:id="rId1"/>
    <sheet name="Decision Tre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" l="1"/>
  <c r="F21" i="2"/>
  <c r="E21" i="2"/>
  <c r="D21" i="2"/>
  <c r="F37" i="1"/>
  <c r="F36" i="1"/>
  <c r="F35" i="1"/>
  <c r="F34" i="1"/>
  <c r="B36" i="1"/>
  <c r="C35" i="1"/>
  <c r="C36" i="1"/>
  <c r="B35" i="1"/>
  <c r="Q7" i="1" l="1"/>
  <c r="Q12" i="1"/>
  <c r="Q20" i="1"/>
  <c r="H20" i="1"/>
  <c r="H21" i="1"/>
  <c r="H22" i="1"/>
  <c r="H23" i="1"/>
  <c r="N23" i="1" s="1"/>
  <c r="H24" i="1"/>
  <c r="H25" i="1"/>
  <c r="H26" i="1"/>
  <c r="H27" i="1"/>
  <c r="H28" i="1"/>
  <c r="H29" i="1"/>
  <c r="N12" i="1" l="1"/>
  <c r="Q26" i="1"/>
  <c r="N18" i="1"/>
  <c r="Q9" i="1"/>
  <c r="N9" i="1"/>
  <c r="Q11" i="1"/>
  <c r="N26" i="1"/>
  <c r="N25" i="1"/>
  <c r="Q16" i="1"/>
  <c r="N24" i="1"/>
  <c r="Q15" i="1"/>
  <c r="N15" i="1"/>
  <c r="N7" i="1"/>
  <c r="N11" i="1"/>
  <c r="Q17" i="1"/>
  <c r="Q23" i="1"/>
  <c r="Q22" i="1"/>
  <c r="Q14" i="1"/>
  <c r="Q6" i="1"/>
  <c r="N20" i="1"/>
  <c r="N19" i="1"/>
  <c r="N10" i="1"/>
  <c r="N8" i="1"/>
  <c r="N22" i="1"/>
  <c r="N14" i="1"/>
  <c r="N6" i="1"/>
  <c r="Q19" i="1"/>
  <c r="Q18" i="1"/>
  <c r="Q25" i="1"/>
  <c r="Q8" i="1"/>
  <c r="Q21" i="1"/>
  <c r="Q13" i="1"/>
  <c r="Q5" i="1"/>
  <c r="Q10" i="1"/>
  <c r="N17" i="1"/>
  <c r="Q24" i="1"/>
  <c r="N16" i="1"/>
  <c r="N21" i="1"/>
  <c r="N13" i="1"/>
  <c r="N5" i="1"/>
  <c r="I28" i="1" l="1"/>
  <c r="I29" i="1"/>
  <c r="I27" i="1"/>
  <c r="I26" i="1"/>
  <c r="I25" i="1"/>
  <c r="K25" i="1" s="1"/>
  <c r="I23" i="1"/>
  <c r="I22" i="1"/>
  <c r="K22" i="1" s="1"/>
  <c r="I21" i="1"/>
  <c r="K21" i="1" s="1"/>
  <c r="I24" i="1"/>
  <c r="I20" i="1"/>
  <c r="K20" i="1" s="1"/>
  <c r="J29" i="1"/>
  <c r="J28" i="1"/>
  <c r="J27" i="1"/>
  <c r="J26" i="1"/>
  <c r="J24" i="1"/>
  <c r="J23" i="1"/>
  <c r="J22" i="1"/>
  <c r="J21" i="1"/>
  <c r="J20" i="1"/>
  <c r="J25" i="1"/>
  <c r="K29" i="1" l="1"/>
  <c r="K24" i="1"/>
  <c r="K23" i="1"/>
  <c r="K26" i="1"/>
  <c r="K27" i="1"/>
  <c r="K28" i="1"/>
</calcChain>
</file>

<file path=xl/sharedStrings.xml><?xml version="1.0" encoding="utf-8"?>
<sst xmlns="http://schemas.openxmlformats.org/spreadsheetml/2006/main" count="103" uniqueCount="54">
  <si>
    <t>Sumber data dari</t>
  </si>
  <si>
    <t>https://archive.ics.uci.edu/dataset/713/auction+verification</t>
  </si>
  <si>
    <t>process.b1.capacity</t>
  </si>
  <si>
    <t>process.b2.capacity</t>
  </si>
  <si>
    <t>process.b3.capacity</t>
  </si>
  <si>
    <t>process.b4.capacity</t>
  </si>
  <si>
    <t>property.price</t>
  </si>
  <si>
    <t>property.product</t>
  </si>
  <si>
    <t>property.winner</t>
  </si>
  <si>
    <t>verification.result</t>
  </si>
  <si>
    <t>P(1)</t>
  </si>
  <si>
    <t>P(0)</t>
  </si>
  <si>
    <t>P(PB1 = 0|1)</t>
  </si>
  <si>
    <t>P(PB2 = 0|0)</t>
  </si>
  <si>
    <t>P(PB1 = 0|0)</t>
  </si>
  <si>
    <t>P(PB1 = 1|0)</t>
  </si>
  <si>
    <t>P(PB1 = 2|0)</t>
  </si>
  <si>
    <t>P(PB2 = 1|0)</t>
  </si>
  <si>
    <t>P(PB2 = 2|0)</t>
  </si>
  <si>
    <t>P(PB3 = 0|0)</t>
  </si>
  <si>
    <t>P(PB3 = 1|0)</t>
  </si>
  <si>
    <t>P(PB3 = 2|0)</t>
  </si>
  <si>
    <t>P(PB4 = 0|0)</t>
  </si>
  <si>
    <t>P(PB4 = 1|0)</t>
  </si>
  <si>
    <t>P(PB4 = 2|0)</t>
  </si>
  <si>
    <t>P(PPrice = 59|0)</t>
  </si>
  <si>
    <t>P(PPrice = 60|0)</t>
  </si>
  <si>
    <t>P(PProduct = 1|0)</t>
  </si>
  <si>
    <t>P(PProduct = 2|0)</t>
  </si>
  <si>
    <t>P(PProduct = 4|0)</t>
  </si>
  <si>
    <t>P(PProduct = 6|0)</t>
  </si>
  <si>
    <t>P(PWinner = 0|0)</t>
  </si>
  <si>
    <t>P(PWinner = 3|0)</t>
  </si>
  <si>
    <t>P(PWinner = 4|0)</t>
  </si>
  <si>
    <t>Prediction (Result is 0)</t>
  </si>
  <si>
    <t>Prediction (Result is 1)</t>
  </si>
  <si>
    <t>Result Prediction</t>
  </si>
  <si>
    <t>Confusion Matrix</t>
  </si>
  <si>
    <t>Positive</t>
  </si>
  <si>
    <t>Negative</t>
  </si>
  <si>
    <t>Label</t>
  </si>
  <si>
    <t>Accuracy</t>
  </si>
  <si>
    <t>Precision</t>
  </si>
  <si>
    <t>Recall</t>
  </si>
  <si>
    <t>F1 Score</t>
  </si>
  <si>
    <t>Encoding Data &amp; Result</t>
  </si>
  <si>
    <t>Prediction</t>
  </si>
  <si>
    <t>Hitung Entropy dan Gain</t>
  </si>
  <si>
    <t>Node</t>
  </si>
  <si>
    <t>Features</t>
  </si>
  <si>
    <t>Jumlah Kasus</t>
  </si>
  <si>
    <t>True (1)</t>
  </si>
  <si>
    <t>False (0)</t>
  </si>
  <si>
    <t>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</si>
</sst>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3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70AD4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2EFDA"/>
      </patternFill>
    </fill>
  </fills>
  <borders count="8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  <border>
      <left/>
      <right/>
      <top style="thin">
        <color rgb="FFA9D08E"/>
      </top>
      <bottom/>
      <diagonal/>
    </border>
    <border>
      <left/>
      <right style="thin">
        <color theme="0"/>
      </right>
      <top/>
      <bottom style="thin">
        <color rgb="FFA9D08E"/>
      </bottom>
      <diagonal/>
    </border>
    <border>
      <left style="thin">
        <color theme="0"/>
      </left>
      <right style="thin">
        <color theme="0"/>
      </right>
      <top/>
      <bottom style="thin">
        <color rgb="FFA9D08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4" fillId="0" borderId="0" xfId="0" applyFont="1"/>
    <xf numFmtId="0" fontId="2" fillId="2" borderId="3" xfId="0" applyFont="1" applyFill="1" applyBorder="1"/>
    <xf numFmtId="0" fontId="3" fillId="0" borderId="4" xfId="0" applyFont="1" applyBorder="1"/>
    <xf numFmtId="1" fontId="3" fillId="3" borderId="2" xfId="0" applyNumberFormat="1" applyFont="1" applyFill="1" applyBorder="1"/>
    <xf numFmtId="1" fontId="3" fillId="0" borderId="2" xfId="0" applyNumberFormat="1" applyFont="1" applyBorder="1"/>
    <xf numFmtId="1" fontId="3" fillId="0" borderId="4" xfId="0" applyNumberFormat="1" applyFont="1" applyBorder="1"/>
    <xf numFmtId="0" fontId="3" fillId="0" borderId="0" xfId="0" applyFont="1"/>
    <xf numFmtId="0" fontId="5" fillId="4" borderId="0" xfId="0" applyFont="1" applyFill="1" applyAlignment="1">
      <alignment horizontal="center"/>
    </xf>
    <xf numFmtId="0" fontId="2" fillId="5" borderId="3" xfId="0" applyFont="1" applyFill="1" applyBorder="1"/>
    <xf numFmtId="0" fontId="5" fillId="4" borderId="7" xfId="0" applyFont="1" applyFill="1" applyBorder="1"/>
    <xf numFmtId="0" fontId="0" fillId="6" borderId="7" xfId="0" applyFill="1" applyBorder="1"/>
    <xf numFmtId="0" fontId="0" fillId="6" borderId="7" xfId="0" applyFont="1" applyFill="1" applyBorder="1"/>
    <xf numFmtId="2" fontId="0" fillId="6" borderId="7" xfId="0" applyNumberFormat="1" applyFont="1" applyFill="1" applyBorder="1"/>
    <xf numFmtId="0" fontId="5" fillId="4" borderId="7" xfId="0" applyFont="1" applyFill="1" applyBorder="1" applyAlignment="1">
      <alignment horizontal="center"/>
    </xf>
    <xf numFmtId="0" fontId="2" fillId="2" borderId="0" xfId="0" applyFont="1" applyFill="1" applyBorder="1"/>
    <xf numFmtId="0" fontId="0" fillId="7" borderId="0" xfId="0" applyFill="1"/>
    <xf numFmtId="0" fontId="3" fillId="8" borderId="2" xfId="0" applyFont="1" applyFill="1" applyBorder="1"/>
    <xf numFmtId="1" fontId="3" fillId="8" borderId="2" xfId="0" applyNumberFormat="1" applyFont="1" applyFill="1" applyBorder="1"/>
    <xf numFmtId="0" fontId="3" fillId="7" borderId="2" xfId="0" applyFont="1" applyFill="1" applyBorder="1"/>
    <xf numFmtId="1" fontId="3" fillId="7" borderId="2" xfId="0" applyNumberFormat="1" applyFont="1" applyFill="1" applyBorder="1"/>
    <xf numFmtId="0" fontId="3" fillId="7" borderId="4" xfId="0" applyFont="1" applyFill="1" applyBorder="1"/>
    <xf numFmtId="1" fontId="3" fillId="7" borderId="4" xfId="0" applyNumberFormat="1" applyFont="1" applyFill="1" applyBorder="1"/>
    <xf numFmtId="0" fontId="2" fillId="2" borderId="5" xfId="0" applyFont="1" applyFill="1" applyBorder="1"/>
    <xf numFmtId="0" fontId="2" fillId="2" borderId="6" xfId="0" applyFont="1" applyFill="1" applyBorder="1"/>
  </cellXfs>
  <cellStyles count="2">
    <cellStyle name="Hyperlink" xfId="1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>
          <bgColor theme="9" tint="0.79998168889431442"/>
        </patternFill>
      </fill>
      <border diagonalUp="0" diagonalDown="0" outline="0">
        <left/>
        <right/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fill>
        <patternFill>
          <bgColor theme="9" tint="0.79998168889431442"/>
        </patternFill>
      </fill>
      <border diagonalUp="0" diagonalDown="0" outline="0">
        <left/>
        <right/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>
          <bgColor theme="9" tint="0.79998168889431442"/>
        </patternFill>
      </fill>
      <border diagonalUp="0" diagonalDown="0" outline="0">
        <left/>
        <right/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>
          <bgColor theme="9" tint="0.79998168889431442"/>
        </patternFill>
      </fill>
      <border diagonalUp="0" diagonalDown="0" outline="0">
        <left/>
        <right/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>
          <bgColor theme="9" tint="0.79998168889431442"/>
        </patternFill>
      </fill>
      <border diagonalUp="0" diagonalDown="0" outline="0">
        <left/>
        <right/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>
          <bgColor theme="9" tint="0.79998168889431442"/>
        </patternFill>
      </fill>
      <border diagonalUp="0" diagonalDown="0" outline="0">
        <left/>
        <right/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>
          <bgColor theme="9" tint="0.79998168889431442"/>
        </patternFill>
      </fill>
      <border diagonalUp="0" diagonalDown="0" outline="0">
        <left/>
        <right/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>
          <bgColor theme="9" tint="0.79998168889431442"/>
        </patternFill>
      </fill>
      <border diagonalUp="0" diagonalDown="0" outline="0">
        <left/>
        <right/>
        <top style="thin">
          <color rgb="FFA9D08E"/>
        </top>
        <bottom style="thin">
          <color rgb="FFA9D08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70AD47"/>
          <bgColor rgb="FF70AD4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/>
        <right/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border outline="0">
        <top style="thin">
          <color rgb="FFA9D08E"/>
        </top>
      </border>
    </dxf>
    <dxf>
      <border outline="0">
        <left style="thin">
          <color rgb="FFA9D08E"/>
        </left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border outline="0">
        <bottom style="thin">
          <color rgb="FFA9D08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70AD47"/>
          <bgColor rgb="FF70AD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535C04-9D99-4253-BC8D-64849B9420E3}" name="Table1" displayName="Table1" ref="A19:K29" totalsRowShown="0" headerRowDxfId="26" dataDxfId="24" headerRowBorderDxfId="25" tableBorderDxfId="23" totalsRowBorderDxfId="22">
  <autoFilter ref="A19:K29" xr:uid="{C0535C04-9D99-4253-BC8D-64849B9420E3}"/>
  <tableColumns count="11">
    <tableColumn id="1" xr3:uid="{3E8CB058-6403-4FCA-B6F2-517059C18A20}" name="process.b1.capacity" dataDxfId="21"/>
    <tableColumn id="2" xr3:uid="{CF3A64C9-22CC-4BE7-B6B9-3AC52BD9BF0F}" name="process.b2.capacity" dataDxfId="20"/>
    <tableColumn id="3" xr3:uid="{129E2134-A2B5-48CB-B18F-DA452B369393}" name="process.b3.capacity" dataDxfId="19"/>
    <tableColumn id="4" xr3:uid="{AD82073B-5D95-4030-A311-94C83D286FF7}" name="process.b4.capacity" dataDxfId="18"/>
    <tableColumn id="5" xr3:uid="{BBA8444F-22B6-4C83-BA46-7DCFBB8C837E}" name="property.price" dataDxfId="17"/>
    <tableColumn id="6" xr3:uid="{CA94B8D2-1C2E-4111-A240-CC22B4C5CD42}" name="property.product" dataDxfId="16"/>
    <tableColumn id="7" xr3:uid="{810B9B81-FF89-4D06-A15C-AA7156DEE900}" name="property.winner" dataDxfId="15"/>
    <tableColumn id="8" xr3:uid="{009EBB8D-CBB7-4715-95ED-160877497525}" name="verification.result" dataDxfId="14">
      <calculatedColumnFormula>IF(H6 = TRUE, 1, 0)</calculatedColumnFormula>
    </tableColumn>
    <tableColumn id="9" xr3:uid="{746B11FB-9BE1-491F-A878-34FEB2EC3F4A}" name="Prediction (Result is 0)" dataDxfId="13"/>
    <tableColumn id="10" xr3:uid="{CFB7A57E-AEF0-48A0-AA8A-DD23781E934A}" name="Prediction (Result is 1)" dataDxfId="12"/>
    <tableColumn id="11" xr3:uid="{D7F1CF30-6B93-415B-94DC-45B90223CE58}" name="Result Prediction" dataDxfId="11">
      <calculatedColumnFormula>IF(I20 &gt;J20, 0, 1)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233D4A-C033-4102-90AE-2433E7D35992}" name="Table2" displayName="Table2" ref="A6:I16" totalsRowShown="0" headerRowDxfId="10" dataDxfId="0">
  <autoFilter ref="A6:I16" xr:uid="{C9233D4A-C033-4102-90AE-2433E7D35992}"/>
  <tableColumns count="9">
    <tableColumn id="1" xr3:uid="{B8BC61F6-AAAD-48B4-A9B4-3B3A15F89551}" name="process.b1.capacity" dataDxfId="9"/>
    <tableColumn id="2" xr3:uid="{B00C34F8-9125-4395-9DCE-1C53278F30B6}" name="process.b2.capacity" dataDxfId="8"/>
    <tableColumn id="3" xr3:uid="{757EF9CC-3547-4FF1-BAFA-8BDDB7BBEF7D}" name="process.b3.capacity" dataDxfId="7"/>
    <tableColumn id="4" xr3:uid="{07FD338B-6A1F-4797-8F13-F47A7B07184A}" name="process.b4.capacity" dataDxfId="6"/>
    <tableColumn id="5" xr3:uid="{9FF86542-8BD7-43CE-B86C-76CB823CDB07}" name="property.price" dataDxfId="5"/>
    <tableColumn id="6" xr3:uid="{4C941B99-5B9D-4656-8D91-40AE60FEDE90}" name="property.product" dataDxfId="4"/>
    <tableColumn id="7" xr3:uid="{08A014FE-C3F7-4ADC-A033-76D35A2A2055}" name="property.winner" dataDxfId="3"/>
    <tableColumn id="8" xr3:uid="{9EC43883-9E20-4FD6-9BB6-2D66AD30DF08}" name="verification.result" dataDxfId="2"/>
    <tableColumn id="9" xr3:uid="{9A6175E0-530C-4A33-B456-85C2CBD0312D}" name="Prediction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archive.ics.uci.edu/dataset/713/auction+verific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archive.ics.uci.edu/dataset/713/auction+verific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opLeftCell="A13" workbookViewId="0">
      <selection activeCell="I34" sqref="I34"/>
    </sheetView>
  </sheetViews>
  <sheetFormatPr defaultRowHeight="15" x14ac:dyDescent="0.25"/>
  <cols>
    <col min="1" max="1" width="20.7109375" customWidth="1"/>
    <col min="2" max="4" width="20.28515625" customWidth="1"/>
    <col min="5" max="5" width="15.85546875" customWidth="1"/>
    <col min="6" max="6" width="18.28515625" customWidth="1"/>
    <col min="7" max="7" width="17.7109375" customWidth="1"/>
    <col min="8" max="8" width="19" customWidth="1"/>
    <col min="9" max="10" width="21.140625" bestFit="1" customWidth="1"/>
    <col min="11" max="11" width="16.28515625" bestFit="1" customWidth="1"/>
    <col min="12" max="12" width="16.5703125" bestFit="1" customWidth="1"/>
    <col min="15" max="15" width="16.5703125" bestFit="1" customWidth="1"/>
    <col min="16" max="16" width="4" bestFit="1" customWidth="1"/>
  </cols>
  <sheetData>
    <row r="1" spans="1:17" x14ac:dyDescent="0.25">
      <c r="A1" t="s">
        <v>0</v>
      </c>
    </row>
    <row r="2" spans="1:17" x14ac:dyDescent="0.25">
      <c r="A2" s="1" t="s">
        <v>1</v>
      </c>
    </row>
    <row r="5" spans="1:17" x14ac:dyDescent="0.25">
      <c r="A5" s="2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M5" t="s">
        <v>11</v>
      </c>
      <c r="N5">
        <f>COUNTIF($H$20:$H$29, 1)/COUNT($H$20:$H$29)</f>
        <v>0.4</v>
      </c>
      <c r="P5" t="s">
        <v>10</v>
      </c>
      <c r="Q5">
        <f>COUNTIF($H$20:$H$29, 0)/COUNT($H$20:$H$29)</f>
        <v>0.6</v>
      </c>
    </row>
    <row r="6" spans="1:17" x14ac:dyDescent="0.25">
      <c r="A6" s="4">
        <v>0</v>
      </c>
      <c r="B6" s="5">
        <v>0</v>
      </c>
      <c r="C6" s="5">
        <v>2</v>
      </c>
      <c r="D6" s="5">
        <v>1</v>
      </c>
      <c r="E6" s="5">
        <v>59</v>
      </c>
      <c r="F6" s="5">
        <v>1</v>
      </c>
      <c r="G6" s="5">
        <v>0</v>
      </c>
      <c r="H6" s="5" t="b">
        <v>0</v>
      </c>
      <c r="M6" t="s">
        <v>14</v>
      </c>
      <c r="N6">
        <f>COUNTIFS($A$20:$A$29, 0, $H$20:$H$29, 0)/COUNTIF($H$20:$H$29, 0)</f>
        <v>1</v>
      </c>
      <c r="P6" t="s">
        <v>12</v>
      </c>
      <c r="Q6">
        <f>COUNTIFS($A$20:$A$29, 0, $H$20:$H$29, 1)/COUNTIF($H$20:$H$29, 1)</f>
        <v>1</v>
      </c>
    </row>
    <row r="7" spans="1:17" x14ac:dyDescent="0.25">
      <c r="A7" s="6">
        <v>0</v>
      </c>
      <c r="B7" s="7">
        <v>0</v>
      </c>
      <c r="C7" s="7">
        <v>2</v>
      </c>
      <c r="D7" s="7">
        <v>1</v>
      </c>
      <c r="E7" s="7">
        <v>59</v>
      </c>
      <c r="F7" s="7">
        <v>2</v>
      </c>
      <c r="G7" s="7">
        <v>0</v>
      </c>
      <c r="H7" s="7" t="b">
        <v>0</v>
      </c>
      <c r="M7" t="s">
        <v>15</v>
      </c>
      <c r="N7">
        <f>COUNTIFS($A$20:$A$29, 1, $H$20:$H$29, 0)/COUNTIF($H$20:$H$29, 0)</f>
        <v>0</v>
      </c>
      <c r="P7" t="s">
        <v>15</v>
      </c>
      <c r="Q7">
        <f>COUNTIFS($A$20:$A$29, 1, $H$20:$H$29, 1)/COUNTIF($H$20:$H$29, 1)</f>
        <v>0</v>
      </c>
    </row>
    <row r="8" spans="1:17" x14ac:dyDescent="0.25">
      <c r="A8" s="4">
        <v>0</v>
      </c>
      <c r="B8" s="5">
        <v>0</v>
      </c>
      <c r="C8" s="5">
        <v>2</v>
      </c>
      <c r="D8" s="5">
        <v>1</v>
      </c>
      <c r="E8" s="5">
        <v>59</v>
      </c>
      <c r="F8" s="5">
        <v>4</v>
      </c>
      <c r="G8" s="5">
        <v>0</v>
      </c>
      <c r="H8" s="5" t="b">
        <v>0</v>
      </c>
      <c r="M8" t="s">
        <v>16</v>
      </c>
      <c r="N8">
        <f>COUNTIFS($A$20:$A$29, 2, $H$20:$H$29, 0)/COUNTIF($H$20:$H$29, 0)</f>
        <v>0</v>
      </c>
      <c r="P8" t="s">
        <v>16</v>
      </c>
      <c r="Q8">
        <f>COUNTIFS($A$20:$A$29, 2, $H$20:$H$29, 1)/COUNTIF($H$20:$H$29, 1)</f>
        <v>0</v>
      </c>
    </row>
    <row r="9" spans="1:17" x14ac:dyDescent="0.25">
      <c r="A9" s="6">
        <v>0</v>
      </c>
      <c r="B9" s="7">
        <v>0</v>
      </c>
      <c r="C9" s="7">
        <v>2</v>
      </c>
      <c r="D9" s="7">
        <v>1</v>
      </c>
      <c r="E9" s="7">
        <v>59</v>
      </c>
      <c r="F9" s="7">
        <v>6</v>
      </c>
      <c r="G9" s="7">
        <v>0</v>
      </c>
      <c r="H9" s="7" t="b">
        <v>0</v>
      </c>
      <c r="M9" t="s">
        <v>13</v>
      </c>
      <c r="N9">
        <f>COUNTIFS($B$20:$B$29, 0, $H$20:$H$29, 0)/COUNTIF($H$20:$H$29, 0)</f>
        <v>1</v>
      </c>
      <c r="P9" t="s">
        <v>13</v>
      </c>
      <c r="Q9">
        <f>COUNTIFS($B$20:$B$29, 0, $H$20:$H$29, 1)/COUNTIF($H$20:$H$29, 1)</f>
        <v>1</v>
      </c>
    </row>
    <row r="10" spans="1:17" x14ac:dyDescent="0.25">
      <c r="A10" s="4">
        <v>0</v>
      </c>
      <c r="B10" s="5">
        <v>0</v>
      </c>
      <c r="C10" s="5">
        <v>2</v>
      </c>
      <c r="D10" s="5">
        <v>1</v>
      </c>
      <c r="E10" s="5">
        <v>60</v>
      </c>
      <c r="F10" s="5">
        <v>1</v>
      </c>
      <c r="G10" s="5">
        <v>0</v>
      </c>
      <c r="H10" s="5" t="b">
        <v>1</v>
      </c>
      <c r="M10" t="s">
        <v>17</v>
      </c>
      <c r="N10">
        <f>COUNTIFS($B$20:$B$29, 1, $H$20:$H$29, 0)/COUNTIF($H$20:$H$29, 0)</f>
        <v>0</v>
      </c>
      <c r="P10" t="s">
        <v>17</v>
      </c>
      <c r="Q10">
        <f>COUNTIFS($B$20:$B$29, 1, $H$20:$H$29, 1)/COUNTIF($H$20:$H$29, 1)</f>
        <v>0</v>
      </c>
    </row>
    <row r="11" spans="1:17" x14ac:dyDescent="0.25">
      <c r="A11" s="6">
        <v>0</v>
      </c>
      <c r="B11" s="7">
        <v>0</v>
      </c>
      <c r="C11" s="7">
        <v>2</v>
      </c>
      <c r="D11" s="7">
        <v>1</v>
      </c>
      <c r="E11" s="7">
        <v>60</v>
      </c>
      <c r="F11" s="7">
        <v>1</v>
      </c>
      <c r="G11" s="7">
        <v>3</v>
      </c>
      <c r="H11" s="7" t="b">
        <v>1</v>
      </c>
      <c r="M11" t="s">
        <v>18</v>
      </c>
      <c r="N11">
        <f>COUNTIFS($B$20:$B$29, 2, $H$20:$H$29, 0)/COUNTIF($H$20:$H$29, 0)</f>
        <v>0</v>
      </c>
      <c r="P11" t="s">
        <v>18</v>
      </c>
      <c r="Q11">
        <f>COUNTIFS($B$20:$B$29, 2, $H$20:$H$29, 1)/COUNTIF($H$20:$H$29, 1)</f>
        <v>0</v>
      </c>
    </row>
    <row r="12" spans="1:17" x14ac:dyDescent="0.25">
      <c r="A12" s="4">
        <v>0</v>
      </c>
      <c r="B12" s="5">
        <v>0</v>
      </c>
      <c r="C12" s="5">
        <v>2</v>
      </c>
      <c r="D12" s="5">
        <v>1</v>
      </c>
      <c r="E12" s="5">
        <v>60</v>
      </c>
      <c r="F12" s="5">
        <v>1</v>
      </c>
      <c r="G12" s="5">
        <v>4</v>
      </c>
      <c r="H12" s="5" t="b">
        <v>0</v>
      </c>
      <c r="M12" t="s">
        <v>19</v>
      </c>
      <c r="N12">
        <f>COUNTIFS($C$20:$C$29, 0, $H$20:$H$29, 0)/COUNTIF($H$20:$H$29, 0)</f>
        <v>0</v>
      </c>
      <c r="P12" t="s">
        <v>19</v>
      </c>
      <c r="Q12">
        <f>COUNTIFS($C$20:$C$29, 0, $H$20:$H$29, 1)/COUNTIF($H$20:$H$29, 1)</f>
        <v>0</v>
      </c>
    </row>
    <row r="13" spans="1:17" x14ac:dyDescent="0.25">
      <c r="A13" s="6">
        <v>0</v>
      </c>
      <c r="B13" s="7">
        <v>0</v>
      </c>
      <c r="C13" s="7">
        <v>2</v>
      </c>
      <c r="D13" s="7">
        <v>1</v>
      </c>
      <c r="E13" s="7">
        <v>60</v>
      </c>
      <c r="F13" s="7">
        <v>2</v>
      </c>
      <c r="G13" s="7">
        <v>0</v>
      </c>
      <c r="H13" s="7" t="b">
        <v>1</v>
      </c>
      <c r="M13" t="s">
        <v>20</v>
      </c>
      <c r="N13">
        <f>COUNTIFS($C$20:$C$29, 1, $H$20:$H$29, 0)/COUNTIF($H$20:$H$29, 0)</f>
        <v>0</v>
      </c>
      <c r="P13" t="s">
        <v>20</v>
      </c>
      <c r="Q13">
        <f>COUNTIFS($C$20:$C$29, 1, $H$20:$H$29, 1)/COUNTIF($H$20:$H$29, 1)</f>
        <v>0</v>
      </c>
    </row>
    <row r="14" spans="1:17" x14ac:dyDescent="0.25">
      <c r="A14" s="4">
        <v>0</v>
      </c>
      <c r="B14" s="5">
        <v>0</v>
      </c>
      <c r="C14" s="5">
        <v>2</v>
      </c>
      <c r="D14" s="5">
        <v>1</v>
      </c>
      <c r="E14" s="5">
        <v>60</v>
      </c>
      <c r="F14" s="5">
        <v>2</v>
      </c>
      <c r="G14" s="5">
        <v>3</v>
      </c>
      <c r="H14" s="5" t="b">
        <v>1</v>
      </c>
      <c r="M14" t="s">
        <v>21</v>
      </c>
      <c r="N14">
        <f>COUNTIFS($C$20:$C$29, 2, $H$20:$H$29, 0)/COUNTIF($H$20:$H$29, 0)</f>
        <v>1</v>
      </c>
      <c r="P14" t="s">
        <v>21</v>
      </c>
      <c r="Q14">
        <f>COUNTIFS($C$20:$C$29, 2, $H$20:$H$29, 1)/COUNTIF($H$20:$H$29, 1)</f>
        <v>1</v>
      </c>
    </row>
    <row r="15" spans="1:17" x14ac:dyDescent="0.25">
      <c r="A15" s="6">
        <v>0</v>
      </c>
      <c r="B15" s="7">
        <v>0</v>
      </c>
      <c r="C15" s="7">
        <v>2</v>
      </c>
      <c r="D15" s="7">
        <v>1</v>
      </c>
      <c r="E15" s="7">
        <v>60</v>
      </c>
      <c r="F15" s="7">
        <v>2</v>
      </c>
      <c r="G15" s="7">
        <v>4</v>
      </c>
      <c r="H15" s="7" t="b">
        <v>0</v>
      </c>
      <c r="M15" t="s">
        <v>22</v>
      </c>
      <c r="N15">
        <f>COUNTIFS($D$20:$D$29, 0, $H$20:$H$29, 0)/COUNTIF($H$20:$H$29, 0)</f>
        <v>0</v>
      </c>
      <c r="P15" t="s">
        <v>22</v>
      </c>
      <c r="Q15">
        <f>COUNTIFS($D$20:$D$29, 0, $H$20:$H$29, 1)/COUNTIF($H$20:$H$29, 1)</f>
        <v>0</v>
      </c>
    </row>
    <row r="16" spans="1:17" x14ac:dyDescent="0.25">
      <c r="M16" t="s">
        <v>23</v>
      </c>
      <c r="N16">
        <f>COUNTIFS($D$20:$D$29, 1, $H$20:$H$29, 0)/COUNTIF($H$20:$H$29, 0)</f>
        <v>1</v>
      </c>
      <c r="P16" t="s">
        <v>23</v>
      </c>
      <c r="Q16">
        <f>COUNTIFS($D$20:$D$29, 1, $H$20:$H$29, 1)/COUNTIF($H$20:$H$29, 1)</f>
        <v>1</v>
      </c>
    </row>
    <row r="17" spans="1:17" x14ac:dyDescent="0.25">
      <c r="M17" t="s">
        <v>24</v>
      </c>
      <c r="N17">
        <f>COUNTIFS($D$20:$D$29, 2, $H$20:$H$29, 0)/COUNTIF($H$20:$H$29, 0)</f>
        <v>0</v>
      </c>
      <c r="P17" t="s">
        <v>24</v>
      </c>
      <c r="Q17">
        <f>COUNTIFS($D$20:$D$29, 2, $H$20:$H$29, 1)/COUNTIF($H$20:$H$29, 1)</f>
        <v>0</v>
      </c>
    </row>
    <row r="18" spans="1:17" ht="42" x14ac:dyDescent="0.65">
      <c r="A18" s="8" t="s">
        <v>45</v>
      </c>
      <c r="H18" s="15" t="s">
        <v>40</v>
      </c>
      <c r="M18" t="s">
        <v>25</v>
      </c>
      <c r="N18">
        <f>COUNTIFS($E$20:$E$29, 59, $H$20:$H$29, 0)/COUNTIF($H$20:$H$29, 0)</f>
        <v>0.66666666666666663</v>
      </c>
      <c r="P18" t="s">
        <v>25</v>
      </c>
      <c r="Q18">
        <f>COUNTIFS($E$20:$E$29, 59, $H$20:$H$29, 1)/COUNTIF($H$20:$H$29, 1)</f>
        <v>0</v>
      </c>
    </row>
    <row r="19" spans="1:17" x14ac:dyDescent="0.25">
      <c r="A19" s="9" t="s">
        <v>2</v>
      </c>
      <c r="B19" s="9" t="s">
        <v>3</v>
      </c>
      <c r="C19" s="9" t="s">
        <v>4</v>
      </c>
      <c r="D19" s="9" t="s">
        <v>5</v>
      </c>
      <c r="E19" s="9" t="s">
        <v>6</v>
      </c>
      <c r="F19" s="9" t="s">
        <v>7</v>
      </c>
      <c r="G19" s="9" t="s">
        <v>8</v>
      </c>
      <c r="H19" s="16" t="s">
        <v>9</v>
      </c>
      <c r="I19" s="9" t="s">
        <v>34</v>
      </c>
      <c r="J19" s="9" t="s">
        <v>35</v>
      </c>
      <c r="K19" s="9" t="s">
        <v>36</v>
      </c>
      <c r="M19" t="s">
        <v>26</v>
      </c>
      <c r="N19">
        <f>COUNTIFS($E$20:$E$29, 60, $H$20:$H$29, 0)/COUNTIF($H$20:$H$29, 0)</f>
        <v>0.33333333333333331</v>
      </c>
      <c r="P19" t="s">
        <v>26</v>
      </c>
      <c r="Q19">
        <f>COUNTIFS($E$20:$E$29, 60, $H$20:$H$29, 1)/COUNTIF($H$20:$H$29, 1)</f>
        <v>1</v>
      </c>
    </row>
    <row r="20" spans="1:17" x14ac:dyDescent="0.25">
      <c r="A20" s="5">
        <v>0</v>
      </c>
      <c r="B20" s="5">
        <v>0</v>
      </c>
      <c r="C20" s="5">
        <v>2</v>
      </c>
      <c r="D20" s="5">
        <v>1</v>
      </c>
      <c r="E20" s="5">
        <v>59</v>
      </c>
      <c r="F20" s="5">
        <v>1</v>
      </c>
      <c r="G20" s="11">
        <v>0</v>
      </c>
      <c r="H20" s="5">
        <f t="shared" ref="H20:H29" si="0">IF(H6 = TRUE, 1, 0)</f>
        <v>0</v>
      </c>
      <c r="I20" s="14">
        <f>N6*N9*N14*N16*N18*N20*N24</f>
        <v>0.14814814814814814</v>
      </c>
      <c r="J20" s="14">
        <f>Q6*Q9*Q14*Q16*Q18*Q20*Q24</f>
        <v>0</v>
      </c>
      <c r="K20" s="14">
        <f>IF(I20 &gt;J20, 0, 1)</f>
        <v>0</v>
      </c>
      <c r="M20" t="s">
        <v>27</v>
      </c>
      <c r="N20">
        <f>COUNTIFS($F$20:$F$29, 1, $H$20:$H$29, 0)/COUNTIF($H$20:$H$29, 0)</f>
        <v>0.33333333333333331</v>
      </c>
      <c r="P20" t="s">
        <v>27</v>
      </c>
      <c r="Q20">
        <f>COUNTIFS($F$20:$F$29, 1, $H$20:$H$29, 1)/COUNTIF($H$20:$H$29, 1)</f>
        <v>0.5</v>
      </c>
    </row>
    <row r="21" spans="1:17" x14ac:dyDescent="0.25">
      <c r="A21" s="7">
        <v>0</v>
      </c>
      <c r="B21" s="7">
        <v>0</v>
      </c>
      <c r="C21" s="7">
        <v>2</v>
      </c>
      <c r="D21" s="7">
        <v>1</v>
      </c>
      <c r="E21" s="7">
        <v>59</v>
      </c>
      <c r="F21" s="7">
        <v>2</v>
      </c>
      <c r="G21" s="12">
        <v>0</v>
      </c>
      <c r="H21" s="7">
        <f t="shared" si="0"/>
        <v>0</v>
      </c>
      <c r="I21" s="14">
        <f>N6*N9*N14*N16*N18*N21*N24</f>
        <v>0.14814814814814814</v>
      </c>
      <c r="J21" s="14">
        <f>Q6*Q9*Q14*Q16*Q18*Q21*Q24</f>
        <v>0</v>
      </c>
      <c r="K21" s="14">
        <f t="shared" ref="K21:K29" si="1">IF(I21 &gt;J21, 0, 1)</f>
        <v>0</v>
      </c>
      <c r="M21" t="s">
        <v>28</v>
      </c>
      <c r="N21">
        <f>COUNTIFS($F$20:$F$29, 2, $H$20:$H$29, 0)/COUNTIF($H$20:$H$29, 0)</f>
        <v>0.33333333333333331</v>
      </c>
      <c r="P21" t="s">
        <v>28</v>
      </c>
      <c r="Q21">
        <f>COUNTIFS($F$20:$F$29, 2, $H$20:$H$29, 1)/COUNTIF($H$20:$H$29, 1)</f>
        <v>0.5</v>
      </c>
    </row>
    <row r="22" spans="1:17" x14ac:dyDescent="0.25">
      <c r="A22" s="5">
        <v>0</v>
      </c>
      <c r="B22" s="5">
        <v>0</v>
      </c>
      <c r="C22" s="5">
        <v>2</v>
      </c>
      <c r="D22" s="5">
        <v>1</v>
      </c>
      <c r="E22" s="5">
        <v>59</v>
      </c>
      <c r="F22" s="5">
        <v>4</v>
      </c>
      <c r="G22" s="11">
        <v>0</v>
      </c>
      <c r="H22" s="5">
        <f t="shared" si="0"/>
        <v>0</v>
      </c>
      <c r="I22" s="14">
        <f>N6*N9*N14*N16*N18*N22*N24</f>
        <v>7.407407407407407E-2</v>
      </c>
      <c r="J22" s="14">
        <f>Q6*Q9*Q14*Q16*Q18*Q22*Q24</f>
        <v>0</v>
      </c>
      <c r="K22" s="14">
        <f t="shared" si="1"/>
        <v>0</v>
      </c>
      <c r="M22" t="s">
        <v>29</v>
      </c>
      <c r="N22">
        <f>COUNTIFS($F$20:$F$29, 4, $H$20:$H$29, 0)/COUNTIF($H$20:$H$29, 0)</f>
        <v>0.16666666666666666</v>
      </c>
      <c r="P22" t="s">
        <v>29</v>
      </c>
      <c r="Q22">
        <f>COUNTIFS($F$20:$F$29, 4, $H$20:$H$29, 1)/COUNTIF($H$20:$H$29, 1)</f>
        <v>0</v>
      </c>
    </row>
    <row r="23" spans="1:17" x14ac:dyDescent="0.25">
      <c r="A23" s="7">
        <v>0</v>
      </c>
      <c r="B23" s="7">
        <v>0</v>
      </c>
      <c r="C23" s="7">
        <v>2</v>
      </c>
      <c r="D23" s="7">
        <v>1</v>
      </c>
      <c r="E23" s="7">
        <v>59</v>
      </c>
      <c r="F23" s="7">
        <v>6</v>
      </c>
      <c r="G23" s="12">
        <v>0</v>
      </c>
      <c r="H23" s="7">
        <f t="shared" si="0"/>
        <v>0</v>
      </c>
      <c r="I23" s="14">
        <f>N6*N9*N14*N16*N18*N23*N24</f>
        <v>7.407407407407407E-2</v>
      </c>
      <c r="J23" s="14">
        <f>Q6*Q9*Q14*Q16*Q18*Q23*Q26</f>
        <v>0</v>
      </c>
      <c r="K23" s="14">
        <f t="shared" si="1"/>
        <v>0</v>
      </c>
      <c r="M23" t="s">
        <v>30</v>
      </c>
      <c r="N23">
        <f>COUNTIFS($F$20:$F$29, 6, $H$20:$H$29, 0)/COUNTIF($H$20:$H$29, 0)</f>
        <v>0.16666666666666666</v>
      </c>
      <c r="P23" t="s">
        <v>30</v>
      </c>
      <c r="Q23">
        <f>COUNTIFS($F$20:$F$29, 6, $H$20:$H$29, 1)/COUNTIF($H$20:$H$29, 1)</f>
        <v>0</v>
      </c>
    </row>
    <row r="24" spans="1:17" x14ac:dyDescent="0.25">
      <c r="A24" s="5">
        <v>0</v>
      </c>
      <c r="B24" s="5">
        <v>0</v>
      </c>
      <c r="C24" s="5">
        <v>2</v>
      </c>
      <c r="D24" s="5">
        <v>1</v>
      </c>
      <c r="E24" s="5">
        <v>60</v>
      </c>
      <c r="F24" s="5">
        <v>1</v>
      </c>
      <c r="G24" s="11">
        <v>0</v>
      </c>
      <c r="H24" s="5">
        <f t="shared" si="0"/>
        <v>1</v>
      </c>
      <c r="I24" s="14">
        <f>N6*N9*N14*N16*N19*N20*N24</f>
        <v>7.407407407407407E-2</v>
      </c>
      <c r="J24" s="14">
        <f>Q6*Q9*Q14*Q16*Q19*Q20*Q24</f>
        <v>0.25</v>
      </c>
      <c r="K24" s="14">
        <f t="shared" si="1"/>
        <v>1</v>
      </c>
      <c r="M24" t="s">
        <v>31</v>
      </c>
      <c r="N24">
        <f>COUNTIFS($G$20:$G$29, 0, $H$20:$H$29, 0)/COUNTIF($H$20:$H$29, 0)</f>
        <v>0.66666666666666663</v>
      </c>
      <c r="P24" t="s">
        <v>31</v>
      </c>
      <c r="Q24">
        <f>COUNTIFS($G$20:$G$29, 0, $H$20:$H$29, 1)/COUNTIF($H$20:$H$29, 1)</f>
        <v>0.5</v>
      </c>
    </row>
    <row r="25" spans="1:17" x14ac:dyDescent="0.25">
      <c r="A25" s="7">
        <v>0</v>
      </c>
      <c r="B25" s="7">
        <v>0</v>
      </c>
      <c r="C25" s="7">
        <v>2</v>
      </c>
      <c r="D25" s="7">
        <v>1</v>
      </c>
      <c r="E25" s="7">
        <v>60</v>
      </c>
      <c r="F25" s="7">
        <v>1</v>
      </c>
      <c r="G25" s="12">
        <v>3</v>
      </c>
      <c r="H25" s="7">
        <f t="shared" si="0"/>
        <v>1</v>
      </c>
      <c r="I25" s="14">
        <f>N6*N9*N14*N16*N19*N20*N25</f>
        <v>0</v>
      </c>
      <c r="J25" s="14">
        <f>Q6*Q9*Q14*Q16*Q19*Q20*Q25</f>
        <v>0.25</v>
      </c>
      <c r="K25" s="14">
        <f t="shared" si="1"/>
        <v>1</v>
      </c>
      <c r="M25" t="s">
        <v>32</v>
      </c>
      <c r="N25">
        <f>COUNTIFS($G$20:$G$29,3,$H$20:$H$29,0)/COUNTIF($H$20:$H$29,0)</f>
        <v>0</v>
      </c>
      <c r="P25" t="s">
        <v>32</v>
      </c>
      <c r="Q25">
        <f>COUNTIFS($G$20:$G$29,3,$H$20:$H$29,1)/COUNTIF($H$20:$H$29,1)</f>
        <v>0.5</v>
      </c>
    </row>
    <row r="26" spans="1:17" x14ac:dyDescent="0.25">
      <c r="A26" s="5">
        <v>0</v>
      </c>
      <c r="B26" s="5">
        <v>0</v>
      </c>
      <c r="C26" s="5">
        <v>2</v>
      </c>
      <c r="D26" s="5">
        <v>1</v>
      </c>
      <c r="E26" s="5">
        <v>60</v>
      </c>
      <c r="F26" s="5">
        <v>1</v>
      </c>
      <c r="G26" s="11">
        <v>4</v>
      </c>
      <c r="H26" s="5">
        <f t="shared" si="0"/>
        <v>0</v>
      </c>
      <c r="I26" s="14">
        <f>N6*N9*N14*N17*N19*N26</f>
        <v>0</v>
      </c>
      <c r="J26" s="14">
        <f>Q6*Q9*Q14*Q16*Q19*Q20*Q26</f>
        <v>0</v>
      </c>
      <c r="K26" s="14">
        <f t="shared" si="1"/>
        <v>1</v>
      </c>
      <c r="M26" t="s">
        <v>33</v>
      </c>
      <c r="N26">
        <f>COUNTIFS($G$20:$G$29, 4, $H$20:$H$29, 0)/COUNTIF($H$20:$H$29, 0)</f>
        <v>0.33333333333333331</v>
      </c>
      <c r="P26" t="s">
        <v>33</v>
      </c>
      <c r="Q26">
        <f>COUNTIFS($G$20:$G$29, 4, $H$20:$H$29, 1)/COUNTIF($H$20:$H$29, 1)</f>
        <v>0</v>
      </c>
    </row>
    <row r="27" spans="1:17" x14ac:dyDescent="0.25">
      <c r="A27" s="7">
        <v>0</v>
      </c>
      <c r="B27" s="7">
        <v>0</v>
      </c>
      <c r="C27" s="7">
        <v>2</v>
      </c>
      <c r="D27" s="7">
        <v>1</v>
      </c>
      <c r="E27" s="7">
        <v>60</v>
      </c>
      <c r="F27" s="7">
        <v>2</v>
      </c>
      <c r="G27" s="12">
        <v>0</v>
      </c>
      <c r="H27" s="7">
        <f t="shared" si="0"/>
        <v>1</v>
      </c>
      <c r="I27" s="14">
        <f>N6*N9*N14*N16*N19*N21*N24</f>
        <v>7.407407407407407E-2</v>
      </c>
      <c r="J27" s="14">
        <f>Q6*Q9*Q14*Q16*Q19*Q21*Q24</f>
        <v>0.25</v>
      </c>
      <c r="K27" s="14">
        <f t="shared" si="1"/>
        <v>1</v>
      </c>
    </row>
    <row r="28" spans="1:17" x14ac:dyDescent="0.25">
      <c r="A28" s="5">
        <v>0</v>
      </c>
      <c r="B28" s="5">
        <v>0</v>
      </c>
      <c r="C28" s="5">
        <v>2</v>
      </c>
      <c r="D28" s="5">
        <v>1</v>
      </c>
      <c r="E28" s="5">
        <v>60</v>
      </c>
      <c r="F28" s="5">
        <v>2</v>
      </c>
      <c r="G28" s="11">
        <v>3</v>
      </c>
      <c r="H28" s="5">
        <f t="shared" si="0"/>
        <v>1</v>
      </c>
      <c r="I28" s="14">
        <f>N6*N9*N14*N16*N19*N21*N25</f>
        <v>0</v>
      </c>
      <c r="J28" s="14">
        <f>Q6*Q9*Q14*Q16*Q19*Q21*Q25</f>
        <v>0.25</v>
      </c>
      <c r="K28" s="14">
        <f t="shared" si="1"/>
        <v>1</v>
      </c>
    </row>
    <row r="29" spans="1:17" x14ac:dyDescent="0.25">
      <c r="A29" s="10">
        <v>0</v>
      </c>
      <c r="B29" s="10">
        <v>0</v>
      </c>
      <c r="C29" s="10">
        <v>2</v>
      </c>
      <c r="D29" s="10">
        <v>1</v>
      </c>
      <c r="E29" s="10">
        <v>60</v>
      </c>
      <c r="F29" s="10">
        <v>2</v>
      </c>
      <c r="G29" s="13">
        <v>4</v>
      </c>
      <c r="H29" s="10">
        <f t="shared" si="0"/>
        <v>0</v>
      </c>
      <c r="I29" s="14">
        <f>N6*N9*N14*N16*N19*N21*N26</f>
        <v>3.7037037037037035E-2</v>
      </c>
      <c r="J29" s="14">
        <f>Q6*Q9*Q14*Q16*Q19*Q21*Q26</f>
        <v>0</v>
      </c>
      <c r="K29" s="14">
        <f t="shared" si="1"/>
        <v>0</v>
      </c>
    </row>
    <row r="34" spans="1:6" x14ac:dyDescent="0.25">
      <c r="A34" s="17" t="s">
        <v>37</v>
      </c>
      <c r="B34" s="17" t="s">
        <v>38</v>
      </c>
      <c r="C34" s="17" t="s">
        <v>39</v>
      </c>
      <c r="E34" s="17" t="s">
        <v>41</v>
      </c>
      <c r="F34" s="19">
        <f>(B35+C36)/SUM(B35:C36)</f>
        <v>0.9</v>
      </c>
    </row>
    <row r="35" spans="1:6" x14ac:dyDescent="0.25">
      <c r="A35" s="17" t="s">
        <v>38</v>
      </c>
      <c r="B35" s="18">
        <f>COUNTIFS($K$20:$K$29, 1, $H$20:$H$29, 1)</f>
        <v>4</v>
      </c>
      <c r="C35" s="18">
        <f>COUNTIFS($K$20:$K$29, 1, $H$20:$H$29, 0)</f>
        <v>1</v>
      </c>
      <c r="E35" s="17" t="s">
        <v>42</v>
      </c>
      <c r="F35" s="19">
        <f>B35/(B35+C35)</f>
        <v>0.8</v>
      </c>
    </row>
    <row r="36" spans="1:6" x14ac:dyDescent="0.25">
      <c r="A36" s="17" t="s">
        <v>39</v>
      </c>
      <c r="B36" s="18">
        <f>COUNTIFS($K$20:$K$29, 0, $H$20:$H$29, 1)</f>
        <v>0</v>
      </c>
      <c r="C36" s="18">
        <f>COUNTIFS($K$20:$K$29, 0, $H$20:$H$29, 0)</f>
        <v>5</v>
      </c>
      <c r="E36" s="17" t="s">
        <v>43</v>
      </c>
      <c r="F36" s="19">
        <f>B35/(B35+B36)</f>
        <v>1</v>
      </c>
    </row>
    <row r="37" spans="1:6" x14ac:dyDescent="0.25">
      <c r="E37" s="17" t="s">
        <v>44</v>
      </c>
      <c r="F37" s="20">
        <f>(2*F36*F35)/(F36+F35)</f>
        <v>0.88888888888888895</v>
      </c>
    </row>
  </sheetData>
  <hyperlinks>
    <hyperlink ref="A2" r:id="rId1" xr:uid="{D71289C1-0B77-452B-9281-3FD07DAE9036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DC95-46C0-4B46-B88D-7A4E5CB4BB2A}">
  <dimension ref="A1:I33"/>
  <sheetViews>
    <sheetView tabSelected="1" workbookViewId="0">
      <selection activeCell="H27" sqref="H27"/>
    </sheetView>
  </sheetViews>
  <sheetFormatPr defaultRowHeight="15" x14ac:dyDescent="0.25"/>
  <cols>
    <col min="1" max="4" width="20.28515625" customWidth="1"/>
    <col min="5" max="5" width="15.85546875" customWidth="1"/>
    <col min="6" max="6" width="18.28515625" customWidth="1"/>
    <col min="7" max="7" width="17.7109375" customWidth="1"/>
    <col min="8" max="8" width="19" customWidth="1"/>
    <col min="9" max="9" width="12.28515625" customWidth="1"/>
  </cols>
  <sheetData>
    <row r="1" spans="1:9" x14ac:dyDescent="0.25">
      <c r="A1" t="s">
        <v>0</v>
      </c>
    </row>
    <row r="2" spans="1:9" x14ac:dyDescent="0.25">
      <c r="A2" s="1" t="s">
        <v>1</v>
      </c>
    </row>
    <row r="5" spans="1:9" ht="42" x14ac:dyDescent="0.65">
      <c r="A5" s="8" t="s">
        <v>45</v>
      </c>
      <c r="H5" s="21" t="s">
        <v>40</v>
      </c>
    </row>
    <row r="6" spans="1:9" x14ac:dyDescent="0.25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16" t="s">
        <v>9</v>
      </c>
      <c r="I6" s="22" t="s">
        <v>46</v>
      </c>
    </row>
    <row r="7" spans="1:9" x14ac:dyDescent="0.25">
      <c r="A7" s="24">
        <v>0</v>
      </c>
      <c r="B7" s="24">
        <v>0</v>
      </c>
      <c r="C7" s="24">
        <v>2</v>
      </c>
      <c r="D7" s="24">
        <v>1</v>
      </c>
      <c r="E7" s="24">
        <v>59</v>
      </c>
      <c r="F7" s="24">
        <v>1</v>
      </c>
      <c r="G7" s="25">
        <v>0</v>
      </c>
      <c r="H7" s="24">
        <v>0</v>
      </c>
      <c r="I7" s="23"/>
    </row>
    <row r="8" spans="1:9" x14ac:dyDescent="0.25">
      <c r="A8" s="26">
        <v>0</v>
      </c>
      <c r="B8" s="26">
        <v>0</v>
      </c>
      <c r="C8" s="26">
        <v>2</v>
      </c>
      <c r="D8" s="26">
        <v>1</v>
      </c>
      <c r="E8" s="26">
        <v>59</v>
      </c>
      <c r="F8" s="26">
        <v>2</v>
      </c>
      <c r="G8" s="27">
        <v>0</v>
      </c>
      <c r="H8" s="26">
        <v>0</v>
      </c>
      <c r="I8" s="23"/>
    </row>
    <row r="9" spans="1:9" x14ac:dyDescent="0.25">
      <c r="A9" s="24">
        <v>0</v>
      </c>
      <c r="B9" s="24">
        <v>0</v>
      </c>
      <c r="C9" s="24">
        <v>2</v>
      </c>
      <c r="D9" s="24">
        <v>1</v>
      </c>
      <c r="E9" s="24">
        <v>59</v>
      </c>
      <c r="F9" s="24">
        <v>4</v>
      </c>
      <c r="G9" s="25">
        <v>0</v>
      </c>
      <c r="H9" s="24">
        <v>0</v>
      </c>
      <c r="I9" s="23"/>
    </row>
    <row r="10" spans="1:9" x14ac:dyDescent="0.25">
      <c r="A10" s="26">
        <v>0</v>
      </c>
      <c r="B10" s="26">
        <v>0</v>
      </c>
      <c r="C10" s="26">
        <v>2</v>
      </c>
      <c r="D10" s="26">
        <v>1</v>
      </c>
      <c r="E10" s="26">
        <v>59</v>
      </c>
      <c r="F10" s="26">
        <v>6</v>
      </c>
      <c r="G10" s="27">
        <v>0</v>
      </c>
      <c r="H10" s="26">
        <v>0</v>
      </c>
      <c r="I10" s="23"/>
    </row>
    <row r="11" spans="1:9" x14ac:dyDescent="0.25">
      <c r="A11" s="24">
        <v>0</v>
      </c>
      <c r="B11" s="24">
        <v>0</v>
      </c>
      <c r="C11" s="24">
        <v>2</v>
      </c>
      <c r="D11" s="24">
        <v>1</v>
      </c>
      <c r="E11" s="24">
        <v>60</v>
      </c>
      <c r="F11" s="24">
        <v>1</v>
      </c>
      <c r="G11" s="25">
        <v>0</v>
      </c>
      <c r="H11" s="24">
        <v>1</v>
      </c>
      <c r="I11" s="23"/>
    </row>
    <row r="12" spans="1:9" x14ac:dyDescent="0.25">
      <c r="A12" s="26">
        <v>0</v>
      </c>
      <c r="B12" s="26">
        <v>0</v>
      </c>
      <c r="C12" s="26">
        <v>2</v>
      </c>
      <c r="D12" s="26">
        <v>1</v>
      </c>
      <c r="E12" s="26">
        <v>60</v>
      </c>
      <c r="F12" s="26">
        <v>1</v>
      </c>
      <c r="G12" s="27">
        <v>3</v>
      </c>
      <c r="H12" s="26">
        <v>1</v>
      </c>
      <c r="I12" s="23"/>
    </row>
    <row r="13" spans="1:9" x14ac:dyDescent="0.25">
      <c r="A13" s="24">
        <v>0</v>
      </c>
      <c r="B13" s="24">
        <v>0</v>
      </c>
      <c r="C13" s="24">
        <v>2</v>
      </c>
      <c r="D13" s="24">
        <v>1</v>
      </c>
      <c r="E13" s="24">
        <v>60</v>
      </c>
      <c r="F13" s="24">
        <v>1</v>
      </c>
      <c r="G13" s="25">
        <v>4</v>
      </c>
      <c r="H13" s="24">
        <v>0</v>
      </c>
      <c r="I13" s="23"/>
    </row>
    <row r="14" spans="1:9" x14ac:dyDescent="0.25">
      <c r="A14" s="26">
        <v>0</v>
      </c>
      <c r="B14" s="26">
        <v>0</v>
      </c>
      <c r="C14" s="26">
        <v>2</v>
      </c>
      <c r="D14" s="26">
        <v>1</v>
      </c>
      <c r="E14" s="26">
        <v>60</v>
      </c>
      <c r="F14" s="26">
        <v>2</v>
      </c>
      <c r="G14" s="27">
        <v>0</v>
      </c>
      <c r="H14" s="26">
        <v>1</v>
      </c>
      <c r="I14" s="23"/>
    </row>
    <row r="15" spans="1:9" x14ac:dyDescent="0.25">
      <c r="A15" s="24">
        <v>0</v>
      </c>
      <c r="B15" s="24">
        <v>0</v>
      </c>
      <c r="C15" s="24">
        <v>2</v>
      </c>
      <c r="D15" s="24">
        <v>1</v>
      </c>
      <c r="E15" s="24">
        <v>60</v>
      </c>
      <c r="F15" s="24">
        <v>2</v>
      </c>
      <c r="G15" s="25">
        <v>3</v>
      </c>
      <c r="H15" s="24">
        <v>1</v>
      </c>
      <c r="I15" s="23"/>
    </row>
    <row r="16" spans="1:9" x14ac:dyDescent="0.25">
      <c r="A16" s="28">
        <v>0</v>
      </c>
      <c r="B16" s="28">
        <v>0</v>
      </c>
      <c r="C16" s="28">
        <v>2</v>
      </c>
      <c r="D16" s="28">
        <v>1</v>
      </c>
      <c r="E16" s="28">
        <v>60</v>
      </c>
      <c r="F16" s="28">
        <v>2</v>
      </c>
      <c r="G16" s="29">
        <v>4</v>
      </c>
      <c r="H16" s="28">
        <v>0</v>
      </c>
      <c r="I16" s="23"/>
    </row>
    <row r="19" spans="1:7" x14ac:dyDescent="0.25">
      <c r="A19" t="s">
        <v>47</v>
      </c>
    </row>
    <row r="20" spans="1:7" x14ac:dyDescent="0.25">
      <c r="A20" t="s">
        <v>48</v>
      </c>
      <c r="B20">
        <v>1</v>
      </c>
      <c r="D20" t="s">
        <v>50</v>
      </c>
      <c r="E20" t="s">
        <v>51</v>
      </c>
      <c r="F20" t="s">
        <v>52</v>
      </c>
      <c r="G20" t="s">
        <v>53</v>
      </c>
    </row>
    <row r="21" spans="1:7" x14ac:dyDescent="0.25">
      <c r="A21" t="s">
        <v>49</v>
      </c>
      <c r="B21" s="30" t="s">
        <v>2</v>
      </c>
      <c r="C21">
        <v>0</v>
      </c>
      <c r="D21">
        <f>COUNTIF($A$7:$A$16, 0)</f>
        <v>10</v>
      </c>
      <c r="E21">
        <f>COUNTIFS($A$7:$A$16, 0, $H$7:$H$16, 1)</f>
        <v>4</v>
      </c>
      <c r="F21">
        <f>COUNTIFS($A$7:$A$16, 0, $H$7:$H$16, 0)</f>
        <v>6</v>
      </c>
      <c r="G21">
        <f>((E21/D21*LOG(E21/D21, 2))+(F21/D21*LOG(F21/D21, 2)))</f>
        <v>-0.97095059445466858</v>
      </c>
    </row>
    <row r="22" spans="1:7" x14ac:dyDescent="0.25">
      <c r="B22" s="31" t="s">
        <v>3</v>
      </c>
      <c r="C22">
        <v>0</v>
      </c>
    </row>
    <row r="23" spans="1:7" x14ac:dyDescent="0.25">
      <c r="B23" s="31" t="s">
        <v>4</v>
      </c>
      <c r="C23">
        <v>2</v>
      </c>
    </row>
    <row r="24" spans="1:7" x14ac:dyDescent="0.25">
      <c r="B24" s="31" t="s">
        <v>5</v>
      </c>
      <c r="C24">
        <v>1</v>
      </c>
    </row>
    <row r="25" spans="1:7" x14ac:dyDescent="0.25">
      <c r="B25" s="31" t="s">
        <v>6</v>
      </c>
      <c r="C25">
        <v>59</v>
      </c>
    </row>
    <row r="26" spans="1:7" x14ac:dyDescent="0.25">
      <c r="C26">
        <v>60</v>
      </c>
    </row>
    <row r="27" spans="1:7" x14ac:dyDescent="0.25">
      <c r="B27" s="31" t="s">
        <v>7</v>
      </c>
      <c r="C27">
        <v>1</v>
      </c>
    </row>
    <row r="28" spans="1:7" x14ac:dyDescent="0.25">
      <c r="C28">
        <v>2</v>
      </c>
    </row>
    <row r="29" spans="1:7" x14ac:dyDescent="0.25">
      <c r="C29">
        <v>4</v>
      </c>
    </row>
    <row r="30" spans="1:7" x14ac:dyDescent="0.25">
      <c r="C30">
        <v>6</v>
      </c>
    </row>
    <row r="31" spans="1:7" x14ac:dyDescent="0.25">
      <c r="B31" s="31" t="s">
        <v>8</v>
      </c>
      <c r="C31">
        <v>0</v>
      </c>
    </row>
    <row r="32" spans="1:7" x14ac:dyDescent="0.25">
      <c r="C32">
        <v>3</v>
      </c>
    </row>
    <row r="33" spans="3:3" x14ac:dyDescent="0.25">
      <c r="C33">
        <v>4</v>
      </c>
    </row>
  </sheetData>
  <hyperlinks>
    <hyperlink ref="A2" r:id="rId1" xr:uid="{B09797D3-01D7-4F4C-8E51-BE9DAF68691C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Naive Bayes</vt:lpstr>
      <vt:lpstr>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Farras Zayn</dc:creator>
  <cp:lastModifiedBy>Farras Zayn</cp:lastModifiedBy>
  <dcterms:created xsi:type="dcterms:W3CDTF">2015-06-05T18:17:20Z</dcterms:created>
  <dcterms:modified xsi:type="dcterms:W3CDTF">2024-04-25T11:50:12Z</dcterms:modified>
</cp:coreProperties>
</file>