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1000" yWindow="0" windowWidth="27700" windowHeight="14400"/>
  </bookViews>
  <sheets>
    <sheet name="Budget Usage2" sheetId="3" r:id="rId1"/>
    <sheet name="Income Report" sheetId="1" r:id="rId2"/>
    <sheet name="Expense Report104-1" sheetId="2" r:id="rId3"/>
    <sheet name="Budget Usage" sheetId="4" r:id="rId4"/>
  </sheets>
  <definedNames>
    <definedName name="_xlnm._FilterDatabase" localSheetId="2" hidden="1">'Expense Report104-1'!$A$1:$Q$201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42" i="3" l="1"/>
  <c r="F248" i="3"/>
  <c r="F256" i="3"/>
  <c r="F257" i="3"/>
  <c r="F264" i="3"/>
  <c r="F265" i="3"/>
  <c r="F296" i="3"/>
  <c r="E303" i="3"/>
  <c r="E304" i="3"/>
  <c r="E305" i="3"/>
  <c r="E300" i="3"/>
  <c r="E301" i="3"/>
  <c r="E302" i="3"/>
  <c r="E299" i="3"/>
  <c r="F592" i="3"/>
  <c r="F67" i="3"/>
  <c r="D67" i="3"/>
  <c r="G67" i="3"/>
  <c r="D75" i="3"/>
  <c r="D76" i="3"/>
  <c r="D84" i="3"/>
  <c r="E67" i="3"/>
  <c r="G591" i="3"/>
  <c r="D592" i="3"/>
  <c r="D593" i="3"/>
  <c r="E591" i="3"/>
  <c r="D319" i="3"/>
  <c r="F762" i="3"/>
  <c r="F763" i="3"/>
  <c r="F766" i="3"/>
  <c r="F767" i="3"/>
  <c r="D60" i="3"/>
  <c r="G60" i="3"/>
  <c r="D61" i="3"/>
  <c r="D62" i="3"/>
  <c r="D64" i="3"/>
  <c r="D66" i="3"/>
  <c r="D68" i="3"/>
  <c r="D440" i="3"/>
  <c r="D69" i="3"/>
  <c r="D70" i="3"/>
  <c r="D71" i="3"/>
  <c r="D72" i="3"/>
  <c r="D670" i="3"/>
  <c r="D73" i="3"/>
  <c r="D74" i="3"/>
  <c r="D52" i="3"/>
  <c r="D53" i="3"/>
  <c r="D54" i="3"/>
  <c r="D55" i="3"/>
  <c r="D78" i="3"/>
  <c r="D79" i="3"/>
  <c r="D80" i="3"/>
  <c r="D81" i="3"/>
  <c r="D82" i="3"/>
  <c r="D83" i="3"/>
  <c r="E60" i="3"/>
  <c r="D296" i="3"/>
  <c r="D264" i="3"/>
  <c r="D265" i="3"/>
  <c r="D305" i="3"/>
  <c r="E296" i="3"/>
  <c r="G295" i="3"/>
  <c r="E295" i="3"/>
  <c r="D790" i="3"/>
  <c r="D792" i="3"/>
  <c r="D776" i="3"/>
  <c r="D777" i="3"/>
  <c r="D797" i="3"/>
  <c r="D799" i="3"/>
  <c r="D800" i="3"/>
  <c r="F23" i="3"/>
  <c r="D818" i="3"/>
  <c r="D820" i="3"/>
  <c r="D821" i="3"/>
  <c r="F24" i="3"/>
  <c r="F25" i="3"/>
  <c r="E8" i="3"/>
  <c r="D361" i="3"/>
  <c r="E9" i="3"/>
  <c r="E10" i="3"/>
  <c r="D446" i="3"/>
  <c r="D447" i="3"/>
  <c r="D448" i="3"/>
  <c r="E11" i="3"/>
  <c r="E12" i="3"/>
  <c r="E13" i="3"/>
  <c r="E14" i="3"/>
  <c r="E15" i="3"/>
  <c r="E16" i="3"/>
  <c r="D700" i="3"/>
  <c r="E17" i="3"/>
  <c r="E18" i="3"/>
  <c r="E22" i="3"/>
  <c r="D763" i="3"/>
  <c r="D760" i="3"/>
  <c r="D766" i="3"/>
  <c r="D767" i="3"/>
  <c r="E23" i="3"/>
  <c r="E25" i="3"/>
  <c r="D707" i="3"/>
  <c r="D720" i="3"/>
  <c r="D741" i="3"/>
  <c r="D748" i="3"/>
  <c r="D750" i="3"/>
  <c r="D751" i="3"/>
  <c r="F18" i="3"/>
  <c r="D690" i="3"/>
  <c r="D692" i="3"/>
  <c r="D693" i="3"/>
  <c r="F17" i="3"/>
  <c r="D676" i="3"/>
  <c r="D678" i="3"/>
  <c r="D679" i="3"/>
  <c r="F16" i="3"/>
  <c r="D639" i="3"/>
  <c r="D649" i="3"/>
  <c r="D653" i="3"/>
  <c r="D657" i="3"/>
  <c r="D661" i="3"/>
  <c r="D663" i="3"/>
  <c r="D664" i="3"/>
  <c r="F15" i="3"/>
  <c r="D598" i="3"/>
  <c r="D602" i="3"/>
  <c r="D609" i="3"/>
  <c r="D612" i="3"/>
  <c r="D625" i="3"/>
  <c r="D627" i="3"/>
  <c r="D628" i="3"/>
  <c r="F14" i="3"/>
  <c r="D579" i="3"/>
  <c r="D581" i="3"/>
  <c r="D582" i="3"/>
  <c r="F13" i="3"/>
  <c r="D511" i="3"/>
  <c r="D514" i="3"/>
  <c r="D518" i="3"/>
  <c r="D525" i="3"/>
  <c r="D527" i="3"/>
  <c r="D536" i="3"/>
  <c r="D537" i="3"/>
  <c r="D545" i="3"/>
  <c r="D553" i="3"/>
  <c r="D559" i="3"/>
  <c r="D564" i="3"/>
  <c r="D566" i="3"/>
  <c r="D567" i="3"/>
  <c r="F12" i="3"/>
  <c r="D432" i="3"/>
  <c r="D433" i="3"/>
  <c r="D454" i="3"/>
  <c r="D459" i="3"/>
  <c r="D464" i="3"/>
  <c r="D465" i="3"/>
  <c r="D485" i="3"/>
  <c r="D497" i="3"/>
  <c r="D499" i="3"/>
  <c r="D500" i="3"/>
  <c r="F11" i="3"/>
  <c r="D423" i="3"/>
  <c r="D419" i="3"/>
  <c r="D415" i="3"/>
  <c r="D410" i="3"/>
  <c r="D404" i="3"/>
  <c r="D424" i="3"/>
  <c r="D425" i="3"/>
  <c r="D426" i="3"/>
  <c r="F10" i="3"/>
  <c r="D349" i="3"/>
  <c r="D350" i="3"/>
  <c r="D356" i="3"/>
  <c r="D377" i="3"/>
  <c r="D379" i="3"/>
  <c r="D384" i="3"/>
  <c r="D389" i="3"/>
  <c r="D391" i="3"/>
  <c r="D392" i="3"/>
  <c r="F9" i="3"/>
  <c r="D320" i="3"/>
  <c r="D324" i="3"/>
  <c r="D256" i="3"/>
  <c r="D257" i="3"/>
  <c r="D290" i="3"/>
  <c r="D327" i="3"/>
  <c r="D328" i="3"/>
  <c r="D330" i="3"/>
  <c r="D332" i="3"/>
  <c r="D334" i="3"/>
  <c r="D336" i="3"/>
  <c r="D337" i="3"/>
  <c r="F8" i="3"/>
  <c r="F65" i="3"/>
  <c r="F589" i="3"/>
  <c r="F590" i="3"/>
  <c r="F73" i="3"/>
  <c r="G73" i="3"/>
  <c r="E73" i="3"/>
  <c r="F74" i="3"/>
  <c r="G74" i="3"/>
  <c r="E74" i="3"/>
  <c r="F68" i="3"/>
  <c r="G68" i="3"/>
  <c r="E68" i="3"/>
  <c r="F66" i="3"/>
  <c r="F593" i="3"/>
  <c r="G590" i="3"/>
  <c r="E590" i="3"/>
  <c r="F303" i="3"/>
  <c r="F304" i="3"/>
  <c r="F305" i="3"/>
  <c r="F635" i="3"/>
  <c r="F64" i="3"/>
  <c r="F440" i="3"/>
  <c r="F69" i="3"/>
  <c r="F70" i="3"/>
  <c r="F71" i="3"/>
  <c r="F72" i="3"/>
  <c r="F75" i="3"/>
  <c r="F61" i="3"/>
  <c r="F62" i="3"/>
  <c r="F55" i="3"/>
  <c r="F76" i="3"/>
  <c r="G9" i="3"/>
  <c r="G10" i="3"/>
  <c r="G12" i="3"/>
  <c r="G13" i="3"/>
  <c r="G16" i="3"/>
  <c r="G17" i="3"/>
  <c r="G18" i="3"/>
  <c r="G8" i="3"/>
  <c r="F446" i="3"/>
  <c r="F447" i="3"/>
  <c r="F448" i="3"/>
  <c r="G11" i="3"/>
  <c r="G14" i="3"/>
  <c r="G15" i="3"/>
  <c r="G22" i="3"/>
  <c r="F598" i="3"/>
  <c r="F602" i="3"/>
  <c r="F609" i="3"/>
  <c r="F625" i="3"/>
  <c r="F627" i="3"/>
  <c r="F628" i="3"/>
  <c r="H14" i="3"/>
  <c r="F404" i="3"/>
  <c r="F410" i="3"/>
  <c r="F415" i="3"/>
  <c r="F419" i="3"/>
  <c r="F423" i="3"/>
  <c r="F425" i="3"/>
  <c r="F426" i="3"/>
  <c r="H10" i="3"/>
  <c r="F322" i="3"/>
  <c r="F320" i="3"/>
  <c r="F318" i="3"/>
  <c r="F312" i="3"/>
  <c r="F324" i="3"/>
  <c r="F334" i="3"/>
  <c r="F336" i="3"/>
  <c r="F337" i="3"/>
  <c r="H8" i="3"/>
  <c r="F348" i="3"/>
  <c r="F349" i="3"/>
  <c r="F350" i="3"/>
  <c r="F356" i="3"/>
  <c r="F377" i="3"/>
  <c r="F379" i="3"/>
  <c r="F384" i="3"/>
  <c r="F391" i="3"/>
  <c r="F392" i="3"/>
  <c r="H9" i="3"/>
  <c r="F432" i="3"/>
  <c r="F433" i="3"/>
  <c r="F454" i="3"/>
  <c r="F459" i="3"/>
  <c r="F464" i="3"/>
  <c r="F465" i="3"/>
  <c r="F485" i="3"/>
  <c r="F497" i="3"/>
  <c r="F499" i="3"/>
  <c r="F500" i="3"/>
  <c r="H11" i="3"/>
  <c r="F511" i="3"/>
  <c r="F514" i="3"/>
  <c r="F518" i="3"/>
  <c r="F525" i="3"/>
  <c r="F527" i="3"/>
  <c r="F536" i="3"/>
  <c r="F537" i="3"/>
  <c r="F545" i="3"/>
  <c r="F553" i="3"/>
  <c r="F559" i="3"/>
  <c r="F564" i="3"/>
  <c r="F566" i="3"/>
  <c r="F567" i="3"/>
  <c r="H12" i="3"/>
  <c r="F579" i="3"/>
  <c r="F581" i="3"/>
  <c r="F582" i="3"/>
  <c r="H13" i="3"/>
  <c r="F649" i="3"/>
  <c r="F653" i="3"/>
  <c r="F657" i="3"/>
  <c r="F661" i="3"/>
  <c r="F663" i="3"/>
  <c r="F664" i="3"/>
  <c r="H15" i="3"/>
  <c r="F676" i="3"/>
  <c r="F678" i="3"/>
  <c r="F679" i="3"/>
  <c r="H16" i="3"/>
  <c r="F690" i="3"/>
  <c r="F692" i="3"/>
  <c r="F693" i="3"/>
  <c r="H17" i="3"/>
  <c r="F707" i="3"/>
  <c r="F720" i="3"/>
  <c r="F741" i="3"/>
  <c r="F748" i="3"/>
  <c r="F750" i="3"/>
  <c r="F751" i="3"/>
  <c r="H18" i="3"/>
  <c r="H22" i="3"/>
  <c r="I22" i="3"/>
  <c r="I27" i="3"/>
  <c r="F790" i="3"/>
  <c r="F792" i="3"/>
  <c r="F776" i="3"/>
  <c r="F777" i="3"/>
  <c r="F800" i="3"/>
  <c r="H23" i="3"/>
  <c r="F818" i="3"/>
  <c r="F820" i="3"/>
  <c r="F821" i="3"/>
  <c r="H24" i="3"/>
  <c r="H25" i="3"/>
  <c r="G800" i="3"/>
  <c r="G777" i="3"/>
  <c r="I9" i="3"/>
  <c r="I10" i="3"/>
  <c r="I11" i="3"/>
  <c r="I12" i="3"/>
  <c r="I13" i="3"/>
  <c r="I14" i="3"/>
  <c r="I15" i="3"/>
  <c r="I16" i="3"/>
  <c r="I17" i="3"/>
  <c r="I18" i="3"/>
  <c r="I19" i="3"/>
  <c r="I20" i="3"/>
  <c r="I21" i="3"/>
  <c r="G23" i="3"/>
  <c r="I23" i="3"/>
  <c r="G24" i="3"/>
  <c r="I24" i="3"/>
  <c r="G25" i="3"/>
  <c r="I25" i="3"/>
  <c r="G593" i="3"/>
  <c r="E592" i="3"/>
  <c r="E593" i="3"/>
  <c r="G592" i="3"/>
  <c r="I8" i="3"/>
  <c r="G294" i="3"/>
  <c r="G296" i="3"/>
  <c r="F128" i="3"/>
  <c r="F129" i="3"/>
  <c r="F130" i="3"/>
  <c r="F131" i="3"/>
  <c r="F132" i="3"/>
  <c r="F133" i="3"/>
  <c r="F134" i="3"/>
  <c r="F135" i="3"/>
  <c r="F138" i="3"/>
  <c r="F139" i="3"/>
  <c r="F140" i="3"/>
  <c r="F141" i="3"/>
  <c r="F142" i="3"/>
  <c r="F143" i="3"/>
  <c r="F323" i="3"/>
  <c r="F206" i="3"/>
  <c r="F207" i="3"/>
  <c r="F208" i="3"/>
  <c r="F209" i="3"/>
  <c r="F210" i="3"/>
  <c r="F211" i="3"/>
  <c r="F212" i="3"/>
  <c r="F213" i="3"/>
  <c r="F214" i="3"/>
  <c r="F215" i="3"/>
  <c r="F216" i="3"/>
  <c r="F217" i="3"/>
  <c r="F203" i="3"/>
  <c r="F204" i="3"/>
  <c r="F205" i="3"/>
  <c r="F147" i="3"/>
  <c r="F148" i="3"/>
  <c r="F149" i="3"/>
  <c r="F150" i="3"/>
  <c r="F151" i="3"/>
  <c r="F152" i="3"/>
  <c r="F153" i="3"/>
  <c r="F154" i="3"/>
  <c r="F155" i="3"/>
  <c r="F156" i="3"/>
  <c r="F157" i="3"/>
  <c r="F158" i="3"/>
  <c r="F159"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612" i="3"/>
  <c r="F199" i="3"/>
  <c r="F200" i="3"/>
  <c r="F201" i="3"/>
  <c r="F202" i="3"/>
  <c r="F218" i="3"/>
  <c r="F221" i="3"/>
  <c r="F222" i="3"/>
  <c r="F223" i="3"/>
  <c r="F224" i="3"/>
  <c r="F225" i="3"/>
  <c r="F226" i="3"/>
  <c r="D128" i="3"/>
  <c r="D129" i="3"/>
  <c r="D130" i="3"/>
  <c r="D131" i="3"/>
  <c r="D132" i="3"/>
  <c r="D133" i="3"/>
  <c r="D134" i="3"/>
  <c r="D135" i="3"/>
  <c r="D138" i="3"/>
  <c r="D139" i="3"/>
  <c r="D140" i="3"/>
  <c r="D141" i="3"/>
  <c r="D142" i="3"/>
  <c r="D143" i="3"/>
  <c r="D206" i="3"/>
  <c r="D207" i="3"/>
  <c r="D208" i="3"/>
  <c r="D209" i="3"/>
  <c r="D210" i="3"/>
  <c r="D211" i="3"/>
  <c r="D212" i="3"/>
  <c r="D213" i="3"/>
  <c r="D214" i="3"/>
  <c r="D215" i="3"/>
  <c r="D216" i="3"/>
  <c r="D217" i="3"/>
  <c r="D203" i="3"/>
  <c r="D204" i="3"/>
  <c r="D205" i="3"/>
  <c r="D147" i="3"/>
  <c r="D148" i="3"/>
  <c r="D149" i="3"/>
  <c r="D150" i="3"/>
  <c r="D151" i="3"/>
  <c r="D152" i="3"/>
  <c r="D153" i="3"/>
  <c r="D154" i="3"/>
  <c r="D155" i="3"/>
  <c r="D156" i="3"/>
  <c r="D157" i="3"/>
  <c r="D158" i="3"/>
  <c r="D159"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18" i="3"/>
  <c r="D222" i="3"/>
  <c r="D224" i="3"/>
  <c r="D225" i="3"/>
  <c r="D226" i="3"/>
  <c r="G226" i="3"/>
  <c r="F95" i="3"/>
  <c r="F96" i="3"/>
  <c r="F97" i="3"/>
  <c r="F98" i="3"/>
  <c r="F99" i="3"/>
  <c r="F100" i="3"/>
  <c r="F101" i="3"/>
  <c r="F102" i="3"/>
  <c r="F103" i="3"/>
  <c r="F104" i="3"/>
  <c r="F105" i="3"/>
  <c r="F106" i="3"/>
  <c r="F107" i="3"/>
  <c r="F108" i="3"/>
  <c r="F116" i="3"/>
  <c r="F120" i="3"/>
  <c r="F121" i="3"/>
  <c r="F122" i="3"/>
  <c r="F123" i="3"/>
  <c r="F227" i="3"/>
  <c r="D116" i="3"/>
  <c r="D120" i="3"/>
  <c r="D121" i="3"/>
  <c r="D122" i="3"/>
  <c r="D123" i="3"/>
  <c r="D227" i="3"/>
  <c r="G227" i="3"/>
  <c r="E226" i="3"/>
  <c r="D35" i="3"/>
  <c r="D36" i="3"/>
  <c r="D37" i="3"/>
  <c r="D38" i="3"/>
  <c r="D39" i="3"/>
  <c r="D42" i="3"/>
  <c r="D43" i="3"/>
  <c r="D44" i="3"/>
  <c r="D85" i="3"/>
  <c r="E85" i="3"/>
  <c r="E84" i="3"/>
  <c r="F78" i="3"/>
  <c r="F79" i="3"/>
  <c r="F80" i="3"/>
  <c r="F81" i="3"/>
  <c r="F82" i="3"/>
  <c r="F83" i="3"/>
  <c r="F84" i="3"/>
  <c r="F37" i="3"/>
  <c r="F38" i="3"/>
  <c r="F39" i="3"/>
  <c r="F42" i="3"/>
  <c r="F43" i="3"/>
  <c r="F44" i="3"/>
  <c r="F85" i="3"/>
  <c r="G264" i="3"/>
  <c r="G265" i="3"/>
  <c r="G440" i="3"/>
  <c r="G767" i="3"/>
  <c r="G820" i="3"/>
  <c r="G821" i="3"/>
  <c r="G634" i="3"/>
  <c r="G635" i="3"/>
  <c r="G447" i="3"/>
  <c r="G589" i="3"/>
  <c r="G305" i="3"/>
  <c r="D299" i="3"/>
  <c r="D300" i="3"/>
  <c r="D301" i="3"/>
  <c r="D302" i="3"/>
  <c r="D303" i="3"/>
  <c r="G303" i="3"/>
  <c r="G304" i="3"/>
  <c r="G799" i="3"/>
  <c r="G115" i="3"/>
  <c r="G798" i="3"/>
  <c r="G114" i="3"/>
  <c r="G797" i="3"/>
  <c r="G113" i="3"/>
  <c r="G796" i="3"/>
  <c r="G112" i="3"/>
  <c r="G795" i="3"/>
  <c r="G111" i="3"/>
  <c r="G794" i="3"/>
  <c r="G110" i="3"/>
  <c r="G793" i="3"/>
  <c r="G109" i="3"/>
  <c r="F115" i="3"/>
  <c r="F114" i="3"/>
  <c r="F113" i="3"/>
  <c r="F112" i="3"/>
  <c r="F111" i="3"/>
  <c r="F110" i="3"/>
  <c r="F109" i="3"/>
  <c r="D110" i="3"/>
  <c r="E110" i="3"/>
  <c r="D111" i="3"/>
  <c r="E111" i="3"/>
  <c r="D112" i="3"/>
  <c r="E112" i="3"/>
  <c r="D113" i="3"/>
  <c r="E113" i="3"/>
  <c r="D114" i="3"/>
  <c r="E114" i="3"/>
  <c r="D115" i="3"/>
  <c r="E115" i="3"/>
  <c r="E116" i="3"/>
  <c r="D109" i="3"/>
  <c r="E109" i="3"/>
  <c r="G225" i="3"/>
  <c r="G224" i="3"/>
  <c r="G223" i="3"/>
  <c r="G222" i="3"/>
  <c r="G221" i="3"/>
  <c r="G216" i="3"/>
  <c r="G212" i="3"/>
  <c r="G208" i="3"/>
  <c r="G205" i="3"/>
  <c r="G200" i="3"/>
  <c r="G196" i="3"/>
  <c r="G192" i="3"/>
  <c r="G188" i="3"/>
  <c r="G184" i="3"/>
  <c r="G180" i="3"/>
  <c r="G176" i="3"/>
  <c r="G172" i="3"/>
  <c r="G168" i="3"/>
  <c r="G164" i="3"/>
  <c r="G202" i="3"/>
  <c r="G159" i="3"/>
  <c r="G152" i="3"/>
  <c r="G148" i="3"/>
  <c r="G81" i="3"/>
  <c r="G78" i="3"/>
  <c r="G62" i="3"/>
  <c r="G43" i="3"/>
  <c r="G42" i="3"/>
  <c r="E42" i="3"/>
  <c r="E794" i="3"/>
  <c r="E795" i="3"/>
  <c r="E796" i="3"/>
  <c r="E797" i="3"/>
  <c r="E798" i="3"/>
  <c r="E799" i="3"/>
  <c r="E793" i="3"/>
  <c r="F35" i="3"/>
  <c r="G149" i="3"/>
  <c r="G150" i="3"/>
  <c r="G151" i="3"/>
  <c r="G153" i="3"/>
  <c r="G154" i="3"/>
  <c r="G155" i="3"/>
  <c r="G156" i="3"/>
  <c r="G157" i="3"/>
  <c r="G158" i="3"/>
  <c r="G161" i="3"/>
  <c r="G162" i="3"/>
  <c r="G163" i="3"/>
  <c r="G165" i="3"/>
  <c r="G166" i="3"/>
  <c r="G167" i="3"/>
  <c r="G169" i="3"/>
  <c r="G170" i="3"/>
  <c r="G171" i="3"/>
  <c r="G173" i="3"/>
  <c r="G174" i="3"/>
  <c r="G175" i="3"/>
  <c r="G177" i="3"/>
  <c r="G178" i="3"/>
  <c r="G179" i="3"/>
  <c r="G181" i="3"/>
  <c r="G182" i="3"/>
  <c r="G183" i="3"/>
  <c r="G185" i="3"/>
  <c r="G186" i="3"/>
  <c r="G187" i="3"/>
  <c r="G189" i="3"/>
  <c r="G190" i="3"/>
  <c r="G191" i="3"/>
  <c r="G193" i="3"/>
  <c r="G194" i="3"/>
  <c r="G195" i="3"/>
  <c r="G197" i="3"/>
  <c r="G198" i="3"/>
  <c r="G199" i="3"/>
  <c r="G201" i="3"/>
  <c r="G203" i="3"/>
  <c r="G206" i="3"/>
  <c r="G207" i="3"/>
  <c r="G209" i="3"/>
  <c r="G210" i="3"/>
  <c r="G211" i="3"/>
  <c r="G213" i="3"/>
  <c r="G214" i="3"/>
  <c r="G215" i="3"/>
  <c r="G147" i="3"/>
  <c r="G139" i="3"/>
  <c r="G140" i="3"/>
  <c r="G141" i="3"/>
  <c r="G142" i="3"/>
  <c r="G143" i="3"/>
  <c r="G138" i="3"/>
  <c r="G129" i="3"/>
  <c r="G130" i="3"/>
  <c r="G131" i="3"/>
  <c r="G132" i="3"/>
  <c r="G133" i="3"/>
  <c r="G134" i="3"/>
  <c r="G135" i="3"/>
  <c r="G128" i="3"/>
  <c r="G121" i="3"/>
  <c r="D96" i="3"/>
  <c r="G96" i="3"/>
  <c r="D97" i="3"/>
  <c r="G97" i="3"/>
  <c r="D98" i="3"/>
  <c r="G98" i="3"/>
  <c r="D99" i="3"/>
  <c r="G99" i="3"/>
  <c r="D100" i="3"/>
  <c r="G100" i="3"/>
  <c r="D101" i="3"/>
  <c r="G101" i="3"/>
  <c r="D102" i="3"/>
  <c r="G102" i="3"/>
  <c r="D103" i="3"/>
  <c r="G103" i="3"/>
  <c r="D104" i="3"/>
  <c r="G104" i="3"/>
  <c r="D105" i="3"/>
  <c r="G105" i="3"/>
  <c r="D95" i="3"/>
  <c r="D106" i="3"/>
  <c r="G106" i="3"/>
  <c r="D107" i="3"/>
  <c r="G107" i="3"/>
  <c r="D108" i="3"/>
  <c r="G108" i="3"/>
  <c r="D92" i="3"/>
  <c r="G116" i="3"/>
  <c r="G95" i="3"/>
  <c r="G92" i="3"/>
  <c r="G91" i="3"/>
  <c r="G82" i="3"/>
  <c r="G83" i="3"/>
  <c r="G84" i="3"/>
  <c r="G80" i="3"/>
  <c r="G79" i="3"/>
  <c r="G59" i="3"/>
  <c r="G61" i="3"/>
  <c r="G64" i="3"/>
  <c r="G66" i="3"/>
  <c r="G69" i="3"/>
  <c r="G70" i="3"/>
  <c r="G71" i="3"/>
  <c r="G72" i="3"/>
  <c r="G58" i="3"/>
  <c r="G53" i="3"/>
  <c r="G54" i="3"/>
  <c r="G55" i="3"/>
  <c r="G52" i="3"/>
  <c r="G36" i="3"/>
  <c r="G37" i="3"/>
  <c r="G38" i="3"/>
  <c r="G39" i="3"/>
  <c r="G35" i="3"/>
  <c r="G218" i="3"/>
  <c r="G217" i="3"/>
  <c r="G204" i="3"/>
  <c r="G782" i="3"/>
  <c r="G786" i="3"/>
  <c r="G773" i="3"/>
  <c r="G624" i="3"/>
  <c r="D756" i="4"/>
  <c r="D758" i="4"/>
  <c r="F757" i="4"/>
  <c r="G757" i="4"/>
  <c r="F755" i="4"/>
  <c r="G755" i="4"/>
  <c r="F754" i="4"/>
  <c r="G754" i="4"/>
  <c r="F753" i="4"/>
  <c r="G753" i="4"/>
  <c r="F752" i="4"/>
  <c r="G752" i="4"/>
  <c r="F751" i="4"/>
  <c r="G751" i="4"/>
  <c r="F750" i="4"/>
  <c r="G750" i="4"/>
  <c r="D735" i="4"/>
  <c r="D737" i="4"/>
  <c r="F734" i="4"/>
  <c r="G734" i="4"/>
  <c r="F733" i="4"/>
  <c r="G733" i="4"/>
  <c r="F732" i="4"/>
  <c r="G732" i="4"/>
  <c r="F731" i="4"/>
  <c r="G731" i="4"/>
  <c r="F730" i="4"/>
  <c r="G730" i="4"/>
  <c r="F729" i="4"/>
  <c r="G729" i="4"/>
  <c r="F728" i="4"/>
  <c r="G728" i="4"/>
  <c r="F727" i="4"/>
  <c r="G727" i="4"/>
  <c r="F726" i="4"/>
  <c r="G726" i="4"/>
  <c r="F725" i="4"/>
  <c r="G725" i="4"/>
  <c r="D721" i="4"/>
  <c r="D722" i="4"/>
  <c r="F720" i="4"/>
  <c r="G720" i="4"/>
  <c r="F719" i="4"/>
  <c r="G719" i="4"/>
  <c r="F718" i="4"/>
  <c r="G718" i="4"/>
  <c r="F717" i="4"/>
  <c r="G717" i="4"/>
  <c r="F716" i="4"/>
  <c r="G716" i="4"/>
  <c r="D711" i="4"/>
  <c r="F710" i="4"/>
  <c r="G710" i="4"/>
  <c r="F709" i="4"/>
  <c r="G709" i="4"/>
  <c r="D708" i="4"/>
  <c r="F707" i="4"/>
  <c r="G707" i="4"/>
  <c r="F697" i="4"/>
  <c r="G697" i="4"/>
  <c r="D696" i="4"/>
  <c r="F695" i="4"/>
  <c r="G695" i="4"/>
  <c r="F694" i="4"/>
  <c r="G694" i="4"/>
  <c r="F693" i="4"/>
  <c r="G693" i="4"/>
  <c r="F692" i="4"/>
  <c r="G692" i="4"/>
  <c r="F691" i="4"/>
  <c r="G691" i="4"/>
  <c r="F690" i="4"/>
  <c r="G690" i="4"/>
  <c r="D688" i="4"/>
  <c r="F687" i="4"/>
  <c r="G687" i="4"/>
  <c r="F686" i="4"/>
  <c r="G686" i="4"/>
  <c r="F685" i="4"/>
  <c r="G685" i="4"/>
  <c r="F684" i="4"/>
  <c r="G684" i="4"/>
  <c r="F683" i="4"/>
  <c r="G683" i="4"/>
  <c r="F682" i="4"/>
  <c r="G682" i="4"/>
  <c r="F681" i="4"/>
  <c r="G681" i="4"/>
  <c r="F680" i="4"/>
  <c r="G680" i="4"/>
  <c r="F679" i="4"/>
  <c r="G679" i="4"/>
  <c r="F678" i="4"/>
  <c r="G678" i="4"/>
  <c r="F677" i="4"/>
  <c r="G677" i="4"/>
  <c r="F676" i="4"/>
  <c r="G676" i="4"/>
  <c r="F675" i="4"/>
  <c r="G675" i="4"/>
  <c r="F674" i="4"/>
  <c r="G674" i="4"/>
  <c r="F673" i="4"/>
  <c r="G673" i="4"/>
  <c r="F672" i="4"/>
  <c r="G672" i="4"/>
  <c r="F671" i="4"/>
  <c r="G671" i="4"/>
  <c r="F670" i="4"/>
  <c r="G670" i="4"/>
  <c r="D667" i="4"/>
  <c r="F666" i="4"/>
  <c r="G666" i="4"/>
  <c r="F665" i="4"/>
  <c r="G665" i="4"/>
  <c r="F664" i="4"/>
  <c r="G664" i="4"/>
  <c r="F663" i="4"/>
  <c r="G663" i="4"/>
  <c r="F662" i="4"/>
  <c r="G662" i="4"/>
  <c r="F661" i="4"/>
  <c r="G661" i="4"/>
  <c r="F660" i="4"/>
  <c r="G660" i="4"/>
  <c r="F659" i="4"/>
  <c r="G659" i="4"/>
  <c r="F658" i="4"/>
  <c r="G658" i="4"/>
  <c r="F657" i="4"/>
  <c r="G657" i="4"/>
  <c r="D654" i="4"/>
  <c r="F653" i="4"/>
  <c r="G653" i="4"/>
  <c r="F652" i="4"/>
  <c r="G652" i="4"/>
  <c r="F651" i="4"/>
  <c r="G651" i="4"/>
  <c r="F650" i="4"/>
  <c r="G650" i="4"/>
  <c r="F638" i="4"/>
  <c r="G638" i="4"/>
  <c r="D637" i="4"/>
  <c r="D639" i="4"/>
  <c r="F636" i="4"/>
  <c r="G636" i="4"/>
  <c r="F635" i="4"/>
  <c r="G635" i="4"/>
  <c r="F624" i="4"/>
  <c r="G624" i="4"/>
  <c r="F623" i="4"/>
  <c r="D623" i="4"/>
  <c r="F622" i="4"/>
  <c r="G622" i="4"/>
  <c r="F621" i="4"/>
  <c r="G621" i="4"/>
  <c r="F620" i="4"/>
  <c r="G620" i="4"/>
  <c r="D617" i="4"/>
  <c r="F609" i="4"/>
  <c r="G609" i="4"/>
  <c r="D608" i="4"/>
  <c r="F607" i="4"/>
  <c r="G607" i="4"/>
  <c r="D604" i="4"/>
  <c r="F603" i="4"/>
  <c r="G603" i="4"/>
  <c r="F602" i="4"/>
  <c r="G602" i="4"/>
  <c r="F601" i="4"/>
  <c r="G601" i="4"/>
  <c r="D600" i="4"/>
  <c r="F599" i="4"/>
  <c r="G599" i="4"/>
  <c r="F597" i="4"/>
  <c r="G597" i="4"/>
  <c r="D596" i="4"/>
  <c r="F595" i="4"/>
  <c r="G595" i="4"/>
  <c r="F594" i="4"/>
  <c r="G594" i="4"/>
  <c r="F593" i="4"/>
  <c r="G593" i="4"/>
  <c r="F592" i="4"/>
  <c r="G592" i="4"/>
  <c r="F591" i="4"/>
  <c r="G591" i="4"/>
  <c r="F590" i="4"/>
  <c r="G590" i="4"/>
  <c r="F589" i="4"/>
  <c r="G589" i="4"/>
  <c r="D586" i="4"/>
  <c r="F585" i="4"/>
  <c r="G585" i="4"/>
  <c r="E582" i="4"/>
  <c r="F581" i="4"/>
  <c r="G581" i="4"/>
  <c r="E581" i="4"/>
  <c r="F573" i="4"/>
  <c r="G573" i="4"/>
  <c r="D572" i="4"/>
  <c r="F571" i="4"/>
  <c r="G571" i="4"/>
  <c r="F569" i="4"/>
  <c r="G569" i="4"/>
  <c r="F568" i="4"/>
  <c r="G568" i="4"/>
  <c r="F567" i="4"/>
  <c r="G567" i="4"/>
  <c r="F566" i="4"/>
  <c r="G566" i="4"/>
  <c r="F565" i="4"/>
  <c r="G565" i="4"/>
  <c r="F564" i="4"/>
  <c r="G564" i="4"/>
  <c r="F563" i="4"/>
  <c r="G563" i="4"/>
  <c r="F562" i="4"/>
  <c r="G562" i="4"/>
  <c r="F561" i="4"/>
  <c r="G561" i="4"/>
  <c r="F560" i="4"/>
  <c r="G560" i="4"/>
  <c r="D559" i="4"/>
  <c r="F558" i="4"/>
  <c r="G558" i="4"/>
  <c r="F557" i="4"/>
  <c r="G557" i="4"/>
  <c r="D556" i="4"/>
  <c r="F555" i="4"/>
  <c r="G555" i="4"/>
  <c r="F554" i="4"/>
  <c r="G554" i="4"/>
  <c r="F553" i="4"/>
  <c r="G553" i="4"/>
  <c r="F552" i="4"/>
  <c r="G552" i="4"/>
  <c r="F551" i="4"/>
  <c r="G551" i="4"/>
  <c r="F550" i="4"/>
  <c r="G550" i="4"/>
  <c r="D549" i="4"/>
  <c r="D545" i="4"/>
  <c r="D574" i="4"/>
  <c r="F548" i="4"/>
  <c r="G548" i="4"/>
  <c r="F547" i="4"/>
  <c r="G547" i="4"/>
  <c r="F544" i="4"/>
  <c r="G544" i="4"/>
  <c r="F543" i="4"/>
  <c r="G543" i="4"/>
  <c r="D539" i="4"/>
  <c r="D540" i="4"/>
  <c r="F530" i="4"/>
  <c r="G530" i="4"/>
  <c r="D529" i="4"/>
  <c r="F528" i="4"/>
  <c r="G528" i="4"/>
  <c r="F527" i="4"/>
  <c r="G527" i="4"/>
  <c r="F515" i="4"/>
  <c r="G515" i="4"/>
  <c r="D514" i="4"/>
  <c r="F513" i="4"/>
  <c r="G513" i="4"/>
  <c r="F511" i="4"/>
  <c r="G511" i="4"/>
  <c r="F510" i="4"/>
  <c r="G510" i="4"/>
  <c r="D509" i="4"/>
  <c r="F508" i="4"/>
  <c r="G508" i="4"/>
  <c r="F507" i="4"/>
  <c r="G507" i="4"/>
  <c r="F505" i="4"/>
  <c r="G505" i="4"/>
  <c r="F504" i="4"/>
  <c r="G504" i="4"/>
  <c r="D503" i="4"/>
  <c r="F502" i="4"/>
  <c r="G502" i="4"/>
  <c r="F501" i="4"/>
  <c r="G501" i="4"/>
  <c r="F500" i="4"/>
  <c r="G500" i="4"/>
  <c r="F499" i="4"/>
  <c r="G499" i="4"/>
  <c r="F498" i="4"/>
  <c r="G498" i="4"/>
  <c r="F497" i="4"/>
  <c r="G497" i="4"/>
  <c r="F496" i="4"/>
  <c r="G496" i="4"/>
  <c r="D495" i="4"/>
  <c r="F494" i="4"/>
  <c r="G494" i="4"/>
  <c r="F493" i="4"/>
  <c r="G493" i="4"/>
  <c r="F492" i="4"/>
  <c r="G492" i="4"/>
  <c r="F491" i="4"/>
  <c r="G491" i="4"/>
  <c r="F490" i="4"/>
  <c r="G490" i="4"/>
  <c r="F489" i="4"/>
  <c r="G489" i="4"/>
  <c r="D486" i="4"/>
  <c r="F485" i="4"/>
  <c r="G485" i="4"/>
  <c r="F484" i="4"/>
  <c r="G484" i="4"/>
  <c r="F483" i="4"/>
  <c r="G483" i="4"/>
  <c r="F482" i="4"/>
  <c r="G482" i="4"/>
  <c r="F481" i="4"/>
  <c r="G481" i="4"/>
  <c r="F480" i="4"/>
  <c r="G480" i="4"/>
  <c r="F479" i="4"/>
  <c r="G479" i="4"/>
  <c r="F478" i="4"/>
  <c r="G478" i="4"/>
  <c r="D477" i="4"/>
  <c r="D475" i="4"/>
  <c r="D487" i="4"/>
  <c r="F476" i="4"/>
  <c r="G476" i="4"/>
  <c r="F474" i="4"/>
  <c r="G474" i="4"/>
  <c r="F473" i="4"/>
  <c r="G473" i="4"/>
  <c r="F472" i="4"/>
  <c r="G472" i="4"/>
  <c r="F471" i="4"/>
  <c r="G471" i="4"/>
  <c r="F470" i="4"/>
  <c r="G470" i="4"/>
  <c r="D468" i="4"/>
  <c r="F467" i="4"/>
  <c r="G467" i="4"/>
  <c r="F466" i="4"/>
  <c r="G466" i="4"/>
  <c r="D464" i="4"/>
  <c r="F463" i="4"/>
  <c r="G463" i="4"/>
  <c r="D461" i="4"/>
  <c r="F460" i="4"/>
  <c r="G460" i="4"/>
  <c r="F448" i="4"/>
  <c r="G448" i="4"/>
  <c r="D447" i="4"/>
  <c r="F446" i="4"/>
  <c r="G446" i="4"/>
  <c r="F445" i="4"/>
  <c r="G445" i="4"/>
  <c r="F444" i="4"/>
  <c r="G444" i="4"/>
  <c r="F443" i="4"/>
  <c r="G443" i="4"/>
  <c r="F442" i="4"/>
  <c r="G442" i="4"/>
  <c r="F441" i="4"/>
  <c r="G441" i="4"/>
  <c r="F440" i="4"/>
  <c r="G440" i="4"/>
  <c r="F439" i="4"/>
  <c r="G439" i="4"/>
  <c r="F438" i="4"/>
  <c r="G438" i="4"/>
  <c r="F437" i="4"/>
  <c r="G437" i="4"/>
  <c r="D435" i="4"/>
  <c r="D148" i="4"/>
  <c r="F434" i="4"/>
  <c r="G434" i="4"/>
  <c r="F433" i="4"/>
  <c r="G433" i="4"/>
  <c r="F432" i="4"/>
  <c r="G432" i="4"/>
  <c r="F431" i="4"/>
  <c r="G431" i="4"/>
  <c r="F428" i="4"/>
  <c r="G428" i="4"/>
  <c r="F427" i="4"/>
  <c r="G427" i="4"/>
  <c r="F426" i="4"/>
  <c r="G426" i="4"/>
  <c r="F425" i="4"/>
  <c r="G425" i="4"/>
  <c r="F424" i="4"/>
  <c r="G424" i="4"/>
  <c r="F423" i="4"/>
  <c r="G423" i="4"/>
  <c r="F421" i="4"/>
  <c r="G421" i="4"/>
  <c r="F420" i="4"/>
  <c r="G420" i="4"/>
  <c r="F419" i="4"/>
  <c r="G419" i="4"/>
  <c r="F418" i="4"/>
  <c r="G418" i="4"/>
  <c r="D414" i="4"/>
  <c r="F413" i="4"/>
  <c r="G413" i="4"/>
  <c r="F412" i="4"/>
  <c r="G412" i="4"/>
  <c r="F411" i="4"/>
  <c r="G411" i="4"/>
  <c r="F410" i="4"/>
  <c r="G410" i="4"/>
  <c r="D409" i="4"/>
  <c r="F408" i="4"/>
  <c r="G408" i="4"/>
  <c r="F407" i="4"/>
  <c r="G407" i="4"/>
  <c r="D404" i="4"/>
  <c r="F403" i="4"/>
  <c r="G403" i="4"/>
  <c r="F402" i="4"/>
  <c r="G402" i="4"/>
  <c r="F401" i="4"/>
  <c r="G401" i="4"/>
  <c r="D396" i="4"/>
  <c r="F395" i="4"/>
  <c r="G395" i="4"/>
  <c r="F394" i="4"/>
  <c r="G394" i="4"/>
  <c r="F393" i="4"/>
  <c r="G393" i="4"/>
  <c r="D390" i="4"/>
  <c r="F389" i="4"/>
  <c r="G389" i="4"/>
  <c r="D382" i="4"/>
  <c r="D383" i="4"/>
  <c r="F381" i="4"/>
  <c r="G381" i="4"/>
  <c r="D373" i="4"/>
  <c r="D369" i="4"/>
  <c r="D365" i="4"/>
  <c r="D360" i="4"/>
  <c r="D354" i="4"/>
  <c r="D374" i="4"/>
  <c r="D375" i="4"/>
  <c r="F374" i="4"/>
  <c r="G374" i="4"/>
  <c r="F372" i="4"/>
  <c r="G372" i="4"/>
  <c r="F371" i="4"/>
  <c r="G371" i="4"/>
  <c r="F370" i="4"/>
  <c r="G370" i="4"/>
  <c r="F368" i="4"/>
  <c r="G368" i="4"/>
  <c r="F367" i="4"/>
  <c r="G367" i="4"/>
  <c r="F366" i="4"/>
  <c r="G366" i="4"/>
  <c r="F364" i="4"/>
  <c r="G364" i="4"/>
  <c r="F363" i="4"/>
  <c r="G363" i="4"/>
  <c r="F362" i="4"/>
  <c r="G362" i="4"/>
  <c r="F361" i="4"/>
  <c r="G361" i="4"/>
  <c r="F359" i="4"/>
  <c r="G359" i="4"/>
  <c r="F358" i="4"/>
  <c r="G358" i="4"/>
  <c r="F357" i="4"/>
  <c r="G357" i="4"/>
  <c r="F356" i="4"/>
  <c r="G356" i="4"/>
  <c r="F355" i="4"/>
  <c r="G355" i="4"/>
  <c r="F353" i="4"/>
  <c r="G353" i="4"/>
  <c r="F352" i="4"/>
  <c r="G352" i="4"/>
  <c r="D327" i="4"/>
  <c r="D329" i="4"/>
  <c r="D334" i="4"/>
  <c r="D339" i="4"/>
  <c r="D341" i="4"/>
  <c r="F340" i="4"/>
  <c r="G340" i="4"/>
  <c r="F338" i="4"/>
  <c r="G338" i="4"/>
  <c r="F337" i="4"/>
  <c r="G337" i="4"/>
  <c r="F335" i="4"/>
  <c r="G335" i="4"/>
  <c r="F333" i="4"/>
  <c r="G333" i="4"/>
  <c r="F331" i="4"/>
  <c r="G331" i="4"/>
  <c r="F330" i="4"/>
  <c r="G330" i="4"/>
  <c r="F328" i="4"/>
  <c r="G328" i="4"/>
  <c r="F326" i="4"/>
  <c r="G326" i="4"/>
  <c r="F325" i="4"/>
  <c r="G325" i="4"/>
  <c r="F324" i="4"/>
  <c r="G324" i="4"/>
  <c r="F323" i="4"/>
  <c r="G323" i="4"/>
  <c r="F322" i="4"/>
  <c r="G322" i="4"/>
  <c r="F321" i="4"/>
  <c r="G321" i="4"/>
  <c r="F320" i="4"/>
  <c r="G320" i="4"/>
  <c r="F319" i="4"/>
  <c r="G319" i="4"/>
  <c r="F318" i="4"/>
  <c r="G318" i="4"/>
  <c r="F317" i="4"/>
  <c r="G317" i="4"/>
  <c r="F316" i="4"/>
  <c r="G316" i="4"/>
  <c r="F315" i="4"/>
  <c r="G315" i="4"/>
  <c r="F314" i="4"/>
  <c r="G314" i="4"/>
  <c r="D311" i="4"/>
  <c r="D306" i="4"/>
  <c r="F305" i="4"/>
  <c r="G305" i="4"/>
  <c r="F304" i="4"/>
  <c r="G304" i="4"/>
  <c r="F303" i="4"/>
  <c r="G303" i="4"/>
  <c r="D299" i="4"/>
  <c r="D300" i="4"/>
  <c r="F298" i="4"/>
  <c r="G298" i="4"/>
  <c r="F294" i="4"/>
  <c r="G294" i="4"/>
  <c r="F293" i="4"/>
  <c r="G293" i="4"/>
  <c r="F292" i="4"/>
  <c r="G292" i="4"/>
  <c r="D282" i="4"/>
  <c r="D286" i="4"/>
  <c r="F285" i="4"/>
  <c r="G285" i="4"/>
  <c r="F283" i="4"/>
  <c r="G283" i="4"/>
  <c r="F281" i="4"/>
  <c r="G281" i="4"/>
  <c r="F279" i="4"/>
  <c r="G279" i="4"/>
  <c r="F278" i="4"/>
  <c r="G278" i="4"/>
  <c r="F277" i="4"/>
  <c r="G277" i="4"/>
  <c r="F276" i="4"/>
  <c r="G276" i="4"/>
  <c r="F275" i="4"/>
  <c r="G275" i="4"/>
  <c r="F273" i="4"/>
  <c r="G273" i="4"/>
  <c r="F272" i="4"/>
  <c r="G272" i="4"/>
  <c r="F271" i="4"/>
  <c r="G271" i="4"/>
  <c r="D266" i="4"/>
  <c r="D261" i="4"/>
  <c r="F260" i="4"/>
  <c r="G260" i="4"/>
  <c r="F259" i="4"/>
  <c r="G259" i="4"/>
  <c r="F258" i="4"/>
  <c r="G258" i="4"/>
  <c r="F257" i="4"/>
  <c r="G257" i="4"/>
  <c r="F256" i="4"/>
  <c r="G256" i="4"/>
  <c r="F255" i="4"/>
  <c r="G255" i="4"/>
  <c r="F254" i="4"/>
  <c r="G254" i="4"/>
  <c r="F253" i="4"/>
  <c r="G253" i="4"/>
  <c r="F252" i="4"/>
  <c r="G252" i="4"/>
  <c r="F251" i="4"/>
  <c r="G251" i="4"/>
  <c r="F250" i="4"/>
  <c r="G250" i="4"/>
  <c r="F249" i="4"/>
  <c r="G249" i="4"/>
  <c r="F248" i="4"/>
  <c r="G248" i="4"/>
  <c r="F247" i="4"/>
  <c r="G247" i="4"/>
  <c r="F246" i="4"/>
  <c r="G246" i="4"/>
  <c r="F245" i="4"/>
  <c r="G245" i="4"/>
  <c r="F244" i="4"/>
  <c r="G244" i="4"/>
  <c r="F243" i="4"/>
  <c r="G243" i="4"/>
  <c r="F242" i="4"/>
  <c r="G242" i="4"/>
  <c r="F241" i="4"/>
  <c r="G241" i="4"/>
  <c r="F240" i="4"/>
  <c r="G240" i="4"/>
  <c r="D235" i="4"/>
  <c r="D236" i="4"/>
  <c r="D267" i="4"/>
  <c r="F234" i="4"/>
  <c r="G234" i="4"/>
  <c r="F233" i="4"/>
  <c r="G233" i="4"/>
  <c r="F232" i="4"/>
  <c r="G232" i="4"/>
  <c r="D227" i="4"/>
  <c r="D228" i="4"/>
  <c r="F226" i="4"/>
  <c r="G226" i="4"/>
  <c r="F225" i="4"/>
  <c r="G225" i="4"/>
  <c r="F224" i="4"/>
  <c r="G224" i="4"/>
  <c r="F223" i="4"/>
  <c r="G223" i="4"/>
  <c r="F222" i="4"/>
  <c r="G222" i="4"/>
  <c r="F221" i="4"/>
  <c r="G221" i="4"/>
  <c r="F220" i="4"/>
  <c r="G220" i="4"/>
  <c r="F218" i="4"/>
  <c r="G218" i="4"/>
  <c r="F217" i="4"/>
  <c r="G217" i="4"/>
  <c r="F216" i="4"/>
  <c r="G216" i="4"/>
  <c r="F215" i="4"/>
  <c r="G215" i="4"/>
  <c r="F214" i="4"/>
  <c r="G214" i="4"/>
  <c r="F212" i="4"/>
  <c r="G212" i="4"/>
  <c r="F211" i="4"/>
  <c r="G211" i="4"/>
  <c r="F210" i="4"/>
  <c r="G210" i="4"/>
  <c r="F209" i="4"/>
  <c r="G209" i="4"/>
  <c r="D194" i="4"/>
  <c r="D193" i="4"/>
  <c r="D192" i="4"/>
  <c r="D191" i="4"/>
  <c r="D190" i="4"/>
  <c r="D189" i="4"/>
  <c r="D188" i="4"/>
  <c r="D187" i="4"/>
  <c r="D186" i="4"/>
  <c r="D185" i="4"/>
  <c r="D184" i="4"/>
  <c r="D195" i="4"/>
  <c r="D182" i="4"/>
  <c r="D181" i="4"/>
  <c r="D183"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7" i="4"/>
  <c r="D146" i="4"/>
  <c r="D145" i="4"/>
  <c r="D143" i="4"/>
  <c r="D142" i="4"/>
  <c r="D141" i="4"/>
  <c r="D140" i="4"/>
  <c r="D139" i="4"/>
  <c r="D136" i="4"/>
  <c r="D135" i="4"/>
  <c r="D133" i="4"/>
  <c r="D132" i="4"/>
  <c r="D131" i="4"/>
  <c r="D129" i="4"/>
  <c r="D128" i="4"/>
  <c r="D127" i="4"/>
  <c r="D126" i="4"/>
  <c r="D125" i="4"/>
  <c r="D120" i="4"/>
  <c r="D119" i="4"/>
  <c r="D118" i="4"/>
  <c r="D117" i="4"/>
  <c r="D116" i="4"/>
  <c r="D111" i="4"/>
  <c r="D110" i="4"/>
  <c r="D109" i="4"/>
  <c r="D108" i="4"/>
  <c r="D107" i="4"/>
  <c r="D99" i="4"/>
  <c r="D98" i="4"/>
  <c r="D92" i="4"/>
  <c r="D90" i="4"/>
  <c r="D89" i="4"/>
  <c r="D88" i="4"/>
  <c r="D87" i="4"/>
  <c r="D86" i="4"/>
  <c r="D85" i="4"/>
  <c r="D84" i="4"/>
  <c r="D83" i="4"/>
  <c r="D82" i="4"/>
  <c r="D81" i="4"/>
  <c r="D80" i="4"/>
  <c r="D77" i="4"/>
  <c r="D66" i="4"/>
  <c r="D65" i="4"/>
  <c r="D64" i="4"/>
  <c r="D62" i="4"/>
  <c r="D61" i="4"/>
  <c r="D58" i="4"/>
  <c r="D59" i="4"/>
  <c r="D52" i="4"/>
  <c r="D51" i="4"/>
  <c r="D50" i="4"/>
  <c r="D39" i="4"/>
  <c r="D38" i="4"/>
  <c r="D36" i="4"/>
  <c r="D37" i="4"/>
  <c r="E25" i="4"/>
  <c r="I21" i="4"/>
  <c r="I20" i="4"/>
  <c r="I27" i="4"/>
  <c r="E19" i="4"/>
  <c r="E18" i="4"/>
  <c r="E17" i="4"/>
  <c r="E16" i="4"/>
  <c r="E15" i="4"/>
  <c r="E14" i="4"/>
  <c r="E13" i="4"/>
  <c r="E11" i="4"/>
  <c r="E10" i="4"/>
  <c r="G819" i="3"/>
  <c r="G817" i="3"/>
  <c r="G816" i="3"/>
  <c r="G815" i="3"/>
  <c r="G814" i="3"/>
  <c r="G813" i="3"/>
  <c r="G812" i="3"/>
  <c r="G791" i="3"/>
  <c r="G789" i="3"/>
  <c r="G788" i="3"/>
  <c r="G787" i="3"/>
  <c r="G785" i="3"/>
  <c r="G784" i="3"/>
  <c r="G783" i="3"/>
  <c r="G781" i="3"/>
  <c r="G780" i="3"/>
  <c r="G779" i="3"/>
  <c r="G775" i="3"/>
  <c r="G774" i="3"/>
  <c r="G772" i="3"/>
  <c r="G771" i="3"/>
  <c r="G763" i="3"/>
  <c r="G762" i="3"/>
  <c r="G761" i="3"/>
  <c r="G760" i="3"/>
  <c r="G759" i="3"/>
  <c r="G749" i="3"/>
  <c r="G747" i="3"/>
  <c r="G746" i="3"/>
  <c r="G745" i="3"/>
  <c r="G744" i="3"/>
  <c r="G743" i="3"/>
  <c r="G740" i="3"/>
  <c r="G739" i="3"/>
  <c r="G738" i="3"/>
  <c r="G737" i="3"/>
  <c r="G736" i="3"/>
  <c r="G735" i="3"/>
  <c r="G734" i="3"/>
  <c r="G733" i="3"/>
  <c r="G732" i="3"/>
  <c r="G731" i="3"/>
  <c r="G730" i="3"/>
  <c r="G729" i="3"/>
  <c r="G728" i="3"/>
  <c r="G727" i="3"/>
  <c r="G726" i="3"/>
  <c r="G725" i="3"/>
  <c r="G724" i="3"/>
  <c r="G719" i="3"/>
  <c r="G718" i="3"/>
  <c r="G717" i="3"/>
  <c r="G716" i="3"/>
  <c r="G715" i="3"/>
  <c r="G714" i="3"/>
  <c r="G713" i="3"/>
  <c r="G712" i="3"/>
  <c r="G711" i="3"/>
  <c r="G710" i="3"/>
  <c r="G706" i="3"/>
  <c r="G705" i="3"/>
  <c r="G704" i="3"/>
  <c r="G691" i="3"/>
  <c r="G689" i="3"/>
  <c r="G677" i="3"/>
  <c r="G675" i="3"/>
  <c r="G674" i="3"/>
  <c r="G662" i="3"/>
  <c r="G656" i="3"/>
  <c r="G655" i="3"/>
  <c r="G654" i="3"/>
  <c r="G652" i="3"/>
  <c r="G648" i="3"/>
  <c r="G647" i="3"/>
  <c r="G646" i="3"/>
  <c r="G645" i="3"/>
  <c r="G644" i="3"/>
  <c r="G643" i="3"/>
  <c r="G642" i="3"/>
  <c r="G638" i="3"/>
  <c r="E635" i="3"/>
  <c r="E634" i="3"/>
  <c r="G626" i="3"/>
  <c r="G622" i="3"/>
  <c r="G621" i="3"/>
  <c r="G620" i="3"/>
  <c r="G619" i="3"/>
  <c r="G618" i="3"/>
  <c r="G617" i="3"/>
  <c r="G616" i="3"/>
  <c r="G615" i="3"/>
  <c r="G613" i="3"/>
  <c r="G611" i="3"/>
  <c r="G608" i="3"/>
  <c r="G607" i="3"/>
  <c r="G606" i="3"/>
  <c r="G605" i="3"/>
  <c r="G604" i="3"/>
  <c r="G603" i="3"/>
  <c r="G601" i="3"/>
  <c r="G597" i="3"/>
  <c r="G596" i="3"/>
  <c r="E589" i="3"/>
  <c r="G580" i="3"/>
  <c r="G578" i="3"/>
  <c r="G577" i="3"/>
  <c r="G565" i="3"/>
  <c r="G561" i="3"/>
  <c r="G560" i="3"/>
  <c r="G558" i="3"/>
  <c r="G557" i="3"/>
  <c r="G555" i="3"/>
  <c r="G554" i="3"/>
  <c r="G552" i="3"/>
  <c r="G551" i="3"/>
  <c r="G550" i="3"/>
  <c r="G549" i="3"/>
  <c r="G548" i="3"/>
  <c r="G547" i="3"/>
  <c r="G546" i="3"/>
  <c r="G544" i="3"/>
  <c r="G543" i="3"/>
  <c r="G542" i="3"/>
  <c r="G541" i="3"/>
  <c r="G540" i="3"/>
  <c r="G535" i="3"/>
  <c r="G534" i="3"/>
  <c r="G533" i="3"/>
  <c r="G532" i="3"/>
  <c r="G531" i="3"/>
  <c r="G530" i="3"/>
  <c r="G529" i="3"/>
  <c r="G528" i="3"/>
  <c r="G526" i="3"/>
  <c r="G524" i="3"/>
  <c r="G523" i="3"/>
  <c r="G522" i="3"/>
  <c r="G520" i="3"/>
  <c r="G517" i="3"/>
  <c r="G516" i="3"/>
  <c r="G510" i="3"/>
  <c r="G498" i="3"/>
  <c r="G496" i="3"/>
  <c r="G495" i="3"/>
  <c r="G494" i="3"/>
  <c r="G493" i="3"/>
  <c r="G492" i="3"/>
  <c r="G491" i="3"/>
  <c r="G490" i="3"/>
  <c r="G489" i="3"/>
  <c r="G488" i="3"/>
  <c r="G484" i="3"/>
  <c r="G483" i="3"/>
  <c r="G482" i="3"/>
  <c r="G481" i="3"/>
  <c r="G479" i="3"/>
  <c r="G478" i="3"/>
  <c r="G477" i="3"/>
  <c r="G476" i="3"/>
  <c r="G475" i="3"/>
  <c r="G474" i="3"/>
  <c r="G473" i="3"/>
  <c r="G471" i="3"/>
  <c r="G470" i="3"/>
  <c r="G469" i="3"/>
  <c r="G468" i="3"/>
  <c r="G463" i="3"/>
  <c r="G462" i="3"/>
  <c r="G461" i="3"/>
  <c r="G458" i="3"/>
  <c r="G453" i="3"/>
  <c r="G452" i="3"/>
  <c r="G451" i="3"/>
  <c r="G446" i="3"/>
  <c r="G445" i="3"/>
  <c r="G444" i="3"/>
  <c r="G443" i="3"/>
  <c r="G439" i="3"/>
  <c r="G431" i="3"/>
  <c r="G422" i="3"/>
  <c r="G421" i="3"/>
  <c r="G420" i="3"/>
  <c r="G418" i="3"/>
  <c r="G417" i="3"/>
  <c r="G416" i="3"/>
  <c r="G414" i="3"/>
  <c r="G413" i="3"/>
  <c r="G412" i="3"/>
  <c r="G411" i="3"/>
  <c r="G409" i="3"/>
  <c r="G408" i="3"/>
  <c r="G406" i="3"/>
  <c r="G405" i="3"/>
  <c r="G403" i="3"/>
  <c r="G402" i="3"/>
  <c r="G390" i="3"/>
  <c r="G388" i="3"/>
  <c r="G387" i="3"/>
  <c r="G385" i="3"/>
  <c r="G383" i="3"/>
  <c r="G381" i="3"/>
  <c r="G380" i="3"/>
  <c r="G378" i="3"/>
  <c r="G376" i="3"/>
  <c r="G375" i="3"/>
  <c r="G374" i="3"/>
  <c r="G373" i="3"/>
  <c r="G372" i="3"/>
  <c r="G371" i="3"/>
  <c r="G370" i="3"/>
  <c r="G369" i="3"/>
  <c r="G368" i="3"/>
  <c r="G367" i="3"/>
  <c r="G366" i="3"/>
  <c r="G365" i="3"/>
  <c r="G364" i="3"/>
  <c r="G355" i="3"/>
  <c r="G354" i="3"/>
  <c r="G353" i="3"/>
  <c r="G348" i="3"/>
  <c r="G344" i="3"/>
  <c r="G343" i="3"/>
  <c r="G342" i="3"/>
  <c r="G335" i="3"/>
  <c r="G333" i="3"/>
  <c r="G331" i="3"/>
  <c r="G329" i="3"/>
  <c r="G326" i="3"/>
  <c r="G323" i="3"/>
  <c r="G322" i="3"/>
  <c r="G319" i="3"/>
  <c r="G317" i="3"/>
  <c r="G316" i="3"/>
  <c r="G315" i="3"/>
  <c r="G314" i="3"/>
  <c r="G313" i="3"/>
  <c r="G311" i="3"/>
  <c r="G310" i="3"/>
  <c r="G309" i="3"/>
  <c r="G289" i="3"/>
  <c r="G288" i="3"/>
  <c r="G287" i="3"/>
  <c r="G286" i="3"/>
  <c r="G285" i="3"/>
  <c r="G284" i="3"/>
  <c r="G283" i="3"/>
  <c r="G282" i="3"/>
  <c r="G281" i="3"/>
  <c r="G280" i="3"/>
  <c r="G279" i="3"/>
  <c r="G278" i="3"/>
  <c r="G277" i="3"/>
  <c r="G276" i="3"/>
  <c r="G275" i="3"/>
  <c r="G274" i="3"/>
  <c r="G273" i="3"/>
  <c r="G272" i="3"/>
  <c r="G271" i="3"/>
  <c r="G270" i="3"/>
  <c r="G269" i="3"/>
  <c r="G263" i="3"/>
  <c r="G262" i="3"/>
  <c r="G261" i="3"/>
  <c r="G255" i="3"/>
  <c r="G254" i="3"/>
  <c r="G253" i="3"/>
  <c r="G252" i="3"/>
  <c r="G251" i="3"/>
  <c r="G250" i="3"/>
  <c r="G249" i="3"/>
  <c r="G247" i="3"/>
  <c r="G246" i="3"/>
  <c r="G245" i="3"/>
  <c r="G243" i="3"/>
  <c r="G241" i="3"/>
  <c r="G240" i="3"/>
  <c r="G239" i="3"/>
  <c r="G238" i="3"/>
  <c r="F200" i="2"/>
  <c r="E200" i="2"/>
  <c r="D200" i="2"/>
  <c r="C200" i="2"/>
  <c r="B200" i="2"/>
  <c r="F199" i="2"/>
  <c r="E199" i="2"/>
  <c r="D199" i="2"/>
  <c r="C199" i="2"/>
  <c r="B199" i="2"/>
  <c r="F198" i="2"/>
  <c r="E198" i="2"/>
  <c r="D198" i="2"/>
  <c r="C198" i="2"/>
  <c r="B198" i="2"/>
  <c r="F197" i="2"/>
  <c r="E197" i="2"/>
  <c r="D197" i="2"/>
  <c r="C197" i="2"/>
  <c r="B197" i="2"/>
  <c r="F196" i="2"/>
  <c r="E196" i="2"/>
  <c r="D196" i="2"/>
  <c r="C196" i="2"/>
  <c r="B196" i="2"/>
  <c r="F195" i="2"/>
  <c r="E195" i="2"/>
  <c r="D195" i="2"/>
  <c r="C195" i="2"/>
  <c r="B195" i="2"/>
  <c r="F194" i="2"/>
  <c r="E194" i="2"/>
  <c r="D194" i="2"/>
  <c r="C194" i="2"/>
  <c r="B194" i="2"/>
  <c r="F193" i="2"/>
  <c r="E193" i="2"/>
  <c r="D193" i="2"/>
  <c r="C193" i="2"/>
  <c r="B193" i="2"/>
  <c r="F192" i="2"/>
  <c r="E192" i="2"/>
  <c r="D192" i="2"/>
  <c r="C192" i="2"/>
  <c r="B192" i="2"/>
  <c r="F191" i="2"/>
  <c r="E191" i="2"/>
  <c r="D191" i="2"/>
  <c r="C191" i="2"/>
  <c r="B191" i="2"/>
  <c r="F190" i="2"/>
  <c r="E190" i="2"/>
  <c r="D190" i="2"/>
  <c r="C190" i="2"/>
  <c r="B190" i="2"/>
  <c r="F189" i="2"/>
  <c r="E189" i="2"/>
  <c r="D189" i="2"/>
  <c r="C189" i="2"/>
  <c r="B189" i="2"/>
  <c r="F188" i="2"/>
  <c r="E188" i="2"/>
  <c r="D188" i="2"/>
  <c r="C188" i="2"/>
  <c r="B188" i="2"/>
  <c r="F187" i="2"/>
  <c r="E187" i="2"/>
  <c r="D187" i="2"/>
  <c r="C187" i="2"/>
  <c r="B187" i="2"/>
  <c r="F186" i="2"/>
  <c r="E186" i="2"/>
  <c r="D186" i="2"/>
  <c r="C186" i="2"/>
  <c r="B186" i="2"/>
  <c r="F185" i="2"/>
  <c r="E185" i="2"/>
  <c r="D185" i="2"/>
  <c r="C185" i="2"/>
  <c r="B185" i="2"/>
  <c r="F184" i="2"/>
  <c r="E184" i="2"/>
  <c r="D184" i="2"/>
  <c r="C184" i="2"/>
  <c r="B184" i="2"/>
  <c r="F183" i="2"/>
  <c r="E183" i="2"/>
  <c r="D183" i="2"/>
  <c r="C183" i="2"/>
  <c r="B183" i="2"/>
  <c r="F182" i="2"/>
  <c r="E182" i="2"/>
  <c r="D182" i="2"/>
  <c r="C182" i="2"/>
  <c r="B182" i="2"/>
  <c r="F181" i="2"/>
  <c r="E181" i="2"/>
  <c r="D181" i="2"/>
  <c r="C181" i="2"/>
  <c r="B181" i="2"/>
  <c r="F180" i="2"/>
  <c r="E180" i="2"/>
  <c r="D180" i="2"/>
  <c r="C180" i="2"/>
  <c r="B180" i="2"/>
  <c r="F179" i="2"/>
  <c r="E179" i="2"/>
  <c r="D179" i="2"/>
  <c r="C179" i="2"/>
  <c r="B179" i="2"/>
  <c r="F178" i="2"/>
  <c r="E178" i="2"/>
  <c r="D178" i="2"/>
  <c r="C178" i="2"/>
  <c r="B178" i="2"/>
  <c r="F177" i="2"/>
  <c r="E177" i="2"/>
  <c r="D177" i="2"/>
  <c r="C177" i="2"/>
  <c r="B177" i="2"/>
  <c r="F176" i="2"/>
  <c r="E176" i="2"/>
  <c r="D176" i="2"/>
  <c r="C176" i="2"/>
  <c r="B176" i="2"/>
  <c r="F175" i="2"/>
  <c r="E175" i="2"/>
  <c r="D175" i="2"/>
  <c r="C175" i="2"/>
  <c r="B175" i="2"/>
  <c r="F174" i="2"/>
  <c r="E174" i="2"/>
  <c r="D174" i="2"/>
  <c r="C174" i="2"/>
  <c r="B174" i="2"/>
  <c r="F173" i="2"/>
  <c r="E173" i="2"/>
  <c r="D173" i="2"/>
  <c r="C173" i="2"/>
  <c r="B173" i="2"/>
  <c r="F172" i="2"/>
  <c r="E172" i="2"/>
  <c r="D172" i="2"/>
  <c r="C172" i="2"/>
  <c r="B172" i="2"/>
  <c r="F171" i="2"/>
  <c r="E171" i="2"/>
  <c r="D171" i="2"/>
  <c r="C171" i="2"/>
  <c r="B171" i="2"/>
  <c r="F170" i="2"/>
  <c r="E170" i="2"/>
  <c r="D170" i="2"/>
  <c r="C170" i="2"/>
  <c r="B170" i="2"/>
  <c r="F169" i="2"/>
  <c r="E169" i="2"/>
  <c r="D169" i="2"/>
  <c r="C169" i="2"/>
  <c r="B169" i="2"/>
  <c r="F168" i="2"/>
  <c r="E168" i="2"/>
  <c r="D168" i="2"/>
  <c r="C168" i="2"/>
  <c r="B168" i="2"/>
  <c r="F167" i="2"/>
  <c r="E167" i="2"/>
  <c r="D167" i="2"/>
  <c r="C167" i="2"/>
  <c r="B167" i="2"/>
  <c r="F166" i="2"/>
  <c r="E166" i="2"/>
  <c r="D166" i="2"/>
  <c r="C166" i="2"/>
  <c r="B166" i="2"/>
  <c r="F165" i="2"/>
  <c r="E165" i="2"/>
  <c r="D165" i="2"/>
  <c r="C165" i="2"/>
  <c r="B165" i="2"/>
  <c r="F164" i="2"/>
  <c r="E164" i="2"/>
  <c r="D164" i="2"/>
  <c r="C164" i="2"/>
  <c r="B164" i="2"/>
  <c r="F163" i="2"/>
  <c r="E163" i="2"/>
  <c r="D163" i="2"/>
  <c r="C163" i="2"/>
  <c r="B163" i="2"/>
  <c r="F162" i="2"/>
  <c r="E162" i="2"/>
  <c r="D162" i="2"/>
  <c r="C162" i="2"/>
  <c r="B162" i="2"/>
  <c r="F161" i="2"/>
  <c r="E161" i="2"/>
  <c r="D161" i="2"/>
  <c r="C161" i="2"/>
  <c r="B161" i="2"/>
  <c r="F160" i="2"/>
  <c r="E160" i="2"/>
  <c r="D160" i="2"/>
  <c r="C160" i="2"/>
  <c r="B160" i="2"/>
  <c r="G158" i="2"/>
  <c r="F158" i="2"/>
  <c r="E158" i="2"/>
  <c r="D158" i="2"/>
  <c r="C158" i="2"/>
  <c r="B158" i="2"/>
  <c r="F157" i="2"/>
  <c r="E157" i="2"/>
  <c r="D157" i="2"/>
  <c r="C157" i="2"/>
  <c r="B157" i="2"/>
  <c r="F156" i="2"/>
  <c r="E156" i="2"/>
  <c r="D156" i="2"/>
  <c r="C156" i="2"/>
  <c r="B156" i="2"/>
  <c r="F155" i="2"/>
  <c r="E155" i="2"/>
  <c r="D155" i="2"/>
  <c r="C155" i="2"/>
  <c r="B155" i="2"/>
  <c r="F154" i="2"/>
  <c r="E154" i="2"/>
  <c r="D154" i="2"/>
  <c r="C154" i="2"/>
  <c r="B154" i="2"/>
  <c r="F153" i="2"/>
  <c r="E153" i="2"/>
  <c r="D153" i="2"/>
  <c r="C153" i="2"/>
  <c r="B153" i="2"/>
  <c r="F152" i="2"/>
  <c r="E152" i="2"/>
  <c r="D152" i="2"/>
  <c r="C152" i="2"/>
  <c r="B152" i="2"/>
  <c r="F151" i="2"/>
  <c r="E151" i="2"/>
  <c r="D151" i="2"/>
  <c r="C151" i="2"/>
  <c r="B151" i="2"/>
  <c r="F150" i="2"/>
  <c r="E150" i="2"/>
  <c r="D150" i="2"/>
  <c r="C150" i="2"/>
  <c r="B150" i="2"/>
  <c r="F149" i="2"/>
  <c r="E149" i="2"/>
  <c r="D149" i="2"/>
  <c r="C149" i="2"/>
  <c r="B149" i="2"/>
  <c r="F148" i="2"/>
  <c r="E148" i="2"/>
  <c r="D148" i="2"/>
  <c r="C148" i="2"/>
  <c r="B148" i="2"/>
  <c r="F147" i="2"/>
  <c r="E147" i="2"/>
  <c r="D147" i="2"/>
  <c r="C147" i="2"/>
  <c r="B147" i="2"/>
  <c r="F145" i="2"/>
  <c r="E145" i="2"/>
  <c r="D145" i="2"/>
  <c r="C145" i="2"/>
  <c r="B145" i="2"/>
  <c r="F144" i="2"/>
  <c r="E144" i="2"/>
  <c r="D144" i="2"/>
  <c r="C144" i="2"/>
  <c r="B144" i="2"/>
  <c r="F143" i="2"/>
  <c r="E143" i="2"/>
  <c r="D143" i="2"/>
  <c r="C143" i="2"/>
  <c r="B143" i="2"/>
  <c r="F142" i="2"/>
  <c r="E142" i="2"/>
  <c r="D142" i="2"/>
  <c r="C142" i="2"/>
  <c r="B142" i="2"/>
  <c r="F141" i="2"/>
  <c r="E141" i="2"/>
  <c r="D141" i="2"/>
  <c r="C141" i="2"/>
  <c r="B141" i="2"/>
  <c r="F140" i="2"/>
  <c r="E140" i="2"/>
  <c r="D140" i="2"/>
  <c r="C140" i="2"/>
  <c r="B140" i="2"/>
  <c r="F139" i="2"/>
  <c r="E139" i="2"/>
  <c r="D139" i="2"/>
  <c r="C139" i="2"/>
  <c r="B139" i="2"/>
  <c r="F138" i="2"/>
  <c r="E138" i="2"/>
  <c r="D138" i="2"/>
  <c r="C138" i="2"/>
  <c r="B138" i="2"/>
  <c r="F137" i="2"/>
  <c r="E137" i="2"/>
  <c r="D137" i="2"/>
  <c r="C137" i="2"/>
  <c r="B137" i="2"/>
  <c r="F136" i="2"/>
  <c r="E136" i="2"/>
  <c r="D136" i="2"/>
  <c r="C136" i="2"/>
  <c r="B136" i="2"/>
  <c r="F135" i="2"/>
  <c r="E135" i="2"/>
  <c r="D135" i="2"/>
  <c r="C135" i="2"/>
  <c r="B135" i="2"/>
  <c r="F134" i="2"/>
  <c r="E134" i="2"/>
  <c r="D134" i="2"/>
  <c r="C134" i="2"/>
  <c r="B134" i="2"/>
  <c r="F133" i="2"/>
  <c r="E133" i="2"/>
  <c r="D133" i="2"/>
  <c r="C133" i="2"/>
  <c r="B133" i="2"/>
  <c r="F132" i="2"/>
  <c r="E132" i="2"/>
  <c r="D132" i="2"/>
  <c r="C132" i="2"/>
  <c r="B132" i="2"/>
  <c r="F131" i="2"/>
  <c r="E131" i="2"/>
  <c r="D131" i="2"/>
  <c r="C131" i="2"/>
  <c r="B131" i="2"/>
  <c r="E130" i="2"/>
  <c r="D130" i="2"/>
  <c r="C130" i="2"/>
  <c r="B130" i="2"/>
  <c r="F128" i="2"/>
  <c r="E128" i="2"/>
  <c r="D128" i="2"/>
  <c r="C128" i="2"/>
  <c r="B128" i="2"/>
  <c r="F127" i="2"/>
  <c r="E127" i="2"/>
  <c r="D127" i="2"/>
  <c r="C127" i="2"/>
  <c r="B127" i="2"/>
  <c r="F126" i="2"/>
  <c r="E126" i="2"/>
  <c r="D126" i="2"/>
  <c r="C126" i="2"/>
  <c r="B126" i="2"/>
  <c r="F125" i="2"/>
  <c r="E125" i="2"/>
  <c r="D125" i="2"/>
  <c r="C125" i="2"/>
  <c r="B125" i="2"/>
  <c r="G124" i="2"/>
  <c r="F124" i="2"/>
  <c r="E124" i="2"/>
  <c r="D124" i="2"/>
  <c r="C124" i="2"/>
  <c r="B124" i="2"/>
  <c r="F123" i="2"/>
  <c r="E123" i="2"/>
  <c r="D123" i="2"/>
  <c r="C123" i="2"/>
  <c r="B123" i="2"/>
  <c r="F122" i="2"/>
  <c r="E122" i="2"/>
  <c r="D122" i="2"/>
  <c r="C122" i="2"/>
  <c r="B122" i="2"/>
  <c r="F119" i="2"/>
  <c r="E119" i="2"/>
  <c r="D119" i="2"/>
  <c r="C119" i="2"/>
  <c r="B119" i="2"/>
  <c r="F118" i="2"/>
  <c r="E118" i="2"/>
  <c r="D118" i="2"/>
  <c r="C118" i="2"/>
  <c r="B118" i="2"/>
  <c r="F117" i="2"/>
  <c r="E117" i="2"/>
  <c r="D117" i="2"/>
  <c r="C117" i="2"/>
  <c r="B117" i="2"/>
  <c r="F116" i="2"/>
  <c r="E116" i="2"/>
  <c r="D116" i="2"/>
  <c r="C116" i="2"/>
  <c r="B116" i="2"/>
  <c r="F115" i="2"/>
  <c r="E115" i="2"/>
  <c r="D115" i="2"/>
  <c r="C115" i="2"/>
  <c r="B115" i="2"/>
  <c r="F114" i="2"/>
  <c r="E114" i="2"/>
  <c r="D114" i="2"/>
  <c r="C114" i="2"/>
  <c r="B114" i="2"/>
  <c r="F113" i="2"/>
  <c r="E113" i="2"/>
  <c r="D113" i="2"/>
  <c r="C113" i="2"/>
  <c r="B113" i="2"/>
  <c r="F112" i="2"/>
  <c r="E112" i="2"/>
  <c r="D112" i="2"/>
  <c r="C112" i="2"/>
  <c r="B112" i="2"/>
  <c r="F111" i="2"/>
  <c r="E111" i="2"/>
  <c r="D111" i="2"/>
  <c r="C111" i="2"/>
  <c r="B111" i="2"/>
  <c r="F110" i="2"/>
  <c r="E110" i="2"/>
  <c r="D110" i="2"/>
  <c r="C110" i="2"/>
  <c r="B110" i="2"/>
  <c r="F109" i="2"/>
  <c r="E109" i="2"/>
  <c r="D109" i="2"/>
  <c r="C109" i="2"/>
  <c r="B109" i="2"/>
  <c r="F108" i="2"/>
  <c r="E108" i="2"/>
  <c r="D108" i="2"/>
  <c r="C108" i="2"/>
  <c r="B108" i="2"/>
  <c r="F107" i="2"/>
  <c r="E107" i="2"/>
  <c r="D107" i="2"/>
  <c r="C107" i="2"/>
  <c r="B107" i="2"/>
  <c r="F105" i="2"/>
  <c r="E105" i="2"/>
  <c r="D105" i="2"/>
  <c r="C105" i="2"/>
  <c r="B105" i="2"/>
  <c r="F104" i="2"/>
  <c r="E104" i="2"/>
  <c r="D104" i="2"/>
  <c r="C104" i="2"/>
  <c r="B104" i="2"/>
  <c r="F103" i="2"/>
  <c r="E103" i="2"/>
  <c r="D103" i="2"/>
  <c r="C103" i="2"/>
  <c r="B103" i="2"/>
  <c r="F102" i="2"/>
  <c r="E102" i="2"/>
  <c r="D102" i="2"/>
  <c r="C102" i="2"/>
  <c r="B102" i="2"/>
  <c r="F101" i="2"/>
  <c r="E101" i="2"/>
  <c r="D101" i="2"/>
  <c r="C101" i="2"/>
  <c r="B101" i="2"/>
  <c r="F100" i="2"/>
  <c r="E100" i="2"/>
  <c r="D100" i="2"/>
  <c r="C100" i="2"/>
  <c r="B100" i="2"/>
  <c r="F99" i="2"/>
  <c r="E99" i="2"/>
  <c r="D99" i="2"/>
  <c r="C99" i="2"/>
  <c r="B99" i="2"/>
  <c r="F98" i="2"/>
  <c r="E98" i="2"/>
  <c r="D98" i="2"/>
  <c r="C98" i="2"/>
  <c r="B98" i="2"/>
  <c r="F97" i="2"/>
  <c r="E97" i="2"/>
  <c r="D97" i="2"/>
  <c r="C97" i="2"/>
  <c r="B97" i="2"/>
  <c r="F96" i="2"/>
  <c r="E96" i="2"/>
  <c r="D96" i="2"/>
  <c r="C96" i="2"/>
  <c r="B96" i="2"/>
  <c r="F95" i="2"/>
  <c r="E95" i="2"/>
  <c r="D95" i="2"/>
  <c r="C95" i="2"/>
  <c r="B95" i="2"/>
  <c r="F94" i="2"/>
  <c r="E94" i="2"/>
  <c r="D94" i="2"/>
  <c r="C94" i="2"/>
  <c r="B94" i="2"/>
  <c r="F93" i="2"/>
  <c r="E93" i="2"/>
  <c r="D93" i="2"/>
  <c r="C93" i="2"/>
  <c r="B93" i="2"/>
  <c r="F92" i="2"/>
  <c r="E92" i="2"/>
  <c r="D92" i="2"/>
  <c r="C92" i="2"/>
  <c r="B92" i="2"/>
  <c r="F91" i="2"/>
  <c r="E91" i="2"/>
  <c r="D91" i="2"/>
  <c r="C91" i="2"/>
  <c r="B91" i="2"/>
  <c r="F90" i="2"/>
  <c r="E90" i="2"/>
  <c r="D90" i="2"/>
  <c r="C90" i="2"/>
  <c r="B90" i="2"/>
  <c r="F89" i="2"/>
  <c r="E89" i="2"/>
  <c r="D89" i="2"/>
  <c r="C89" i="2"/>
  <c r="B89" i="2"/>
  <c r="F88" i="2"/>
  <c r="E88" i="2"/>
  <c r="D88" i="2"/>
  <c r="C88" i="2"/>
  <c r="B88" i="2"/>
  <c r="F87" i="2"/>
  <c r="E87" i="2"/>
  <c r="D87" i="2"/>
  <c r="C87" i="2"/>
  <c r="B87" i="2"/>
  <c r="F86" i="2"/>
  <c r="E86" i="2"/>
  <c r="D86" i="2"/>
  <c r="C86" i="2"/>
  <c r="B86" i="2"/>
  <c r="F85" i="2"/>
  <c r="E85" i="2"/>
  <c r="D85" i="2"/>
  <c r="C85" i="2"/>
  <c r="B85" i="2"/>
  <c r="F84" i="2"/>
  <c r="E84" i="2"/>
  <c r="D84" i="2"/>
  <c r="C84" i="2"/>
  <c r="B84" i="2"/>
  <c r="F83" i="2"/>
  <c r="E83" i="2"/>
  <c r="D83" i="2"/>
  <c r="C83" i="2"/>
  <c r="B83" i="2"/>
  <c r="F82" i="2"/>
  <c r="E82" i="2"/>
  <c r="D82" i="2"/>
  <c r="C82" i="2"/>
  <c r="B82" i="2"/>
  <c r="F81" i="2"/>
  <c r="E81" i="2"/>
  <c r="D81" i="2"/>
  <c r="C81" i="2"/>
  <c r="B81" i="2"/>
  <c r="F80" i="2"/>
  <c r="E80" i="2"/>
  <c r="D80" i="2"/>
  <c r="C80" i="2"/>
  <c r="B80"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F71" i="2"/>
  <c r="E71" i="2"/>
  <c r="D71" i="2"/>
  <c r="C71" i="2"/>
  <c r="B71" i="2"/>
  <c r="F70" i="2"/>
  <c r="E70" i="2"/>
  <c r="D70" i="2"/>
  <c r="C70" i="2"/>
  <c r="B70" i="2"/>
  <c r="F69" i="2"/>
  <c r="E69" i="2"/>
  <c r="D69" i="2"/>
  <c r="C69" i="2"/>
  <c r="B69" i="2"/>
  <c r="F68" i="2"/>
  <c r="E68" i="2"/>
  <c r="D68" i="2"/>
  <c r="C68" i="2"/>
  <c r="B68" i="2"/>
  <c r="F67" i="2"/>
  <c r="E67" i="2"/>
  <c r="D67" i="2"/>
  <c r="C67" i="2"/>
  <c r="B67" i="2"/>
  <c r="F66" i="2"/>
  <c r="E66" i="2"/>
  <c r="D66" i="2"/>
  <c r="C66" i="2"/>
  <c r="B66" i="2"/>
  <c r="F65" i="2"/>
  <c r="E65" i="2"/>
  <c r="D65" i="2"/>
  <c r="C65" i="2"/>
  <c r="B65" i="2"/>
  <c r="F64" i="2"/>
  <c r="E64" i="2"/>
  <c r="D64" i="2"/>
  <c r="C64" i="2"/>
  <c r="B64"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F55" i="2"/>
  <c r="E55" i="2"/>
  <c r="D55" i="2"/>
  <c r="C55" i="2"/>
  <c r="B55" i="2"/>
  <c r="F54" i="2"/>
  <c r="E54" i="2"/>
  <c r="D54" i="2"/>
  <c r="C54" i="2"/>
  <c r="B54" i="2"/>
  <c r="F53" i="2"/>
  <c r="E53" i="2"/>
  <c r="D53" i="2"/>
  <c r="C53" i="2"/>
  <c r="B53" i="2"/>
  <c r="F52" i="2"/>
  <c r="E52" i="2"/>
  <c r="D52" i="2"/>
  <c r="C52" i="2"/>
  <c r="B52" i="2"/>
  <c r="F51" i="2"/>
  <c r="E51" i="2"/>
  <c r="D51" i="2"/>
  <c r="C51" i="2"/>
  <c r="B51" i="2"/>
  <c r="F50" i="2"/>
  <c r="E50" i="2"/>
  <c r="D50" i="2"/>
  <c r="C50" i="2"/>
  <c r="B50" i="2"/>
  <c r="F49" i="2"/>
  <c r="E49" i="2"/>
  <c r="D49" i="2"/>
  <c r="C49" i="2"/>
  <c r="B49" i="2"/>
  <c r="F48" i="2"/>
  <c r="E48" i="2"/>
  <c r="D48" i="2"/>
  <c r="C48" i="2"/>
  <c r="B48" i="2"/>
  <c r="F47" i="2"/>
  <c r="E47" i="2"/>
  <c r="D47" i="2"/>
  <c r="C47" i="2"/>
  <c r="B47" i="2"/>
  <c r="F46" i="2"/>
  <c r="E46" i="2"/>
  <c r="D46" i="2"/>
  <c r="C46" i="2"/>
  <c r="B46" i="2"/>
  <c r="F45" i="2"/>
  <c r="E45" i="2"/>
  <c r="D45" i="2"/>
  <c r="C45" i="2"/>
  <c r="B45" i="2"/>
  <c r="F44" i="2"/>
  <c r="E44" i="2"/>
  <c r="D44" i="2"/>
  <c r="C44" i="2"/>
  <c r="B44" i="2"/>
  <c r="F43" i="2"/>
  <c r="E43" i="2"/>
  <c r="D43" i="2"/>
  <c r="C43" i="2"/>
  <c r="B43" i="2"/>
  <c r="F42" i="2"/>
  <c r="E42" i="2"/>
  <c r="D42" i="2"/>
  <c r="C42" i="2"/>
  <c r="B42" i="2"/>
  <c r="F41" i="2"/>
  <c r="E41" i="2"/>
  <c r="D41" i="2"/>
  <c r="C41" i="2"/>
  <c r="B41" i="2"/>
  <c r="F40" i="2"/>
  <c r="E40" i="2"/>
  <c r="D40" i="2"/>
  <c r="C40" i="2"/>
  <c r="B40" i="2"/>
  <c r="F39" i="2"/>
  <c r="E39" i="2"/>
  <c r="D39" i="2"/>
  <c r="C39" i="2"/>
  <c r="B39" i="2"/>
  <c r="F38" i="2"/>
  <c r="E38" i="2"/>
  <c r="D38" i="2"/>
  <c r="C38" i="2"/>
  <c r="B38" i="2"/>
  <c r="F37" i="2"/>
  <c r="E37" i="2"/>
  <c r="D37" i="2"/>
  <c r="C37" i="2"/>
  <c r="B37" i="2"/>
  <c r="F36" i="2"/>
  <c r="E36" i="2"/>
  <c r="D36" i="2"/>
  <c r="C36" i="2"/>
  <c r="B36" i="2"/>
  <c r="F35" i="2"/>
  <c r="E35" i="2"/>
  <c r="D35" i="2"/>
  <c r="C35" i="2"/>
  <c r="B35" i="2"/>
  <c r="F34" i="2"/>
  <c r="E34" i="2"/>
  <c r="D34" i="2"/>
  <c r="C34" i="2"/>
  <c r="B34" i="2"/>
  <c r="F33" i="2"/>
  <c r="E33" i="2"/>
  <c r="D33" i="2"/>
  <c r="C33" i="2"/>
  <c r="B33" i="2"/>
  <c r="F32" i="2"/>
  <c r="E32" i="2"/>
  <c r="D32" i="2"/>
  <c r="C32" i="2"/>
  <c r="B32" i="2"/>
  <c r="F31" i="2"/>
  <c r="E31" i="2"/>
  <c r="D31" i="2"/>
  <c r="C31" i="2"/>
  <c r="B31" i="2"/>
  <c r="F30" i="2"/>
  <c r="E30" i="2"/>
  <c r="D30" i="2"/>
  <c r="C30" i="2"/>
  <c r="B30" i="2"/>
  <c r="F29" i="2"/>
  <c r="E29" i="2"/>
  <c r="D29" i="2"/>
  <c r="C29" i="2"/>
  <c r="B29" i="2"/>
  <c r="F28" i="2"/>
  <c r="E28" i="2"/>
  <c r="D28" i="2"/>
  <c r="C28" i="2"/>
  <c r="B28" i="2"/>
  <c r="F27" i="2"/>
  <c r="E27" i="2"/>
  <c r="D27" i="2"/>
  <c r="C27" i="2"/>
  <c r="B27" i="2"/>
  <c r="F26" i="2"/>
  <c r="E26" i="2"/>
  <c r="D26" i="2"/>
  <c r="C26" i="2"/>
  <c r="B26" i="2"/>
  <c r="F25" i="2"/>
  <c r="E25" i="2"/>
  <c r="D25" i="2"/>
  <c r="C25" i="2"/>
  <c r="B25" i="2"/>
  <c r="F24" i="2"/>
  <c r="E24" i="2"/>
  <c r="D24" i="2"/>
  <c r="C24" i="2"/>
  <c r="B24" i="2"/>
  <c r="F23" i="2"/>
  <c r="E23" i="2"/>
  <c r="D23" i="2"/>
  <c r="C23" i="2"/>
  <c r="B23" i="2"/>
  <c r="F22" i="2"/>
  <c r="E22" i="2"/>
  <c r="D22" i="2"/>
  <c r="C22" i="2"/>
  <c r="B22" i="2"/>
  <c r="F21" i="2"/>
  <c r="E21" i="2"/>
  <c r="D21" i="2"/>
  <c r="C21" i="2"/>
  <c r="B21" i="2"/>
  <c r="F20" i="2"/>
  <c r="E20" i="2"/>
  <c r="D20" i="2"/>
  <c r="C20" i="2"/>
  <c r="B20" i="2"/>
  <c r="F19" i="2"/>
  <c r="E19" i="2"/>
  <c r="D19" i="2"/>
  <c r="C19" i="2"/>
  <c r="B19" i="2"/>
  <c r="F18" i="2"/>
  <c r="E18" i="2"/>
  <c r="D18" i="2"/>
  <c r="C18" i="2"/>
  <c r="B18" i="2"/>
  <c r="F17" i="2"/>
  <c r="E17" i="2"/>
  <c r="D17" i="2"/>
  <c r="C17" i="2"/>
  <c r="B17" i="2"/>
  <c r="F16" i="2"/>
  <c r="E16" i="2"/>
  <c r="D16" i="2"/>
  <c r="C16" i="2"/>
  <c r="B16" i="2"/>
  <c r="F15" i="2"/>
  <c r="E15" i="2"/>
  <c r="D15" i="2"/>
  <c r="C15" i="2"/>
  <c r="B15" i="2"/>
  <c r="F14" i="2"/>
  <c r="E14" i="2"/>
  <c r="D14" i="2"/>
  <c r="C14" i="2"/>
  <c r="B14" i="2"/>
  <c r="F13" i="2"/>
  <c r="E13" i="2"/>
  <c r="D13" i="2"/>
  <c r="C13" i="2"/>
  <c r="B13" i="2"/>
  <c r="F12" i="2"/>
  <c r="E12" i="2"/>
  <c r="D12" i="2"/>
  <c r="C12" i="2"/>
  <c r="B12" i="2"/>
  <c r="F11" i="2"/>
  <c r="E11" i="2"/>
  <c r="D11" i="2"/>
  <c r="C11" i="2"/>
  <c r="B11" i="2"/>
  <c r="F10" i="2"/>
  <c r="E10" i="2"/>
  <c r="D10" i="2"/>
  <c r="C10" i="2"/>
  <c r="B10" i="2"/>
  <c r="F9" i="2"/>
  <c r="E9" i="2"/>
  <c r="D9" i="2"/>
  <c r="C9" i="2"/>
  <c r="B9" i="2"/>
  <c r="F8" i="2"/>
  <c r="E8" i="2"/>
  <c r="D8" i="2"/>
  <c r="C8" i="2"/>
  <c r="B8" i="2"/>
  <c r="F7" i="2"/>
  <c r="E7" i="2"/>
  <c r="D7" i="2"/>
  <c r="C7" i="2"/>
  <c r="B7" i="2"/>
  <c r="F6" i="2"/>
  <c r="E6" i="2"/>
  <c r="D6" i="2"/>
  <c r="C6" i="2"/>
  <c r="B6" i="2"/>
  <c r="F2" i="2"/>
  <c r="E2" i="2"/>
  <c r="D2" i="2"/>
  <c r="C2" i="2"/>
  <c r="B2" i="2"/>
  <c r="G776" i="3"/>
  <c r="G300" i="3"/>
  <c r="G302" i="3"/>
  <c r="G518" i="3"/>
  <c r="G299" i="3"/>
  <c r="G301" i="3"/>
  <c r="G602" i="3"/>
  <c r="G661" i="3"/>
  <c r="E820" i="3"/>
  <c r="G741" i="3"/>
  <c r="G612" i="3"/>
  <c r="G610" i="3"/>
  <c r="E122" i="3"/>
  <c r="E692" i="3"/>
  <c r="G379" i="3"/>
  <c r="G330" i="3"/>
  <c r="G424" i="3"/>
  <c r="E440" i="3"/>
  <c r="E625" i="3"/>
  <c r="E750" i="3"/>
  <c r="G511" i="3"/>
  <c r="G457" i="3"/>
  <c r="G460" i="3"/>
  <c r="G464" i="3"/>
  <c r="G454" i="3"/>
  <c r="G553" i="3"/>
  <c r="G657" i="3"/>
  <c r="G564" i="3"/>
  <c r="G600" i="3"/>
  <c r="G650" i="3"/>
  <c r="G653" i="3"/>
  <c r="G660" i="3"/>
  <c r="G673" i="3"/>
  <c r="E673" i="3"/>
  <c r="E674" i="3"/>
  <c r="E679" i="3"/>
  <c r="G723" i="3"/>
  <c r="G559" i="3"/>
  <c r="G720" i="3"/>
  <c r="G328" i="3"/>
  <c r="G539" i="3"/>
  <c r="G545" i="3"/>
  <c r="G614" i="3"/>
  <c r="G625" i="3"/>
  <c r="E676" i="3"/>
  <c r="G688" i="3"/>
  <c r="E759" i="3"/>
  <c r="G536" i="3"/>
  <c r="G609" i="3"/>
  <c r="G748" i="3"/>
  <c r="G321" i="3"/>
  <c r="G487" i="3"/>
  <c r="G497" i="3"/>
  <c r="G513" i="3"/>
  <c r="G514" i="3"/>
  <c r="G521" i="3"/>
  <c r="G703" i="3"/>
  <c r="G320" i="3"/>
  <c r="G790" i="3"/>
  <c r="G792" i="3"/>
  <c r="G766" i="3"/>
  <c r="G332" i="3"/>
  <c r="G433" i="3"/>
  <c r="G527" i="3"/>
  <c r="G410" i="3"/>
  <c r="G248" i="3"/>
  <c r="G423" i="3"/>
  <c r="G244" i="3"/>
  <c r="G407" i="3"/>
  <c r="G384" i="3"/>
  <c r="G356" i="3"/>
  <c r="G389" i="3"/>
  <c r="G415" i="3"/>
  <c r="G256" i="3"/>
  <c r="G312" i="3"/>
  <c r="G419" i="3"/>
  <c r="G563" i="3"/>
  <c r="V4" i="2"/>
  <c r="V15" i="2"/>
  <c r="V11" i="2"/>
  <c r="V7" i="2"/>
  <c r="V14" i="2"/>
  <c r="V10" i="2"/>
  <c r="V6" i="2"/>
  <c r="V3" i="2"/>
  <c r="V13" i="2"/>
  <c r="V9" i="2"/>
  <c r="V5" i="2"/>
  <c r="V16" i="2"/>
  <c r="V12" i="2"/>
  <c r="V8" i="2"/>
  <c r="E792" i="3"/>
  <c r="E265" i="3"/>
  <c r="E261" i="3"/>
  <c r="E262" i="3"/>
  <c r="E294" i="3"/>
  <c r="E264" i="3"/>
  <c r="E263" i="3"/>
  <c r="D121" i="4"/>
  <c r="G75" i="3"/>
  <c r="G327" i="3"/>
  <c r="E265" i="4"/>
  <c r="E236" i="4"/>
  <c r="E233" i="4"/>
  <c r="E235" i="4"/>
  <c r="E234" i="4"/>
  <c r="E232" i="4"/>
  <c r="E9" i="4"/>
  <c r="E675" i="3"/>
  <c r="E677" i="3"/>
  <c r="E678" i="3"/>
  <c r="D100" i="4"/>
  <c r="D397" i="4"/>
  <c r="D63" i="4"/>
  <c r="D53" i="4"/>
  <c r="D67" i="4"/>
  <c r="D144" i="4"/>
  <c r="D40" i="4"/>
  <c r="D91" i="4"/>
  <c r="D106" i="4"/>
  <c r="D287" i="4"/>
  <c r="E286" i="4"/>
  <c r="D376" i="4"/>
  <c r="E375" i="4"/>
  <c r="D130" i="4"/>
  <c r="D134" i="4"/>
  <c r="D137" i="4"/>
  <c r="D516" i="4"/>
  <c r="D625" i="4"/>
  <c r="D342" i="4"/>
  <c r="E300" i="4"/>
  <c r="E374" i="4"/>
  <c r="D415" i="4"/>
  <c r="D449" i="4"/>
  <c r="D531" i="4"/>
  <c r="D738" i="4"/>
  <c r="E737" i="4"/>
  <c r="E227" i="4"/>
  <c r="E365" i="4"/>
  <c r="D712" i="4"/>
  <c r="E711" i="4"/>
  <c r="D575" i="4"/>
  <c r="E574" i="4"/>
  <c r="E572" i="4"/>
  <c r="D640" i="4"/>
  <c r="E639" i="4"/>
  <c r="D610" i="4"/>
  <c r="E722" i="4"/>
  <c r="D698" i="4"/>
  <c r="E708" i="4"/>
  <c r="D759" i="4"/>
  <c r="E758" i="4"/>
  <c r="E624" i="3"/>
  <c r="E761" i="3"/>
  <c r="E614" i="3"/>
  <c r="E598" i="3"/>
  <c r="E599" i="3"/>
  <c r="E602" i="3"/>
  <c r="E627" i="3"/>
  <c r="E620" i="3"/>
  <c r="E600" i="3"/>
  <c r="E596" i="3"/>
  <c r="E605" i="3"/>
  <c r="E617" i="3"/>
  <c r="E616" i="3"/>
  <c r="E621" i="3"/>
  <c r="E609" i="3"/>
  <c r="E618" i="3"/>
  <c r="E610" i="3"/>
  <c r="E623" i="3"/>
  <c r="E622" i="3"/>
  <c r="E626" i="3"/>
  <c r="E628" i="3"/>
  <c r="E612" i="3"/>
  <c r="E601" i="3"/>
  <c r="E608" i="3"/>
  <c r="E611" i="3"/>
  <c r="E619" i="3"/>
  <c r="E607" i="3"/>
  <c r="E606" i="3"/>
  <c r="E603" i="3"/>
  <c r="E613" i="3"/>
  <c r="E604" i="3"/>
  <c r="E597" i="3"/>
  <c r="E615" i="3"/>
  <c r="G676" i="3"/>
  <c r="E767" i="3"/>
  <c r="E121" i="3"/>
  <c r="E766" i="3"/>
  <c r="G690" i="3"/>
  <c r="G693" i="3"/>
  <c r="E763" i="3"/>
  <c r="E447" i="3"/>
  <c r="G448" i="3"/>
  <c r="G432" i="3"/>
  <c r="G579" i="3"/>
  <c r="G707" i="3"/>
  <c r="G598" i="3"/>
  <c r="E762" i="3"/>
  <c r="E777" i="3"/>
  <c r="G537" i="3"/>
  <c r="G525" i="3"/>
  <c r="G649" i="3"/>
  <c r="E760" i="3"/>
  <c r="G459" i="3"/>
  <c r="G465" i="3"/>
  <c r="G334" i="3"/>
  <c r="G318" i="3"/>
  <c r="G324" i="3"/>
  <c r="G377" i="3"/>
  <c r="G349" i="3"/>
  <c r="G350" i="3"/>
  <c r="G242" i="3"/>
  <c r="G485" i="3"/>
  <c r="G404" i="3"/>
  <c r="D450" i="4"/>
  <c r="E494" i="3"/>
  <c r="E490" i="3"/>
  <c r="E482" i="3"/>
  <c r="E480" i="3"/>
  <c r="E476" i="3"/>
  <c r="E470" i="3"/>
  <c r="E462" i="3"/>
  <c r="E498" i="3"/>
  <c r="E495" i="3"/>
  <c r="E491" i="3"/>
  <c r="E487" i="3"/>
  <c r="E483" i="3"/>
  <c r="E500" i="3"/>
  <c r="E493" i="3"/>
  <c r="E489" i="3"/>
  <c r="E481" i="3"/>
  <c r="E479" i="3"/>
  <c r="E475" i="3"/>
  <c r="E469" i="3"/>
  <c r="E461" i="3"/>
  <c r="E458" i="3"/>
  <c r="E453" i="3"/>
  <c r="E492" i="3"/>
  <c r="E485" i="3"/>
  <c r="E471" i="3"/>
  <c r="E460" i="3"/>
  <c r="E477" i="3"/>
  <c r="E473" i="3"/>
  <c r="E457" i="3"/>
  <c r="E451" i="3"/>
  <c r="E496" i="3"/>
  <c r="E488" i="3"/>
  <c r="E472" i="3"/>
  <c r="E468" i="3"/>
  <c r="E463" i="3"/>
  <c r="E497" i="3"/>
  <c r="E484" i="3"/>
  <c r="E478" i="3"/>
  <c r="E474" i="3"/>
  <c r="E452" i="3"/>
  <c r="E459" i="3"/>
  <c r="E464" i="3"/>
  <c r="E454" i="3"/>
  <c r="E465" i="3"/>
  <c r="D112" i="4"/>
  <c r="E745" i="3"/>
  <c r="E737" i="3"/>
  <c r="E733" i="3"/>
  <c r="E749" i="3"/>
  <c r="E746" i="3"/>
  <c r="E738" i="3"/>
  <c r="E734" i="3"/>
  <c r="E730" i="3"/>
  <c r="E726" i="3"/>
  <c r="E717" i="3"/>
  <c r="E713" i="3"/>
  <c r="E704" i="3"/>
  <c r="E743" i="3"/>
  <c r="E740" i="3"/>
  <c r="E735" i="3"/>
  <c r="E728" i="3"/>
  <c r="E725" i="3"/>
  <c r="E718" i="3"/>
  <c r="E710" i="3"/>
  <c r="E706" i="3"/>
  <c r="E703" i="3"/>
  <c r="E744" i="3"/>
  <c r="E739" i="3"/>
  <c r="E716" i="3"/>
  <c r="E711" i="3"/>
  <c r="E705" i="3"/>
  <c r="E731" i="3"/>
  <c r="E729" i="3"/>
  <c r="E727" i="3"/>
  <c r="E723" i="3"/>
  <c r="E719" i="3"/>
  <c r="E714" i="3"/>
  <c r="E751" i="3"/>
  <c r="E741" i="3"/>
  <c r="E736" i="3"/>
  <c r="E732" i="3"/>
  <c r="E724" i="3"/>
  <c r="E715" i="3"/>
  <c r="E748" i="3"/>
  <c r="E747" i="3"/>
  <c r="E712" i="3"/>
  <c r="E720" i="3"/>
  <c r="D101" i="4"/>
  <c r="E707" i="3"/>
  <c r="D611" i="4"/>
  <c r="D532" i="4"/>
  <c r="E531" i="4"/>
  <c r="E342" i="4"/>
  <c r="E332" i="4"/>
  <c r="E327" i="4"/>
  <c r="E326" i="4"/>
  <c r="E322" i="4"/>
  <c r="E318" i="4"/>
  <c r="E314" i="4"/>
  <c r="E303" i="4"/>
  <c r="E297" i="4"/>
  <c r="E293" i="4"/>
  <c r="E323" i="4"/>
  <c r="E319" i="4"/>
  <c r="E315" i="4"/>
  <c r="E304" i="4"/>
  <c r="E296" i="4"/>
  <c r="E294" i="4"/>
  <c r="E337" i="4"/>
  <c r="E335" i="4"/>
  <c r="E333" i="4"/>
  <c r="E317" i="4"/>
  <c r="E341" i="4"/>
  <c r="E340" i="4"/>
  <c r="E338" i="4"/>
  <c r="E336" i="4"/>
  <c r="E334" i="4"/>
  <c r="E330" i="4"/>
  <c r="E328" i="4"/>
  <c r="E324" i="4"/>
  <c r="E306" i="4"/>
  <c r="E305" i="4"/>
  <c r="E292" i="4"/>
  <c r="E339" i="4"/>
  <c r="E331" i="4"/>
  <c r="E329" i="4"/>
  <c r="E325" i="4"/>
  <c r="E320" i="4"/>
  <c r="E298" i="4"/>
  <c r="E299" i="4"/>
  <c r="E321" i="4"/>
  <c r="E316" i="4"/>
  <c r="E295" i="4"/>
  <c r="H10" i="4"/>
  <c r="I10" i="4"/>
  <c r="D626" i="4"/>
  <c r="E625" i="4"/>
  <c r="E261" i="4"/>
  <c r="E663" i="3"/>
  <c r="D41" i="4"/>
  <c r="E693" i="3"/>
  <c r="E688" i="3"/>
  <c r="E691" i="3"/>
  <c r="E689" i="3"/>
  <c r="E690" i="3"/>
  <c r="E790" i="3"/>
  <c r="G336" i="3"/>
  <c r="E123" i="3"/>
  <c r="E120" i="3"/>
  <c r="E759" i="4"/>
  <c r="E752" i="4"/>
  <c r="E753" i="4"/>
  <c r="E757" i="4"/>
  <c r="E754" i="4"/>
  <c r="E750" i="4"/>
  <c r="E756" i="4"/>
  <c r="E755" i="4"/>
  <c r="E751" i="4"/>
  <c r="E709" i="4"/>
  <c r="E710" i="4"/>
  <c r="E707" i="4"/>
  <c r="E712" i="4"/>
  <c r="D699" i="4"/>
  <c r="E638" i="4"/>
  <c r="E635" i="4"/>
  <c r="E637" i="4"/>
  <c r="E636" i="4"/>
  <c r="E640" i="4"/>
  <c r="H18" i="4"/>
  <c r="I18" i="4"/>
  <c r="E567" i="4"/>
  <c r="E563" i="4"/>
  <c r="E553" i="4"/>
  <c r="E575" i="4"/>
  <c r="E569" i="4"/>
  <c r="E566" i="4"/>
  <c r="E561" i="4"/>
  <c r="E559" i="4"/>
  <c r="E551" i="4"/>
  <c r="E549" i="4"/>
  <c r="E545" i="4"/>
  <c r="E544" i="4"/>
  <c r="E573" i="4"/>
  <c r="E571" i="4"/>
  <c r="E564" i="4"/>
  <c r="E554" i="4"/>
  <c r="E570" i="4"/>
  <c r="E565" i="4"/>
  <c r="E562" i="4"/>
  <c r="E557" i="4"/>
  <c r="E555" i="4"/>
  <c r="E552" i="4"/>
  <c r="E547" i="4"/>
  <c r="E543" i="4"/>
  <c r="E556" i="4"/>
  <c r="E568" i="4"/>
  <c r="E558" i="4"/>
  <c r="E546" i="4"/>
  <c r="H15" i="4"/>
  <c r="I15" i="4"/>
  <c r="E560" i="4"/>
  <c r="E548" i="4"/>
  <c r="E550" i="4"/>
  <c r="E735" i="4"/>
  <c r="E734" i="4"/>
  <c r="E730" i="4"/>
  <c r="E726" i="4"/>
  <c r="E724" i="4"/>
  <c r="E731" i="4"/>
  <c r="E727" i="4"/>
  <c r="E718" i="4"/>
  <c r="E732" i="4"/>
  <c r="E728" i="4"/>
  <c r="E719" i="4"/>
  <c r="E721" i="4"/>
  <c r="E720" i="4"/>
  <c r="E738" i="4"/>
  <c r="E716" i="4"/>
  <c r="E736" i="4"/>
  <c r="E717" i="4"/>
  <c r="E733" i="4"/>
  <c r="E729" i="4"/>
  <c r="E725" i="4"/>
  <c r="E415" i="4"/>
  <c r="D517" i="4"/>
  <c r="E516" i="4"/>
  <c r="E366" i="4"/>
  <c r="E363" i="4"/>
  <c r="E356" i="4"/>
  <c r="E354" i="4"/>
  <c r="E353" i="4"/>
  <c r="E370" i="4"/>
  <c r="E367" i="4"/>
  <c r="E364" i="4"/>
  <c r="E357" i="4"/>
  <c r="E369" i="4"/>
  <c r="E368" i="4"/>
  <c r="E352" i="4"/>
  <c r="E371" i="4"/>
  <c r="E358" i="4"/>
  <c r="H11" i="4"/>
  <c r="I11" i="4"/>
  <c r="E376" i="4"/>
  <c r="E372" i="4"/>
  <c r="E361" i="4"/>
  <c r="E359" i="4"/>
  <c r="E373" i="4"/>
  <c r="E362" i="4"/>
  <c r="E355" i="4"/>
  <c r="E360" i="4"/>
  <c r="D93" i="4"/>
  <c r="D398" i="4"/>
  <c r="E397" i="4"/>
  <c r="E821" i="3"/>
  <c r="E814" i="3"/>
  <c r="E815" i="3"/>
  <c r="E816" i="3"/>
  <c r="E812" i="3"/>
  <c r="E819" i="3"/>
  <c r="E817" i="3"/>
  <c r="E813" i="3"/>
  <c r="E818" i="3"/>
  <c r="E425" i="3"/>
  <c r="D180" i="4"/>
  <c r="E391" i="3"/>
  <c r="E446" i="3"/>
  <c r="E445" i="3"/>
  <c r="E448" i="3"/>
  <c r="E443" i="3"/>
  <c r="E439" i="3"/>
  <c r="E444" i="3"/>
  <c r="G76" i="3"/>
  <c r="E287" i="4"/>
  <c r="E280" i="4"/>
  <c r="E276" i="4"/>
  <c r="E274" i="4"/>
  <c r="E277" i="4"/>
  <c r="E271" i="4"/>
  <c r="E260" i="4"/>
  <c r="E256" i="4"/>
  <c r="E252" i="4"/>
  <c r="E248" i="4"/>
  <c r="E244" i="4"/>
  <c r="E240" i="4"/>
  <c r="E226" i="4"/>
  <c r="E222" i="4"/>
  <c r="E216" i="4"/>
  <c r="E210" i="4"/>
  <c r="E279" i="4"/>
  <c r="E259" i="4"/>
  <c r="E254" i="4"/>
  <c r="E251" i="4"/>
  <c r="E246" i="4"/>
  <c r="E243" i="4"/>
  <c r="E228" i="4"/>
  <c r="E223" i="4"/>
  <c r="E219" i="4"/>
  <c r="E214" i="4"/>
  <c r="E275" i="4"/>
  <c r="E257" i="4"/>
  <c r="E249" i="4"/>
  <c r="E241" i="4"/>
  <c r="E224" i="4"/>
  <c r="E221" i="4"/>
  <c r="E217" i="4"/>
  <c r="E213" i="4"/>
  <c r="E285" i="4"/>
  <c r="E283" i="4"/>
  <c r="E281" i="4"/>
  <c r="E272" i="4"/>
  <c r="E258" i="4"/>
  <c r="E255" i="4"/>
  <c r="E250" i="4"/>
  <c r="E247" i="4"/>
  <c r="E242" i="4"/>
  <c r="E218" i="4"/>
  <c r="E215" i="4"/>
  <c r="E211" i="4"/>
  <c r="E278" i="4"/>
  <c r="E225" i="4"/>
  <c r="E253" i="4"/>
  <c r="E220" i="4"/>
  <c r="E209" i="4"/>
  <c r="E284" i="4"/>
  <c r="E282" i="4"/>
  <c r="H9" i="4"/>
  <c r="E273" i="4"/>
  <c r="E212" i="4"/>
  <c r="E245" i="4"/>
  <c r="D68" i="4"/>
  <c r="E581" i="3"/>
  <c r="E499" i="3"/>
  <c r="E787" i="3"/>
  <c r="E783" i="3"/>
  <c r="E779" i="3"/>
  <c r="E772" i="3"/>
  <c r="E791" i="3"/>
  <c r="E788" i="3"/>
  <c r="E784" i="3"/>
  <c r="E780" i="3"/>
  <c r="E773" i="3"/>
  <c r="E786" i="3"/>
  <c r="E781" i="3"/>
  <c r="E774" i="3"/>
  <c r="E800" i="3"/>
  <c r="E789" i="3"/>
  <c r="E785" i="3"/>
  <c r="E782" i="3"/>
  <c r="E776" i="3"/>
  <c r="E775" i="3"/>
  <c r="E771" i="3"/>
  <c r="E43" i="3"/>
  <c r="G44" i="3"/>
  <c r="E218" i="3"/>
  <c r="G499" i="3"/>
  <c r="G750" i="3"/>
  <c r="G751" i="3"/>
  <c r="G627" i="3"/>
  <c r="G628" i="3"/>
  <c r="G581" i="3"/>
  <c r="G582" i="3"/>
  <c r="G678" i="3"/>
  <c r="G679" i="3"/>
  <c r="G663" i="3"/>
  <c r="G664" i="3"/>
  <c r="G257" i="3"/>
  <c r="G392" i="3"/>
  <c r="G391" i="3"/>
  <c r="G425" i="3"/>
  <c r="G426" i="3"/>
  <c r="E578" i="3"/>
  <c r="E580" i="3"/>
  <c r="E582" i="3"/>
  <c r="E577" i="3"/>
  <c r="E579" i="3"/>
  <c r="E416" i="3"/>
  <c r="E413" i="3"/>
  <c r="E406" i="3"/>
  <c r="E403" i="3"/>
  <c r="E421" i="3"/>
  <c r="E411" i="3"/>
  <c r="E414" i="3"/>
  <c r="E410" i="3"/>
  <c r="E409" i="3"/>
  <c r="E402" i="3"/>
  <c r="E423" i="3"/>
  <c r="E422" i="3"/>
  <c r="E417" i="3"/>
  <c r="E412" i="3"/>
  <c r="E407" i="3"/>
  <c r="E426" i="3"/>
  <c r="E420" i="3"/>
  <c r="E418" i="3"/>
  <c r="E408" i="3"/>
  <c r="E405" i="3"/>
  <c r="E415" i="3"/>
  <c r="E419" i="3"/>
  <c r="E424" i="3"/>
  <c r="E404" i="3"/>
  <c r="D94" i="4"/>
  <c r="D69" i="4"/>
  <c r="E68" i="4"/>
  <c r="E44" i="3"/>
  <c r="E37" i="3"/>
  <c r="E35" i="3"/>
  <c r="E36" i="3"/>
  <c r="E38" i="3"/>
  <c r="E39" i="3"/>
  <c r="D42" i="4"/>
  <c r="E41" i="4"/>
  <c r="E662" i="3"/>
  <c r="E656" i="3"/>
  <c r="E651" i="3"/>
  <c r="E648" i="3"/>
  <c r="E644" i="3"/>
  <c r="E658" i="3"/>
  <c r="E654" i="3"/>
  <c r="E650" i="3"/>
  <c r="E646" i="3"/>
  <c r="E643" i="3"/>
  <c r="E655" i="3"/>
  <c r="E647" i="3"/>
  <c r="E645" i="3"/>
  <c r="E659" i="3"/>
  <c r="E639" i="3"/>
  <c r="E638" i="3"/>
  <c r="E661" i="3"/>
  <c r="E660" i="3"/>
  <c r="E653" i="3"/>
  <c r="E652" i="3"/>
  <c r="E642" i="3"/>
  <c r="E664" i="3"/>
  <c r="E649" i="3"/>
  <c r="E657" i="3"/>
  <c r="E517" i="4"/>
  <c r="E512" i="4"/>
  <c r="E500" i="4"/>
  <c r="E496" i="4"/>
  <c r="E493" i="4"/>
  <c r="E509" i="4"/>
  <c r="E508" i="4"/>
  <c r="E504" i="4"/>
  <c r="E502" i="4"/>
  <c r="E499" i="4"/>
  <c r="E495" i="4"/>
  <c r="E494" i="4"/>
  <c r="E491" i="4"/>
  <c r="E484" i="4"/>
  <c r="E480" i="4"/>
  <c r="E475" i="4"/>
  <c r="E474" i="4"/>
  <c r="E470" i="4"/>
  <c r="E466" i="4"/>
  <c r="E515" i="4"/>
  <c r="E511" i="4"/>
  <c r="E505" i="4"/>
  <c r="E503" i="4"/>
  <c r="E497" i="4"/>
  <c r="E492" i="4"/>
  <c r="E486" i="4"/>
  <c r="E485" i="4"/>
  <c r="E481" i="4"/>
  <c r="E471" i="4"/>
  <c r="E468" i="4"/>
  <c r="E467" i="4"/>
  <c r="E464" i="4"/>
  <c r="E463" i="4"/>
  <c r="E514" i="4"/>
  <c r="E513" i="4"/>
  <c r="E507" i="4"/>
  <c r="E498" i="4"/>
  <c r="E489" i="4"/>
  <c r="E482" i="4"/>
  <c r="E478" i="4"/>
  <c r="E472" i="4"/>
  <c r="E460" i="4"/>
  <c r="E490" i="4"/>
  <c r="E477" i="4"/>
  <c r="E476" i="4"/>
  <c r="E510" i="4"/>
  <c r="E506" i="4"/>
  <c r="E501" i="4"/>
  <c r="E483" i="4"/>
  <c r="E479" i="4"/>
  <c r="E473" i="4"/>
  <c r="E487" i="4"/>
  <c r="H13" i="4"/>
  <c r="I13" i="4"/>
  <c r="E461" i="4"/>
  <c r="E695" i="4"/>
  <c r="E691" i="4"/>
  <c r="E687" i="4"/>
  <c r="E683" i="4"/>
  <c r="E679" i="4"/>
  <c r="E675" i="4"/>
  <c r="E671" i="4"/>
  <c r="E666" i="4"/>
  <c r="E662" i="4"/>
  <c r="E658" i="4"/>
  <c r="E653" i="4"/>
  <c r="E680" i="4"/>
  <c r="E672" i="4"/>
  <c r="E663" i="4"/>
  <c r="E694" i="4"/>
  <c r="E686" i="4"/>
  <c r="E681" i="4"/>
  <c r="E678" i="4"/>
  <c r="E673" i="4"/>
  <c r="E670" i="4"/>
  <c r="E664" i="4"/>
  <c r="E661" i="4"/>
  <c r="E652" i="4"/>
  <c r="E692" i="4"/>
  <c r="E684" i="4"/>
  <c r="E676" i="4"/>
  <c r="E659" i="4"/>
  <c r="E650" i="4"/>
  <c r="E699" i="4"/>
  <c r="E685" i="4"/>
  <c r="E677" i="4"/>
  <c r="E690" i="4"/>
  <c r="E657" i="4"/>
  <c r="H19" i="4"/>
  <c r="I19" i="4"/>
  <c r="E693" i="4"/>
  <c r="E682" i="4"/>
  <c r="E697" i="4"/>
  <c r="E674" i="4"/>
  <c r="E665" i="4"/>
  <c r="E660" i="4"/>
  <c r="E651" i="4"/>
  <c r="E667" i="4"/>
  <c r="E696" i="4"/>
  <c r="E654" i="4"/>
  <c r="E688" i="4"/>
  <c r="E336" i="3"/>
  <c r="I9" i="4"/>
  <c r="E621" i="4"/>
  <c r="E624" i="4"/>
  <c r="E622" i="4"/>
  <c r="E626" i="4"/>
  <c r="E620" i="4"/>
  <c r="H17" i="4"/>
  <c r="I17" i="4"/>
  <c r="E623" i="4"/>
  <c r="E528" i="4"/>
  <c r="E527" i="4"/>
  <c r="E532" i="4"/>
  <c r="E530" i="4"/>
  <c r="H14" i="4"/>
  <c r="I14" i="4"/>
  <c r="E529" i="4"/>
  <c r="E98" i="4"/>
  <c r="H25" i="4"/>
  <c r="I25" i="4"/>
  <c r="E101" i="4"/>
  <c r="E99" i="4"/>
  <c r="E76" i="3"/>
  <c r="E567" i="3"/>
  <c r="E565" i="3"/>
  <c r="E560" i="3"/>
  <c r="E557" i="3"/>
  <c r="E555" i="3"/>
  <c r="E552" i="3"/>
  <c r="E562" i="3"/>
  <c r="E551" i="3"/>
  <c r="E548" i="3"/>
  <c r="E541" i="3"/>
  <c r="E534" i="3"/>
  <c r="E530" i="3"/>
  <c r="E524" i="3"/>
  <c r="E520" i="3"/>
  <c r="E516" i="3"/>
  <c r="E556" i="3"/>
  <c r="E549" i="3"/>
  <c r="E542" i="3"/>
  <c r="E535" i="3"/>
  <c r="E531" i="3"/>
  <c r="E521" i="3"/>
  <c r="E517" i="3"/>
  <c r="E513" i="3"/>
  <c r="E563" i="3"/>
  <c r="E561" i="3"/>
  <c r="E547" i="3"/>
  <c r="E544" i="3"/>
  <c r="E540" i="3"/>
  <c r="E533" i="3"/>
  <c r="E529" i="3"/>
  <c r="E526" i="3"/>
  <c r="E523" i="3"/>
  <c r="E554" i="3"/>
  <c r="E546" i="3"/>
  <c r="E543" i="3"/>
  <c r="E510" i="3"/>
  <c r="E532" i="3"/>
  <c r="E511" i="3"/>
  <c r="E550" i="3"/>
  <c r="E539" i="3"/>
  <c r="E559" i="3"/>
  <c r="E558" i="3"/>
  <c r="E528" i="3"/>
  <c r="E522" i="3"/>
  <c r="E536" i="3"/>
  <c r="E545" i="3"/>
  <c r="E553" i="3"/>
  <c r="E525" i="3"/>
  <c r="E514" i="3"/>
  <c r="E537" i="3"/>
  <c r="E564" i="3"/>
  <c r="E518" i="3"/>
  <c r="E527" i="3"/>
  <c r="E392" i="3"/>
  <c r="E382" i="3"/>
  <c r="E376" i="3"/>
  <c r="E372" i="3"/>
  <c r="E368" i="3"/>
  <c r="E364" i="3"/>
  <c r="E353" i="3"/>
  <c r="E347" i="3"/>
  <c r="E343" i="3"/>
  <c r="E385" i="3"/>
  <c r="E381" i="3"/>
  <c r="E369" i="3"/>
  <c r="E354" i="3"/>
  <c r="E387" i="3"/>
  <c r="E384" i="3"/>
  <c r="E383" i="3"/>
  <c r="E375" i="3"/>
  <c r="E370" i="3"/>
  <c r="E367" i="3"/>
  <c r="E355" i="3"/>
  <c r="E349" i="3"/>
  <c r="E348" i="3"/>
  <c r="E390" i="3"/>
  <c r="E386" i="3"/>
  <c r="E380" i="3"/>
  <c r="E373" i="3"/>
  <c r="E365" i="3"/>
  <c r="E356" i="3"/>
  <c r="E346" i="3"/>
  <c r="E344" i="3"/>
  <c r="E389" i="3"/>
  <c r="E388" i="3"/>
  <c r="E379" i="3"/>
  <c r="E378" i="3"/>
  <c r="E374" i="3"/>
  <c r="E371" i="3"/>
  <c r="E366" i="3"/>
  <c r="E345" i="3"/>
  <c r="E342" i="3"/>
  <c r="E350" i="3"/>
  <c r="E377" i="3"/>
  <c r="E393" i="4"/>
  <c r="E395" i="4"/>
  <c r="E396" i="4"/>
  <c r="E389" i="4"/>
  <c r="E394" i="4"/>
  <c r="E12" i="4"/>
  <c r="E398" i="4"/>
  <c r="E390" i="4"/>
  <c r="E698" i="4"/>
  <c r="E607" i="4"/>
  <c r="E592" i="4"/>
  <c r="E604" i="4"/>
  <c r="E603" i="4"/>
  <c r="E597" i="4"/>
  <c r="E589" i="4"/>
  <c r="E585" i="4"/>
  <c r="E611" i="4"/>
  <c r="E601" i="4"/>
  <c r="E599" i="4"/>
  <c r="E596" i="4"/>
  <c r="E595" i="4"/>
  <c r="E590" i="4"/>
  <c r="E586" i="4"/>
  <c r="E609" i="4"/>
  <c r="E606" i="4"/>
  <c r="E602" i="4"/>
  <c r="E598" i="4"/>
  <c r="E593" i="4"/>
  <c r="E605" i="4"/>
  <c r="E591" i="4"/>
  <c r="E594" i="4"/>
  <c r="H16" i="4"/>
  <c r="I16" i="4"/>
  <c r="E600" i="4"/>
  <c r="E608" i="4"/>
  <c r="E100" i="4"/>
  <c r="D113" i="4"/>
  <c r="D196" i="4"/>
  <c r="E448" i="4"/>
  <c r="E445" i="4"/>
  <c r="E441" i="4"/>
  <c r="E437" i="4"/>
  <c r="E433" i="4"/>
  <c r="E429" i="4"/>
  <c r="E425" i="4"/>
  <c r="E419" i="4"/>
  <c r="E411" i="4"/>
  <c r="E409" i="4"/>
  <c r="E408" i="4"/>
  <c r="E404" i="4"/>
  <c r="E403" i="4"/>
  <c r="E446" i="4"/>
  <c r="E442" i="4"/>
  <c r="E438" i="4"/>
  <c r="E434" i="4"/>
  <c r="E426" i="4"/>
  <c r="E420" i="4"/>
  <c r="E412" i="4"/>
  <c r="E440" i="4"/>
  <c r="E428" i="4"/>
  <c r="E423" i="4"/>
  <c r="E421" i="4"/>
  <c r="E431" i="4"/>
  <c r="E424" i="4"/>
  <c r="E422" i="4"/>
  <c r="E410" i="4"/>
  <c r="E450" i="4"/>
  <c r="E443" i="4"/>
  <c r="E432" i="4"/>
  <c r="E430" i="4"/>
  <c r="E418" i="4"/>
  <c r="E407" i="4"/>
  <c r="E401" i="4"/>
  <c r="H12" i="4"/>
  <c r="H23" i="4"/>
  <c r="E427" i="4"/>
  <c r="E439" i="4"/>
  <c r="E444" i="4"/>
  <c r="E402" i="4"/>
  <c r="E414" i="4"/>
  <c r="E413" i="4"/>
  <c r="E447" i="4"/>
  <c r="E435" i="4"/>
  <c r="E566" i="3"/>
  <c r="E224" i="3"/>
  <c r="E212" i="3"/>
  <c r="E139" i="3"/>
  <c r="E165" i="3"/>
  <c r="E108" i="3"/>
  <c r="E610" i="4"/>
  <c r="E449" i="4"/>
  <c r="E138" i="3"/>
  <c r="E178" i="3"/>
  <c r="E153" i="3"/>
  <c r="E193" i="3"/>
  <c r="E194" i="3"/>
  <c r="E158" i="3"/>
  <c r="E171" i="3"/>
  <c r="E188" i="3"/>
  <c r="E177" i="3"/>
  <c r="E156" i="3"/>
  <c r="E162" i="3"/>
  <c r="E199" i="3"/>
  <c r="E151" i="3"/>
  <c r="E148" i="3"/>
  <c r="E128" i="3"/>
  <c r="E172" i="3"/>
  <c r="E206" i="3"/>
  <c r="E211" i="3"/>
  <c r="E133" i="3"/>
  <c r="E161" i="3"/>
  <c r="E189" i="3"/>
  <c r="E131" i="3"/>
  <c r="E140" i="3"/>
  <c r="E164" i="3"/>
  <c r="E180" i="3"/>
  <c r="E196" i="3"/>
  <c r="E214" i="3"/>
  <c r="E201" i="3"/>
  <c r="E167" i="3"/>
  <c r="E163" i="3"/>
  <c r="E175" i="3"/>
  <c r="E187" i="3"/>
  <c r="E154" i="3"/>
  <c r="E149" i="3"/>
  <c r="E170" i="3"/>
  <c r="E186" i="3"/>
  <c r="E204" i="3"/>
  <c r="E221" i="3"/>
  <c r="E209" i="3"/>
  <c r="E152" i="3"/>
  <c r="E225" i="3"/>
  <c r="E159" i="3"/>
  <c r="E222" i="3"/>
  <c r="E141" i="3"/>
  <c r="E173" i="3"/>
  <c r="E134" i="3"/>
  <c r="E185" i="3"/>
  <c r="E130" i="3"/>
  <c r="E142" i="3"/>
  <c r="E155" i="3"/>
  <c r="E166" i="3"/>
  <c r="E174" i="3"/>
  <c r="E182" i="3"/>
  <c r="E190" i="3"/>
  <c r="E198" i="3"/>
  <c r="E208" i="3"/>
  <c r="E216" i="3"/>
  <c r="E195" i="3"/>
  <c r="E203" i="3"/>
  <c r="E213" i="3"/>
  <c r="E183" i="3"/>
  <c r="E181" i="3"/>
  <c r="E179" i="3"/>
  <c r="E217" i="3"/>
  <c r="E191" i="3"/>
  <c r="E205" i="3"/>
  <c r="E150" i="3"/>
  <c r="E129" i="3"/>
  <c r="E169" i="3"/>
  <c r="E132" i="3"/>
  <c r="E147" i="3"/>
  <c r="E157" i="3"/>
  <c r="E168" i="3"/>
  <c r="E176" i="3"/>
  <c r="E184" i="3"/>
  <c r="E192" i="3"/>
  <c r="E200" i="3"/>
  <c r="E210" i="3"/>
  <c r="E223" i="3"/>
  <c r="E197" i="3"/>
  <c r="E207" i="3"/>
  <c r="E215" i="3"/>
  <c r="E135" i="3"/>
  <c r="E202" i="3"/>
  <c r="E143" i="3"/>
  <c r="G500" i="3"/>
  <c r="G566" i="3"/>
  <c r="G567" i="3"/>
  <c r="G337" i="3"/>
  <c r="D197" i="4"/>
  <c r="E113" i="4"/>
  <c r="E337" i="3"/>
  <c r="E326" i="3"/>
  <c r="E315" i="3"/>
  <c r="E309" i="3"/>
  <c r="E335" i="3"/>
  <c r="E333" i="3"/>
  <c r="E330" i="3"/>
  <c r="E329" i="3"/>
  <c r="E317" i="3"/>
  <c r="E314" i="3"/>
  <c r="E310" i="3"/>
  <c r="E286" i="3"/>
  <c r="E282" i="3"/>
  <c r="E278" i="3"/>
  <c r="E274" i="3"/>
  <c r="E270" i="3"/>
  <c r="E252" i="3"/>
  <c r="E246" i="3"/>
  <c r="E240" i="3"/>
  <c r="E331" i="3"/>
  <c r="E323" i="3"/>
  <c r="E321" i="3"/>
  <c r="E319" i="3"/>
  <c r="E311" i="3"/>
  <c r="E287" i="3"/>
  <c r="E283" i="3"/>
  <c r="E279" i="3"/>
  <c r="E275" i="3"/>
  <c r="E271" i="3"/>
  <c r="E253" i="3"/>
  <c r="E249" i="3"/>
  <c r="E247" i="3"/>
  <c r="E243" i="3"/>
  <c r="E241" i="3"/>
  <c r="E332" i="3"/>
  <c r="E322" i="3"/>
  <c r="E320" i="3"/>
  <c r="E318" i="3"/>
  <c r="E313" i="3"/>
  <c r="E288" i="3"/>
  <c r="E284" i="3"/>
  <c r="E280" i="3"/>
  <c r="E276" i="3"/>
  <c r="E272" i="3"/>
  <c r="E254" i="3"/>
  <c r="E250" i="3"/>
  <c r="E248" i="3"/>
  <c r="E244" i="3"/>
  <c r="E242" i="3"/>
  <c r="E238" i="3"/>
  <c r="E316" i="3"/>
  <c r="E312" i="3"/>
  <c r="E290" i="3"/>
  <c r="E289" i="3"/>
  <c r="E285" i="3"/>
  <c r="E281" i="3"/>
  <c r="E277" i="3"/>
  <c r="E273" i="3"/>
  <c r="E269" i="3"/>
  <c r="E255" i="3"/>
  <c r="E251" i="3"/>
  <c r="E245" i="3"/>
  <c r="E239" i="3"/>
  <c r="E327" i="3"/>
  <c r="E256" i="3"/>
  <c r="E257" i="3"/>
  <c r="E324" i="3"/>
  <c r="E328" i="3"/>
  <c r="E334" i="3"/>
  <c r="E59" i="3"/>
  <c r="E65" i="3"/>
  <c r="E58" i="3"/>
  <c r="E64" i="3"/>
  <c r="E61" i="3"/>
  <c r="E53" i="3"/>
  <c r="E52" i="3"/>
  <c r="E54" i="3"/>
  <c r="E69" i="3"/>
  <c r="E71" i="3"/>
  <c r="E66" i="3"/>
  <c r="E70" i="3"/>
  <c r="E80" i="3"/>
  <c r="E72" i="3"/>
  <c r="E62" i="3"/>
  <c r="E79" i="3"/>
  <c r="E78" i="3"/>
  <c r="E81" i="3"/>
  <c r="E55" i="3"/>
  <c r="E82" i="3"/>
  <c r="E75" i="3"/>
  <c r="E24" i="4"/>
  <c r="H24" i="4"/>
  <c r="I24" i="4"/>
  <c r="E38" i="4"/>
  <c r="E42" i="4"/>
  <c r="D70" i="4"/>
  <c r="E36" i="4"/>
  <c r="E39" i="4"/>
  <c r="E37" i="4"/>
  <c r="E40" i="4"/>
  <c r="G85" i="3"/>
  <c r="E57" i="4"/>
  <c r="E61" i="4"/>
  <c r="E51" i="4"/>
  <c r="E69" i="4"/>
  <c r="E56" i="4"/>
  <c r="E65" i="4"/>
  <c r="E58" i="4"/>
  <c r="E66" i="4"/>
  <c r="E52" i="4"/>
  <c r="E64" i="4"/>
  <c r="E62" i="4"/>
  <c r="E50" i="4"/>
  <c r="E59" i="4"/>
  <c r="E63" i="4"/>
  <c r="E53" i="4"/>
  <c r="E67" i="4"/>
  <c r="E196" i="4"/>
  <c r="I12" i="4"/>
  <c r="E23" i="4"/>
  <c r="E83" i="3"/>
  <c r="D198" i="4"/>
  <c r="E89" i="4"/>
  <c r="E87" i="4"/>
  <c r="E85" i="4"/>
  <c r="E83" i="4"/>
  <c r="E81" i="4"/>
  <c r="H26" i="4"/>
  <c r="H28" i="4"/>
  <c r="E76" i="4"/>
  <c r="E94" i="4"/>
  <c r="E80" i="4"/>
  <c r="E88" i="4"/>
  <c r="E92" i="4"/>
  <c r="E84" i="4"/>
  <c r="E82" i="4"/>
  <c r="E86" i="4"/>
  <c r="E90" i="4"/>
  <c r="E91" i="4"/>
  <c r="E104" i="3"/>
  <c r="E102" i="3"/>
  <c r="E100" i="3"/>
  <c r="E98" i="3"/>
  <c r="E96" i="3"/>
  <c r="E91" i="3"/>
  <c r="E95" i="3"/>
  <c r="E97" i="3"/>
  <c r="E99" i="3"/>
  <c r="E101" i="3"/>
  <c r="E107" i="3"/>
  <c r="E103" i="3"/>
  <c r="E105" i="3"/>
  <c r="E106" i="3"/>
  <c r="E93" i="4"/>
  <c r="E26" i="4"/>
  <c r="I23" i="4"/>
  <c r="E197" i="4"/>
  <c r="E194" i="4"/>
  <c r="E192" i="4"/>
  <c r="E190" i="4"/>
  <c r="E188" i="4"/>
  <c r="E186" i="4"/>
  <c r="E184" i="4"/>
  <c r="E182" i="4"/>
  <c r="E178" i="4"/>
  <c r="E176" i="4"/>
  <c r="E174" i="4"/>
  <c r="E172" i="4"/>
  <c r="E170" i="4"/>
  <c r="E168" i="4"/>
  <c r="E166" i="4"/>
  <c r="E164" i="4"/>
  <c r="E162" i="4"/>
  <c r="E160" i="4"/>
  <c r="E158" i="4"/>
  <c r="E156" i="4"/>
  <c r="E154" i="4"/>
  <c r="E152" i="4"/>
  <c r="E150" i="4"/>
  <c r="E146" i="4"/>
  <c r="E142" i="4"/>
  <c r="E140" i="4"/>
  <c r="E135" i="4"/>
  <c r="E133" i="4"/>
  <c r="E131" i="4"/>
  <c r="E129" i="4"/>
  <c r="E127" i="4"/>
  <c r="E125" i="4"/>
  <c r="E120" i="4"/>
  <c r="E118" i="4"/>
  <c r="E116" i="4"/>
  <c r="E110" i="4"/>
  <c r="E108" i="4"/>
  <c r="E187" i="4"/>
  <c r="E181" i="4"/>
  <c r="E175" i="4"/>
  <c r="E167" i="4"/>
  <c r="E159" i="4"/>
  <c r="E151" i="4"/>
  <c r="E145" i="4"/>
  <c r="E139" i="4"/>
  <c r="E128" i="4"/>
  <c r="E191" i="4"/>
  <c r="E179" i="4"/>
  <c r="E171" i="4"/>
  <c r="E163" i="4"/>
  <c r="E155" i="4"/>
  <c r="E143" i="4"/>
  <c r="E136" i="4"/>
  <c r="E193" i="4"/>
  <c r="E165" i="4"/>
  <c r="E149" i="4"/>
  <c r="E141" i="4"/>
  <c r="E132" i="4"/>
  <c r="E189" i="4"/>
  <c r="E177" i="4"/>
  <c r="E161" i="4"/>
  <c r="E111" i="4"/>
  <c r="E169" i="4"/>
  <c r="E153" i="4"/>
  <c r="E119" i="4"/>
  <c r="E173" i="4"/>
  <c r="E185" i="4"/>
  <c r="E157" i="4"/>
  <c r="E126" i="4"/>
  <c r="E107" i="4"/>
  <c r="E195" i="4"/>
  <c r="E147" i="4"/>
  <c r="E183" i="4"/>
  <c r="E109" i="4"/>
  <c r="E148" i="4"/>
  <c r="E117" i="4"/>
  <c r="E137" i="4"/>
  <c r="E106" i="4"/>
  <c r="E130" i="4"/>
  <c r="E134" i="4"/>
  <c r="E144" i="4"/>
  <c r="E121" i="4"/>
  <c r="E180" i="4"/>
  <c r="E112" i="4"/>
  <c r="I26" i="4"/>
  <c r="E28" i="4"/>
  <c r="I28" i="4"/>
  <c r="G818" i="3"/>
  <c r="G120" i="3"/>
  <c r="G123" i="3"/>
  <c r="G122" i="3"/>
</calcChain>
</file>

<file path=xl/comments1.xml><?xml version="1.0" encoding="utf-8"?>
<comments xmlns="http://schemas.openxmlformats.org/spreadsheetml/2006/main">
  <authors>
    <author/>
  </authors>
  <commentList>
    <comment ref="A1" authorId="0">
      <text>
        <r>
          <rPr>
            <sz val="11"/>
            <color rgb="FF000000"/>
            <rFont val="新細明體"/>
          </rPr>
          <t>https://www.dropbox.com/home/104-1%E5%AD%B8%E7%94%9F%E6%9C%83%E8%B2%A1%E5%8B%99%E9%83%A8/%E8%AB%8B%E6%AC%BE%E8%B3%87%E6%96%99%E5%AD%98%E6%94%BE%E5%8D%80?preview=201512310437.pdf
	-黃宜萱</t>
        </r>
      </text>
    </comment>
  </commentList>
</comments>
</file>

<file path=xl/comments2.xml><?xml version="1.0" encoding="utf-8"?>
<comments xmlns="http://schemas.openxmlformats.org/spreadsheetml/2006/main">
  <authors>
    <author/>
  </authors>
  <commentList>
    <comment ref="A4" authorId="0">
      <text>
        <r>
          <rPr>
            <sz val="11"/>
            <color rgb="FF000000"/>
            <rFont val="新細明體"/>
          </rPr>
          <t>https://www.dropbox.com/s/1jug80l809zake2/201510090902.pdf?dl=0
	-蔡佩玲</t>
        </r>
      </text>
    </comment>
    <comment ref="A6" authorId="0">
      <text>
        <r>
          <rPr>
            <sz val="11"/>
            <color rgb="FF000000"/>
            <rFont val="新細明體"/>
          </rPr>
          <t>https://www.dropbox.com/home/104-1%E5%AD%B8%E7%94%9F%E6%9C%83%E8%B2%A1%E5%8B%99%E9%83%A8/%E8%AB%8B%E6%AC%BE%E8%B3%87%E6%96%99%E5%AD%98%E6%94%BE%E5%8D%80?preview=201510150401.pdf
	-黃宜萱</t>
        </r>
      </text>
    </comment>
    <comment ref="A7" authorId="0">
      <text>
        <r>
          <rPr>
            <sz val="11"/>
            <color rgb="FF000000"/>
            <rFont val="新細明體"/>
          </rPr>
          <t>目前餘額$2998
https://www.dropbox.com/home/104-1%E5%AD%B8%E7%94%9F%E6%9C%83%E8%B2%A1%E5%8B%99%E9%83%A8/%E8%AB%8B%E6%AC%BE%E8%B3%87%E6%96%99%E5%AD%98%E6%94%BE%E5%8D%80?preview=201510170402.docx.pdf
	-黃宜萱</t>
        </r>
      </text>
    </comment>
    <comment ref="A8" authorId="0">
      <text>
        <r>
          <rPr>
            <sz val="11"/>
            <color rgb="FF000000"/>
            <rFont val="新細明體"/>
          </rPr>
          <t>C443(新增追加預算後預算書格數為C477)宣傳費目前餘額$2198
https://www.dropbox.com/home/104-1%E5%AD%B8%E7%94%9F%E6%9C%83%E8%B2%A1%E5%8B%99%E9%83%A8/%E8%AB%8B%E6%AC%BE%E8%B3%87%E6%96%99%E5%AD%98%E6%94%BE%E5%8D%80?preview=201510220403.pdf
	-黃宜萱</t>
        </r>
      </text>
    </comment>
    <comment ref="A9" authorId="0">
      <text>
        <r>
          <rPr>
            <sz val="11"/>
            <color rgb="FF000000"/>
            <rFont val="新細明體"/>
          </rPr>
          <t>https://www.dropbox.com/home/104-1%E5%AD%B8%E7%94%9F%E6%9C%83%E8%B2%A1%E5%8B%99%E9%83%A8/%E8%AB%8B%E6%AC%BE%E8%B3%87%E6%96%99%E5%AD%98%E6%94%BE%E5%8D%80?preview=201510240101.pdf
	-李孟竹</t>
        </r>
      </text>
    </comment>
    <comment ref="A10" authorId="0">
      <text>
        <r>
          <rPr>
            <sz val="11"/>
            <color rgb="FF000000"/>
            <rFont val="新細明體"/>
          </rPr>
          <t>C211目前餘額 $500
https://www.dropbox.com/home/104-1%E5%AD%B8%E7%94%9F%E6%9C%83%E8%B2%A1%E5%8B%99%E9%83%A8/%E8%AB%8B%E6%AC%BE%E8%B3%87%E6%96%99%E5%AD%98%E6%94%BE%E5%8D%80?preview=201510260102.pdf
	-李孟竹</t>
        </r>
      </text>
    </comment>
    <comment ref="A11" authorId="0">
      <text>
        <r>
          <rPr>
            <sz val="11"/>
            <color rgb="FF000000"/>
            <rFont val="新細明體"/>
          </rPr>
          <t>C210目前餘額 $144
https://www.dropbox.com/home/104-1%E5%AD%B8%E7%94%9F%E6%9C%83%E8%B2%A1%E5%8B%99%E9%83%A8/%E8%AB%8B%E6%AC%BE%E8%B3%87%E6%96%99%E5%AD%98%E6%94%BE%E5%8D%80?preview=201510260103.pdf
	-李孟竹</t>
        </r>
      </text>
    </comment>
    <comment ref="A12" authorId="0">
      <text>
        <r>
          <rPr>
            <sz val="11"/>
            <color rgb="FF000000"/>
            <rFont val="新細明體"/>
          </rPr>
          <t>目前餘額 $0
https://www.dropbox.com/home/104-1%E5%AD%B8%E7%94%9F%E6%9C%83%E8%B2%A1%E5%8B%99%E9%83%A8/%E8%AB%8B%E6%AC%BE%E8%B3%87%E6%96%99%E5%AD%98%E6%94%BE%E5%8D%80?preview=201510250404.pdf
	-黃宜萱</t>
        </r>
      </text>
    </comment>
    <comment ref="A13" authorId="0">
      <text>
        <r>
          <rPr>
            <sz val="11"/>
            <color rgb="FF000000"/>
            <rFont val="新細明體"/>
          </rPr>
          <t>https://www.dropbox.com/home/104-1%E5%AD%B8%E7%94%9F%E6%9C%83%E8%B2%A1%E5%8B%99%E9%83%A8/%E8%AB%8B%E6%AC%BE%E8%B3%87%E6%96%99%E5%AD%98%E6%94%BE%E5%8D%80?preview=201510280405.pdf
	-黃宜萱</t>
        </r>
      </text>
    </comment>
    <comment ref="A14" authorId="0">
      <text>
        <r>
          <rPr>
            <sz val="11"/>
            <color rgb="FF000000"/>
            <rFont val="新細明體"/>
          </rPr>
          <t>https://www.dropbox.com/s/7h8unq8n6rzk3t1/201510220301.pdf?dl=0
	-蔡佩玲</t>
        </r>
      </text>
    </comment>
    <comment ref="A15" authorId="0">
      <text>
        <r>
          <rPr>
            <sz val="11"/>
            <color rgb="FF000000"/>
            <rFont val="新細明體"/>
          </rPr>
          <t>https://www.dropbox.com/s/uxoj95ps64qsotn/201510280801.pdf?dl=0
	-蔡佩玲</t>
        </r>
      </text>
    </comment>
    <comment ref="A16" authorId="0">
      <text>
        <r>
          <rPr>
            <sz val="11"/>
            <color rgb="FF000000"/>
            <rFont val="新細明體"/>
          </rPr>
          <t>https://www.dropbox.com/s/y5rfy0tonb9rsv8/201510280901.pdf?dl=0
	-蔡佩玲</t>
        </r>
      </text>
    </comment>
    <comment ref="A17" authorId="0">
      <text>
        <r>
          <rPr>
            <sz val="11"/>
            <color rgb="FF000000"/>
            <rFont val="新細明體"/>
          </rPr>
          <t>C283目前餘額 $0
https://www.dropbox.com/home/104-1%E5%AD%B8%E7%94%9F%E6%9C%83%E8%B2%A1%E5%8B%99%E9%83%A8/%E8%AB%8B%E6%AC%BE%E8%B3%87%E6%96%99%E5%AD%98%E6%94%BE%E5%8D%80?preview=201510310104.pdf
	-李孟竹</t>
        </r>
      </text>
    </comment>
    <comment ref="A18" authorId="0">
      <text>
        <r>
          <rPr>
            <sz val="11"/>
            <color rgb="FF000000"/>
            <rFont val="新細明體"/>
          </rPr>
          <t>C230目前餘額$0
https://www.dropbox.com/home/104-1%E5%AD%B8%E7%94%9F%E6%9C%83%E8%B2%A1%E5%8B%99%E9%83%A8/%E8%AB%8B%E6%AC%BE%E8%B3%87%E6%96%99%E5%AD%98%E6%94%BE%E5%8D%80?preview=201510310105.pdf
	-李孟竹</t>
        </r>
      </text>
    </comment>
    <comment ref="A19" authorId="0">
      <text>
        <r>
          <rPr>
            <sz val="11"/>
            <color rgb="FF000000"/>
            <rFont val="新細明體"/>
          </rPr>
          <t>https://www.dropbox.com/home/104-1%E5%AD%B8%E7%94%9F%E6%9C%83%E8%B2%A1%E5%8B%99%E9%83%A8/%E8%AB%8B%E6%AC%BE%E8%B3%87%E6%96%99%E5%AD%98%E6%94%BE%E5%8D%80?preview=201511010406.pdf
	-黃宜萱</t>
        </r>
      </text>
    </comment>
    <comment ref="A20" authorId="0">
      <text>
        <r>
          <rPr>
            <sz val="11"/>
            <color rgb="FF000000"/>
            <rFont val="新細明體"/>
          </rPr>
          <t>https://www.dropbox.com/home/104-1%E5%AD%B8%E7%94%9F%E6%9C%83%E8%B2%A1%E5%8B%99%E9%83%A8/%E8%AB%8B%E6%AC%BE%E8%B3%87%E6%96%99%E5%AD%98%E6%94%BE%E5%8D%80?preview=201510290201.pdf
	-黃宜萱</t>
        </r>
      </text>
    </comment>
    <comment ref="A21" authorId="0">
      <text>
        <r>
          <rPr>
            <sz val="11"/>
            <color rgb="FF000000"/>
            <rFont val="新細明體"/>
          </rPr>
          <t>https://www.dropbox.com/home/104-1%E5%AD%B8%E7%94%9F%E6%9C%83%E8%B2%A1%E5%8B%99%E9%83%A8/%E8%AB%8B%E6%AC%BE%E8%B3%87%E6%96%99%E5%AD%98%E6%94%BE%E5%8D%80?preview=201511010202.pdf
	-黃宜萱</t>
        </r>
      </text>
    </comment>
    <comment ref="A22" authorId="0">
      <text>
        <r>
          <rPr>
            <sz val="11"/>
            <color rgb="FF000000"/>
            <rFont val="新細明體"/>
          </rPr>
          <t>https://www.dropbox.com/home/104-1%E5%AD%B8%E7%94%9F%E6%9C%83%E8%B2%A1%E5%8B%99%E9%83%A8/%E8%AB%8B%E6%AC%BE%E8%B3%87%E6%96%99%E5%AD%98%E6%94%BE%E5%8D%80?preview=201511010203.pdf
	-黃宜萱</t>
        </r>
      </text>
    </comment>
    <comment ref="A23" authorId="0">
      <text>
        <r>
          <rPr>
            <sz val="11"/>
            <color rgb="FF000000"/>
            <rFont val="新細明體"/>
          </rPr>
          <t>https://www.dropbox.com/home/104-1%E5%AD%B8%E7%94%9F%E6%9C%83%E8%B2%A1%E5%8B%99%E9%83%A8/%E8%AB%8B%E6%AC%BE%E8%B3%87%E6%96%99%E5%AD%98%E6%94%BE%E5%8D%80?preview=201510310204.pdf
	-黃宜萱</t>
        </r>
      </text>
    </comment>
    <comment ref="A24" authorId="0">
      <text>
        <r>
          <rPr>
            <sz val="11"/>
            <color rgb="FF000000"/>
            <rFont val="新細明體"/>
          </rPr>
          <t>C328(新增追加預算後預算書格數為C362)目前餘額$750
https://www.dropbox.com/home/104-1%E5%AD%B8%E7%94%9F%E6%9C%83%E8%B2%A1%E5%8B%99%E9%83%A8/%E8%AB%8B%E6%AC%BE%E8%B3%87%E6%96%99%E5%AD%98%E6%94%BE%E5%8D%80?preview=201510250205.pdf
	-黃宜萱</t>
        </r>
      </text>
    </comment>
    <comment ref="A25" authorId="0">
      <text>
        <r>
          <rPr>
            <sz val="11"/>
            <color rgb="FF000000"/>
            <rFont val="新細明體"/>
          </rPr>
          <t>https://www.dropbox.com/home/104-1%E5%AD%B8%E7%94%9F%E6%9C%83%E8%B2%A1%E5%8B%99%E9%83%A8/%E8%AB%8B%E6%AC%BE%E8%B3%87%E6%96%99%E5%AD%98%E6%94%BE%E5%8D%80?preview=201511050206.pdf
	-黃宜萱</t>
        </r>
      </text>
    </comment>
    <comment ref="A26" authorId="0">
      <text>
        <r>
          <rPr>
            <sz val="11"/>
            <color rgb="FF000000"/>
            <rFont val="新細明體"/>
          </rPr>
          <t>https://www.dropbox.com/home/104-1%E5%AD%B8%E7%94%9F%E6%9C%83%E8%B2%A1%E5%8B%99%E9%83%A8/%E8%AB%8B%E6%AC%BE%E8%B3%87%E6%96%99%E5%AD%98%E6%94%BE%E5%8D%80?preview=201511040407.pdf
	-黃宜萱</t>
        </r>
      </text>
    </comment>
    <comment ref="A27" authorId="0">
      <text>
        <r>
          <rPr>
            <sz val="11"/>
            <color rgb="FF000000"/>
            <rFont val="新細明體"/>
          </rPr>
          <t>https://www.dropbox.com/home/104-1%E5%AD%B8%E7%94%9F%E6%9C%83%E8%B2%A1%E5%8B%99%E9%83%A8/%E8%AB%8B%E6%AC%BE%E8%B3%87%E6%96%99%E5%AD%98%E6%94%BE%E5%8D%80?preview=201511060408.pdf
	-黃宜萱</t>
        </r>
      </text>
    </comment>
    <comment ref="A28" authorId="0">
      <text>
        <r>
          <rPr>
            <sz val="11"/>
            <color rgb="FF000000"/>
            <rFont val="新細明體"/>
          </rPr>
          <t>https://www.dropbox.com/s/6fwnn9f74we0wpy/201511070501.pdf?dl=0
	-蔡佩玲</t>
        </r>
      </text>
    </comment>
    <comment ref="A29" authorId="0">
      <text>
        <r>
          <rPr>
            <sz val="11"/>
            <color rgb="FF000000"/>
            <rFont val="新細明體"/>
          </rPr>
          <t>https://www.dropbox.com/home/104-1%E5%AD%B8%E7%94%9F%E6%9C%83%E8%B2%A1%E5%8B%99%E9%83%A8/%E8%AB%8B%E6%AC%BE%E8%B3%87%E6%96%99%E5%AD%98%E6%94%BE%E5%8D%80?preview=201511080207.pdf
	-黃宜萱</t>
        </r>
      </text>
    </comment>
    <comment ref="A30" authorId="0">
      <text>
        <r>
          <rPr>
            <sz val="11"/>
            <color rgb="FF000000"/>
            <rFont val="新細明體"/>
          </rPr>
          <t>C328目前餘額$192
https://www.dropbox.com/home/104-1%E5%AD%B8%E7%94%9F%E6%9C%83%E8%B2%A1%E5%8B%99%E9%83%A8/%E8%AB%8B%E6%AC%BE%E8%B3%87%E6%96%99%E5%AD%98%E6%94%BE%E5%8D%80?preview=201511080208.pdf
	-黃宜萱</t>
        </r>
      </text>
    </comment>
    <comment ref="A31" authorId="0">
      <text>
        <r>
          <rPr>
            <sz val="11"/>
            <color rgb="FF000000"/>
            <rFont val="新細明體"/>
          </rPr>
          <t>C314目前餘額$1018
https://www.dropbox.com/home/104-1%E5%AD%B8%E7%94%9F%E6%9C%83%E8%B2%A1%E5%8B%99%E9%83%A8/%E8%AB%8B%E6%AC%BE%E8%B3%87%E6%96%99%E5%AD%98%E6%94%BE%E5%8D%80?preview=201511090209.pdf
	-黃宜萱</t>
        </r>
      </text>
    </comment>
    <comment ref="A32" authorId="0">
      <text>
        <r>
          <rPr>
            <sz val="11"/>
            <color rgb="FF000000"/>
            <rFont val="新細明體"/>
          </rPr>
          <t>目前餘額$0
https://www.dropbox.com/home/104-1%E5%AD%B8%E7%94%9F%E6%9C%83%E8%B2%A1%E5%8B%99%E9%83%A8/%E8%AB%8B%E6%AC%BE%E8%B3%87%E6%96%99%E5%AD%98%E6%94%BE%E5%8D%80?preview=201511160409.pdf
	-黃宜萱</t>
        </r>
      </text>
    </comment>
    <comment ref="A33" authorId="0">
      <text>
        <r>
          <rPr>
            <sz val="11"/>
            <color rgb="FF000000"/>
            <rFont val="新細明體"/>
          </rPr>
          <t>https://www.dropbox.com/home/104-1%E5%AD%B8%E7%94%9F%E6%9C%83%E8%B2%A1%E5%8B%99%E9%83%A8/%E8%AB%8B%E6%AC%BE%E8%B3%87%E6%96%99%E5%AD%98%E6%94%BE%E5%8D%80?preview=201511100410.pdf
	-黃宜萱</t>
        </r>
      </text>
    </comment>
    <comment ref="A34" authorId="0">
      <text>
        <r>
          <rPr>
            <sz val="11"/>
            <color rgb="FF000000"/>
            <rFont val="新細明體"/>
          </rPr>
          <t>https://www.dropbox.com/home/104-1%E5%AD%B8%E7%94%9F%E6%9C%83%E8%B2%A1%E5%8B%99%E9%83%A8/%E8%AB%8B%E6%AC%BE%E8%B3%87%E6%96%99%E5%AD%98%E6%94%BE%E5%8D%80?select=201511160411.pdf
	-黃宜萱</t>
        </r>
      </text>
    </comment>
    <comment ref="A35" authorId="0">
      <text>
        <r>
          <rPr>
            <sz val="11"/>
            <color rgb="FF000000"/>
            <rFont val="新細明體"/>
          </rPr>
          <t>目前餘額$0
https://www.dropbox.com/home/104-1%E5%AD%B8%E7%94%9F%E6%9C%83%E8%B2%A1%E5%8B%99%E9%83%A8/%E8%AB%8B%E6%AC%BE%E8%B3%87%E6%96%99%E5%AD%98%E6%94%BE%E5%8D%80?preview=201511160412.pdf
	-黃宜萱</t>
        </r>
      </text>
    </comment>
    <comment ref="A36" authorId="0">
      <text>
        <r>
          <rPr>
            <sz val="11"/>
            <color rgb="FF000000"/>
            <rFont val="新細明體"/>
          </rPr>
          <t>https://www.dropbox.com/s/uuntq3hzuipeiox/201511170302.pdf?dl=0
	-蔡佩玲</t>
        </r>
      </text>
    </comment>
    <comment ref="A37" authorId="0">
      <text>
        <r>
          <rPr>
            <sz val="11"/>
            <color rgb="FF000000"/>
            <rFont val="新細明體"/>
          </rPr>
          <t>https://www.dropbox.com/home/104-1%E5%AD%B8%E7%94%9F%E6%9C%83%E8%B2%A1%E5%8B%99%E9%83%A8/%E8%AB%8B%E6%AC%BE%E8%B3%87%E6%96%99%E5%AD%98%E6%94%BE%E5%8D%80?preview=201511190701.pdf
	-李孟竹</t>
        </r>
      </text>
    </comment>
    <comment ref="A38" authorId="0">
      <text>
        <r>
          <rPr>
            <sz val="11"/>
            <color rgb="FF000000"/>
            <rFont val="新細明體"/>
          </rPr>
          <t>https://www.dropbox.com/home/104-1%E5%AD%B8%E7%94%9F%E6%9C%83%E8%B2%A1%E5%8B%99%E9%83%A8/%E8%AB%8B%E6%AC%BE%E8%B3%87%E6%96%99%E5%AD%98%E6%94%BE%E5%8D%80?preview=201511190702.pdf
	-李孟竹</t>
        </r>
      </text>
    </comment>
    <comment ref="A39" authorId="0">
      <text>
        <r>
          <rPr>
            <sz val="11"/>
            <color rgb="FF000000"/>
            <rFont val="新細明體"/>
          </rPr>
          <t>https://www.dropbox.com/home/104-1%E5%AD%B8%E7%94%9F%E6%9C%83%E8%B2%A1%E5%8B%99%E9%83%A8/%E8%AB%8B%E6%AC%BE%E8%B3%87%E6%96%99%E5%AD%98%E6%94%BE%E5%8D%80?preview=201511190703.pdf
	-李孟竹</t>
        </r>
      </text>
    </comment>
    <comment ref="A40" authorId="0">
      <text>
        <r>
          <rPr>
            <sz val="11"/>
            <color rgb="FF000000"/>
            <rFont val="新細明體"/>
          </rPr>
          <t>https://www.dropbox.com/home/104-1%E5%AD%B8%E7%94%9F%E6%9C%83%E8%B2%A1%E5%8B%99%E9%83%A8/%E8%AB%8B%E6%AC%BE%E8%B3%87%E6%96%99%E5%AD%98%E6%94%BE%E5%8D%80?preview=201511190704.pdf
	-李孟竹</t>
        </r>
      </text>
    </comment>
    <comment ref="A41" authorId="0">
      <text>
        <r>
          <rPr>
            <sz val="11"/>
            <color rgb="FF000000"/>
            <rFont val="新細明體"/>
          </rPr>
          <t>https://www.dropbox.com/home/104-1%E5%AD%B8%E7%94%9F%E6%9C%83%E8%B2%A1%E5%8B%99%E9%83%A8/%E8%AB%8B%E6%AC%BE%E8%B3%87%E6%96%99%E5%AD%98%E6%94%BE%E5%8D%80?preview=201511190705.pdf
	-李孟竹</t>
        </r>
      </text>
    </comment>
    <comment ref="A42" authorId="0">
      <text>
        <r>
          <rPr>
            <sz val="11"/>
            <color rgb="FF000000"/>
            <rFont val="新細明體"/>
          </rPr>
          <t>https://www.dropbox.com/home/104-1%E5%AD%B8%E7%94%9F%E6%9C%83%E8%B2%A1%E5%8B%99%E9%83%A8/%E8%AB%8B%E6%AC%BE%E8%B3%87%E6%96%99%E5%AD%98%E6%94%BE%E5%8D%80?preview=201511190706.pdf
	-李孟竹</t>
        </r>
      </text>
    </comment>
    <comment ref="A43" authorId="0">
      <text>
        <r>
          <rPr>
            <sz val="11"/>
            <color rgb="FF000000"/>
            <rFont val="新細明體"/>
          </rPr>
          <t>https://www.dropbox.com/home/104-1%E5%AD%B8%E7%94%9F%E6%9C%83%E8%B2%A1%E5%8B%99%E9%83%A8/%E8%AB%8B%E6%AC%BE%E8%B3%87%E6%96%99%E5%AD%98%E6%94%BE%E5%8D%80?preview=201511170413.pdf
	-黃宜萱</t>
        </r>
      </text>
    </comment>
    <comment ref="A44" authorId="0">
      <text>
        <r>
          <rPr>
            <sz val="11"/>
            <color rgb="FF000000"/>
            <rFont val="新細明體"/>
          </rPr>
          <t>https://www.dropbox.com/home/104-1%E5%AD%B8%E7%94%9F%E6%9C%83%E8%B2%A1%E5%8B%99%E9%83%A8/%E8%AB%8B%E6%AC%BE%E8%B3%87%E6%96%99%E5%AD%98%E6%94%BE%E5%8D%80?preview=201511190414.pdf
	-黃宜萱</t>
        </r>
      </text>
    </comment>
    <comment ref="A45" authorId="0">
      <text>
        <r>
          <rPr>
            <sz val="11"/>
            <color rgb="FF000000"/>
            <rFont val="新細明體"/>
          </rPr>
          <t>C474目前餘額$0
https://www.dropbox.com/home/104-1%E5%AD%B8%E7%94%9F%E6%9C%83%E8%B2%A1%E5%8B%99%E9%83%A8/%E8%AB%8B%E6%AC%BE%E8%B3%87%E6%96%99%E5%AD%98%E6%94%BE%E5%8D%80?preview=201511190415.pdf
	-黃宜萱</t>
        </r>
      </text>
    </comment>
    <comment ref="A46" authorId="0">
      <text>
        <r>
          <rPr>
            <sz val="11"/>
            <color rgb="FF000000"/>
            <rFont val="新細明體"/>
          </rPr>
          <t>https://www.dropbox.com/home/104-1%E5%AD%B8%E7%94%9F%E6%9C%83%E8%B2%A1%E5%8B%99%E9%83%A8/%E8%AB%8B%E6%AC%BE%E8%B3%87%E6%96%99%E5%AD%98%E6%94%BE%E5%8D%80?preview=201511200707.pdf
	-李孟竹</t>
        </r>
      </text>
    </comment>
    <comment ref="A47" authorId="0">
      <text>
        <r>
          <rPr>
            <sz val="11"/>
            <color rgb="FF000000"/>
            <rFont val="新細明體"/>
          </rPr>
          <t>C697 餘額400
C721 餘額0
https://www.dropbox.com/s/pr9bmv20qgg4yuo/201511211101.pdf?dl=0
	-蔡佩玲</t>
        </r>
      </text>
    </comment>
    <comment ref="A48" authorId="0">
      <text>
        <r>
          <rPr>
            <sz val="11"/>
            <color rgb="FF000000"/>
            <rFont val="新細明體"/>
          </rPr>
          <t>C704 餘額 240
C708 餘額 0
https://www.dropbox.com/s/tnkxev9ayerueql/201511211102.pdf?dl=0
	-蔡佩玲</t>
        </r>
      </text>
    </comment>
    <comment ref="A49" authorId="0">
      <text>
        <r>
          <rPr>
            <sz val="11"/>
            <color rgb="FF000000"/>
            <rFont val="新細明體"/>
          </rPr>
          <t>https://www.dropbox.com/home/104-1%E5%AD%B8%E7%94%9F%E6%9C%83%E8%B2%A1%E5%8B%99%E9%83%A8/%E8%AB%8B%E6%AC%BE%E8%B3%87%E6%96%99%E5%AD%98%E6%94%BE%E5%8D%80?preview=201511160416.pdf
	-黃宜萱</t>
        </r>
      </text>
    </comment>
    <comment ref="A50" authorId="0">
      <text>
        <r>
          <rPr>
            <sz val="11"/>
            <color rgb="FF000000"/>
            <rFont val="新細明體"/>
          </rPr>
          <t>https://www.dropbox.com/s/5i6dclefjl9hsmc/201511230502.pdf?dl=0
	-蔡佩玲</t>
        </r>
      </text>
    </comment>
    <comment ref="A51" authorId="0">
      <text>
        <r>
          <rPr>
            <sz val="11"/>
            <color rgb="FF000000"/>
            <rFont val="新細明體"/>
          </rPr>
          <t>C238目前餘額$140
https://www.dropbox.com/home/104-1%E5%AD%B8%E7%94%9F%E6%9C%83%E8%B2%A1%E5%8B%99%E9%83%A8/%E8%AB%8B%E6%AC%BE%E8%B3%87%E6%96%99%E5%AD%98%E6%94%BE%E5%8D%80?preview=201511220210.pdf
	-黃宜萱</t>
        </r>
      </text>
    </comment>
    <comment ref="A52" authorId="0">
      <text>
        <r>
          <rPr>
            <sz val="11"/>
            <color rgb="FF000000"/>
            <rFont val="新細明體"/>
          </rPr>
          <t>https://www.dropbox.com/home/104-1%E5%AD%B8%E7%94%9F%E6%9C%83%E8%B2%A1%E5%8B%99%E9%83%A8/%E8%AB%8B%E6%AC%BE%E8%B3%87%E6%96%99%E5%AD%98%E6%94%BE%E5%8D%80?preview=201511220417.pdf
	-黃宜萱</t>
        </r>
      </text>
    </comment>
    <comment ref="I52" authorId="0">
      <text>
        <r>
          <rPr>
            <sz val="11"/>
            <color rgb="FF000000"/>
            <rFont val="新細明體"/>
          </rPr>
          <t>僅1013
	-Jenny Liu</t>
        </r>
      </text>
    </comment>
    <comment ref="A53" authorId="0">
      <text>
        <r>
          <rPr>
            <sz val="11"/>
            <color rgb="FF000000"/>
            <rFont val="新細明體"/>
          </rPr>
          <t>https://www.dropbox.com/home/104-1%E5%AD%B8%E7%94%9F%E6%9C%83%E8%B2%A1%E5%8B%99%E9%83%A8/%E8%AB%8B%E6%AC%BE%E8%B3%87%E6%96%99%E5%AD%98%E6%94%BE%E5%8D%80?preview=201511220418.pdf
	-黃宜萱</t>
        </r>
      </text>
    </comment>
    <comment ref="A54" authorId="0">
      <text>
        <r>
          <rPr>
            <sz val="11"/>
            <color rgb="FF000000"/>
            <rFont val="新細明體"/>
          </rPr>
          <t>C698 C700 C718 餘額0
https://www.dropbox.com/s/mcmgtc73u9wli8v/201511251103.pdf?dl=0
	-蔡佩玲</t>
        </r>
      </text>
    </comment>
    <comment ref="A55" authorId="0">
      <text>
        <r>
          <rPr>
            <sz val="11"/>
            <color rgb="FF000000"/>
            <rFont val="新細明體"/>
          </rPr>
          <t>https://www.dropbox.com/home/104-1%E5%AD%B8%E7%94%9F%E6%9C%83%E8%B2%A1%E5%8B%99%E9%83%A8/%E8%AB%8B%E6%AC%BE%E8%B3%87%E6%96%99%E5%AD%98%E6%94%BE%E5%8D%80?preview=201511250708.pdf
	-李孟竹</t>
        </r>
      </text>
    </comment>
    <comment ref="A56" authorId="0">
      <text>
        <r>
          <rPr>
            <sz val="11"/>
            <color rgb="FF000000"/>
            <rFont val="新細明體"/>
          </rPr>
          <t>C603目前餘額$5000
https://www.dropbox.com/home/104-1%E5%AD%B8%E7%94%9F%E6%9C%83%E8%B2%A1%E5%8B%99%E9%83%A8/%E8%AB%8B%E6%AC%BE%E8%B3%87%E6%96%99%E5%AD%98%E6%94%BE%E5%8D%80?preview=201511250709.pdf
	-李孟竹</t>
        </r>
      </text>
    </comment>
    <comment ref="A57" authorId="0">
      <text>
        <r>
          <rPr>
            <sz val="11"/>
            <color rgb="FF000000"/>
            <rFont val="新細明體"/>
          </rPr>
          <t>C476目前餘額$12902/C475目前餘額$14782
https://www.dropbox.com/home/104-1%E5%AD%B8%E7%94%9F%E6%9C%83%E8%B2%A1%E5%8B%99%E9%83%A8/%E8%AB%8B%E6%AC%BE%E8%B3%87%E6%96%99%E5%AD%98%E6%94%BE%E5%8D%80?preview=201511250419.pdf
	-黃宜萱</t>
        </r>
      </text>
    </comment>
    <comment ref="A58" authorId="0">
      <text>
        <r>
          <rPr>
            <sz val="11"/>
            <color rgb="FF000000"/>
            <rFont val="新細明體"/>
          </rPr>
          <t>https://www.dropbox.com/s/0xe0d6hxrfkzl9b/201512010503.pdf?dl=0
	-蔡佩玲</t>
        </r>
      </text>
    </comment>
    <comment ref="A59" authorId="0">
      <text>
        <r>
          <rPr>
            <sz val="11"/>
            <color rgb="FF000000"/>
            <rFont val="新細明體"/>
          </rPr>
          <t>目前餘額$0
https://www.dropbox.com/home/104-1%E5%AD%B8%E7%94%9F%E6%9C%83%E8%B2%A1%E5%8B%99%E9%83%A8/%E8%AB%8B%E6%AC%BE%E8%B3%87%E6%96%99%E5%AD%98%E6%94%BE%E5%8D%80?preview=201511300420.pdf
	-黃宜萱</t>
        </r>
      </text>
    </comment>
    <comment ref="G59" authorId="0">
      <text>
        <r>
          <rPr>
            <sz val="11"/>
            <color rgb="FF000000"/>
            <rFont val="新細明體"/>
          </rPr>
          <t>check check
	-Jenny Liu</t>
        </r>
      </text>
    </comment>
    <comment ref="A60" authorId="0">
      <text>
        <r>
          <rPr>
            <sz val="11"/>
            <color rgb="FF000000"/>
            <rFont val="新細明體"/>
          </rPr>
          <t>C696 餘額0
https://www.dropbox.com/s/1gqh7j0v4u7mr63/201512021103.pdf?dl=0
	-蔡佩玲</t>
        </r>
      </text>
    </comment>
    <comment ref="A61" authorId="0">
      <text>
        <r>
          <rPr>
            <sz val="11"/>
            <color rgb="FF000000"/>
            <rFont val="新細明體"/>
          </rPr>
          <t>https://www.dropbox.com/home/104-1%E5%AD%B8%E7%94%9F%E6%9C%83%E8%B2%A1%E5%8B%99%E9%83%A8/%E8%AB%8B%E6%AC%BE%E8%B3%87%E6%96%99%E5%AD%98%E6%94%BE%E5%8D%80?preview=201511210421.pdf
	-黃宜萱</t>
        </r>
      </text>
    </comment>
    <comment ref="A62" authorId="0">
      <text>
        <r>
          <rPr>
            <sz val="11"/>
            <color rgb="FF000000"/>
            <rFont val="新細明體"/>
          </rPr>
          <t>https://www.dropbox.com/s/w57mdzxtrbsfgml/201512030303.pdf?dl=0
	-蔡佩玲</t>
        </r>
      </text>
    </comment>
    <comment ref="A63" authorId="0">
      <text>
        <r>
          <rPr>
            <sz val="11"/>
            <color rgb="FF000000"/>
            <rFont val="新細明體"/>
          </rPr>
          <t>https://www.dropbox.com/home/104-1%E5%AD%B8%E7%94%9F%E6%9C%83%E8%B2%A1%E5%8B%99%E9%83%A8/%E8%AB%8B%E6%AC%BE%E8%B3%87%E6%96%99%E5%AD%98%E6%94%BE%E5%8D%80?preview=201512020422.pdf
	-黃宜萱</t>
        </r>
      </text>
    </comment>
    <comment ref="A64" authorId="0">
      <text>
        <r>
          <rPr>
            <sz val="11"/>
            <color rgb="FF000000"/>
            <rFont val="新細明體"/>
          </rPr>
          <t>C710 C711 C713 C714 餘額為0
https://www.dropbox.com/s/uz8n1dptba5v8lj/201512091105.pdf?dl=0
	-蔡佩玲</t>
        </r>
      </text>
    </comment>
    <comment ref="I64" authorId="0">
      <text>
        <r>
          <rPr>
            <sz val="11"/>
            <color rgb="FF000000"/>
            <rFont val="新細明體"/>
          </rPr>
          <t>交通費溢15（捷運用計程車報，收據錢太多）
	-Jenny Liu
平板收據僅18270，溢報
	-Jenny Liu
收據齊
	-Jenny Liu</t>
        </r>
      </text>
    </comment>
    <comment ref="A65" authorId="0">
      <text>
        <r>
          <rPr>
            <sz val="11"/>
            <color rgb="FF000000"/>
            <rFont val="新細明體"/>
          </rPr>
          <t>https://www.dropbox.com/home/104-1%E5%AD%B8%E7%94%9F%E6%9C%83%E8%B2%A1%E5%8B%99%E9%83%A8/%E8%AB%8B%E6%AC%BE%E8%B3%87%E6%96%99%E5%AD%98%E6%94%BE%E5%8D%80?preview=201511220211.pdf
	-黃宜萱</t>
        </r>
      </text>
    </comment>
    <comment ref="A66" authorId="0">
      <text>
        <r>
          <rPr>
            <sz val="11"/>
            <color rgb="FF000000"/>
            <rFont val="新細明體"/>
          </rPr>
          <t>https://www.dropbox.com/home/104-1%E5%AD%B8%E7%94%9F%E6%9C%83%E8%B2%A1%E5%8B%99%E9%83%A8/%E8%AB%8B%E6%AC%BE%E8%B3%87%E6%96%99%E5%AD%98%E6%94%BE%E5%8D%80?preview=201512150423.pdf
	-黃宜萱</t>
        </r>
      </text>
    </comment>
    <comment ref="A67" authorId="0">
      <text>
        <r>
          <rPr>
            <sz val="11"/>
            <color rgb="FF000000"/>
            <rFont val="新細明體"/>
          </rPr>
          <t>https://www.dropbox.com/s/cgxjjcrxropmg2c/201512100304.pdf?dl=0
	-蔡佩玲</t>
        </r>
      </text>
    </comment>
    <comment ref="I67" authorId="0">
      <text>
        <r>
          <rPr>
            <sz val="11"/>
            <color rgb="FF000000"/>
            <rFont val="新細明體"/>
          </rPr>
          <t>聯絡費兩百八沒收據，收據只有3180
	-Jenny Liu</t>
        </r>
      </text>
    </comment>
    <comment ref="A68" authorId="0">
      <text>
        <r>
          <rPr>
            <sz val="11"/>
            <color rgb="FF000000"/>
            <rFont val="新細明體"/>
          </rPr>
          <t>C515餘額0
https://www.dropbox.com/s/bsa4m9bwymu28yf/201512090504.pdf?dl=0
	-蔡佩玲</t>
        </r>
      </text>
    </comment>
    <comment ref="A69" authorId="0">
      <text>
        <r>
          <rPr>
            <sz val="11"/>
            <color rgb="FF000000"/>
            <rFont val="新細明體"/>
          </rPr>
          <t>C708 C714 C717 C718 C719 餘額 0
https://www.dropbox.com/s/b7c0rb9bhlrad0e/201512151106.pdf?dl=0
	-蔡佩玲</t>
        </r>
      </text>
    </comment>
    <comment ref="A70" authorId="0">
      <text>
        <r>
          <rPr>
            <sz val="11"/>
            <color rgb="FF000000"/>
            <rFont val="新細明體"/>
          </rPr>
          <t>C507 餘額570
C508 餘額390
C504 餘額 0
https://www.dropbox.com/s/zwk17v4s3euv5p4/201512070505.pdf?dl=0
	-蔡佩玲</t>
        </r>
      </text>
    </comment>
    <comment ref="A71" authorId="0">
      <text>
        <r>
          <rPr>
            <sz val="11"/>
            <color rgb="FF000000"/>
            <rFont val="新細明體"/>
          </rPr>
          <t>C625 C643 餘額0
https://www.dropbox.com/s/agwkrm3y4gg47aa/201512150802.pdf?dl=0
	-蔡佩玲</t>
        </r>
      </text>
    </comment>
    <comment ref="A72" authorId="0">
      <text>
        <r>
          <rPr>
            <sz val="11"/>
            <color rgb="FF000000"/>
            <rFont val="新細明體"/>
          </rPr>
          <t>https://www.dropbox.com/home/104-1%E5%AD%B8%E7%94%9F%E6%9C%83%E8%B2%A1%E5%8B%99%E9%83%A8/%E8%AB%8B%E6%AC%BE%E8%B3%87%E6%96%99%E5%AD%98%E6%94%BE%E5%8D%80?preview=201512160710.pdf
	-李孟竹</t>
        </r>
      </text>
    </comment>
    <comment ref="A73" authorId="0">
      <text>
        <r>
          <rPr>
            <sz val="11"/>
            <color rgb="FF000000"/>
            <rFont val="新細明體"/>
          </rPr>
          <t>https://www.dropbox.com/home/104-1%E5%AD%B8%E7%94%9F%E6%9C%83%E8%B2%A1%E5%8B%99%E9%83%A8/%E8%AB%8B%E6%AC%BE%E8%B3%87%E6%96%99%E5%AD%98%E6%94%BE%E5%8D%80?preview=201512160711.pdf
	-李孟竹</t>
        </r>
      </text>
    </comment>
    <comment ref="A74" authorId="0">
      <text>
        <r>
          <rPr>
            <sz val="11"/>
            <color rgb="FF000000"/>
            <rFont val="新細明體"/>
          </rPr>
          <t>https://www.dropbox.com/home/104-1%E5%AD%B8%E7%94%9F%E6%9C%83%E8%B2%A1%E5%8B%99%E9%83%A8/%E8%AB%8B%E6%AC%BE%E8%B3%87%E6%96%99%E5%AD%98%E6%94%BE%E5%8D%80?preview=201512160712.pdf
	-李孟竹</t>
        </r>
      </text>
    </comment>
    <comment ref="A75" authorId="0">
      <text>
        <r>
          <rPr>
            <sz val="11"/>
            <color rgb="FF000000"/>
            <rFont val="新細明體"/>
          </rPr>
          <t>https://www.dropbox.com/home/104-1%E5%AD%B8%E7%94%9F%E6%9C%83%E8%B2%A1%E5%8B%99%E9%83%A8/%E8%AB%8B%E6%AC%BE%E8%B3%87%E6%96%99%E5%AD%98%E6%94%BE%E5%8D%80?preview=201512161301.pdf
	-李孟竹</t>
        </r>
      </text>
    </comment>
    <comment ref="A76" authorId="0">
      <text>
        <r>
          <rPr>
            <sz val="11"/>
            <color rgb="FF000000"/>
            <rFont val="新細明體"/>
          </rPr>
          <t>C495 餘額0
https://www.dropbox.com/s/3bqg0h5iwlg36ns/201512160506.pdf?dl=0
	-蔡佩玲</t>
        </r>
      </text>
    </comment>
    <comment ref="A77" authorId="0">
      <text>
        <r>
          <rPr>
            <sz val="11"/>
            <color rgb="FF000000"/>
            <rFont val="新細明體"/>
          </rPr>
          <t>https://www.dropbox.com/home/104-1%E5%AD%B8%E7%94%9F%E6%9C%83%E8%B2%A1%E5%8B%99%E9%83%A8/%E8%AB%8B%E6%AC%BE%E8%B3%87%E6%96%99%E5%AD%98%E6%94%BE%E5%8D%80?preview=201512150424.pdf
	-黃宜萱</t>
        </r>
      </text>
    </comment>
    <comment ref="A78" authorId="0">
      <text>
        <r>
          <rPr>
            <sz val="11"/>
            <color rgb="FF000000"/>
            <rFont val="新細明體"/>
          </rPr>
          <t>C304 餘額 0元
https://www.dropbox.com/home/104-1%E5%AD%B8%E7%94%9F%E6%9C%83%E8%B2%A1%E5%8B%99%E9%83%A8/%E8%AB%8B%E6%AC%BE%E8%B3%87%E6%96%99%E5%AD%98%E6%94%BE%E5%8D%80?preview=201512220106.pdf
	-李孟竹</t>
        </r>
      </text>
    </comment>
    <comment ref="A79" authorId="0">
      <text>
        <r>
          <rPr>
            <sz val="11"/>
            <color rgb="FF000000"/>
            <rFont val="新細明體"/>
          </rPr>
          <t>C294 C295 餘額 0 元
https://www.dropbox.com/home/104-1%E5%AD%B8%E7%94%9F%E6%9C%83%E8%B2%A1%E5%8B%99%E9%83%A8/%E8%AB%8B%E6%AC%BE%E8%B3%87%E6%96%99%E5%AD%98%E6%94%BE%E5%8D%80?preview=201512220107.pdf
	-李孟竹</t>
        </r>
      </text>
    </comment>
    <comment ref="A80" authorId="0">
      <text>
        <r>
          <rPr>
            <sz val="11"/>
            <color rgb="FF000000"/>
            <rFont val="新細明體"/>
          </rPr>
          <t>目前餘額$0
https://www.dropbox.com/home/104-1%E5%AD%B8%E7%94%9F%E6%9C%83%E8%B2%A1%E5%8B%99%E9%83%A8/%E8%AB%8B%E6%AC%BE%E8%B3%87%E6%96%99%E5%AD%98%E6%94%BE%E5%8D%80?preview=201512180425.pdf
	-黃宜萱</t>
        </r>
      </text>
    </comment>
    <comment ref="A81" authorId="0">
      <text>
        <r>
          <rPr>
            <sz val="11"/>
            <color rgb="FF000000"/>
            <rFont val="新細明體"/>
          </rPr>
          <t>C387 餘額460
https://www.dropbox.com/s/yyfu84v50sbry99/201512170305.pdf?dl=0
	-蔡佩玲</t>
        </r>
      </text>
    </comment>
    <comment ref="I81" authorId="0">
      <text>
        <r>
          <rPr>
            <sz val="11"/>
            <color rgb="FF000000"/>
            <rFont val="新細明體"/>
          </rPr>
          <t>只入1200收據一張
	-Jenny Liu</t>
        </r>
      </text>
    </comment>
    <comment ref="A82" authorId="0">
      <text>
        <r>
          <rPr>
            <sz val="11"/>
            <color rgb="FF000000"/>
            <rFont val="新細明體"/>
          </rPr>
          <t>C656 餘額0
https://www.dropbox.com/s/qrfbzdnpewdbyhd/201512180902.pdf?dl=0
	-蔡佩玲</t>
        </r>
      </text>
    </comment>
    <comment ref="A83" authorId="0">
      <text>
        <r>
          <rPr>
            <sz val="11"/>
            <color rgb="FF000000"/>
            <rFont val="新細明體"/>
          </rPr>
          <t>https://www.dropbox.com/home/104-1%E5%AD%B8%E7%94%9F%E6%9C%83%E8%B2%A1%E5%8B%99%E9%83%A8/%E8%AB%8B%E6%AC%BE%E8%B3%87%E6%96%99%E5%AD%98%E6%94%BE%E5%8D%80?preview=201512230426.pdf
	-黃宜萱</t>
        </r>
      </text>
    </comment>
    <comment ref="A84" authorId="0">
      <text>
        <r>
          <rPr>
            <sz val="11"/>
            <color rgb="FF000000"/>
            <rFont val="新細明體"/>
          </rPr>
          <t>C468目前餘額$48
https://www.dropbox.com/home/104-1%E5%AD%B8%E7%94%9F%E6%9C%83%E8%B2%A1%E5%8B%99%E9%83%A8/%E8%AB%8B%E6%AC%BE%E8%B3%87%E6%96%99%E5%AD%98%E6%94%BE%E5%8D%80?preview=201512230427.pdf
	-黃宜萱</t>
        </r>
      </text>
    </comment>
    <comment ref="A85" authorId="0">
      <text>
        <r>
          <rPr>
            <sz val="11"/>
            <color rgb="FF000000"/>
            <rFont val="新細明體"/>
          </rPr>
          <t>https://www.dropbox.com/home/104-1%E5%AD%B8%E7%94%9F%E6%9C%83%E8%B2%A1%E5%8B%99%E9%83%A8/%E8%AB%8B%E6%AC%BE%E8%B3%87%E6%96%99%E5%AD%98%E6%94%BE%E5%8D%80?preview=201512250108.pdf
	-李孟竹</t>
        </r>
      </text>
    </comment>
    <comment ref="A86" authorId="0">
      <text>
        <r>
          <rPr>
            <sz val="11"/>
            <color rgb="FF000000"/>
            <rFont val="新細明體"/>
          </rPr>
          <t>https://www.dropbox.com/home/104-1%E5%AD%B8%E7%94%9F%E6%9C%83%E8%B2%A1%E5%8B%99%E9%83%A8/%E8%AB%8B%E6%AC%BE%E8%B3%87%E6%96%99%E5%AD%98%E6%94%BE%E5%8D%80?preview=201512250713.pdf
	-李孟竹</t>
        </r>
      </text>
    </comment>
    <comment ref="A87" authorId="0">
      <text>
        <r>
          <rPr>
            <sz val="11"/>
            <color rgb="FF000000"/>
            <rFont val="新細明體"/>
          </rPr>
          <t>https://www.dropbox.com/home/104-1%E5%AD%B8%E7%94%9F%E6%9C%83%E8%B2%A1%E5%8B%99%E9%83%A8/%E8%AB%8B%E6%AC%BE%E8%B3%87%E6%96%99%E5%AD%98%E6%94%BE%E5%8D%80?preview=201512250714.pdf
	-李孟竹</t>
        </r>
      </text>
    </comment>
    <comment ref="A88" authorId="0">
      <text>
        <r>
          <rPr>
            <sz val="11"/>
            <color rgb="FF000000"/>
            <rFont val="新細明體"/>
          </rPr>
          <t>C607 餘額 3400 元
https://www.dropbox.com/home/104-1%E5%AD%B8%E7%94%9F%E6%9C%83%E8%B2%A1%E5%8B%99%E9%83%A8/%E8%AB%8B%E6%AC%BE%E8%B3%87%E6%96%99%E5%AD%98%E6%94%BE%E5%8D%80?preview=201512250715.pdf
	-李孟竹</t>
        </r>
      </text>
    </comment>
    <comment ref="A89" authorId="0">
      <text>
        <r>
          <rPr>
            <sz val="11"/>
            <color rgb="FF000000"/>
            <rFont val="新細明體"/>
          </rPr>
          <t>https://www.dropbox.com/home/104-1%E5%AD%B8%E7%94%9F%E6%9C%83%E8%B2%A1%E5%8B%99%E9%83%A8/%E8%AB%8B%E6%AC%BE%E8%B3%87%E6%96%99%E5%AD%98%E6%94%BE%E5%8D%80?preview=201512250716.pdf
	-李孟竹</t>
        </r>
      </text>
    </comment>
    <comment ref="A90" authorId="0">
      <text>
        <r>
          <rPr>
            <sz val="11"/>
            <color rgb="FF000000"/>
            <rFont val="新細明體"/>
          </rPr>
          <t>https://www.dropbox.com/home/104-1%E5%AD%B8%E7%94%9F%E6%9C%83%E8%B2%A1%E5%8B%99%E9%83%A8/%E8%AB%8B%E6%AC%BE%E8%B3%87%E6%96%99%E5%AD%98%E6%94%BE%E5%8D%80?preview=201512250717.pdf
	-李孟竹</t>
        </r>
      </text>
    </comment>
    <comment ref="A91" authorId="0">
      <text>
        <r>
          <rPr>
            <sz val="11"/>
            <color rgb="FF000000"/>
            <rFont val="新細明體"/>
          </rPr>
          <t>C448目前餘額$0
https://www.dropbox.com/home/104-1%E5%AD%B8%E7%94%9F%E6%9C%83%E8%B2%A1%E5%8B%99%E9%83%A8/%E8%AB%8B%E6%AC%BE%E8%B3%87%E6%96%99%E5%AD%98%E6%94%BE%E5%8D%80?preview=201512200428.pdf
	-黃宜萱</t>
        </r>
      </text>
    </comment>
    <comment ref="A92" authorId="0">
      <text>
        <r>
          <rPr>
            <sz val="11"/>
            <color rgb="FF000000"/>
            <rFont val="新細明體"/>
          </rPr>
          <t>https://www.dropbox.com/s/377rm3ugod058b7/201512230306.pdf?dl=0
	-蔡佩玲</t>
        </r>
      </text>
    </comment>
    <comment ref="A93" authorId="0">
      <text>
        <r>
          <rPr>
            <sz val="11"/>
            <color rgb="FF000000"/>
            <rFont val="新細明體"/>
          </rPr>
          <t>https://www.dropbox.com/s/crfjw07kvum9mjj/201512240307.pdf?dl=0
	-蔡佩玲</t>
        </r>
      </text>
    </comment>
    <comment ref="A94" authorId="0">
      <text>
        <r>
          <rPr>
            <sz val="11"/>
            <color rgb="FF000000"/>
            <rFont val="新細明體"/>
          </rPr>
          <t>https://www.dropbox.com/s/x23rpkiyks0z5v8/201512240903.pdf?dl=0
	-蔡佩玲</t>
        </r>
      </text>
    </comment>
    <comment ref="A95" authorId="0">
      <text>
        <r>
          <rPr>
            <sz val="11"/>
            <color rgb="FF000000"/>
            <rFont val="新細明體"/>
          </rPr>
          <t>https://www.dropbox.com/s/8hb5olk5him4n5p/201512240904.pdf?dl=0
	-蔡佩玲</t>
        </r>
      </text>
    </comment>
    <comment ref="A96" authorId="0">
      <text>
        <r>
          <rPr>
            <sz val="11"/>
            <color rgb="FF000000"/>
            <rFont val="新細明體"/>
          </rPr>
          <t>https://www.dropbox.com/s/umcaci63dqvzp3n/201512240905.pdf?dl=0
	-蔡佩玲</t>
        </r>
      </text>
    </comment>
    <comment ref="A97" authorId="0">
      <text>
        <r>
          <rPr>
            <sz val="11"/>
            <color rgb="FF000000"/>
            <rFont val="新細明體"/>
          </rPr>
          <t>https://www.dropbox.com/s/p2udbuk7jjdc3ux/201512240906.pdf?dl=0
	-蔡佩玲</t>
        </r>
      </text>
    </comment>
    <comment ref="A98" authorId="0">
      <text>
        <r>
          <rPr>
            <sz val="11"/>
            <color rgb="FF000000"/>
            <rFont val="新細明體"/>
          </rPr>
          <t>https://www.dropbox.com/s/r27w3ctrirmiecc/201512240907.pdf?dl=0
	-蔡佩玲</t>
        </r>
      </text>
    </comment>
    <comment ref="A99" authorId="0">
      <text>
        <r>
          <rPr>
            <sz val="11"/>
            <color rgb="FF000000"/>
            <rFont val="新細明體"/>
          </rPr>
          <t>https://www.dropbox.com/s/xi3eehnjycda7vx/201512240908.pdf?dl=0
	-蔡佩玲</t>
        </r>
      </text>
    </comment>
    <comment ref="A100" authorId="0">
      <text>
        <r>
          <rPr>
            <sz val="11"/>
            <color rgb="FF000000"/>
            <rFont val="新細明體"/>
          </rPr>
          <t>https://www.dropbox.com/s/g6xakryrrq65lvz/201512240909.pdf?dl=0
	-蔡佩玲</t>
        </r>
      </text>
    </comment>
    <comment ref="A101" authorId="0">
      <text>
        <r>
          <rPr>
            <sz val="11"/>
            <color rgb="FF000000"/>
            <rFont val="新細明體"/>
          </rPr>
          <t>https://www.dropbox.com/s/aiw392kfz2djfx8/201512240910.pdf?dl=0
	-蔡佩玲</t>
        </r>
      </text>
    </comment>
    <comment ref="A102" authorId="0">
      <text>
        <r>
          <rPr>
            <sz val="11"/>
            <color rgb="FF000000"/>
            <rFont val="新細明體"/>
          </rPr>
          <t>https://www.dropbox.com/s/p8jukdegeycuftq/201512240911.pdf?dl=0
	-蔡佩玲</t>
        </r>
      </text>
    </comment>
    <comment ref="A103" authorId="0">
      <text>
        <r>
          <rPr>
            <sz val="11"/>
            <color rgb="FF000000"/>
            <rFont val="新細明體"/>
          </rPr>
          <t>https://www.dropbox.com/s/qsnmpyatqyho151/201512240912.pdf?dl=0
	-蔡佩玲</t>
        </r>
      </text>
    </comment>
    <comment ref="A104" authorId="0">
      <text>
        <r>
          <rPr>
            <sz val="11"/>
            <color rgb="FF000000"/>
            <rFont val="新細明體"/>
          </rPr>
          <t>https://www.dropbox.com/s/ufrk0alrwdbtd0p/201512080507.pdf?dl=0
	-蔡佩玲</t>
        </r>
      </text>
    </comment>
    <comment ref="A105" authorId="0">
      <text>
        <r>
          <rPr>
            <sz val="11"/>
            <color rgb="FF000000"/>
            <rFont val="新細明體"/>
          </rPr>
          <t>C316 餘額 1000 元
https://www.dropbox.com/home/104-1%E5%AD%B8%E7%94%9F%E6%9C%83%E8%B2%A1%E5%8B%99%E9%83%A8/%E8%AB%8B%E6%AC%BE%E8%B3%87%E6%96%99%E5%AD%98%E6%94%BE%E5%8D%80?preview=201512280109.pdf
	-李孟竹</t>
        </r>
      </text>
    </comment>
    <comment ref="A106" authorId="0">
      <text>
        <r>
          <rPr>
            <sz val="11"/>
            <color rgb="FF000000"/>
            <rFont val="新細明體"/>
          </rPr>
          <t>C586 目前餘額 $8705
https://www.dropbox.com/home/104-1%E5%AD%B8%E7%94%9F%E6%9C%83%E8%B2%A1%E5%8B%99%E9%83%A8?preview=201512280718.pdf
	-李孟竹</t>
        </r>
      </text>
    </comment>
    <comment ref="A107" authorId="0">
      <text>
        <r>
          <rPr>
            <sz val="11"/>
            <color rgb="FF000000"/>
            <rFont val="新細明體"/>
          </rPr>
          <t>C671 目前餘額 $0
https://www.dropbox.com/home/104-1%E5%AD%B8%E7%94%9F%E6%9C%83%E8%B2%A1%E5%8B%99%E9%83%A8/%E8%AB%8B%E6%AC%BE%E8%B3%87%E6%96%99%E5%AD%98%E6%94%BE%E5%8D%80?preview=201512281001.pdf
	-李孟竹</t>
        </r>
      </text>
    </comment>
    <comment ref="A108" authorId="0">
      <text>
        <r>
          <rPr>
            <sz val="11"/>
            <color rgb="FF000000"/>
            <rFont val="新細明體"/>
          </rPr>
          <t>https://www.dropbox.com/home/104-1%E5%AD%B8%E7%94%9F%E6%9C%83%E8%B2%A1%E5%8B%99%E9%83%A8/%E8%AB%8B%E6%AC%BE%E8%B3%87%E6%96%99%E5%AD%98%E6%94%BE%E5%8D%80?preview=201512260429.pdf
	-黃宜萱</t>
        </r>
      </text>
    </comment>
    <comment ref="A109" authorId="0">
      <text>
        <r>
          <rPr>
            <sz val="11"/>
            <color rgb="FF000000"/>
            <rFont val="新細明體"/>
          </rPr>
          <t>https://www.dropbox.com/home/104-1%E5%AD%B8%E7%94%9F%E6%9C%83%E8%B2%A1%E5%8B%99%E9%83%A8/%E8%AB%8B%E6%AC%BE%E8%B3%87%E6%96%99%E5%AD%98%E6%94%BE%E5%8D%80?preview=201512230430.pdf
	-黃宜萱</t>
        </r>
      </text>
    </comment>
    <comment ref="A110" authorId="0">
      <text>
        <r>
          <rPr>
            <sz val="11"/>
            <color rgb="FF000000"/>
            <rFont val="新細明體"/>
          </rPr>
          <t>https://www.dropbox.com/home/104-1%E5%AD%B8%E7%94%9F%E6%9C%83%E8%B2%A1%E5%8B%99%E9%83%A8/%E8%AB%8B%E6%AC%BE%E8%B3%87%E6%96%99%E5%AD%98%E6%94%BE%E5%8D%80?preview=201512260431.pdf
	-黃宜萱</t>
        </r>
      </text>
    </comment>
    <comment ref="A111" authorId="0">
      <text>
        <r>
          <rPr>
            <sz val="11"/>
            <color rgb="FF000000"/>
            <rFont val="新細明體"/>
          </rPr>
          <t>C456目前餘額$584/C469目前餘額$0
https://www.dropbox.com/home/104-1%E5%AD%B8%E7%94%9F%E6%9C%83%E8%B2%A1%E5%8B%99%E9%83%A8/%E8%AB%8B%E6%AC%BE%E8%B3%87%E6%96%99%E5%AD%98%E6%94%BE%E5%8D%80?preview=201512270432.pdf
	-黃宜萱</t>
        </r>
      </text>
    </comment>
    <comment ref="A112" authorId="0">
      <text>
        <r>
          <rPr>
            <sz val="11"/>
            <color rgb="FF000000"/>
            <rFont val="新細明體"/>
          </rPr>
          <t>C455目前餘額$221
https://www.dropbox.com/home/104-1%E5%AD%B8%E7%94%9F%E6%9C%83%E8%B2%A1%E5%8B%99%E9%83%A8/%E8%AB%8B%E6%AC%BE%E8%B3%87%E6%96%99%E5%AD%98%E6%94%BE%E5%8D%80?preview=201512270433.pdf
	-黃宜萱</t>
        </r>
      </text>
    </comment>
    <comment ref="A113" authorId="0">
      <text>
        <r>
          <rPr>
            <sz val="11"/>
            <color rgb="FF000000"/>
            <rFont val="新細明體"/>
          </rPr>
          <t>C464目前餘額$1900
https://www.dropbox.com/home/104-1%E5%AD%B8%E7%94%9F%E6%9C%83%E8%B2%A1%E5%8B%99%E9%83%A8/%E8%AB%8B%E6%AC%BE%E8%B3%87%E6%96%99%E5%AD%98%E6%94%BE%E5%8D%80?preview=201512280434.pdf
	-黃宜萱</t>
        </r>
      </text>
    </comment>
    <comment ref="A114" authorId="0">
      <text>
        <r>
          <rPr>
            <sz val="11"/>
            <color rgb="FF000000"/>
            <rFont val="新細明體"/>
          </rPr>
          <t>https://www.dropbox.com/home/104-1%E5%AD%B8%E7%94%9F%E6%9C%83%E8%B2%A1%E5%8B%99%E9%83%A8/%E8%AB%8B%E6%AC%BE%E8%B3%87%E6%96%99%E5%AD%98%E6%94%BE%E5%8D%80?preview=201512270435.pdf
	-黃宜萱</t>
        </r>
      </text>
    </comment>
    <comment ref="A115" authorId="0">
      <text>
        <r>
          <rPr>
            <sz val="11"/>
            <color rgb="FF000000"/>
            <rFont val="新細明體"/>
          </rPr>
          <t>https://www.dropbox.com/s/2k6iduzre2h0jgb/201512300306.pdf?dl=0
	-蔡佩玲</t>
        </r>
      </text>
    </comment>
    <comment ref="A116" authorId="0">
      <text>
        <r>
          <rPr>
            <sz val="11"/>
            <color rgb="FF000000"/>
            <rFont val="新細明體"/>
          </rPr>
          <t>https://www.dropbox.com/s/pi5j5ifuwwvy2wc/201512290307.pdf?dl=0
	-蔡佩玲</t>
        </r>
      </text>
    </comment>
    <comment ref="A117" authorId="0">
      <text>
        <r>
          <rPr>
            <sz val="11"/>
            <color rgb="FF000000"/>
            <rFont val="新細明體"/>
          </rPr>
          <t>https://www.dropbox.com/s/iekc8j2tyycv5or/201512300308.pdf?dl=0
	-蔡佩玲</t>
        </r>
      </text>
    </comment>
    <comment ref="A118" authorId="0">
      <text>
        <r>
          <rPr>
            <sz val="11"/>
            <color rgb="FF000000"/>
            <rFont val="新細明體"/>
          </rPr>
          <t>https://www.dropbox.com/home/104-1%E5%AD%B8%E7%94%9F%E6%9C%83%E8%B2%A1%E5%8B%99%E9%83%A8/%E8%AB%8B%E6%AC%BE%E8%B3%87%E6%96%99%E5%AD%98%E6%94%BE%E5%8D%80?preview=201512260601.pdf
	-黃宜萱</t>
        </r>
      </text>
    </comment>
    <comment ref="A119" authorId="0">
      <text>
        <r>
          <rPr>
            <sz val="11"/>
            <color rgb="FF000000"/>
            <rFont val="新細明體"/>
          </rPr>
          <t>https://www.dropbox.com/home/104-1%E5%AD%B8%E7%94%9F%E6%9C%83%E8%B2%A1%E5%8B%99%E9%83%A8/%E8%AB%8B%E6%AC%BE%E8%B3%87%E6%96%99%E5%AD%98%E6%94%BE%E5%8D%80?preview=201512240212.pdf
	-黃宜萱</t>
        </r>
      </text>
    </comment>
    <comment ref="A120" authorId="0">
      <text>
        <r>
          <rPr>
            <sz val="11"/>
            <color rgb="FF000000"/>
            <rFont val="新細明體"/>
          </rPr>
          <t>C463目前餘額$620/C458目前餘額$0
https://www.dropbox.com/home/104-1%E5%AD%B8%E7%94%9F%E6%9C%83%E8%B2%A1%E5%8B%99%E9%83%A8/%E8%AB%8B%E6%AC%BE%E8%B3%87%E6%96%99%E5%AD%98%E6%94%BE%E5%8D%80?preview=201512310436.pdf
	-黃宜萱</t>
        </r>
      </text>
    </comment>
    <comment ref="A121" authorId="0">
      <text>
        <r>
          <rPr>
            <sz val="11"/>
            <color rgb="FF000000"/>
            <rFont val="新細明體"/>
          </rPr>
          <t>目前餘額$10902
	-黃宜萱</t>
        </r>
      </text>
    </comment>
    <comment ref="A122" authorId="0">
      <text>
        <r>
          <rPr>
            <sz val="11"/>
            <color rgb="FF000000"/>
            <rFont val="新細明體"/>
          </rPr>
          <t>C590 目前餘額 $0
C591 目前餘額 $0
https://www.dropbox.com/home/104-1%E5%AD%B8%E7%94%9F%E6%9C%83%E8%B2%A1%E5%8B%99%E9%83%A8/%E8%AB%8B%E6%AC%BE%E8%B3%87%E6%96%99%E5%AD%98%E6%94%BE%E5%8D%80?preview=201512310719.pdf
	-李孟竹</t>
        </r>
      </text>
    </comment>
    <comment ref="A123" authorId="0">
      <text>
        <r>
          <rPr>
            <sz val="11"/>
            <color rgb="FF000000"/>
            <rFont val="新細明體"/>
          </rPr>
          <t>C579 目前餘額$0
https://www.dropbox.com/home/104-1%E5%AD%B8%E7%94%9F%E6%9C%83%E8%B2%A1%E5%8B%99%E9%83%A8/%E8%AB%8B%E6%AC%BE%E8%B3%87%E6%96%99%E5%AD%98%E6%94%BE%E5%8D%80?preview=201512310720.pdf
	-李孟竹</t>
        </r>
      </text>
    </comment>
    <comment ref="A124" authorId="0">
      <text>
        <r>
          <rPr>
            <sz val="11"/>
            <color rgb="FF000000"/>
            <rFont val="新細明體"/>
          </rPr>
          <t>C599 目前餘額 $19700
https://www.dropbox.com/home/104-1%E5%AD%B8%E7%94%9F%E6%9C%83%E8%B2%A1%E5%8B%99%E9%83%A8/%E8%AB%8B%E6%AC%BE%E8%B3%87%E6%96%99%E5%AD%98%E6%94%BE%E5%8D%80?preview=201512310721.pdf
	-李孟竹</t>
        </r>
      </text>
    </comment>
    <comment ref="A125" authorId="0">
      <text>
        <r>
          <rPr>
            <sz val="11"/>
            <color rgb="FF000000"/>
            <rFont val="新細明體"/>
          </rPr>
          <t>C600 目前餘額 $0
https://www.dropbox.com/home/104-1%E5%AD%B8%E7%94%9F%E6%9C%83%E8%B2%A1%E5%8B%99%E9%83%A8/%E8%AB%8B%E6%AC%BE%E8%B3%87%E6%96%99%E5%AD%98%E6%94%BE%E5%8D%80?preview=201512310722.pdf
	-李孟竹</t>
        </r>
      </text>
    </comment>
    <comment ref="A126" authorId="0">
      <text>
        <r>
          <rPr>
            <sz val="11"/>
            <color rgb="FF000000"/>
            <rFont val="新細明體"/>
          </rPr>
          <t>C390餘額0
https://www.dropbox.com/s/5b8kpo26gansthy/201512300309.pdf?dl=0
	-蔡佩玲</t>
        </r>
      </text>
    </comment>
    <comment ref="A127" authorId="0">
      <text>
        <r>
          <rPr>
            <sz val="11"/>
            <color rgb="FF000000"/>
            <rFont val="新細明體"/>
          </rPr>
          <t>C597 目前餘額 $8000
https://www.dropbox.com/home/104-1%E5%AD%B8%E7%94%9F%E6%9C%83%E8%B2%A1%E5%8B%99%E9%83%A8/%E8%AB%8B%E6%AC%BE%E8%B3%87%E6%96%99%E5%AD%98%E6%94%BE%E5%8D%80?preview=201601040723.pdf
	-李孟竹</t>
        </r>
      </text>
    </comment>
    <comment ref="A128" authorId="0">
      <text>
        <r>
          <rPr>
            <sz val="11"/>
            <color rgb="FF000000"/>
            <rFont val="新細明體"/>
          </rPr>
          <t>C599 目前餘額 $17900
C607 目前餘額 &amp;170
https://www.dropbox.com/home/104-1%E5%AD%B8%E7%94%9F%E6%9C%83%E8%B2%A1%E5%8B%99%E9%83%A8/%E8%AB%8B%E6%AC%BE%E8%B3%87%E6%96%99%E5%AD%98%E6%94%BE%E5%8D%80?preview=201601040724.pdf
	-李孟竹</t>
        </r>
      </text>
    </comment>
    <comment ref="A130" authorId="0">
      <text>
        <r>
          <rPr>
            <sz val="11"/>
            <color rgb="FF000000"/>
            <rFont val="新細明體"/>
          </rPr>
          <t>目前餘額$10902
https://www.dropbox.com/home/104-1%E5%AD%B8%E7%94%9F%E6%9C%83%E8%B2%A1%E5%8B%99%E9%83%A8/%E8%AB%8B%E6%AC%BE%E8%B3%87%E6%96%99%E5%AD%98%E6%94%BE%E5%8D%80?preview=201512310436.pdf
	-黃宜萱</t>
        </r>
      </text>
    </comment>
    <comment ref="A131" authorId="0">
      <text>
        <r>
          <rPr>
            <sz val="11"/>
            <color rgb="FF000000"/>
            <rFont val="新細明體"/>
          </rPr>
          <t>C463目前餘額$620/C458目前餘額$0
https://www.dropbox.com/home/104-1%E5%AD%B8%E7%94%9F%E6%9C%83%E8%B2%A1%E5%8B%99%E9%83%A8/%E8%AB%8B%E6%AC%BE%E8%B3%87%E6%96%99%E5%AD%98%E6%94%BE%E5%8D%80?preview=201512310437.pdf
	-黃宜萱</t>
        </r>
      </text>
    </comment>
    <comment ref="A132" authorId="0">
      <text>
        <r>
          <rPr>
            <sz val="11"/>
            <color rgb="FF000000"/>
            <rFont val="新細明體"/>
          </rPr>
          <t>https://www.dropbox.com/home/104-1%E5%AD%B8%E7%94%9F%E6%9C%83%E8%B2%A1%E5%8B%99%E9%83%A8/%E8%AB%8B%E6%AC%BE%E8%B3%87%E6%96%99%E5%AD%98%E6%94%BE%E5%8D%80?preview=201512230438.pdf
	-黃宜萱</t>
        </r>
      </text>
    </comment>
    <comment ref="A133" authorId="0">
      <text>
        <r>
          <rPr>
            <sz val="11"/>
            <color rgb="FF000000"/>
            <rFont val="新細明體"/>
          </rPr>
          <t>C405 C406 餘額0
https://www.dropbox.com/s/wguqkhcrzo25i6j/201512280310.pdf?dl=0
	-蔡佩玲</t>
        </r>
      </text>
    </comment>
    <comment ref="A134" authorId="0">
      <text>
        <r>
          <rPr>
            <sz val="11"/>
            <color rgb="FF000000"/>
            <rFont val="新細明體"/>
          </rPr>
          <t>https://www.dropbox.com/s/u0yybwalu1ohldf/201512311107.pdf?dl=0
	-蔡佩玲</t>
        </r>
      </text>
    </comment>
    <comment ref="A135" authorId="0">
      <text>
        <r>
          <rPr>
            <sz val="11"/>
            <color rgb="FF000000"/>
            <rFont val="新細明體"/>
          </rPr>
          <t>https://www.dropbox.com/s/wwx8mv3ylbbjiuf/201601030913.pdf?dl=0
	-蔡佩玲</t>
        </r>
      </text>
    </comment>
    <comment ref="A136" authorId="0">
      <text>
        <r>
          <rPr>
            <sz val="11"/>
            <color rgb="FF000000"/>
            <rFont val="新細明體"/>
          </rPr>
          <t>https://www.dropbox.com/s/w92cjbazrnlzgjc/201601030914.pdf?dl=0
	-蔡佩玲</t>
        </r>
      </text>
    </comment>
    <comment ref="A137" authorId="0">
      <text>
        <r>
          <rPr>
            <sz val="11"/>
            <color rgb="FF000000"/>
            <rFont val="新細明體"/>
          </rPr>
          <t>https://www.dropbox.com/s/w92cjbazrnlzgjc/201601030914.pdf?dl=0
	-蔡佩玲</t>
        </r>
      </text>
    </comment>
    <comment ref="A138" authorId="0">
      <text>
        <r>
          <rPr>
            <sz val="11"/>
            <color rgb="FF000000"/>
            <rFont val="新細明體"/>
          </rPr>
          <t>https://www.dropbox.com/s/nbxu3vdc4p53uq7/201601030916.pdf?dl=0
	-蔡佩玲</t>
        </r>
      </text>
    </comment>
    <comment ref="A139" authorId="0">
      <text>
        <r>
          <rPr>
            <sz val="11"/>
            <color rgb="FF000000"/>
            <rFont val="新細明體"/>
          </rPr>
          <t>https://www.dropbox.com/s/fe4nkcz0i52n7ot/201601030917.pdf?dl=0
	-蔡佩玲</t>
        </r>
      </text>
    </comment>
    <comment ref="A140" authorId="0">
      <text>
        <r>
          <rPr>
            <sz val="11"/>
            <color rgb="FF000000"/>
            <rFont val="新細明體"/>
          </rPr>
          <t>https://www.dropbox.com/s/4vym2z8pmg0vvk5/201601030918.pdf?dl=0
	-蔡佩玲</t>
        </r>
      </text>
    </comment>
    <comment ref="A141" authorId="0">
      <text>
        <r>
          <rPr>
            <sz val="11"/>
            <color rgb="FF000000"/>
            <rFont val="新細明體"/>
          </rPr>
          <t>https://www.dropbox.com/s/xiz0pwbsml3qvpf/201601030919.pdf?dl=0
	-蔡佩玲</t>
        </r>
      </text>
    </comment>
    <comment ref="A142" authorId="0">
      <text>
        <r>
          <rPr>
            <sz val="11"/>
            <color rgb="FF000000"/>
            <rFont val="新細明體"/>
          </rPr>
          <t>https://www.dropbox.com/s/9olhtmdxomh9i9m/201512300508.pdf?dl=0
	-蔡佩玲</t>
        </r>
      </text>
    </comment>
    <comment ref="A143" authorId="0">
      <text>
        <r>
          <rPr>
            <sz val="11"/>
            <color rgb="FF000000"/>
            <rFont val="新細明體"/>
          </rPr>
          <t>https://www.dropbox.com/s/ydq5iwnehf75kpx/201512310509.pdf?dl=0
	-蔡佩玲</t>
        </r>
      </text>
    </comment>
    <comment ref="A144" authorId="0">
      <text>
        <r>
          <rPr>
            <sz val="11"/>
            <color rgb="FF000000"/>
            <rFont val="新細明體"/>
          </rPr>
          <t>https://www.dropbox.com/s/fw6jor9n4disxt8/201512310510.pdf?dl=0
	-蔡佩玲</t>
        </r>
      </text>
    </comment>
    <comment ref="A145" authorId="0">
      <text>
        <r>
          <rPr>
            <sz val="11"/>
            <color rgb="FF000000"/>
            <rFont val="新細明體"/>
          </rPr>
          <t>https://www.dropbox.com/s/xjko22hmmdphe0j/201512310511.pdf?dl=0
	-蔡佩玲</t>
        </r>
      </text>
    </comment>
    <comment ref="A146" authorId="0">
      <text>
        <r>
          <rPr>
            <sz val="11"/>
            <color rgb="FF000000"/>
            <rFont val="新細明體"/>
          </rPr>
          <t>https://www.dropbox.com/s/pcpkjt56mgu4qct/201512310512.pdf?dl=0
	-蔡佩玲</t>
        </r>
      </text>
    </comment>
    <comment ref="A147" authorId="0">
      <text>
        <r>
          <rPr>
            <sz val="11"/>
            <color rgb="FF000000"/>
            <rFont val="新細明體"/>
          </rPr>
          <t>https://www.dropbox.com/s/l4buwlzf0jiaq0q/201512310513.pdf?dl=0
	-蔡佩玲</t>
        </r>
      </text>
    </comment>
    <comment ref="A148" authorId="0">
      <text>
        <r>
          <rPr>
            <sz val="11"/>
            <color rgb="FF000000"/>
            <rFont val="新細明體"/>
          </rPr>
          <t>https://www.dropbox.com/home/104-1%E5%AD%B8%E7%94%9F%E6%9C%83%E8%B2%A1%E5%8B%99%E9%83%A8/%E8%AB%8B%E6%AC%BE%E8%B3%87%E6%96%99%E5%AD%98%E6%94%BE%E5%8D%80?preview=201601060726.pdf
	-李孟竹</t>
        </r>
      </text>
    </comment>
    <comment ref="A149" authorId="0">
      <text>
        <r>
          <rPr>
            <sz val="11"/>
            <color rgb="FF000000"/>
            <rFont val="新細明體"/>
          </rPr>
          <t>C586 目前餘額 $17105
C599 目前餘額 $9900
https://www.dropbox.com/home/104-1%E5%AD%B8%E7%94%9F%E6%9C%83%E8%B2%A1%E5%8B%99%E9%83%A8/%E8%AB%8B%E6%AC%BE%E8%B3%87%E6%96%99%E5%AD%98%E6%94%BE%E5%8D%80?preview=201601060727.pdf
	-李孟竹</t>
        </r>
      </text>
    </comment>
    <comment ref="A150" authorId="0">
      <text>
        <r>
          <rPr>
            <sz val="11"/>
            <color rgb="FF000000"/>
            <rFont val="新細明體"/>
          </rPr>
          <t>https://www.dropbox.com/s/8hmezngsz9rsd7c/201512310514.pdf?dl=0
	-蔡佩玲</t>
        </r>
      </text>
    </comment>
    <comment ref="A151" authorId="0">
      <text>
        <r>
          <rPr>
            <sz val="11"/>
            <color rgb="FF000000"/>
            <rFont val="新細明體"/>
          </rPr>
          <t>https://www.dropbox.com/s/70019t3vvyngrgg/201512220803.pdf?dl=0
	-蔡佩玲</t>
        </r>
      </text>
    </comment>
    <comment ref="A152" authorId="0">
      <text>
        <r>
          <rPr>
            <sz val="11"/>
            <color rgb="FF000000"/>
            <rFont val="新細明體"/>
          </rPr>
          <t>目前餘額$0
https://www.dropbox.com/home/104-1%E5%AD%B8%E7%94%9F%E6%9C%83%E8%B2%A1%E5%8B%99%E9%83%A8/%E8%AB%8B%E6%AC%BE%E8%B3%87%E6%96%99%E5%AD%98%E6%94%BE%E5%8D%80?preview=201512310213.pdf
	-黃宜萱</t>
        </r>
      </text>
    </comment>
    <comment ref="A153" authorId="0">
      <text>
        <r>
          <rPr>
            <sz val="11"/>
            <color rgb="FF000000"/>
            <rFont val="新細明體"/>
          </rPr>
          <t>https://www.dropbox.com/home/104-1%E5%AD%B8%E7%94%9F%E6%9C%83%E8%B2%A1%E5%8B%99%E9%83%A8/%E8%AB%8B%E6%AC%BE%E8%B3%87%E6%96%99%E5%AD%98%E6%94%BE%E5%8D%80?preview=201512310214.pdf
	-黃宜萱</t>
        </r>
      </text>
    </comment>
    <comment ref="A154" authorId="0">
      <text>
        <r>
          <rPr>
            <sz val="11"/>
            <color rgb="FF000000"/>
            <rFont val="新細明體"/>
          </rPr>
          <t>目前餘額$253
https://www.dropbox.com/home/104-1%E5%AD%B8%E7%94%9F%E6%9C%83%E8%B2%A1%E5%8B%99%E9%83%A8/%E8%AB%8B%E6%AC%BE%E8%B3%87%E6%96%99%E5%AD%98%E6%94%BE%E5%8D%80?preview=201512310215.pdf
	-黃宜萱</t>
        </r>
      </text>
    </comment>
    <comment ref="A155" authorId="0">
      <text>
        <r>
          <rPr>
            <sz val="11"/>
            <color rgb="FF000000"/>
            <rFont val="新細明體"/>
          </rPr>
          <t>目前餘額$0
https://www.dropbox.com/home/104-1%E5%AD%B8%E7%94%9F%E6%9C%83%E8%B2%A1%E5%8B%99%E9%83%A8/%E8%AB%8B%E6%AC%BE%E8%B3%87%E6%96%99%E5%AD%98%E6%94%BE%E5%8D%80?preview=201512310216.pdf
	-黃宜萱</t>
        </r>
      </text>
    </comment>
    <comment ref="A156" authorId="0">
      <text>
        <r>
          <rPr>
            <sz val="11"/>
            <color rgb="FF000000"/>
            <rFont val="新細明體"/>
          </rPr>
          <t>目前餘額$633
https://www.dropbox.com/home/104-1%E5%AD%B8%E7%94%9F%E6%9C%83%E8%B2%A1%E5%8B%99%E9%83%A8/%E8%AB%8B%E6%AC%BE%E8%B3%87%E6%96%99%E5%AD%98%E6%94%BE%E5%8D%80?preview=201512310217.pdf
	-黃宜萱</t>
        </r>
      </text>
    </comment>
    <comment ref="A157" authorId="0">
      <text>
        <r>
          <rPr>
            <sz val="11"/>
            <color rgb="FF000000"/>
            <rFont val="新細明體"/>
          </rPr>
          <t>https://www.dropbox.com/home/104-1%E5%AD%B8%E7%94%9F%E6%9C%83%E8%B2%A1%E5%8B%99%E9%83%A8/%E8%AB%8B%E6%AC%BE%E8%B3%87%E6%96%99%E5%AD%98%E6%94%BE%E5%8D%80?preview=201512310218.pdf
	-黃宜萱</t>
        </r>
      </text>
    </comment>
    <comment ref="A158" authorId="0">
      <text>
        <r>
          <rPr>
            <sz val="11"/>
            <color rgb="FF000000"/>
            <rFont val="新細明體"/>
          </rPr>
          <t>C607 目前餘額 $0
https://www.dropbox.com/home/104-1%E5%AD%B8%E7%94%9F%E6%9C%83%E8%B2%A1%E5%8B%99%E9%83%A8/%E8%AB%8B%E6%AC%BE%E8%B3%87%E6%96%99%E5%AD%98%E6%94%BE%E5%8D%80?preview=201601060728.pdf
	-李孟竹</t>
        </r>
      </text>
    </comment>
    <comment ref="A160" authorId="0">
      <text>
        <r>
          <rPr>
            <sz val="11"/>
            <color rgb="FF000000"/>
            <rFont val="新細明體"/>
          </rPr>
          <t>C602 目前餘額 $0
https://www.dropbox.com/home/104-1%E5%AD%B8%E7%94%9F%E6%9C%83%E8%B2%A1%E5%8B%99%E9%83%A8/%E8%AB%8B%E6%AC%BE%E8%B3%87%E6%96%99%E5%AD%98%E6%94%BE%E5%8D%80?preview=201601060729.pdf
	-李孟竹</t>
        </r>
      </text>
    </comment>
    <comment ref="A161" authorId="0">
      <text>
        <r>
          <rPr>
            <sz val="11"/>
            <color rgb="FF000000"/>
            <rFont val="新細明體"/>
          </rPr>
          <t>目前餘額$0
https://www.dropbox.com/home/104-1%E5%AD%B8%E7%94%9F%E6%9C%83%E8%B2%A1%E5%8B%99%E9%83%A8/%E8%AB%8B%E6%AC%BE%E8%B3%87%E6%96%99%E5%AD%98%E6%94%BE%E5%8D%80?preview=201512310219.pdf
	-黃宜萱</t>
        </r>
      </text>
    </comment>
    <comment ref="A162" authorId="0">
      <text>
        <r>
          <rPr>
            <sz val="11"/>
            <color rgb="FF000000"/>
            <rFont val="新細明體"/>
          </rPr>
          <t>https://www.dropbox.com/home/104-1%E5%AD%B8%E7%94%9F%E6%9C%83%E8%B2%A1%E5%8B%99%E9%83%A8/%E8%AB%8B%E6%AC%BE%E8%B3%87%E6%96%99%E5%AD%98%E6%94%BE%E5%8D%80?preview=201601060220.pdf
	-黃宜萱</t>
        </r>
      </text>
    </comment>
    <comment ref="A163" authorId="0">
      <text>
        <r>
          <rPr>
            <sz val="11"/>
            <color rgb="FF000000"/>
            <rFont val="新細明體"/>
          </rPr>
          <t>目前餘額$786
https://www.dropbox.com/home/104-1%E5%AD%B8%E7%94%9F%E6%9C%83%E8%B2%A1%E5%8B%99%E9%83%A8/%E8%AB%8B%E6%AC%BE%E8%B3%87%E6%96%99%E5%AD%98%E6%94%BE%E5%8D%80?preview=201601060221.pdf
	-黃宜萱</t>
        </r>
      </text>
    </comment>
    <comment ref="A164" authorId="0">
      <text>
        <r>
          <rPr>
            <sz val="11"/>
            <color rgb="FF000000"/>
            <rFont val="新細明體"/>
          </rPr>
          <t>https://www.dropbox.com/home/104-1%E5%AD%B8%E7%94%9F%E6%9C%83%E8%B2%A1%E5%8B%99%E9%83%A8/%E8%AB%8B%E6%AC%BE%E8%B3%87%E6%96%99%E5%AD%98%E6%94%BE%E5%8D%80?preview=201601060222.pdf
	-黃宜萱</t>
        </r>
      </text>
    </comment>
    <comment ref="A165" authorId="0">
      <text>
        <r>
          <rPr>
            <sz val="11"/>
            <color rgb="FF000000"/>
            <rFont val="新細明體"/>
          </rPr>
          <t>目前餘額$734
https://www.dropbox.com/home/104-1%E5%AD%B8%E7%94%9F%E6%9C%83%E8%B2%A1%E5%8B%99%E9%83%A8/%E8%AB%8B%E6%AC%BE%E8%B3%87%E6%96%99%E5%AD%98%E6%94%BE%E5%8D%80?preview=201512310223.pdf
	-黃宜萱</t>
        </r>
      </text>
    </comment>
    <comment ref="A166" authorId="0">
      <text>
        <r>
          <rPr>
            <sz val="11"/>
            <color rgb="FF000000"/>
            <rFont val="新細明體"/>
          </rPr>
          <t>C365目前餘額$0
https://www.dropbox.com/home/104-1%E5%AD%B8%E7%94%9F%E6%9C%83%E8%B2%A1%E5%8B%99%E9%83%A8/%E8%AB%8B%E6%AC%BE%E8%B3%87%E6%96%99%E5%AD%98%E6%94%BE%E5%8D%80?preview=201512190224.pdf
	-黃宜萱</t>
        </r>
      </text>
    </comment>
    <comment ref="A167" authorId="0">
      <text>
        <r>
          <rPr>
            <sz val="11"/>
            <color rgb="FF000000"/>
            <rFont val="新細明體"/>
          </rPr>
          <t>C391 餘額0
https://www.dropbox.com/s/892iy4mysv6qpz1/201601070311.pdf?dl=0
	-蔡佩玲</t>
        </r>
      </text>
    </comment>
    <comment ref="A168" authorId="0">
      <text>
        <r>
          <rPr>
            <sz val="11"/>
            <color rgb="FF000000"/>
            <rFont val="新細明體"/>
          </rPr>
          <t>C514餘額1600
https://www.dropbox.com/s/akn4mse6hqa2x91/201512280515.pdf?dl=0
	-蔡佩玲</t>
        </r>
      </text>
    </comment>
    <comment ref="A169" authorId="0">
      <text>
        <r>
          <rPr>
            <sz val="11"/>
            <color rgb="FF000000"/>
            <rFont val="新細明體"/>
          </rPr>
          <t>https://www.dropbox.com/s/606w28nvi6tq8we/201512231108.pdf?dl=0
	-蔡佩玲</t>
        </r>
      </text>
    </comment>
  </commentList>
</comments>
</file>

<file path=xl/sharedStrings.xml><?xml version="1.0" encoding="utf-8"?>
<sst xmlns="http://schemas.openxmlformats.org/spreadsheetml/2006/main" count="4513" uniqueCount="1503">
  <si>
    <t>登錄日期</t>
  </si>
  <si>
    <t>部門</t>
  </si>
  <si>
    <t>事由</t>
  </si>
  <si>
    <t>金額</t>
  </si>
  <si>
    <t>收入方式</t>
  </si>
  <si>
    <t>實際執行狀況</t>
  </si>
  <si>
    <t>相關文件</t>
  </si>
  <si>
    <t>會長</t>
  </si>
  <si>
    <t>統籌分配款</t>
  </si>
  <si>
    <t>學校經費</t>
  </si>
  <si>
    <t>申請成功，已開始報帳</t>
  </si>
  <si>
    <t>選委會</t>
  </si>
  <si>
    <t>選舉補助</t>
  </si>
  <si>
    <t>申請中</t>
  </si>
  <si>
    <t>文化部</t>
  </si>
  <si>
    <t>電影節補助</t>
  </si>
  <si>
    <t>活動部</t>
  </si>
  <si>
    <t>校慶大富翁</t>
  </si>
  <si>
    <t>現金</t>
  </si>
  <si>
    <t>活動部帳戶</t>
  </si>
  <si>
    <t>秘書部</t>
  </si>
  <si>
    <t>校慶紀念品販售</t>
  </si>
  <si>
    <t>公關部帳戶</t>
  </si>
  <si>
    <t>校慶活動：彩繪椰林、臺大之夜</t>
  </si>
  <si>
    <t>秘書部帳戶</t>
  </si>
  <si>
    <t>編號</t>
  </si>
  <si>
    <t>年</t>
  </si>
  <si>
    <t>月</t>
  </si>
  <si>
    <t>日</t>
  </si>
  <si>
    <t>筆數</t>
  </si>
  <si>
    <t>請款類型</t>
  </si>
  <si>
    <t>細項說明</t>
  </si>
  <si>
    <t>對應預算書格數</t>
  </si>
  <si>
    <t>FA確認</t>
  </si>
  <si>
    <t>計入決算書</t>
  </si>
  <si>
    <t>出納確認</t>
  </si>
  <si>
    <t>已獲單據</t>
  </si>
  <si>
    <t>餘款狀況</t>
  </si>
  <si>
    <t>送交報帳</t>
  </si>
  <si>
    <t>備註</t>
  </si>
  <si>
    <t>測試</t>
  </si>
  <si>
    <t>請確認請款信中提及格數與Budget Usage格數相對應後，填入格數，若有多個格數，請以半形空白分開</t>
  </si>
  <si>
    <t>請填入負責該請款的FA的英文名字</t>
  </si>
  <si>
    <t>請到Budget Usage進行登記之後，在此格填入所登記的格數，若有多個格數，請以半形空白分開</t>
  </si>
  <si>
    <t>請出納在匯款成功後，在此格填入匯款日期當作CHECK</t>
  </si>
  <si>
    <t>請Jenny在獲得這份請款的相關收據後，在此格填入大寫V當作CHECK</t>
  </si>
  <si>
    <t>如果請款類型是預先領取，請在此填入餘款數量以及追回狀況</t>
  </si>
  <si>
    <t>請報帳人員在使用請款中的收據進行報帳後，在此格填入大寫v作為達成，或填入其他報帳執行狀況</t>
  </si>
  <si>
    <t>部門代碼</t>
  </si>
  <si>
    <t>已有收據</t>
  </si>
  <si>
    <t>Stella</t>
  </si>
  <si>
    <t>-</t>
  </si>
  <si>
    <t>01</t>
  </si>
  <si>
    <t>Ivy</t>
  </si>
  <si>
    <t>02</t>
  </si>
  <si>
    <t>Iris</t>
  </si>
  <si>
    <t>03</t>
  </si>
  <si>
    <t>新聞部</t>
  </si>
  <si>
    <t>新禾太卷16元*9捲+白卡板120元*5片+泡泡水(1487+1485)元+添加在泡泡水中之膠水(20元*2瓶-折扣4元+稅額2元)</t>
  </si>
  <si>
    <t>C443</t>
  </si>
  <si>
    <t>J443</t>
  </si>
  <si>
    <t>V</t>
  </si>
  <si>
    <t>搬移至新增追加預算後預算書，現格數為J477</t>
  </si>
  <si>
    <t>****</t>
  </si>
  <si>
    <t>04</t>
  </si>
  <si>
    <t>印章250元+棉花糖機(4,762 +營業稅238)元</t>
  </si>
  <si>
    <t>K443</t>
  </si>
  <si>
    <t>搬移至新增追加預算後預算書，現格數為K477</t>
  </si>
  <si>
    <t>Check</t>
  </si>
  <si>
    <t>05</t>
  </si>
  <si>
    <t>學術部</t>
  </si>
  <si>
    <t>門票列印780張$1,600+道具列印$220+海報輸出$200*4張+環保塑膠袋$1+紙品5元商品*38+紙品6元商品*72+紙品29元商品*1+雄獅奇異筆黑$9*5+大漢硬質不織布$12*3+大漢硬質不織布$12*3+3M透明膠帶$21</t>
  </si>
  <si>
    <t>C441 C443 C444</t>
  </si>
  <si>
    <t>J441 L443 J444</t>
  </si>
  <si>
    <t>搬移至新增追加預算後預算書，現格數為J475 L477 J478</t>
  </si>
  <si>
    <t>06</t>
  </si>
  <si>
    <t>福利部</t>
  </si>
  <si>
    <t>交接典禮現場用途180元</t>
  </si>
  <si>
    <t>C212</t>
  </si>
  <si>
    <t>J212</t>
  </si>
  <si>
    <t>搬移至新增追加預算後預算書，現格數為</t>
  </si>
  <si>
    <t>07</t>
  </si>
  <si>
    <t>交接典禮茶點2000元</t>
  </si>
  <si>
    <t>C211</t>
  </si>
  <si>
    <t>J211</t>
  </si>
  <si>
    <t>08</t>
  </si>
  <si>
    <t>公關部</t>
  </si>
  <si>
    <t>交接證書印刷656元</t>
  </si>
  <si>
    <t>C210</t>
  </si>
  <si>
    <t>J210</t>
  </si>
  <si>
    <t>09</t>
  </si>
  <si>
    <t>財務部</t>
  </si>
  <si>
    <t>預先領取</t>
  </si>
  <si>
    <t>MU-53HNS 頭戴麥克風單價$1800*數量8</t>
  </si>
  <si>
    <t>C412</t>
  </si>
  <si>
    <t>J412</t>
  </si>
  <si>
    <t>搬移至新增追加預算後預算書，現格數為J446</t>
  </si>
  <si>
    <t>10</t>
  </si>
  <si>
    <t>法制部</t>
  </si>
  <si>
    <t>布($50*4匹 +$10營業稅)+宣紙(林三益書法範本集)$53+保麗龍球(7cm $15*6+8cm $19*1)+鱈魚絲$47+保鮮膜$75+大富翁收據列印$50+保麗龍切裁器$56+碳鋅電池$40</t>
  </si>
  <si>
    <t>C441 C403 C445</t>
  </si>
  <si>
    <t>K441 J403 J445</t>
  </si>
  <si>
    <t>搬移至新增追加預算後預算書，現格數為K475 J437 J479</t>
  </si>
  <si>
    <t>11</t>
  </si>
  <si>
    <t>選舉罷免執行委員會</t>
  </si>
  <si>
    <t>飲品140*2+120*1+150*1+180*1+200*2=1130</t>
  </si>
  <si>
    <t>C353</t>
  </si>
  <si>
    <t>J353</t>
  </si>
  <si>
    <t>12</t>
  </si>
  <si>
    <t>學生代表大會</t>
  </si>
  <si>
    <t>耳機1500+行動充495+餐卷550*5+拍立得2180+餐卷550*5+shuffle1790+行動充495+餐卷550*5</t>
  </si>
  <si>
    <t>C597</t>
  </si>
  <si>
    <t>J597</t>
  </si>
  <si>
    <t>2015/11/6(11/5匯款出現資訊錯誤，於6號重匯)</t>
  </si>
  <si>
    <t>13</t>
  </si>
  <si>
    <t>學生法院</t>
  </si>
  <si>
    <t>未舉辦好國好民活動，歸還贊助校友40萬之匯款手續費30元</t>
  </si>
  <si>
    <t>C621</t>
  </si>
  <si>
    <t>J621</t>
  </si>
  <si>
    <t>14</t>
  </si>
  <si>
    <t>外務部</t>
  </si>
  <si>
    <t>暑期並未舉辦好國好民活動，因此歸還校友贊助該活動之金額40萬</t>
  </si>
  <si>
    <t>C283</t>
  </si>
  <si>
    <t>J283</t>
  </si>
  <si>
    <t>印章(50元*4個)+茶點費(2000元*2場)+工人手冊(8.5元*31份=264元)+活動手冊(8.5元*70份=595元)+裝訂(0.6元*6=3.6元)+培力資料印刷(2.4元*80份=192元)</t>
  </si>
  <si>
    <t>C223 C230 C237 C238</t>
  </si>
  <si>
    <t>J223 J230 J237 J238</t>
  </si>
  <si>
    <t>印章$50*1的收據買受人錯誤 須向廠商更換</t>
  </si>
  <si>
    <t>參賽紀念A7便條紙$9.85*1,000份+A4L型夾$11*1,000份+加5%營業稅</t>
  </si>
  <si>
    <t>C476</t>
  </si>
  <si>
    <t>J476</t>
  </si>
  <si>
    <t>已過報帳時限</t>
  </si>
  <si>
    <t>部長</t>
  </si>
  <si>
    <t>Michael</t>
  </si>
  <si>
    <t>印製性月海報21張*$87</t>
  </si>
  <si>
    <t>C321</t>
  </si>
  <si>
    <t>J321</t>
  </si>
  <si>
    <t>收據買受人錯誤 須向廠商更換</t>
  </si>
  <si>
    <t>搬移至新增追加預算後預算書，現格數為J355</t>
  </si>
  <si>
    <t>副部長</t>
  </si>
  <si>
    <t>Zola</t>
  </si>
  <si>
    <t>紙袋$275+雞蛋糕機$570</t>
  </si>
  <si>
    <t>C313</t>
  </si>
  <si>
    <t>J313</t>
  </si>
  <si>
    <t>Jenny</t>
  </si>
  <si>
    <t>爆米花盒$570</t>
  </si>
  <si>
    <t>K313</t>
  </si>
  <si>
    <t>FA</t>
  </si>
  <si>
    <t>飲料用的塑膠杯、杯蓋和吸管共480元</t>
  </si>
  <si>
    <t>L313</t>
  </si>
  <si>
    <t>印表機墨水匣黑白和彩色1組($857+營業稅$43)+印表機1台($1667+營業稅$83)</t>
  </si>
  <si>
    <t>C322 C328</t>
  </si>
  <si>
    <t>J322 J328</t>
  </si>
  <si>
    <t>學校希望報內帳</t>
  </si>
  <si>
    <t>搬移至新增追加預算後預算書，現格數為J356 J362</t>
  </si>
  <si>
    <t>一個信封和一個明信片一組$4.4*500組+稅$16</t>
  </si>
  <si>
    <t>C310</t>
  </si>
  <si>
    <t>J310</t>
  </si>
  <si>
    <t>關卡題目影印費($69+5%營業稅)+特殊區道具列印$348+試跑用道具[柳橙汁$27+芭樂汁$27+樂事$29+香$24+綠豆$53+保鮮膜$98+紅蔥頭$20($42-變價$22)+紅蘿蔔$48-折扣$10]
工人大會資料列印$100
大型場佈用[白膠$85*2 +廣告顏料$140+噴漆$108+布$56*4+全開紙$48*4+雙面膠$36*4+膠帶$36*3+剪刀$20*2 +膠水$16*3+紙$16*3+PP板$64]+全開紙$26*3+雙面泡棉膠$43*2</t>
  </si>
  <si>
    <t>C475 C437 C479</t>
  </si>
  <si>
    <t>L475 K437 K479</t>
  </si>
  <si>
    <t>鐵絲$29*3+鐵絲$65
+[白膠$80*2+紙$15*10-10%折扣$31]+壓克力水彩顏料$39+壓克力水彩顏料$23*4+珠光壓克力顏料$38+圓頭水彩筆$24+平頭水彩筆$44+保麗龍板$65+奇異筆$9*4+水彩筆$27+顏料$23+紙黏土$$30*4+珍珠板$84+美術紙$5*4+3吋高級油粉刷$33+1.5吋高級油粉刷$17+賽璐璐片$15+布紋膠帶 $29*2+電氣膠帶$11*2</t>
  </si>
  <si>
    <t>C479</t>
  </si>
  <si>
    <t>L479</t>
  </si>
  <si>
    <t>深夜食堂的海報140+講師費1600*3+場地費1900</t>
  </si>
  <si>
    <t>C528  C523  C525</t>
  </si>
  <si>
    <t>J528  J523  J525</t>
  </si>
  <si>
    <t>充氣玩具[動物長棒$23*20+小狼牙棒$25*10+大槌子$25*10+大吉他$35*10]
夜宿台大食材費[白砂糖500g $22+沙拉油600ml $45+雞蛋糕粉8000g $1240+雞蛋80顆 $272]</t>
  </si>
  <si>
    <t>C310 C313</t>
  </si>
  <si>
    <t>K310 M313</t>
  </si>
  <si>
    <t>網域續約費用[六月35.24美金*匯率32+七月34.21美金*匯率32]+網站網域續約費[八月34.64美金*匯率32]+官網主機費[九月34.3美金*匯率32+十月33.66美金*匯率32]</t>
  </si>
  <si>
    <t>C337 C328 C359</t>
  </si>
  <si>
    <t>J337 J328 J359</t>
  </si>
  <si>
    <r>
      <t>白色粉筆1200支，五色粉筆各400支，貼字用白色場佈膠帶x3=$2670+</t>
    </r>
    <r>
      <rPr>
        <sz val="11"/>
        <color rgb="FFFFFF00"/>
        <rFont val="新細明體"/>
        <family val="1"/>
        <charset val="136"/>
      </rPr>
      <t>充汽球打氣筒$99</t>
    </r>
    <r>
      <rPr>
        <sz val="11"/>
        <color rgb="FF000000"/>
        <rFont val="新細明體"/>
      </rPr>
      <t>阿薩姆紅茶$25*82=2000，冬瓜露$30*82=2400，蜜茶$30*82=2400(買92杯，算82杯的錢並分別去尾數)</t>
    </r>
    <r>
      <rPr>
        <sz val="11"/>
        <color rgb="FFFFFF00"/>
        <rFont val="新細明體"/>
        <family val="1"/>
        <charset val="136"/>
      </rPr>
      <t>牛奶$23*146瓶+豆奶$15*128瓶</t>
    </r>
    <r>
      <rPr>
        <sz val="11"/>
        <color rgb="FF000000"/>
        <rFont val="新細明體"/>
      </rPr>
      <t>+</t>
    </r>
    <r>
      <rPr>
        <sz val="11"/>
        <color rgb="FFFFFF00"/>
        <rFont val="新細明體"/>
        <family val="1"/>
        <charset val="136"/>
      </rPr>
      <t>18元的麵包$16*274個</t>
    </r>
    <r>
      <rPr>
        <sz val="11"/>
        <color rgb="FF000000"/>
        <rFont val="新細明體"/>
      </rPr>
      <t>+</t>
    </r>
    <r>
      <rPr>
        <sz val="11"/>
        <color rgb="FFFFFF00"/>
        <rFont val="新細明體"/>
        <family val="1"/>
        <charset val="136"/>
      </rPr>
      <t>餐包$36*56袋</t>
    </r>
    <r>
      <rPr>
        <sz val="11"/>
        <color rgb="FF000000"/>
        <rFont val="新細明體"/>
      </rPr>
      <t>+</t>
    </r>
    <r>
      <rPr>
        <sz val="11"/>
        <color rgb="FFFFFF00"/>
        <rFont val="新細明體"/>
        <family val="1"/>
        <charset val="136"/>
      </rPr>
      <t>雜糧饅頭$54*16袋</t>
    </r>
    <r>
      <rPr>
        <sz val="11"/>
        <color rgb="FF000000"/>
        <rFont val="新細明體"/>
      </rPr>
      <t>+</t>
    </r>
    <r>
      <rPr>
        <sz val="11"/>
        <color rgb="FFFFFF00"/>
        <rFont val="新細明體"/>
        <family val="1"/>
        <charset val="136"/>
      </rPr>
      <t>紅蘿蔔吐司$36*40袋</t>
    </r>
    <r>
      <rPr>
        <sz val="11"/>
        <color rgb="FF000000"/>
        <rFont val="新細明體"/>
      </rPr>
      <t>+</t>
    </r>
    <r>
      <rPr>
        <sz val="11"/>
        <color rgb="FFFFFF00"/>
        <rFont val="新細明體"/>
        <family val="1"/>
        <charset val="136"/>
      </rPr>
      <t>牛奶$21*54瓶</t>
    </r>
    <r>
      <rPr>
        <sz val="11"/>
        <color rgb="FF000000"/>
        <rFont val="新細明體"/>
      </rPr>
      <t>+</t>
    </r>
    <r>
      <rPr>
        <sz val="11"/>
        <color rgb="FFFFFF00"/>
        <rFont val="新細明體"/>
        <family val="1"/>
        <charset val="136"/>
      </rPr>
      <t>25元的麵包$16*40個 （黑的未到）</t>
    </r>
  </si>
  <si>
    <t>C310 C313 C314 C316</t>
  </si>
  <si>
    <t>L310 N313 J314 J316</t>
  </si>
  <si>
    <t>新生教室$100＋設備費$100</t>
  </si>
  <si>
    <t>C442</t>
  </si>
  <si>
    <t>J442</t>
  </si>
  <si>
    <t>闖關卡用[白玉卡 A4 $5*25張+灰紙板 A4 $5*12張]+美術紙A4 $5*67張+遊戲小卡[萊妮紙20張入包]$90 *5+道具卡用[PP板$25 + 紙$5*10張 + PP板$12*4+PP板$12*3]+彩色影印($5*147張)$735 + 黑白影印($0.7*276張)$193
毛布$32+紅色絲帶$28+金蔥絲帶$59</t>
  </si>
  <si>
    <t>C475 C479</t>
  </si>
  <si>
    <t>M475 M479</t>
  </si>
  <si>
    <t>鈔票列印($1,420+$5,000+$5,000)+關牌列印($2,670+$2,525+$2,330+$2,000)+SOP列印$640+小隊牌&amp;地圖印製$1,520
紀念品包裝用自黏袋$36*10
素食點心$80*3+飲料($49*110+$55*15)</t>
  </si>
  <si>
    <t>C475 C476 C472</t>
  </si>
  <si>
    <t>N475 K476 J472</t>
  </si>
  <si>
    <t>餐盒$80*130人</t>
  </si>
  <si>
    <t>C473</t>
  </si>
  <si>
    <t>J473</t>
  </si>
  <si>
    <t>主題徵文稿費600*2篇=1200</t>
  </si>
  <si>
    <t>C397</t>
  </si>
  <si>
    <t>J397</t>
  </si>
  <si>
    <t>台大電影節所用之電影「革命前夕的摩托車日記」版權費</t>
  </si>
  <si>
    <t>C594</t>
  </si>
  <si>
    <t>J594</t>
  </si>
  <si>
    <t>活大</t>
  </si>
  <si>
    <t>台大電影節所用之電影「薩爾加多的凝視」版權費</t>
  </si>
  <si>
    <t>K594</t>
  </si>
  <si>
    <t>台大電影節所用之電影「拔一條河」版權費</t>
  </si>
  <si>
    <t>L594</t>
  </si>
  <si>
    <t>台大電影節所用之電影「一首搖滾上月球」版權費</t>
  </si>
  <si>
    <t>M594</t>
  </si>
  <si>
    <t>台大電影節所用之電影「偷天鋼索人」版權費</t>
  </si>
  <si>
    <t>N594</t>
  </si>
  <si>
    <t>台大電影節所用之電影「鬥陣俱樂部」版權費</t>
  </si>
  <si>
    <t>O594</t>
  </si>
  <si>
    <t>活動道具[透明膠帶$32*2卷+口紅膠$12*10個+奇異筆$12*10支+維大力汽水$54+樂事$40+冰塊$90+蘆筍汁$468+可口可樂24入$249+小白菜($24*2-折扣$5)$43+青江菜($22-折扣$3)$19+紅蘿蔔($69-折扣$30)$39+高麗菜($45-折扣$6)$39+購物袋$2+柳橙汁$432-可口可樂折扣$60+水球100入$32+水球300入$96+標籤$20*2+人體彩繪筆$39*2]</t>
  </si>
  <si>
    <t>C475</t>
  </si>
  <si>
    <t>O475</t>
  </si>
  <si>
    <t>校慶當天博雅一個小時的人事管理費$250+大富翁職業性向測驗RPG網頁設計$5,000</t>
  </si>
  <si>
    <t>C471 C474</t>
  </si>
  <si>
    <t>J471 J474</t>
  </si>
  <si>
    <t>學校規定人事管理費無法報帳</t>
  </si>
  <si>
    <t>臺大湊熱鬧主視覺設計$5000+對講機10支(包括耳機10副及充電器10個)租金$2000+佈關用椅子$119*2把</t>
  </si>
  <si>
    <t>C474 C480 C479</t>
  </si>
  <si>
    <t>K474 J480 N479</t>
  </si>
  <si>
    <t>台大電影節所用之電影「NO」版權費</t>
  </si>
  <si>
    <t>P594</t>
  </si>
  <si>
    <t>ipad min8600*1；秀泰影城電影票210*25=5250+秀泰影城電影票210*25=5250</t>
  </si>
  <si>
    <t>C697 C721</t>
  </si>
  <si>
    <t>J708 J721</t>
  </si>
  <si>
    <t>IPAD收據溢300（有補請）、電影票收據溢1500</t>
  </si>
  <si>
    <t>印章1個*60+(新生教學館場地費100設備費100)200/場*3+(新生教學館中教室場地費200設備費180)380/場*2</t>
  </si>
  <si>
    <t>C687 C708 C704</t>
  </si>
  <si>
    <t>J687 J708 J704</t>
  </si>
  <si>
    <t>場佈用[書面紙(4開) $5 * 8=40
 膠帶 $47+鐵線 $10 * 2=$67
 壓克力顏料$39]
遊戲道具[保麗龍球12入 $20*2+ 3號水球 $12+ 4號水球 $12+ 5號水球 $12+水球100入 $32+ 墨汁$12 + 綜合美術紙 $19 + 毛筆$40 =$179
 墨汁$12+書畫中楷$24*2 = $60
 車票列印$480]
紀念品廣告筆$2.5*1,000枝+製版費$500+稅$150=$3,150</t>
  </si>
  <si>
    <t>C479 C475 C476</t>
  </si>
  <si>
    <t>O479 P475 L476</t>
  </si>
  <si>
    <t>教學大樓教室場地使用費1900+深夜食堂邀請講師1600*2的費用+水(場佈費)10</t>
  </si>
  <si>
    <t>C525 C523 C528</t>
  </si>
  <si>
    <t>K525 K523 K528</t>
  </si>
  <si>
    <t>簽到表2元*4份=$8 遊園地圖黑白2元*10份=$20 培力補充資料2元*70份=$140
工人手冊黑白10元*41本=$410 工人簽到表1元*3張+夜宿收費收據2元*20張=$43 明信片3.5元*100張=$350 彩繪臺大明信片棉繩80元*1捆+5%稅=$84
印表機紙114元*1包=$114
從學校出發直接去廠商拿紋身貼紙（去程）=$300 從學校出發直接去廠商拿紋身貼紙（回程）=$300</t>
  </si>
  <si>
    <t>C238 C310 C356 C317</t>
  </si>
  <si>
    <t>K238 M310 K356 J317</t>
  </si>
  <si>
    <t>工人小卡$10*130張</t>
  </si>
  <si>
    <t>M476</t>
  </si>
  <si>
    <t>春季紀念品的權利金已在10/6轉帳支出，此為補請款。</t>
  </si>
  <si>
    <t>C415</t>
  </si>
  <si>
    <t>J415</t>
  </si>
  <si>
    <t>筆6.5元*1000個=6500元+選舉系列活動宣傳海報A2 500份：2000元；選舉報報(候選人、政見、票點宣傳、電子投票介面簡介、投票方式簡介)A5雙面騎馬釘或A2：2頁*200份=400張；400張A2印刷費+運費=4000；酷卡500張：500元(含運費)+標誌牌100*12=1200</t>
  </si>
  <si>
    <t>C698 C700 C718</t>
  </si>
  <si>
    <t>J698 J700 J718</t>
  </si>
  <si>
    <t>片名 : 十日性愛死 $40000，因劇院收費方式為（播映+場地+特殊播放格式）合併計算，故合併報帳</t>
  </si>
  <si>
    <t>C595  C602</t>
  </si>
  <si>
    <t>J595  J602</t>
  </si>
  <si>
    <t>1場DCP格式電影，必須請專門播映師之價格為15,000元，記入J602；電影播放費則為25000(40000-15000)，記入J595</t>
  </si>
  <si>
    <t>片名 : 醉生夢死 $40000，因劇院收費方式為（播映+場地+特殊播放格式+播放師）合併計算，故合併報帳。</t>
  </si>
  <si>
    <t>C602  C603</t>
  </si>
  <si>
    <t>J602 J603</t>
  </si>
  <si>
    <t>1場DCP格式電影，必須請專門播映師之價格為15,000元，記入K602；神秘場包場費用則為25000(40000-15000)，記入J603</t>
  </si>
  <si>
    <t>手提袋$10.395*1000(含營業稅5%)=$10,395 布地圖$213.85*24(含營業稅5%)=$5,132</t>
  </si>
  <si>
    <t>C476 C475</t>
  </si>
  <si>
    <t>N476 Q475</t>
  </si>
  <si>
    <t>講師費 1600 翻轉性別月系列演講(美甲工作坊講師費)</t>
  </si>
  <si>
    <t>C504</t>
  </si>
  <si>
    <t>J504</t>
  </si>
  <si>
    <t>綜合蛋糕捲$14*90 + 冰紅茶8公升$400*1桶 + 運費一趟$200*2趟 - 折扣$60=$2000(廠商:趴趴走美食工坊)</t>
  </si>
  <si>
    <t>C441</t>
  </si>
  <si>
    <t>J441</t>
  </si>
  <si>
    <t>宣傳活動宣傳設計費5000元</t>
  </si>
  <si>
    <t>C696</t>
  </si>
  <si>
    <t>J696</t>
  </si>
  <si>
    <t>臺大大富翁主視覺設計超支，動用預備金$1,000</t>
  </si>
  <si>
    <t>C482</t>
  </si>
  <si>
    <t>J482</t>
  </si>
  <si>
    <t>主題徵文稿費(稿費600*2篇=1200)；自由徵文稿費(稿費600*1篇=600)</t>
  </si>
  <si>
    <t>C397 C396</t>
  </si>
  <si>
    <t>K397 J396</t>
  </si>
  <si>
    <t>擴大機經高壓電損壞，維修與檢測費用5500+275(5%的稅金)=$5775</t>
  </si>
  <si>
    <t>C447</t>
  </si>
  <si>
    <t>J447</t>
  </si>
  <si>
    <t>需列財產才能報帳</t>
  </si>
  <si>
    <r>
      <rPr>
        <sz val="11"/>
        <color rgb="FFFFFF00"/>
        <rFont val="新細明體"/>
        <family val="1"/>
        <charset val="136"/>
      </rPr>
      <t>搬運及架設投票亭、搬運桌椅：5人*200元/小時*4小時+30元(捷運單程票價)*2(來回)*3趟*2人 (測試用一趟、資訊座談會一趟、選務人員訓練一趟) 170元(臺大校總區-臺大醫學院單程計程車費)*2(來回)*3趟(選前運送用具一趟、選舉當日危機應付一趟、選後歸還用具一趟)
帳篷2頂+12個票點的桌椅(各票點桌椅組數從原有的一組提升成為兩組，共20組)運送運
回運費=7455</t>
    </r>
    <r>
      <rPr>
        <sz val="11"/>
        <color rgb="FF000000"/>
        <rFont val="新細明體"/>
      </rPr>
      <t>搬運遮圍(從租車處至區公所至校總區票所位置至醫學院回租車處)
兩趟(運送過去/運送回來)小貨車：1100*2=2200</t>
    </r>
    <r>
      <rPr>
        <sz val="11"/>
        <color rgb="FFFFFF00"/>
        <rFont val="新細明體"/>
        <family val="1"/>
        <charset val="136"/>
      </rPr>
      <t xml:space="preserve">環保材質遮圍開模6000元 厚度5mm製作40個 285(單價)*40(個)=11400
    17400*1.05=18270  </t>
    </r>
    <r>
      <rPr>
        <sz val="11"/>
        <color rgb="FF000000"/>
        <rFont val="新細明體"/>
      </rPr>
      <t>系統測試(2天)+選務人員講習用(5天)：
 &lt;票亭平板&gt;租金 200(元)*(2+5)(天)*2(台)*1.05 = 2940選舉日當天：
 &lt;筆電&gt;租金 200(元)*2(天)*15(台)*1.05 = 6300&lt;票亭平板&gt;租金200(元)*2(天)*39(台)*1.05 = 16380共25620元
(刪除NFC項目)</t>
    </r>
  </si>
  <si>
    <t>C710 C711 C713 C714 C727</t>
  </si>
  <si>
    <t>J710 J711 J713 J714 J727</t>
  </si>
  <si>
    <t>溢請7505</t>
  </si>
  <si>
    <t>帳篷位置圖彩色10元*9張+注意事項提醒1元*9張=$99 彩繪臺大明信片尼龍繩320元*4捆+5%稅=$1344 氣球打氣筒84元*1個+瞬間膠15元*1條=$99 交通管制示意圖彩色10元*10張+服務台告示牌彩色10元*6張+校慶企劃書彩色50元*4份+簽到表4元*6份+參加者詳細資料表4元*5份+工人sop1元*40張=$444 帳篷360元*64頂=$23040 防水墊90元*64片=$5760</t>
  </si>
  <si>
    <t>C310 C311</t>
  </si>
  <si>
    <t>N310 J311</t>
  </si>
  <si>
    <t>單價990 * 數量2組(包括對講機、充電座、耳機)</t>
  </si>
  <si>
    <t>C446</t>
  </si>
  <si>
    <t>J446</t>
  </si>
  <si>
    <t>講師一人=1600 稿費600*2篇=1200 新生教學大樓場地租借費200+設備租借費180=380業務聯絡相關費用280</t>
  </si>
  <si>
    <t>C404 C396 C405 C386</t>
  </si>
  <si>
    <t>J404 K396 J405 J386</t>
  </si>
  <si>
    <t>臺大愛滋月活動海報、酷卡相關設計，設計人陳品睿。
臺大愛滋月系列講座，Hope Is Vital: The Last 000 Day，講者王國泰。 
臺大愛滋月系列講座，穠纖不合度──關於身體的那些事，講者林昱君。 
臺大愛滋月系列講座，穠纖不合度──關於身體的那些事，講者謝莉君。 
臺大愛滋月系列講座，當臂彎不再是避風港──談親密關係，講者吳宗泰。 
臺大愛滋月系列講座，當臂彎不再是避風港──談親密關係，講者蔡依庭。 
臺大愛滋月系列講座，性愛相談室:「潮」到出水，講者黃桂卿。 
臺大愛滋月系列講座，性愛相談室:「潮」到出水，講者呂璯敏。</t>
  </si>
  <si>
    <t>C515 C513</t>
  </si>
  <si>
    <t>J515 J513</t>
  </si>
  <si>
    <t>教育訓練，一個半小時；48+5(人)*225(元/1.5小時)
選前一日於選務中心籌備選舉相關事宜：
(選務人員9人+工程師2人)*80元/餐=880元全班(08:00~19:30) 150*11.5=1,725(元/人)
上午班(08:00~13:00) 150*5=750(元/人) 
下午班(12:30~19:30) 150*7=1,050(元/人)
2(人)*12(投票所)*750元(元/人)+2(人)*12(投票所)*1050元(元/人)
選舉當日臨時狀況處理（5人*11.5小時*時薪150元）+
 駐點工程師(全天)1500元*2=3000元
選務人員（顧票員）48人(1餐)+工讀生5人(2餐)+選委會9人(2餐)+駐點工程師2人(2餐)；80元/人</t>
  </si>
  <si>
    <t>C708 C714 C717 C718 C719</t>
  </si>
  <si>
    <t xml:space="preserve">J708 J714 J717 J718 J719 </t>
  </si>
  <si>
    <t>收據溢22550+80-22=22608</t>
  </si>
  <si>
    <t>翻轉性別月系列講座，彩妝、美甲所需化妝品材料費
翻轉性別月，酷卡1000張 
翻轉性別月系列講座-髮妝工作坊 白雪劇團，講師 簡志澄。 
翻轉性別月系列講座，參加者回饋單印製 
翻轉性別月系列講座-彩妝工作坊，講師 張雋德 翻轉性別月系列講座-穿搭工作坊，講師 李心閎 
性別友善健檢，初試紙本影印100分，每分3.5元 
性別友善健檢，初試紙本影印100分，每分3.5元，前100分不夠，加印</t>
  </si>
  <si>
    <t>C504 C506 C507 C508 C510</t>
  </si>
  <si>
    <t>J507 J508 K504 J507 J510</t>
  </si>
  <si>
    <t>宣傳海報列印 紀念車票印刷</t>
  </si>
  <si>
    <t>C625 C643</t>
  </si>
  <si>
    <t>J625 J643</t>
  </si>
  <si>
    <t>影評工作坊課堂手冊(黑白46份*9=414，彩色試印1份*21=21)+工作人員餐費，午餐，吉坤便當(90*7)+作人員餐費，晚餐，原味便當(100*7)=1765</t>
  </si>
  <si>
    <t xml:space="preserve">C605 </t>
  </si>
  <si>
    <t>J607</t>
  </si>
  <si>
    <t>因預算書更新，原605已改為607</t>
  </si>
  <si>
    <t>臺大電影節閉幕場講師費用 1600元*1小時</t>
  </si>
  <si>
    <t>C596</t>
  </si>
  <si>
    <t>J598</t>
  </si>
  <si>
    <t>因預算書更新，原596已改為598</t>
  </si>
  <si>
    <t>K596</t>
  </si>
  <si>
    <t>(聯絡費 1500元)+(聲字第一號第一次評議庭卷宗影印費 100元)+(仲字第一號第二次言辯庭4人*80元、聲字第二號第一次評議庭9人*80元、聲字第二號第一次言辯庭10人*80元、上訴字第一號第一次言辯庭6人*80元、上訴字第一號第一次評議庭5人*80元)+(書記官筆錄繕打費 1200元：仲字第一號第二次言辯庭、聲字第二號第一次評議庭、聲字第二號第一次言辯庭、上訴字第一號第一次言辯庭)+(學生法院LOGO設計費 800元)</t>
  </si>
  <si>
    <t>C750 C751 C752 C753 C757</t>
  </si>
  <si>
    <t>J785 J786 J787 J788 J792</t>
  </si>
  <si>
    <t>現金，預計於12/18交付</t>
  </si>
  <si>
    <t>只報影印費100元,其他因無支給標準無法報所得</t>
  </si>
  <si>
    <t>因預算書更新，原(750,751,752,753,757)改為(785,786,787,788,792)</t>
  </si>
  <si>
    <t>聯絡費</t>
  </si>
  <si>
    <t>C494</t>
  </si>
  <si>
    <t>J495</t>
  </si>
  <si>
    <t>因預算書更新，原C494已改為C495</t>
  </si>
  <si>
    <t>[聖誕野餐宣傳]糖果($500+$300+$200)+糖果包裝魔帶$32*3+OPP袋$36*5
拍立得底片$180+營業稅$9
蛋$50+麵粉$35*3+糖33*2+巧克力磚$150+可可粉$72
[聖誕野餐場佈支出]絨布造型筆($19*3-折扣$8)$49
聖誕帽$12*9+聖誕襪$19+聖誕眼鏡框$49+聖誕老人揮手頭$39+造型頭飾$39+聖誕禮包15*3-折扣$82
裝飾用鐘鈴161
聖誕樹$1,490+電鍍球$99*2+雪人吊飾$(69)*0.88(88折)=$1,546
裝飾用魔帶$32*2=$64
聖誕飾品$414
聖誕飾品$37+$224+$14*5+運費$120+營業稅$23</t>
  </si>
  <si>
    <t>C466 C463 C460 C467 C468</t>
  </si>
  <si>
    <t>J466 J463 J460 J467 J468</t>
  </si>
  <si>
    <t>拍立得需列財產才能報帳/麵粉$35*3+糖33*2+巧克力磚$150+可可粉$72的發票未收到</t>
  </si>
  <si>
    <t>學代會會費撥入</t>
  </si>
  <si>
    <t>C304</t>
  </si>
  <si>
    <t>J304</t>
  </si>
  <si>
    <t>聯絡費6000+特支費3000</t>
  </si>
  <si>
    <t>C294 C295</t>
  </si>
  <si>
    <t>J294 J295</t>
  </si>
  <si>
    <t>15/12/24(現金)</t>
  </si>
  <si>
    <t>連絡費4500</t>
  </si>
  <si>
    <t>C436</t>
  </si>
  <si>
    <t>J436</t>
  </si>
  <si>
    <t>業務連絡相關費用 3720
每篇600元*2篇=1200</t>
  </si>
  <si>
    <t>C387 C392</t>
  </si>
  <si>
    <t>K387 J392</t>
  </si>
  <si>
    <t>聯絡費2000</t>
  </si>
  <si>
    <t>C656</t>
  </si>
  <si>
    <t>J656</t>
  </si>
  <si>
    <t>發電機租金5500</t>
  </si>
  <si>
    <t>C464</t>
  </si>
  <si>
    <t>J464</t>
  </si>
  <si>
    <t>聖誕裝飾$49*3=$147
聖誕老人裝$400+麋鹿裝$400=$800
裝飾用金銀帶$24*4+普通緞帶$20*2+灰銅卡$8*4=$168
麵粉$35*3+糖33*2+巧克力磚$138=$309</t>
  </si>
  <si>
    <t>C463 C468</t>
  </si>
  <si>
    <t>K463 K468</t>
  </si>
  <si>
    <t>學代會第六次常會資料影印</t>
  </si>
  <si>
    <t>C296</t>
  </si>
  <si>
    <t>J296</t>
  </si>
  <si>
    <t>講師費用1600*2小時</t>
  </si>
  <si>
    <t>C603</t>
  </si>
  <si>
    <t>J603</t>
  </si>
  <si>
    <t>K603</t>
  </si>
  <si>
    <t>L603</t>
  </si>
  <si>
    <t>影印電影節回饋單*100</t>
  </si>
  <si>
    <t>C607</t>
  </si>
  <si>
    <t>K607</t>
  </si>
  <si>
    <t>寄還電影節影片給廠商之郵資(30+30+40+50=150)</t>
  </si>
  <si>
    <t>C579</t>
  </si>
  <si>
    <t>J579 K579 L579 M579</t>
  </si>
  <si>
    <t>由聯絡費直接支出</t>
  </si>
  <si>
    <t>[X32數位控台總維修費用]頂盛音響企業社:
CH28 XLR插座 *1+CH9 Fader *1+Group 5 select 鈕 *1
+螢幕旋鈕*1 5000+5%– 1025(預備金)= 4225
器材維修費C448超過預算</t>
  </si>
  <si>
    <t>C448 C483</t>
  </si>
  <si>
    <t>K448 K483</t>
  </si>
  <si>
    <t>文件影印費</t>
  </si>
  <si>
    <t>C407</t>
  </si>
  <si>
    <t>J407</t>
  </si>
  <si>
    <t>文件影印費35+文具購買費195=230</t>
  </si>
  <si>
    <t>C394</t>
  </si>
  <si>
    <t>J394</t>
  </si>
  <si>
    <t>編號201510280801之跨行匯款手續費(11/05匯款失敗)</t>
  </si>
  <si>
    <t>C657</t>
  </si>
  <si>
    <t>K657</t>
  </si>
  <si>
    <t>x</t>
  </si>
  <si>
    <t>編號201511010203之跨行匯款手續費</t>
  </si>
  <si>
    <t>L657</t>
  </si>
  <si>
    <t>編號201511050206之跨行匯款手續費</t>
  </si>
  <si>
    <t>M657</t>
  </si>
  <si>
    <t>編號201511190703之跨行匯款手續費</t>
  </si>
  <si>
    <t>N657</t>
  </si>
  <si>
    <t>編號201511190704之跨行匯款手續費</t>
  </si>
  <si>
    <t>O657</t>
  </si>
  <si>
    <t>手續費 30 C657 編號201511190705之跨行匯款手續費</t>
  </si>
  <si>
    <t>P657</t>
  </si>
  <si>
    <t>編號201511190706之跨行匯款手續費</t>
  </si>
  <si>
    <t>Q657</t>
  </si>
  <si>
    <t>編號201511200707之跨行匯款手續費</t>
  </si>
  <si>
    <t>R657</t>
  </si>
  <si>
    <t>編號201511250708之跨行匯款手續費</t>
  </si>
  <si>
    <t>S657</t>
  </si>
  <si>
    <t>手續費 30 C657 編號201511250709之跨行匯款手續費</t>
  </si>
  <si>
    <t>T657</t>
  </si>
  <si>
    <t>翻轉性別月，講座活動場地租金200元、設備租借租金200元，因估預算不清楚場地、設備租借細項，因此場地費超預算300元。翻轉性別月，酷卡1000張。前一批QR CODE有問題，在縮短網址後更動檔案，造成
原定QR CODE失效，因此補印1000張。宣傳費項目會因此超預算220元。
前兩項超過預算的300+220元。</t>
  </si>
  <si>
    <t>C505 C508</t>
  </si>
  <si>
    <t>J506 K509 J550</t>
  </si>
  <si>
    <t>因預算書更新，原C505已改為C506，原C508已改為C509</t>
  </si>
  <si>
    <t>彩繪椰林、臺大之夜 之場地區域清潔費用 14000 元</t>
  </si>
  <si>
    <t>C316</t>
  </si>
  <si>
    <t>J316</t>
  </si>
  <si>
    <t>日常聯絡及維持部門常態性運作</t>
  </si>
  <si>
    <t>C671</t>
  </si>
  <si>
    <t>J671</t>
  </si>
  <si>
    <t>金日本鈴$180*2+銀日本鈴$180*2+彩色日本鈴$180*2+紅線$15+營業稅$55=$1,150
保麗龍膠 $20*11=$220
聖誕樹裝飾品保麗龍球$28*5+保麗龍球$20+保麗龍球$16+長鋁箔$24*4+紙品$12*2+紙品$29*5=$441
禮物塊$49+拐杖$29+雪花$29*3+金蝴蝶$39=$204</t>
  </si>
  <si>
    <t>C454 C460</t>
  </si>
  <si>
    <t>J454 K460</t>
  </si>
  <si>
    <t>禮物用布$882+營業稅$44=$926
金色日本鈴$150+自由鐘$108+金粉$50+鍛帶$40+金環$30+銀日本鈴$150+營業稅$26=$554
聖誕小卡印製$400+$500
聖誕貼紙印製$500
宣傳小卡印製$400</t>
  </si>
  <si>
    <t>C454 C456 C469</t>
  </si>
  <si>
    <t>K454 J456 J469</t>
  </si>
  <si>
    <t>馬芬12入$215*13+小拐杖糖$97+巧克力$349+奶油糖$299+烤雞$179*31=$9,089
披薩$300*11-折扣$30*11=$2,970
水煎包$13*130=$1,690
紅豆餅$10*165=$1,650</t>
  </si>
  <si>
    <t>C453</t>
  </si>
  <si>
    <t>J453</t>
  </si>
  <si>
    <t>聖誕卡影印$180+$230+$106 聖誕小卡影印$350 保麗龍箱運費$800 保麗龍箱$10*30(向肉乾公司購買) 打火機$10*5+野餐墊$59*8+垃圾袋$59+杯子$25*5=$706 裝飾用 緞帶$229*2+鐵線$29*2+緞帶$199=$715</t>
  </si>
  <si>
    <t>C456 C469 C455 C463</t>
  </si>
  <si>
    <t>K456 K469 J455 L463</t>
  </si>
  <si>
    <t>野餐墊$39*7+購物袋$2=$275
鋁箔墊$39*8+包巾$39*10=$702
野餐墊$65*2+$59*4+$65*2
紙燈籠$17*70+LED燈$15*70+營業稅$120=$2,520
星星摺紙$11+合成糊$8+緞帶$19=$38
水彩筆$23*4+梅花盤$11+水彩盤$15*3+水彩筆$21*7+白顏料$23*2+青顏料$23*3+黑顏料$23*2+紅顏料$23*3+黃顏料$23*3=$594</t>
  </si>
  <si>
    <t>C455 C454</t>
  </si>
  <si>
    <t>K455 L454</t>
  </si>
  <si>
    <t>音響租金(混音器*1+外區監聽喇叭*4+舞台監聽喇叭*4+主系統擴大機*3+監聽擴大機*1+重低音擴大機*1+無線麥克風*4+收音系統*1+訊號連接線*1+電源連接線*1+喇叭連接線*1)  共$12,600 燈光租金LED*8 $3,360</t>
  </si>
  <si>
    <t>C464 C462</t>
  </si>
  <si>
    <t>K464 J462</t>
  </si>
  <si>
    <t>包裝用牛皮紙$5*31=$155
5.5M文公$90
膠帶$29
剪刀$15*3+剪刀$18*3+雙面膠$19*12=$327
剪刀$16*4=$64
保麗龍膠$57
膠帶$29*6=$174
童軍繩$20*2+單包便利貼$12*2=$64
緞帶$339*2=$678
薑餅屋用營養口糧$195+彩虹糖$49*2+牛奶巧克力$99+QQ果$99+圓紙盤$48+保鮮膜$25=$564
營養口糧$13*5+糖粉$39*2+糖粉$49*2+蛋$45=$286
布$189
紙杯100入$54+調棒$47=$101
空瓶$10*70+棉花$38*9+原子印油$27*2+原子印油藍$27*3+原子印油紅$27*5+亮片$220=$1,532</t>
  </si>
  <si>
    <t>C454</t>
  </si>
  <si>
    <t>M454</t>
  </si>
  <si>
    <t>花火專刊》報紙印刷費5000份=10125
每期（次）1000元*1期=1000元。</t>
  </si>
  <si>
    <t>C401 C403</t>
  </si>
  <si>
    <t>J401 J403</t>
  </si>
  <si>
    <t>稿費600*1篇=600</t>
  </si>
  <si>
    <t>C392</t>
  </si>
  <si>
    <t>K392</t>
  </si>
  <si>
    <t>活動贈獎點心=550元</t>
  </si>
  <si>
    <t>C393</t>
  </si>
  <si>
    <t>J393</t>
  </si>
  <si>
    <t>聯絡部員</t>
  </si>
  <si>
    <t>C562</t>
  </si>
  <si>
    <t>J562</t>
  </si>
  <si>
    <t>2015/12/20聚餐費用</t>
  </si>
  <si>
    <t>C354</t>
  </si>
  <si>
    <t>J354</t>
  </si>
  <si>
    <t>聖誕節宣傳活動看板印刷$110*2+$16*4=$284 背板印刷$2,000 顏料(橘、朱、群、白)$23*4+水彩筆$15*10+保麗龍膠$27*3=$323 禮物燈籠用顏料青$23*2+黃$23*2+紅$23*2+白$23*2+梅花盤$11*2=$206</t>
  </si>
  <si>
    <t>C463 C458 C454</t>
  </si>
  <si>
    <t>M463 J458 N454</t>
  </si>
  <si>
    <t>College bike贊助腳踏車，合作影片$2,000</t>
  </si>
  <si>
    <t>C477</t>
  </si>
  <si>
    <t>O477</t>
  </si>
  <si>
    <t>校慶《我就尬藝你》創意市集主視覺、宣傳設計費$3000+校慶《我就尬藝你》創意市集攝影、宣傳設計$3000</t>
  </si>
  <si>
    <t>C590 C591</t>
  </si>
  <si>
    <t>J590 J591</t>
  </si>
  <si>
    <t>聯絡費$3850</t>
  </si>
  <si>
    <t xml:space="preserve">N579 </t>
  </si>
  <si>
    <t>A2海報100張=1800、明信片酷卡1000張1500*3組=4500、A5手冊3000本=55000、[《珍愛泉源》5000、《四百擊》4500、《舞動人生》4000、《驕傲大聯盟》5000
共4部18500，9折優惠16650] 《血熱之心》3500</t>
  </si>
  <si>
    <t>C599 C596 C596</t>
  </si>
  <si>
    <t>J599 Q596 R596</t>
  </si>
  <si>
    <t>電影節主視覺設計、海報手冊酷卡排版等</t>
  </si>
  <si>
    <t>C600</t>
  </si>
  <si>
    <t>J600</t>
  </si>
  <si>
    <t>一本52頁，發行1000本=30600</t>
  </si>
  <si>
    <t>C390</t>
  </si>
  <si>
    <t>J390</t>
  </si>
  <si>
    <t>電影節開幕場《五星級魚干女》$27000</t>
  </si>
  <si>
    <t>K597</t>
  </si>
  <si>
    <t>神祕場《十日性愛死》映後座談講師費$1600+電影節海報輸出$1800+回饋單影印(234+276+455=965) 共4365元</t>
  </si>
  <si>
    <t>C598 C599 C607 C607 C607</t>
  </si>
  <si>
    <t>L598 K599 L607 M607 N607</t>
  </si>
  <si>
    <t>LED追蹤燈(18000*2)+5%稅金+粗估運費1000=36000+1800+1000=38800</t>
  </si>
  <si>
    <t>C445</t>
  </si>
  <si>
    <t>J445</t>
  </si>
  <si>
    <t>講師一人=1600
新生教學大樓場地租借費200+設備租借費180=380</t>
  </si>
  <si>
    <t>C405 C406</t>
  </si>
  <si>
    <t>K405 K406</t>
  </si>
  <si>
    <t>膠帶46、牛皮紙信封45、足勇57、繩子37、網路線56、萬用貼144、絕緣膠帶44、筆
聯絡費 4500 C686 已經領了，補報帳。 
問卷印製費 750 C722 2500(份)*0.5(每張二份)*0.6(元) 
料印製 600 C709 選務人員工作手冊、保密協定同意書、保證金契約、檢核評分單 
雜支 488 C689 影印費用 
料印製 300 C721 工讀金簽收單、道具清點單、選務人員簽到單、特殊狀況記錄表 
75，總計504 
茶點費 2297 C693 KFC全家餐549，拿坡里披薩1748，共2297 
政見發表會餐費 2270 C707 飲料96、飲料64、雞排330、麥當勞1024、麥當勞756 
例會茶水費 1164 C687 飲料805、雞排330、紙杯29 
分享活動獎品 300 C699 先前11/21已預領過，當時申報ipad8600元，實際支出8900元，故補領300 
運 20000 C728 "調整維運時間二十天計算方式：驗收日前15天、驗收日後5天。
人事費用：每小時250元、每日4小時、20日計NT$ 20,000"</t>
  </si>
  <si>
    <t>C711  C686 
C722
 C709  C689 C721 C701 
C693
 C707C687 
C699  C728</t>
  </si>
  <si>
    <t>K689 J711 J686 J722 J709 J721 J701 J693 J707 J687 J699 J728</t>
  </si>
  <si>
    <t>U657</t>
  </si>
  <si>
    <t>X</t>
  </si>
  <si>
    <t>應學代會秘書處要求，匯回1403元作為修正之手續費</t>
  </si>
  <si>
    <t>V657</t>
  </si>
  <si>
    <t>郵局更換印鑑工本費</t>
  </si>
  <si>
    <t>W657</t>
  </si>
  <si>
    <t>編號201512250713之跨行匯款手續費</t>
  </si>
  <si>
    <t>X657</t>
  </si>
  <si>
    <t>編號201512250714之跨行匯款手續費</t>
  </si>
  <si>
    <t>Y657</t>
  </si>
  <si>
    <t>編號201512280434之跨行匯款手續費</t>
  </si>
  <si>
    <t>Z657</t>
  </si>
  <si>
    <t>編號201512300306之跨行匯款手續費</t>
  </si>
  <si>
    <t>AA657</t>
  </si>
  <si>
    <t>愛滋週的活動Q&amp;A的任務達成禮物。 
愛滋月系列講座12/11場，性愛講座精為天人，講師高智龍。 
愛滋月系列講座12/11場，性愛講座精為天人，講師鄭孝忱。 
愛滋月系列講座的所有回饋單、問卷。 
愛滋月系列講座12/23場，性愛講座精為天人，講師高智龍。 
愛滋月活動宣傳品海報、酷卡，總金額4935，4000元由保健中心合作支付，935元由
學生會支付，統編單據由保健中心留存了，附上學生會會長簽章說明、以及單據影本
照片。</t>
  </si>
  <si>
    <t>C514 C515 C517 C519</t>
  </si>
  <si>
    <t>K514 J515 J517 J519</t>
  </si>
  <si>
    <t>工作坊博雅教學館場地費用$2250費 $3900 C545 括膜費用 雜支 $920 C548 海報支出$920</t>
  </si>
  <si>
    <t>C533 C545 C548</t>
  </si>
  <si>
    <t>L526 J545 J548</t>
  </si>
  <si>
    <t>請款單上的場地費實際為C533</t>
  </si>
  <si>
    <t>用於展版底圖設計，交給負責設計的部員張紫茹</t>
  </si>
  <si>
    <t>C546</t>
  </si>
  <si>
    <t>J546</t>
  </si>
  <si>
    <t>深夜食堂活動簡報講義，600張
深夜食堂補充法條，160張 
深夜食堂簽到單與回饋單，88張</t>
  </si>
  <si>
    <t>C527</t>
  </si>
  <si>
    <t>J527</t>
  </si>
  <si>
    <t>深夜食堂借用新生教室</t>
  </si>
  <si>
    <t>C526</t>
  </si>
  <si>
    <t>M526</t>
  </si>
  <si>
    <t>電影節活動抽獎獎品$1600+電影節回饋單$200+轉接頭、DVD-R光碟一片$1059</t>
  </si>
  <si>
    <t>C602 C609 C609</t>
  </si>
  <si>
    <t>J602 J609 K609</t>
  </si>
  <si>
    <t>[(1攤位含1頂帳篷、1張會議桌、2張塑膠椅)，總計22000元。
攤位亦含攤位燈，1個150元，150*40=6000元。
攤位及音響電力使用=13950+17950=31900元。]
上述總計含稅金5%＝（22000+6000+31900）*1.05=62895元
布偶裝熊麻吉1000、小小兵1000次、杯麵2000各2次=8000</t>
  </si>
  <si>
    <t>C586 C599</t>
  </si>
  <si>
    <t>J586 L599</t>
  </si>
  <si>
    <t>高教博雅場地費</t>
  </si>
  <si>
    <t>C533</t>
  </si>
  <si>
    <t>J533</t>
  </si>
  <si>
    <t>成本費：103,820 稅 5,191 總共109,011公關費：成本2,340稅117 總共 2,457</t>
  </si>
  <si>
    <t>C638</t>
  </si>
  <si>
    <t>J638</t>
  </si>
  <si>
    <t>9人*每人5小時＊120元/小時</t>
  </si>
  <si>
    <t>C352</t>
  </si>
  <si>
    <t>J352</t>
  </si>
  <si>
    <t>因預算書更新，原C352已改為C360</t>
  </si>
  <si>
    <t>11月 32.5元*33.58＝1091</t>
  </si>
  <si>
    <t>C360</t>
  </si>
  <si>
    <t>K360</t>
  </si>
  <si>
    <t>因預算書更新，原C360已改為C368</t>
  </si>
  <si>
    <t>HP NO.61 原廠彩色墨水匣CH562WA 688元 
HP NO.61 原廠黑色墨水匣CH561WA 545元</t>
  </si>
  <si>
    <t>C357</t>
  </si>
  <si>
    <t>L357</t>
  </si>
  <si>
    <t>C349</t>
  </si>
  <si>
    <t>J349</t>
  </si>
  <si>
    <t>每本25元*30本
注意事項單子1*4張</t>
  </si>
  <si>
    <t>C238</t>
  </si>
  <si>
    <t>K238</t>
  </si>
  <si>
    <t>因預算書更新，原C238已改為C246</t>
  </si>
  <si>
    <t>https://docs.google.com/spreadsheets/d/17HMn3-7w4nOJo3PGLiyxWHijLBcPdcWMyl2T-gjhhGs/edit#gid=0</t>
  </si>
  <si>
    <t>C358</t>
  </si>
  <si>
    <t>J358</t>
  </si>
  <si>
    <t>(回饋單影印$40+$540)+開幕場《五星級魚干女》映後座談講者停車費$150+閉幕場《一首搖滾上月球》映後座談講者停車費$150+閉幕場《一首搖滾上月球》映後座談講者停車費》$150 共$1030</t>
  </si>
  <si>
    <t>C607 C609 C609 C607 C609 C609</t>
  </si>
  <si>
    <t>O607 L609 M609 P607 N609 O609</t>
  </si>
  <si>
    <t>電影節Facebook粉絲專頁活動、片單推廣，詳如明細</t>
  </si>
  <si>
    <t>C602 C602 C602 C602 C609</t>
  </si>
  <si>
    <t>K602 L602 M602 N602 P609</t>
  </si>
  <si>
    <t>公關部聚餐530元*10人
點心400元/盤*4+飲料300元/桶*2
+水果250元/盤*2</t>
  </si>
  <si>
    <t>C355</t>
  </si>
  <si>
    <t>J355</t>
  </si>
  <si>
    <t>因預算書更新，原C355已改為C363</t>
  </si>
  <si>
    <t>披薩八個＋沙拉四盒＋玉米濃湯五杯$5426
雞肉捲五盒＋奶油餐包三袋$2132
果汁八瓶$656
期初培力雜支停車費（40元＊3小時）</t>
  </si>
  <si>
    <t>C237 C240</t>
  </si>
  <si>
    <t>J237 J240</t>
  </si>
  <si>
    <t>因預算書更新，原C237已改為C245，原C240已改為C248</t>
  </si>
  <si>
    <t>點心、水果每盤500元 各3盤</t>
  </si>
  <si>
    <t>C237</t>
  </si>
  <si>
    <t>K237</t>
  </si>
  <si>
    <t>因預算書更新，原C237已改為C245</t>
  </si>
  <si>
    <t>上半學期場地租借費</t>
  </si>
  <si>
    <t>C351</t>
  </si>
  <si>
    <t>J351</t>
  </si>
  <si>
    <t>因預算書更新，原C351已改為C359</t>
  </si>
  <si>
    <t>12月 約1000 元（以匯率32.5計）（前幾個月的平均數來看）</t>
  </si>
  <si>
    <t>L360</t>
  </si>
  <si>
    <t>大披薩三個 948元 （發票是999元那張）+歡樂分享餐 兩套 3198元+特惠副食：炸雞 168元+特惠副食：拼盤 390元+炸雞餐盒 429元+香炸薯球 49元+義式焗烤麵 168元+無炸物拼盤 200元
水果六盤（200 x 6）+餅乾五袋（240 x 5）
+飲料兩桶（300 x 2）
+甜點七盤（一盤150元 x 7 =1050)
海報三張 87元x3張
+活動單 2元x 50張
+回饋單1元x 50張
+工作細流2元x 5張
+分工細項1元x 10張
+企劃書4元x 4張</t>
  </si>
  <si>
    <t>C365 C366</t>
  </si>
  <si>
    <t>J365 J366</t>
  </si>
  <si>
    <t>因預算書更新，原C365已改為C373，原C366已改為C374</t>
  </si>
  <si>
    <t>一本64頁，發行1500本=48750</t>
  </si>
  <si>
    <t>C391</t>
  </si>
  <si>
    <t>J391</t>
  </si>
  <si>
    <t>3M便利貼，布置攤位用。瓦楞板、資料夾內頁，布置攤位活動說明、快問快答內頁。 
親密關係講師費，講師林昱君。 
活動宣傳酷卡發盡，活動尚有三個禮拜，因此加印酷卡發放。 
愛滋月講座，性愛潮到出水講師費，講師林昱君。 
愛滋月講座，性愛潮到出水講師費，講師黃桂卿。 
愛滋月講座，彩虹時代講師費，講師王國泰。 
愛滋月講座，彩虹時代講師費，講師張琦。</t>
  </si>
  <si>
    <t>C514 C515 C520</t>
  </si>
  <si>
    <t>J520 L514 K515</t>
  </si>
  <si>
    <t>開發時間二十天計算方式：驗收日前15天、驗收日後5天，開發：每小時250元、每日
4小時、20日計NT$ 20,000維運時間十天計算方式：驗收日前5天、驗收日後5天，維運：每小時250元、每日4小時、10日計NT$10,000 
日：1天*12單位NT$1,800；演講會1天*1單位NT$150，總計NT$2,700</t>
  </si>
  <si>
    <t>C726 C727 C730</t>
  </si>
  <si>
    <t>J726 J727 J730</t>
  </si>
  <si>
    <t>國立臺灣大學學生會預算書</t>
  </si>
  <si>
    <t>&lt;104學年度第1會期預算案&gt;</t>
  </si>
  <si>
    <t>壹、綜計表</t>
  </si>
  <si>
    <t>部門名稱</t>
  </si>
  <si>
    <t>單位名稱</t>
  </si>
  <si>
    <t>收入總計</t>
  </si>
  <si>
    <t>支出總計</t>
  </si>
  <si>
    <t>結餘</t>
  </si>
  <si>
    <t>行政部門</t>
  </si>
  <si>
    <t>（前期餘額）</t>
  </si>
  <si>
    <t>（經常收入）</t>
  </si>
  <si>
    <t>（補助統籌收入）</t>
  </si>
  <si>
    <t>小計</t>
  </si>
  <si>
    <t>立法部門</t>
  </si>
  <si>
    <t>司法部門</t>
  </si>
  <si>
    <t>學生會三部門總預算</t>
  </si>
  <si>
    <t>前期餘額</t>
  </si>
  <si>
    <t>0</t>
  </si>
  <si>
    <t>本期淨收益</t>
  </si>
  <si>
    <t>貳、主要表</t>
  </si>
  <si>
    <t>一、期間收入</t>
  </si>
  <si>
    <t>立法部門收入</t>
  </si>
  <si>
    <t>期入科目</t>
  </si>
  <si>
    <t>收入來源</t>
  </si>
  <si>
    <t>預算金額(元)</t>
  </si>
  <si>
    <t>百分比(%)</t>
  </si>
  <si>
    <t>備註說明</t>
  </si>
  <si>
    <t>103-2展延款項金額145,000，扣除至20150928所實際支出金額85904之帳戶餘額。</t>
  </si>
  <si>
    <t>經常收入</t>
  </si>
  <si>
    <t>104-1學校通常補助</t>
  </si>
  <si>
    <t>104-1會期定期大會校方補助款，共舉辦八次，每次約2,500元。</t>
  </si>
  <si>
    <t>會費撥入</t>
  </si>
  <si>
    <t>行政部門會費撥入款項。</t>
  </si>
  <si>
    <t>104-1收入總計</t>
  </si>
  <si>
    <t>立法部門收入總計</t>
  </si>
  <si>
    <t>司法部門收入</t>
  </si>
  <si>
    <t>司法部門收入總計</t>
  </si>
  <si>
    <t>行政部門收入</t>
  </si>
  <si>
    <t>103-2預算展延收入</t>
  </si>
  <si>
    <t>贊助收入</t>
  </si>
  <si>
    <t>校友捐款</t>
  </si>
  <si>
    <t>補助收入</t>
  </si>
  <si>
    <t>學務處補助</t>
  </si>
  <si>
    <t>報名費收入</t>
  </si>
  <si>
    <t>論壇報名費</t>
  </si>
  <si>
    <t>103-2預算展延收入總計</t>
  </si>
  <si>
    <t>104-1預算</t>
  </si>
  <si>
    <t>學生會費</t>
  </si>
  <si>
    <t>統籌補助款</t>
  </si>
  <si>
    <t>摘要</t>
  </si>
  <si>
    <t>販售收入</t>
  </si>
  <si>
    <t>校慶紀念品：單價400*數量1,000</t>
  </si>
  <si>
    <t>攤位報名</t>
  </si>
  <si>
    <t>門票收入</t>
  </si>
  <si>
    <t>服務收入</t>
  </si>
  <si>
    <t>燈光音響服務小組</t>
  </si>
  <si>
    <t>校內活動之器材租借（決算時列整學期各場租借金額細項）</t>
  </si>
  <si>
    <t>聖誕野餐活動</t>
  </si>
  <si>
    <t>禮物材料費</t>
  </si>
  <si>
    <t>報名費</t>
  </si>
  <si>
    <t>台大大富翁</t>
  </si>
  <si>
    <t>104-1校慶追加預算</t>
  </si>
  <si>
    <t>校慶活動：彩繪椰林、臺大之夜</t>
  </si>
  <si>
    <t>露營帳棚收入</t>
  </si>
  <si>
    <t>每人150元，預計共 320人次。</t>
  </si>
  <si>
    <t>早餐收入</t>
  </si>
  <si>
    <t>每人50元，預計300人次。</t>
  </si>
  <si>
    <t>明信片收入</t>
  </si>
  <si>
    <t>每張10元，預計500張。</t>
  </si>
  <si>
    <t>飲食收入</t>
  </si>
  <si>
    <t>104-1校慶追加預算收入總計</t>
  </si>
  <si>
    <t>行政部門收入總計</t>
  </si>
  <si>
    <t>二、期間支出</t>
  </si>
  <si>
    <t>立法部門支出</t>
  </si>
  <si>
    <t>103-2預算展延</t>
  </si>
  <si>
    <t>期出科目</t>
  </si>
  <si>
    <t>應付款項</t>
  </si>
  <si>
    <t>會議記錄製作費、法規彙編、幹部訓練、大會誤餐費、委員會茶水費</t>
  </si>
  <si>
    <t>103-2預算展延支出總計</t>
  </si>
  <si>
    <t>業務費用</t>
  </si>
  <si>
    <t>議長3000元，秘書處3000元，秘書處運用此款項通知各委員會及常會。</t>
  </si>
  <si>
    <t>法規彙編校對費</t>
  </si>
  <si>
    <t>估計約250頁，一頁5元。</t>
  </si>
  <si>
    <t>文書影印費</t>
  </si>
  <si>
    <t>秘書處各項文件及公文，大會各項資料影印影印。</t>
  </si>
  <si>
    <t>辦公室設備及維護費</t>
  </si>
  <si>
    <t>行政工作所需之各項文具或設備，如紙筆、文具夾、印台、隨身碟、電池等等。</t>
  </si>
  <si>
    <t>定期大會場地費</t>
  </si>
  <si>
    <t>借用活大以外教室場地費與場地設備費，以新生大樓教室借用費預估之。大教室620元、中教室380元，暫定共借用11次，前者估3次後者估8次。</t>
  </si>
  <si>
    <t>會議記錄製作費</t>
  </si>
  <si>
    <t>逐字稿製作每小時1200元，每次會議時間長約3.5小時，暫定11次會議（定期大會8次、加上104-1會期預備會議、預留特別大會2次，共11次會議）。</t>
  </si>
  <si>
    <t>大會誤餐費</t>
  </si>
  <si>
    <t>80元/人，計報到代表75人、秘書處跟會4人，共79人，暫訂11次會議。</t>
  </si>
  <si>
    <t>委員會茶水費</t>
  </si>
  <si>
    <t>40元/人，10個委員會，個別委員會成員數平均約10人、秘書處跟會2人，共12人，估計每委員會平均開5次會。</t>
  </si>
  <si>
    <t>法規彙編影印費</t>
  </si>
  <si>
    <t>104-1會期法規彙編；每本印製費170元，印送學代會、行政部門及法院，並分送學校各級處室，另加留存建檔用，共計90本。</t>
  </si>
  <si>
    <t>幹部訓練</t>
  </si>
  <si>
    <t>寒假104-2新任學代培力營(於104-2會期執行)。</t>
  </si>
  <si>
    <t>證書製作費</t>
  </si>
  <si>
    <t>一份約20元，共75位學代，13位秘書。</t>
  </si>
  <si>
    <t>預備金</t>
  </si>
  <si>
    <t>104-1立法部門支出總計</t>
  </si>
  <si>
    <t>立法部門支出總計</t>
  </si>
  <si>
    <t>司法部門支出</t>
  </si>
  <si>
    <t>業務支出</t>
  </si>
  <si>
    <t>104-1司法部門支出總計</t>
  </si>
  <si>
    <t>司法部門支出總計</t>
  </si>
  <si>
    <t>行政部門支出</t>
  </si>
  <si>
    <t>計畫支出</t>
  </si>
  <si>
    <t>好國好民青年政策論壇</t>
  </si>
  <si>
    <t>培力手冊</t>
  </si>
  <si>
    <t>餐費</t>
  </si>
  <si>
    <t>春季紀念品</t>
  </si>
  <si>
    <t>網域續約費用</t>
  </si>
  <si>
    <t>公關費</t>
  </si>
  <si>
    <t>103暑期特別預算</t>
  </si>
  <si>
    <t>交接典禮</t>
  </si>
  <si>
    <t>招募暨招募說明會</t>
  </si>
  <si>
    <t>秋季培力</t>
  </si>
  <si>
    <t>103暑期特別預算支出總計</t>
  </si>
  <si>
    <t>聯絡、公關費</t>
  </si>
  <si>
    <t>燈音小組講座茶點及場地費</t>
  </si>
  <si>
    <t>維持活動部日常業務支出</t>
  </si>
  <si>
    <t>歸還好國好民贊助費用</t>
  </si>
  <si>
    <t>撥款給學代會</t>
  </si>
  <si>
    <t>舉辦公聽會</t>
  </si>
  <si>
    <t>期中全會活動</t>
  </si>
  <si>
    <t>期末全會活動</t>
  </si>
  <si>
    <t>學生會會卡</t>
  </si>
  <si>
    <t>校慶紀念品</t>
  </si>
  <si>
    <t>民主列車</t>
  </si>
  <si>
    <t>聖誕野餐</t>
  </si>
  <si>
    <t>《花火時代》雜誌</t>
  </si>
  <si>
    <t>花火網站媒體平台暨粉絲專頁</t>
  </si>
  <si>
    <t>花火大講堂</t>
  </si>
  <si>
    <t>《花火專刊》報紙</t>
  </si>
  <si>
    <t>選舉行銷</t>
  </si>
  <si>
    <t>選舉辦理</t>
  </si>
  <si>
    <t>電子投票</t>
  </si>
  <si>
    <t>校史工作坊</t>
  </si>
  <si>
    <t>校園空間工作坊</t>
  </si>
  <si>
    <t>性別工作坊—翻轉性別月</t>
  </si>
  <si>
    <t>性別工作坊—性別友善健檢</t>
  </si>
  <si>
    <t>性別工作坊—愛滋月</t>
  </si>
  <si>
    <t>深夜食堂</t>
  </si>
  <si>
    <t>教育政策工作坊</t>
  </si>
  <si>
    <t>刮亮台大</t>
  </si>
  <si>
    <t>客廳計畫</t>
  </si>
  <si>
    <t>活大藝廊</t>
  </si>
  <si>
    <t>光合作用</t>
  </si>
  <si>
    <t>電影節</t>
  </si>
  <si>
    <t>我就尬藝你市集</t>
  </si>
  <si>
    <t>資本支出</t>
  </si>
  <si>
    <t>燈音小組設備採購及維修</t>
  </si>
  <si>
    <t>會辦設備印表機添購</t>
  </si>
  <si>
    <t>104-1行政部門支出總計</t>
  </si>
  <si>
    <t>104-1校慶追加預算支出總計</t>
  </si>
  <si>
    <t>行政部門支出總計</t>
  </si>
  <si>
    <t>參、附屬表</t>
  </si>
  <si>
    <t>一、行政部門細項</t>
  </si>
  <si>
    <t>一、會長</t>
  </si>
  <si>
    <t>103-2暑期特別預算</t>
  </si>
  <si>
    <t>決算金額</t>
  </si>
  <si>
    <t>執行率(%)</t>
  </si>
  <si>
    <t>印章刻印費</t>
  </si>
  <si>
    <t>刻印新任會長大章及金融機構帳戶私章支出。</t>
  </si>
  <si>
    <t>印刷輸出影印費</t>
  </si>
  <si>
    <t>證書及相關文件印製支出。</t>
  </si>
  <si>
    <t>茶點費</t>
  </si>
  <si>
    <t>購買茶點約50人份</t>
  </si>
  <si>
    <t>雜支</t>
  </si>
  <si>
    <t>其他美宣、場地佈置等零星支出</t>
  </si>
  <si>
    <t>招募宣傳片</t>
  </si>
  <si>
    <t>本會宣傳片一支。</t>
  </si>
  <si>
    <t>場地租賃費</t>
  </si>
  <si>
    <t>擬辦理2場招募說明會，新生場地費400*2場。預估一場80人。</t>
  </si>
  <si>
    <t>茶點費2000*2場。預估一場80人。</t>
  </si>
  <si>
    <t>製作回饋單、說明資料等支出。</t>
  </si>
  <si>
    <t>擬租用第一學生活動中心禮堂。</t>
  </si>
  <si>
    <t>講師費</t>
  </si>
  <si>
    <t>校外講師每人1,600元*2人，校內講師每人800元*2人。</t>
  </si>
  <si>
    <t>每人每次80元*150人。</t>
  </si>
  <si>
    <t>培力手冊印刷費</t>
  </si>
  <si>
    <t>每份15元*150份。</t>
  </si>
  <si>
    <t>資料印刷影印費</t>
  </si>
  <si>
    <t>103-2暑期特別預算支出總計</t>
  </si>
  <si>
    <t>期間收入</t>
  </si>
  <si>
    <t>〖本預算將於暑假支出，因此全數展延〗
 傑出校友李湘偉捐款</t>
  </si>
  <si>
    <t>〖本預算將於暑假支出，因此全數展延〗
 學務處專案補助費用</t>
  </si>
  <si>
    <t>〖本預算將於暑假支出，因此全數展延〗
 以最低報名費用150元X400人＝60,000元</t>
  </si>
  <si>
    <t>期間支出</t>
  </si>
  <si>
    <t>場地租借費</t>
  </si>
  <si>
    <t>〖本預算將於暑假支出，因此全數展延〗
博雅101／102／203／205／312／圓桌區
（包含冷氣、投影設備及人事管理費)</t>
  </si>
  <si>
    <t>場地佈置費</t>
  </si>
  <si>
    <t>〖本預算將於暑假支出，因此全數展延〗
關東旗5面X200元=1,000元；大型帆布輸出1面3,000元；活動合成版4000元；Truss架出租2天含架設與拆除12,000元</t>
  </si>
  <si>
    <t>論壇印刷品輸出</t>
  </si>
  <si>
    <t>〖本預算將於暑假支出，因此全數展延〗
手冊500本X30元=15,000；名牌460個X1元=460元；活動參與證書400人X10元=4,000元；一般文件列印1,000元。</t>
  </si>
  <si>
    <t>工作人員服裝</t>
  </si>
  <si>
    <t>〖本預算將於暑假支出，因此全數展延〗
印製活動紀念工作服，180元X60人=10,800元</t>
  </si>
  <si>
    <t>論壇識別證</t>
  </si>
  <si>
    <t>〖本預算將於暑假支出，因此全數展延〗
工作人員60名、青年400名Ｘ15元=6,900元</t>
  </si>
  <si>
    <t>論壇餐點</t>
  </si>
  <si>
    <t>〖本預算將於暑假支出，因此全數展延〗
460人X100元X2天=92,000元</t>
  </si>
  <si>
    <t>主筆工作費用</t>
  </si>
  <si>
    <t>〖本預算將於暑假支出，因此全數展延〗
議題4個X25,000元=100,000元</t>
  </si>
  <si>
    <t>與談講師費</t>
  </si>
  <si>
    <t>〖本預算將於暑假支出，因此全數展延〗
1,600元X主線議題4個X講者各2名=12,800元</t>
  </si>
  <si>
    <t>與談講師車馬費</t>
  </si>
  <si>
    <t>〖本預算將於暑假支出，因此全數展延〗
遇外縣市講者實報實銷，每人補助上限500元</t>
  </si>
  <si>
    <t>現場三機轉播</t>
  </si>
  <si>
    <t>〖本預算將於暑假支出，因此全數展延〗
與臺灣藝術大學廣播電視學系合作，含兩台事務攝影機、線材、6名技術人員事前彩排及當天轉播，並於事後提供完整記錄光碟。</t>
  </si>
  <si>
    <t>交流酒會樂團</t>
  </si>
  <si>
    <t>〖本預算將於暑假支出，因此全數展延〗
預計請弦人樂團跟929（或黃玠、蕭賀碩等都在計畫邀約名單中）</t>
  </si>
  <si>
    <t>交流酒會茶點</t>
  </si>
  <si>
    <t>〖本預算將於暑假支出，因此全數展延〗
每人含飲料60元X400人（廠商預計Papago)</t>
  </si>
  <si>
    <t>交流酒會廚師表演</t>
  </si>
  <si>
    <t>〖本預算將於暑假支出，因此全數展延〗
食材費用50元X400人=20,000</t>
  </si>
  <si>
    <t>網站架設</t>
  </si>
  <si>
    <t>〖本預算將於暑假支出，因此全數展延〗
去除廣告、可使用個人化網域、3GB免費雲端儲存空間、2GB免費加大頻寬。單月$10.95美元，匯率以30.5計，每月約334元。以活動6月底開始計，網站預計上線約2個月。334元x2月＝668元。</t>
  </si>
  <si>
    <t>活動形象設計費</t>
  </si>
  <si>
    <t>〖本預算將於暑假支出，因此全數展延〗
設計活動logo、海報、酷卡及各項輸出等</t>
  </si>
  <si>
    <t>臉書宣傳費</t>
  </si>
  <si>
    <t>〖本預算將於暑假支出，因此全數展延〗
預計下廣告6則X每則600元＝3,600元</t>
  </si>
  <si>
    <t>宣傳品印刷</t>
  </si>
  <si>
    <t>〖本預算將於暑假支出，因此全數展延〗
酷卡款一2000張X0.9元＝1,800元；酷卡款二500張X1.2元＝600元</t>
  </si>
  <si>
    <t>好厝好鄰展覽佈置</t>
  </si>
  <si>
    <t>〖本預算將於暑假支出，因此全數展延〗
木材購買7,000+傢具搬運10,000+家具購買20,000+場地收拾費用10,000+雜支3,000</t>
  </si>
  <si>
    <t>好農好食</t>
  </si>
  <si>
    <t>〖本預算將於暑假支出，因此全數展延〗
食材費用9,000X3場=27,000</t>
  </si>
  <si>
    <t>拍立得宣傳活動</t>
  </si>
  <si>
    <t>〖本預算將於暑假支出，因此全數展延〗
4場X每場100張X每張20元＝8,000元</t>
  </si>
  <si>
    <t>新聞採訪茶水費</t>
  </si>
  <si>
    <t>〖本預算將於暑假支出，因此全數展延〗
訪問主筆、編輯團隊時之茶水費用</t>
  </si>
  <si>
    <t>課活組補助</t>
  </si>
  <si>
    <t>課活組統籌補助款</t>
  </si>
  <si>
    <t>副會長*2及會長秘書，供日常聯絡幹部、廠商、校方、校外單位及維持部門常態性運作。</t>
  </si>
  <si>
    <t>特支費</t>
  </si>
  <si>
    <t>日常聯絡幹部、廠商、校方、校外單位，及購買公關品。</t>
  </si>
  <si>
    <t>影印費</t>
  </si>
  <si>
    <t>公聽會</t>
  </si>
  <si>
    <t>公聽會宣傳品製作費</t>
  </si>
  <si>
    <t>針對校園議題不定期舉辦之公聽會，預計辦理一場。宣傳品少量印刷預計900元。</t>
  </si>
  <si>
    <t>公聽會場地費</t>
  </si>
  <si>
    <t>依議題性質，選擇辦在博雅一樓或一般教室。</t>
  </si>
  <si>
    <t>公聽會車馬費</t>
  </si>
  <si>
    <t>車馬費800*2位。</t>
  </si>
  <si>
    <t>公聽會茶水點心費</t>
  </si>
  <si>
    <t>為鼓勵同學參與，準備茶水點心。飲料400元，點心900元。</t>
  </si>
  <si>
    <t>公聽會雜費</t>
  </si>
  <si>
    <t>計畫費用</t>
  </si>
  <si>
    <t>學代會</t>
  </si>
  <si>
    <t>暑期好國好民活動</t>
  </si>
  <si>
    <t>歸還贊助費用</t>
  </si>
  <si>
    <t>暑期並未舉辦好國好民活動，因此歸還校友贊助該活動之金額40萬。</t>
  </si>
  <si>
    <t>104-1預算支出總計</t>
  </si>
  <si>
    <t>活動道具</t>
  </si>
  <si>
    <t>露營帳棚借用</t>
  </si>
  <si>
    <t>宣傳費用</t>
  </si>
  <si>
    <t>飲食支出</t>
  </si>
  <si>
    <t>早餐費用</t>
  </si>
  <si>
    <t>場地佈置</t>
  </si>
  <si>
    <t>工作人員餐費</t>
  </si>
  <si>
    <t>二、秘書部</t>
  </si>
  <si>
    <t>文具費</t>
  </si>
  <si>
    <t>維持秘書部運作常態性支出。</t>
  </si>
  <si>
    <t>網站網域續約費</t>
  </si>
  <si>
    <t>美金40元，匯率以31元計並計入匯差。</t>
  </si>
  <si>
    <t>名片製作費</t>
  </si>
  <si>
    <t>製作會長、副會長和幹部名片支出，由酷可實體贊助。</t>
  </si>
  <si>
    <t>本會簡介宣傳資料製作費</t>
  </si>
  <si>
    <t>介紹本會宗旨、組織架構、各部執掌及繳費訊息等，由酷可實體贊助。</t>
  </si>
  <si>
    <t>信封製作費</t>
  </si>
  <si>
    <t>製作本會信封支出，由酷可實體贊助。</t>
  </si>
  <si>
    <t>新生資料費</t>
  </si>
  <si>
    <t>寄發或通知新生本會資訊所需費用，包含地址貼條、郵資等。</t>
  </si>
  <si>
    <t>103-2暑期預算支出總計</t>
  </si>
  <si>
    <t>學生會網站網域續約費3月至4月份：
 3月37.32美金，4月35.38美金。共72,7美金，匯率以30元計，共2181元
 【(37.32+35.38)*30=2,181】
 由於103-2中五、六、七三個月份並未於決算前報帳，故提出展延。
 【展延金額為：7,000-2,181=4,819元】</t>
  </si>
  <si>
    <t>期末培力</t>
  </si>
  <si>
    <t>因103-1提出之預算尚未執行完畢，因103-2學生會期末培力於6月27日辦理，於第八次定期大會之後，故依據預算法第35條提出展延
 【展延金額4,458元】</t>
  </si>
  <si>
    <t>因103-1提出之預算尚未執行完畢，因103-2學生會期末培力於6月27日辦理，於第八次定期大會之後，故依據預算法第35條提出展延
 【展延金額8,000元】</t>
  </si>
  <si>
    <t>添購和汰換會辦常備性文具之支出。</t>
  </si>
  <si>
    <t>行政會議及本會各部會議場地租借費(新生/博雅:100元)+設備費(100元)。預計開會16週。</t>
  </si>
  <si>
    <t>文書建檔費</t>
  </si>
  <si>
    <t>本會資料數位化及資訊公開計畫，雇請工讀生以時薪120元共45小時作業。</t>
  </si>
  <si>
    <t>印刷費</t>
  </si>
  <si>
    <t>給師長,主管們的賀年卡等</t>
  </si>
  <si>
    <t>行政會議茶點</t>
  </si>
  <si>
    <t>行政會議茶點支出。</t>
  </si>
  <si>
    <t>各部會議茶點費</t>
  </si>
  <si>
    <t>各部、各工作小組、委員會會議茶點支出。</t>
  </si>
  <si>
    <t>宣傳性月海報</t>
  </si>
  <si>
    <t>做為整體學生會活動及形象宣傳海報宣傳之用。單價87元(彩色印刷,亮面上膠)，每月出一次，自10月開始，共3個月。每月印製20張。87*3*20=5220</t>
  </si>
  <si>
    <t>印刷耗材費</t>
  </si>
  <si>
    <t>會辦印表機所需的墨水夾和影印紙</t>
  </si>
  <si>
    <t>臉書粉絲專頁宣傳費</t>
  </si>
  <si>
    <t>維持本會能見度，宣傳周知本會政策、業務、會員服務等，依各部發文比例分配額度，以每篇最低500元*20則編列。</t>
  </si>
  <si>
    <t>官網網域續約費</t>
  </si>
  <si>
    <t>每年8美金元，匯率以33元計並計入匯差。</t>
  </si>
  <si>
    <t>官網主機費</t>
  </si>
  <si>
    <t>每月約台幣1000元(匯率以33元換算)，從9月到明年1月，共5個月。</t>
  </si>
  <si>
    <t>網站維護費</t>
  </si>
  <si>
    <t>網站資訊更新、架構微調及版面設計等。</t>
  </si>
  <si>
    <t>會辦器材添購</t>
  </si>
  <si>
    <t>會辦設備所需之費用，預計添購印表機一台。</t>
  </si>
  <si>
    <t>預計出席人數約120人，每人80元</t>
  </si>
  <si>
    <t>文書印刷費</t>
  </si>
  <si>
    <t>影印書面資料</t>
  </si>
  <si>
    <t>場地費</t>
  </si>
  <si>
    <t>預計借活大103、活大104</t>
  </si>
  <si>
    <t>其他美宣、場地佈置等零星支出。</t>
  </si>
  <si>
    <t>秘書部將於期末時辦理聚餐，依過往經驗，出席人次約120人
 依照校內便當統一價格辦理，每人補助80元，共計9600元</t>
  </si>
  <si>
    <t>製作檢討單、說明資料等支出。</t>
  </si>
  <si>
    <t>三、新聞部</t>
  </si>
  <si>
    <t>聯絡幹部團隊/雜誌編輯群/網路編輯群/合作廠商。</t>
  </si>
  <si>
    <t>新聞部工作繁雜，有時候需要比較專才而現有新聞部部員無法包辦所有工作，例如攝影、拍片等相關藝術設計等等比較相關領域同學才會熟悉。大部分是透過現任幹部們尋求相關領域人士仰賴交情與人脈關係義務幫忙，無法支付對方費用。但至少開會等洽談現場，簡單的咖啡或食物都聊表心意，感謝對方並非臺大學生會成員，但也為了臺大學生會付出時間與心力。公關費皆會以發票、收據形式單筆核銷。</t>
  </si>
  <si>
    <t>《花火時代》第二十四期印刷費</t>
  </si>
  <si>
    <t>一本52頁，發行1000本。費用由印刷廠商估計，見估價單。</t>
  </si>
  <si>
    <t>《花火時代》第二十五期印刷費</t>
  </si>
  <si>
    <t>《花火時代》逢五、零期特刊，增加厚度及印刷量，編輯時程也會拉長，希望能做出更有品質的特刊。一本64頁，發行1500本。費用由印刷廠商估計，見估價單。</t>
  </si>
  <si>
    <t>交換生專欄稿費</t>
  </si>
  <si>
    <t>學生徵稿每篇600元 *2篇*2期=2,400</t>
  </si>
  <si>
    <t>《花火時代》第23期、第24期、第25期回顧問卷贈獎費</t>
  </si>
  <si>
    <t>一期 500x3=1500。獎品部分，希望配合當期的《花火時代》而有不同的獎品。例如：當期如果有介紹書，就會考慮贈送圖書禮卷。總額會控制在五百元內。希望用改變贈送獎品的不同，來配合每一期的行銷宣傳，增加曝光度以及讀者回饋的意願。</t>
  </si>
  <si>
    <t>編輯上必要的文件影印費及購買文具支出，以及搭配行銷活動的文件影印費與文具支出。</t>
  </si>
  <si>
    <t>專欄作家邀稿稿費</t>
  </si>
  <si>
    <t>搭配《花火時代》和〈花火校園〉該月主題活動邀請相應領域的人士撰文，每篇 3000 元，本學期兩個主題月，各邀請2篇。（每篇稿件皆約 1500 字，依線上專欄作家普遍稿費 1 字 2 元，故為 3000 元。）3000*2*2=12000</t>
  </si>
  <si>
    <t>自由徵文／徵圖稿費</t>
  </si>
  <si>
    <t>每篇 600 元，本學期共18週扣除開學前三週、期中、期末，其餘以每週1篇計算，共13篇。600*13=7800</t>
  </si>
  <si>
    <t>主題徵文稿費</t>
  </si>
  <si>
    <t>搭配花火每月主題，每篇$600。每次4篇，共三次。(花火媒體長期徵文稿費皆固定為600元)
 600*4*3=$7200</t>
  </si>
  <si>
    <t>文書資料影印或列印，相關文具所需必要購買以及校園街訪企劃必要之耗材、道具等支出。</t>
  </si>
  <si>
    <t>《花火專刊》第一期 印刷費</t>
  </si>
  <si>
    <t>《花火專刊》報紙印刷費，尺寸580x380 mm，一刊4頁全彩印刷，5000份含稅。費用由印刷廠商估計，見估價單。附加決議：請新聞部部長於《花火專刊》報紙第一期發行並派報後至最近一次常會報告成效評估。</t>
  </si>
  <si>
    <t>《花火專刊》第二期 印刷費</t>
  </si>
  <si>
    <t>《花火專刊》報紙印刷費，尺寸580x380 mm，一刊4頁全彩印刷，5000份含稅。費用由印刷廠商估計，見估價單。</t>
  </si>
  <si>
    <t>運費</t>
  </si>
  <si>
    <t>由影印廠商搬送至學生會辦公室所需必要之運費，以方便分裝和派報，同列於估價單中。每期（次）1000元*2期=2000元。</t>
  </si>
  <si>
    <t>每場一位講師，共2場，3200 元。</t>
  </si>
  <si>
    <t>以新生教學大樓場地為標準，新生大樓教室租借費用200元，新生大樓教室設備租借費180元，每場共380元，合計2場，共760元。</t>
  </si>
  <si>
    <t>文書資料影印或列印、相關文具所需必要購買，現場問卷與講座相關參考文獻之列印等支出。</t>
  </si>
  <si>
    <t>四、活動部</t>
  </si>
  <si>
    <t>權利金支出</t>
  </si>
  <si>
    <t>［原金額為34,011元，減列後為11,361元］
 依支付給總務處經營管理組紀念品權利金(收入$227,228*0.05)計算
 因結案流程尚在總務處經營管理組進行，預計於6/29當周結案支付；
 故依照預算法35條展延
 【展延金額11,361元】</t>
  </si>
  <si>
    <t>預算金額（元）</t>
  </si>
  <si>
    <t>器材出租</t>
  </si>
  <si>
    <t>其他活動</t>
  </si>
  <si>
    <t>沒繳學生會費者一人收取200元，有繳學生會費者一人收取180元，預期參與人數700人，繳學生會費與未繳學生會費參與者各半，200*350+180*350=133000
 190x700=133,000</t>
  </si>
  <si>
    <t>一組800元，共50組，含食物費450元、材料費200元、雜支70元、聖誕卡30元</t>
  </si>
  <si>
    <t>30元（未參加野餐但將禮物留下）x100人，30*100=3000，60元（未參加野餐且將禮物帶走）x100人，60*100=6000</t>
  </si>
  <si>
    <t>104-1預算收入總計</t>
  </si>
  <si>
    <t>連絡費</t>
  </si>
  <si>
    <t>日常聯絡幹部、廠商與校外單位等，及維持部內運作等支出</t>
  </si>
  <si>
    <t>各類文具、消耗品</t>
  </si>
  <si>
    <t>會議用文件、企劃書列印支出、各項影印</t>
  </si>
  <si>
    <t>提供燈音講座茶點</t>
  </si>
  <si>
    <t>租借燈音講座場地（新生教室100元＋設備費100元）</t>
  </si>
  <si>
    <t>LED 追蹤燈</t>
  </si>
  <si>
    <t>共兩組,一組包含一主體及燈架(含粗估運費)</t>
  </si>
  <si>
    <t>無線對講機</t>
  </si>
  <si>
    <t>共兩組,一組包含一主機及一耳機</t>
  </si>
  <si>
    <t>頭戴式麥克風</t>
  </si>
  <si>
    <t>Mipro單指向性麥克風共八組，一組包含麥克風大小耳掛各一組</t>
  </si>
  <si>
    <t>設備維修</t>
  </si>
  <si>
    <t>提供器材臨時維修</t>
  </si>
  <si>
    <t>燈光音響服務小組小計</t>
  </si>
  <si>
    <t>食物支出</t>
  </si>
  <si>
    <t>一組450元，共50組，內容物包含兩個餐盒（單價80元）、一個大pizza（單價約200元）和餅乾等小物</t>
  </si>
  <si>
    <t>禮物材料支出</t>
  </si>
  <si>
    <t>一組250元，共50組，50*125=12500， 一人45元，共200人，45*200=9000</t>
  </si>
  <si>
    <t>野餐組合雜支</t>
  </si>
  <si>
    <t>一組70元，共50組，70*50=3500</t>
  </si>
  <si>
    <t>聖誕卡</t>
  </si>
  <si>
    <t>一組6張，共300張，一張5元，300*5=1500， 一人1張，共200張，一張5元，200*5=1000</t>
  </si>
  <si>
    <t>學生社團租借活大地下室（藝文展示室）免費</t>
  </si>
  <si>
    <t>場佈支出</t>
  </si>
  <si>
    <t>場佈用背板</t>
  </si>
  <si>
    <t>1. 大型背板，2000元</t>
  </si>
  <si>
    <t>場佈用旗幟</t>
  </si>
  <si>
    <t>2. 攤位裝飾布旗，500元</t>
  </si>
  <si>
    <t>聖誕樹</t>
  </si>
  <si>
    <t>3. 聖誕樹，240公分，租用費用為4500元</t>
  </si>
  <si>
    <t>對講機</t>
  </si>
  <si>
    <t>4. 對講機十台，2650元，一支250元，運費150元</t>
  </si>
  <si>
    <t>室外燈</t>
  </si>
  <si>
    <t>5. 大型室外燈一支，4000元</t>
  </si>
  <si>
    <t>聖誕節飾品</t>
  </si>
  <si>
    <t>6. 聖誕節飾品及其他，3000元</t>
  </si>
  <si>
    <t>燈音器材</t>
  </si>
  <si>
    <t>※音響器材由燈音組提供</t>
  </si>
  <si>
    <t>宣傳費</t>
  </si>
  <si>
    <t>宣傳小卡</t>
  </si>
  <si>
    <t>由酷可實體贊助</t>
  </si>
  <si>
    <t>宣傳糖果</t>
  </si>
  <si>
    <t>宣傳糖，2000元</t>
  </si>
  <si>
    <t>抽獎禮物-拍立得底片</t>
  </si>
  <si>
    <t>(1) 拍立得底片3捲，600元</t>
  </si>
  <si>
    <t>抽獎禮物-布朗尼</t>
  </si>
  <si>
    <t>(2) 布朗尼60個，800元</t>
  </si>
  <si>
    <t>抽獎禮物-聖誕卡</t>
  </si>
  <si>
    <t>(3) 聖誕卡150張，750元</t>
  </si>
  <si>
    <t>校慶活動</t>
  </si>
  <si>
    <t>博雅101教室，白天時段包括早上與下午共9,600元，夜間時段7,600元。
 9,600+7,600=17,200</t>
  </si>
  <si>
    <t>茶水費</t>
  </si>
  <si>
    <t>提供參賽者比賽中飲水或運動飲料，每瓶20元。
20x800=16,000</t>
  </si>
  <si>
    <t>工人餐費</t>
  </si>
  <si>
    <t>130位工作人員午餐，提供每人80元便當。
 80x130=10,400</t>
  </si>
  <si>
    <t>設計費</t>
  </si>
  <si>
    <t>遊戲主視覺5,000元及道具設計5,000元</t>
  </si>
  <si>
    <t>道具費</t>
  </si>
  <si>
    <t>包含關卡所需道具關牌200元x90個、蓋房15x52x20、參賽者持有的遊戲地圖15x220、貨幣2500、建物權狀7500、參賽證明300、獲勝獎狀300。</t>
  </si>
  <si>
    <t>獎品費</t>
  </si>
  <si>
    <t>獲勝隊伍獎品15000、各組參賽紀念品50x700。</t>
  </si>
  <si>
    <t>酷卡1000、實體宣傳3000、擺攤宣傳8000</t>
  </si>
  <si>
    <t>門票製作</t>
  </si>
  <si>
    <t>參考去年價格，800張x2元=1,600</t>
  </si>
  <si>
    <t>場佈費</t>
  </si>
  <si>
    <t>路線佈置關東旗（40組含旗桿、旗座，一組400元）、頒獎地點背板。
 40x400+4,000=20,000</t>
  </si>
  <si>
    <t>器材費</t>
  </si>
  <si>
    <t>對講機12支，一支250元，運費150元</t>
  </si>
  <si>
    <t>五、學術部</t>
  </si>
  <si>
    <t>影印研究資料</t>
  </si>
  <si>
    <t>校空工作坊</t>
  </si>
  <si>
    <t>含展板、海報、酷卡、摺頁</t>
  </si>
  <si>
    <t>性別工作坊</t>
  </si>
  <si>
    <t>翻轉性別月</t>
  </si>
  <si>
    <t>1600*4</t>
  </si>
  <si>
    <t>博雅、二活免費</t>
  </si>
  <si>
    <t>材料費</t>
  </si>
  <si>
    <t>100/人*25人*2場</t>
  </si>
  <si>
    <t>酷卡約500張</t>
  </si>
  <si>
    <t>性別友善健檢</t>
  </si>
  <si>
    <t>預試、複試問卷各100份；正式問卷2000份，以上每份6元</t>
  </si>
  <si>
    <t>愛滋月</t>
  </si>
  <si>
    <t>新生教室三場含設備3*380</t>
  </si>
  <si>
    <t>1600x8x2（兩場由保健中心支付）</t>
  </si>
  <si>
    <t>海報（100張1,932元）、折頁（2000張2423元）</t>
  </si>
  <si>
    <t>設計酷卡跟海報</t>
  </si>
  <si>
    <t>禮品費</t>
  </si>
  <si>
    <t>Q&amp;A、有獎徵答禮品</t>
  </si>
  <si>
    <t>衛教宣導耗材</t>
  </si>
  <si>
    <t>保險套、指險套、潤滑液</t>
  </si>
  <si>
    <t>問卷、資料</t>
  </si>
  <si>
    <t>愛滋週場地佈置費</t>
  </si>
  <si>
    <t>性別工作坊系列活動小計</t>
  </si>
  <si>
    <t>每位與談人1600元，每場邀請四位與談人(1600x4x3)</t>
  </si>
  <si>
    <t>車馬費</t>
  </si>
  <si>
    <t>每位與談人上限500元，憑票據核銷</t>
  </si>
  <si>
    <t>借用博雅一樓圓桌區，每場1900元</t>
  </si>
  <si>
    <t>問卷、資料（主題介紹、背景知識），一場準備50份，每份資料約花費5元(3x50x5)</t>
  </si>
  <si>
    <t>酷卡1000+海報1200</t>
  </si>
  <si>
    <t>場地布置費用</t>
  </si>
  <si>
    <t>早上開場講師+下午專家聽證(800+800x3小時x5位)</t>
  </si>
  <si>
    <t>每位與談人上限500元，憑票據核銷(500*6)</t>
  </si>
  <si>
    <t>博雅/普通教室5間1900*5＋設備費3000＋管理員費2000=14500</t>
  </si>
  <si>
    <t>研究資料影印</t>
  </si>
  <si>
    <t>每場邀請一位與談人(1600x3=4800)</t>
  </si>
  <si>
    <t>每位與談人上限500元，憑票據核銷(500x3)</t>
  </si>
  <si>
    <t>活大沙發區</t>
  </si>
  <si>
    <t>場佈費用</t>
  </si>
  <si>
    <t>海報架</t>
  </si>
  <si>
    <t xml:space="preserve">刮刮樂刮膜製作費 </t>
  </si>
  <si>
    <t>展版設計費</t>
  </si>
  <si>
    <t>展版費用</t>
  </si>
  <si>
    <t>六、福利部</t>
  </si>
  <si>
    <t>日常聯絡幹部、廠商、校方、校外單位及維持部門常態性運作</t>
  </si>
  <si>
    <t>維持福利部運作常態性支出</t>
  </si>
  <si>
    <t>104-1支出總計</t>
  </si>
  <si>
    <t>七、文化部</t>
  </si>
  <si>
    <t>校慶我就尬藝你市集</t>
  </si>
  <si>
    <t>攤位費用</t>
  </si>
  <si>
    <t>台大電影節 NTU MovieFest</t>
  </si>
  <si>
    <t>因電影節與音樂節的籌畫與聯繫，以及版權與合作細節的洽談，有極大量的溝通都需要藉由電話通訊的方式進行。</t>
  </si>
  <si>
    <t>在與電影廠商的洽談合作過程當中，時常會有必須和維持良好營造公共關係的場合，時常會有餐點與茶水的支出。</t>
  </si>
  <si>
    <t>活大藝廊Gallery</t>
  </si>
  <si>
    <t>活大贊助</t>
  </si>
  <si>
    <t>印製展覽手冊、傳單</t>
  </si>
  <si>
    <t>活大二樓場地佈置</t>
  </si>
  <si>
    <t>場地攤位費</t>
  </si>
  <si>
    <t>40個攤位（一攤位含2長桌2帳篷），一長桌一帳篷1000*2*40=80,000</t>
  </si>
  <si>
    <t>將搭配舉辦抽獎活動，用以購置獎品</t>
  </si>
  <si>
    <t>實體宣傳海報*180 （3,000）＋酷卡*2,000（3,000）+背板（4000）</t>
  </si>
  <si>
    <t>40位工作人員午餐，提供每人80元便當（80*40=3200）</t>
  </si>
  <si>
    <t>所有文宣之設計費用</t>
  </si>
  <si>
    <t>光合作用 Oxygenic Photosynthesis</t>
  </si>
  <si>
    <t>海報50 張 +布旗6面 (1,500)</t>
  </si>
  <si>
    <t>網站設計費</t>
  </si>
  <si>
    <t>電影版權費</t>
  </si>
  <si>
    <t>12部片買版權*6,500</t>
  </si>
  <si>
    <t>電影播放費</t>
  </si>
  <si>
    <t>2部未上映電影與廠商洽談之合作放映費用*30,000</t>
  </si>
  <si>
    <t>論壇講師費</t>
  </si>
  <si>
    <t>3場講座*講師2人*1,600</t>
  </si>
  <si>
    <t>實體宣傳品</t>
  </si>
  <si>
    <t>觀影手冊（3000份*25=75,000）海報*180 （3,000）＋酷卡*2,000（3,000）</t>
  </si>
  <si>
    <t>所有電影節相關，包含主視覺、手冊、海報、文宣等平面設計費</t>
  </si>
  <si>
    <t>影展場地佈置費</t>
  </si>
  <si>
    <t>電影節內外場相關場地佈置</t>
  </si>
  <si>
    <t>行銷活動費</t>
  </si>
  <si>
    <t>FB粉專推廣15篇*600（9,000）＋電影節相關贈票與抽獎（6,000）</t>
  </si>
  <si>
    <t>影評工作坊費</t>
  </si>
  <si>
    <t>講師5人（1600*5=8,000）+場地佈置*5000</t>
  </si>
  <si>
    <t>特殊人力及器材費</t>
  </si>
  <si>
    <t>2場DCP格式電影，必須請專門播映師之價格（15,000 /場*2）</t>
  </si>
  <si>
    <t>神秘場包場費</t>
  </si>
  <si>
    <t>與電影公司及影城三方合作，推出回饋學生之神秘特映場，並且邀請影人到場進行座談</t>
  </si>
  <si>
    <t>音響燈控設備費</t>
  </si>
  <si>
    <t>向燈音組租借設備費用。</t>
  </si>
  <si>
    <t>八、公關部</t>
  </si>
  <si>
    <t>單價400*數量1,000</t>
  </si>
  <si>
    <t>因103-2學生會期末公關禮品於6月27日送出，於第八次定期大會之後，故依據預算法第35條提出展延
 預計暑假將支出350元小禮*10組+卡片印製78*30張=5,840元
 【展延金額15,000元】</t>
  </si>
  <si>
    <t>維持公關部運作常態性支出</t>
  </si>
  <si>
    <t>贊助企劃書、培力講義、部會討論印製費用</t>
  </si>
  <si>
    <t>購置紀念品，用於交流或贈予外賓，如農產品展售中心、出版中心、台大紀念品等</t>
  </si>
  <si>
    <t>部內公關訓練費</t>
  </si>
  <si>
    <t>校外講師費：2000元*2位（預計2-3小時）</t>
  </si>
  <si>
    <t>對外全彩印刷公關函費用，用於增進與外校或企業之關係，以一張$20（彩印）計</t>
  </si>
  <si>
    <t>郵資</t>
  </si>
  <si>
    <t>以每封$5（平信）計</t>
  </si>
  <si>
    <t>雜項購置</t>
  </si>
  <si>
    <t>涵蓋信封、文具等雜項購置</t>
  </si>
  <si>
    <t>宣傳獎品</t>
  </si>
  <si>
    <t>用於購買抽獎贈品
 王品西堤餐*20=11,000、合作店家餐卷200*20=4,000</t>
  </si>
  <si>
    <t>海報、酷卡</t>
  </si>
  <si>
    <t>酷可贊助</t>
  </si>
  <si>
    <t>實體宣傳、看板等</t>
  </si>
  <si>
    <t>兩位設計師設計報酬，關於公關部校慶紀念品製作費，其運用方式須與外務委員會協議後，始得支用。</t>
  </si>
  <si>
    <t>製作費</t>
  </si>
  <si>
    <t>含手機殼印刷費及包裝費275元。附加決議：關於公關部校慶紀念品製作費，其運用方式須與外務委員會協議後，始得支用。</t>
  </si>
  <si>
    <t>紀念品授權金</t>
  </si>
  <si>
    <t>以5%計算
 售價預計400（個）
 收入：400*1000=400,000
 權利金：
 400,000*0.05=20,000，關於公關部校慶紀念品製作費，其運用方式須與外務委員會協議後，始得支用。</t>
  </si>
  <si>
    <t>車票印刷</t>
  </si>
  <si>
    <t>實體宣傳、文宣品等</t>
  </si>
  <si>
    <t>九、財務部</t>
  </si>
  <si>
    <t>手續費</t>
  </si>
  <si>
    <t>十、法制部</t>
  </si>
  <si>
    <t>十一、選舉罷免執行委員會</t>
  </si>
  <si>
    <t>預算金額</t>
  </si>
  <si>
    <t>例會茶水費</t>
  </si>
  <si>
    <t>臨時會議場地費</t>
  </si>
  <si>
    <t>新生教室場地費100+設備費100共2間</t>
  </si>
  <si>
    <t>平日文書使用</t>
  </si>
  <si>
    <t>電子投票研討會</t>
  </si>
  <si>
    <t>餐點 400*4 份、飲料350*2桶</t>
  </si>
  <si>
    <t>新生教室場地費100+設備費100</t>
  </si>
  <si>
    <t>電子投票交流演講會</t>
  </si>
  <si>
    <t>貴賓餐點200*3=600；飲料400</t>
  </si>
  <si>
    <t>620元/場*1場(新生教學館102教室場地費400元、設備費220)</t>
  </si>
  <si>
    <t>演講費</t>
  </si>
  <si>
    <t>依據校外講師費1600元/小時計算，編列3小時；系統工程師2人*4小時*時薪150元=1200</t>
  </si>
  <si>
    <t>宣傳活動</t>
  </si>
  <si>
    <t>宣傳設計費</t>
  </si>
  <si>
    <t>宣傳品設計(含網路宣傳、實物宣傳品)</t>
  </si>
  <si>
    <t>分享活動獎品</t>
  </si>
  <si>
    <t>宣傳品製作費</t>
  </si>
  <si>
    <t>筆6.5元*1000個=6500元</t>
  </si>
  <si>
    <t>FB廣告</t>
  </si>
  <si>
    <t>設定FB粉絲專頁廣告以總預算1800元計，選舉宣傳期約1.5個月(45日+)平均每日40元</t>
  </si>
  <si>
    <t>宣傳品印刷費</t>
  </si>
  <si>
    <t>選舉系列活動宣傳海報A2 500份：2000元；選舉報報(候選人、政見、票點宣傳、電子投票介面簡介、投票方式簡介)A5雙面騎馬釘或A2：2頁*200份=400張；400張A2印刷費+運費=4000；酷卡500張：500元(含運費)</t>
  </si>
  <si>
    <t>政見發表會</t>
  </si>
  <si>
    <t>場地</t>
  </si>
  <si>
    <t>新生教學館中教室場地費200元、設備費180元；大教室場地費400元、設備費220元(預計辦理2場校總區之政見發表會)</t>
  </si>
  <si>
    <t>飲料350*2桶、餐點 400*4 份 (每場各2)</t>
  </si>
  <si>
    <t>選務人員講習</t>
  </si>
  <si>
    <t>工讀金</t>
  </si>
  <si>
    <t>教育訓練，一個半小時；48+5(人)*225(元/1.5小時)</t>
  </si>
  <si>
    <t>資料印製</t>
  </si>
  <si>
    <t>選務人員工作手冊、保密協定同意書、保證金契約、檢核評分單</t>
  </si>
  <si>
    <t>200元/場*3場(新生教學館小教室場地費100、設備費100)</t>
  </si>
  <si>
    <t>投票所設置</t>
  </si>
  <si>
    <t>文書用具</t>
  </si>
  <si>
    <t>40元*12組（筆、剪刀、紙本）</t>
  </si>
  <si>
    <t>投票所設備搬運工讀金</t>
  </si>
  <si>
    <t>搬運及架設投票亭、搬運桌椅：5人*200元/小時*4小時</t>
  </si>
  <si>
    <t>資訊設備搬運交通費</t>
  </si>
  <si>
    <t>30元(捷運單程票價)*2(來回)*3趟*2人 (測試用一趟、資訊座談會一趟、選務人員訓練一趟) 170元(臺大校總區-臺大醫學院單程計程車費)*2(來回)*3趟
 (選前運送用具一趟、選舉當日危機應付一趟、選後歸還用具一趟)</t>
  </si>
  <si>
    <t>選務中心前置誤餐費</t>
  </si>
  <si>
    <t>選前一日於選務中心籌備選舉相關事宜：
 (選務人員9人+工程師2人)*80元/餐=880元</t>
  </si>
  <si>
    <t>票所設備費及運費</t>
  </si>
  <si>
    <t>新版遮圍設計與製作</t>
  </si>
  <si>
    <t>環保材質遮圍開模6000元 厚度5mm製作40個 285(單價)*40(個)=11400 17400*1.05=18270</t>
  </si>
  <si>
    <t>投票當日作業</t>
  </si>
  <si>
    <t>顧票員工讀金</t>
  </si>
  <si>
    <t>全天班(08:00~19:30) 150*11.5=1,725(元/人) 
 上午班(08:00~13:00) 150*5=750(元/人) 
 下午班(12:30~19:30) 150*7=1,050(元/人)
 2(人)*12(投票所)*750元(元/人)+2(人)*12(投票所)*1050元(元/人)</t>
  </si>
  <si>
    <t>選務工讀生工讀金</t>
  </si>
  <si>
    <t>選舉當日臨時狀況處理（5人*11.5小時*時薪150元）+
 駐點工程師(全天)1500元*2=3000元</t>
  </si>
  <si>
    <t>誤餐費</t>
  </si>
  <si>
    <t>選務人員（顧票員）48人(1餐)+工讀生5人(2餐)+選委會9人(2餐)+駐點工程師2人(2餐)；80元/人</t>
  </si>
  <si>
    <t>投票方式示意版</t>
  </si>
  <si>
    <t>標誌牌100*12=1200</t>
  </si>
  <si>
    <t>工讀金簽收單、道具清點單、選務人員簽到單、特殊狀況記錄表</t>
  </si>
  <si>
    <t>回饋問卷</t>
  </si>
  <si>
    <t>問卷印製費</t>
  </si>
  <si>
    <t>2500(份)*0.5(每張二份)*0.6(元)</t>
  </si>
  <si>
    <t>回饋禮品</t>
  </si>
  <si>
    <t>獎品</t>
  </si>
  <si>
    <t>秀泰影城電影票210*25=5250</t>
  </si>
  <si>
    <t>系統開發與維護</t>
  </si>
  <si>
    <t>投票系統維運及開發</t>
  </si>
  <si>
    <t>開發時間二十天計算方式：驗收日前15天、驗收日後5天，開發：每小時250元、每日4小時、20日計NT$ 20,000
維運時間十天計算方式：驗收日前5天、驗收日後5天，維運：每小時250元、每日4小時、10日計NT$10,000
人事費用：開發：每小時250元、每日4小時、20日計NT$ 20,000
 人事費用：開發：每小時250元、每日4小時、20日計NT$ 20,000、維運 NT$ 10,000</t>
  </si>
  <si>
    <t>加開伺服器</t>
  </si>
  <si>
    <t>加開伺服器成本（一單位一天150元計算）--測試期間：5天*1單位，共NT$ 750；投票日：1天*12單位NT$1,800；演講會1天*1單位NT$150，總計NT$2,700</t>
  </si>
  <si>
    <t>身分驗證系統維運</t>
  </si>
  <si>
    <t>"調整維運時間二十天計算方式：驗收日前15天、驗收日後5天。
人事費用：每小時250元、每日4小時、20日計NT$ 20,000"</t>
  </si>
  <si>
    <t>硬體設備</t>
  </si>
  <si>
    <t>平板電腦</t>
  </si>
  <si>
    <t>系統測試(2天)+選務人員講習用(5天)：
 &lt;NFC&gt;租金400(元)*(2+5)(天)*2(台)*1.05 =5880
 &lt;票亭平板&gt;租金 200(元)*(2+5)(天)*2(台)*1.05 = 2940
 選舉日當天：
 &lt;筆電&gt;租金 200(元)*2(天)*15(台)*1.05 = 6300
 &lt;NFC&gt;租金400(元)*2(天)*15(台)*1.05 = 12600
 &lt;票亭平板&gt;租金 200(元)*2(天)*39(台)*1.05 = 16380
 共44100元</t>
  </si>
  <si>
    <t>無線網路設備租賃</t>
  </si>
  <si>
    <t>AP與相關線材20組*200元</t>
  </si>
  <si>
    <t>二、立法部門細項</t>
  </si>
  <si>
    <t>會議紀錄製作費</t>
  </si>
  <si>
    <t>已支出32,300，預計再支出0，預計最後剩餘金額5,500</t>
  </si>
  <si>
    <t>80/人，學生代表出席402人次，共32,160元；秘書列席40人次，共3,200元，預計發出35,360。已支出金額33,000，預計再支出2,360，預計最後剩餘金額27,040。</t>
  </si>
  <si>
    <t>40/人，學生代表出席248人次，共9,920元；秘書列席49人次，共1,960元，預計發出11880。已支出10,120，預計再支出金額1,760，預計最後剩餘金額21,520。</t>
  </si>
  <si>
    <t>法規彙編</t>
  </si>
  <si>
    <t>編印103學年度第2會期法規彙編；每本170元，共20本。分送各學生代表、行政部門、學生法院及本校各單位，預計支出3,400。已支出3,400，預計再支出金額0，預計最後剩餘金額0。</t>
  </si>
  <si>
    <t>暑假104-1會期新任學代培力課程，預計支出8,000，已支出7,084，預計再支出金額0，預計最後剩餘金額916。</t>
  </si>
  <si>
    <t>103-2展延預算總計</t>
  </si>
  <si>
    <t>三、司法部門細項</t>
  </si>
  <si>
    <t>卷宗影印</t>
  </si>
  <si>
    <t>下級庭(四人*80元*5次)+上級庭(六人*80元*5次)+解釋庭(十一人*80元*2次)</t>
  </si>
  <si>
    <t>書記官筆錄繕打費</t>
  </si>
  <si>
    <t>每次開庭之筆錄300元，預計十二次</t>
  </si>
  <si>
    <t>鑑定費</t>
  </si>
  <si>
    <t>囑託個人或團體鑑定，依鑑定複雜程度按件酌給</t>
  </si>
  <si>
    <t>證人與鑑定人出庭補助費</t>
  </si>
  <si>
    <t>每次行政庭400元，每人補助200元，預估兩人，開十次。</t>
  </si>
  <si>
    <t>請款1</t>
  </si>
  <si>
    <t>請款2</t>
  </si>
  <si>
    <t>請款3</t>
  </si>
  <si>
    <t>請款4</t>
  </si>
  <si>
    <t>請款5</t>
  </si>
  <si>
    <t>請款6</t>
  </si>
  <si>
    <t>請款7</t>
  </si>
  <si>
    <t>請款8</t>
  </si>
  <si>
    <t>請款9</t>
  </si>
  <si>
    <t>請款10</t>
  </si>
  <si>
    <t>請款11</t>
  </si>
  <si>
    <t>請款12</t>
  </si>
  <si>
    <t>請款13</t>
  </si>
  <si>
    <t>請款14</t>
  </si>
  <si>
    <t>請款15</t>
  </si>
  <si>
    <t>請款16</t>
  </si>
  <si>
    <t>請款17</t>
  </si>
  <si>
    <t>請款18</t>
  </si>
  <si>
    <t>請款19</t>
  </si>
  <si>
    <t>請款20</t>
  </si>
  <si>
    <t>請款21</t>
  </si>
  <si>
    <t>請款22</t>
  </si>
  <si>
    <t>請款23</t>
  </si>
  <si>
    <t>請款24</t>
  </si>
  <si>
    <t>請款25</t>
  </si>
  <si>
    <t>音響器材</t>
  </si>
  <si>
    <t>【二常擱置】抽獎用獎品購置：廉航東北(南)亞特定航點來回機票*1；秀泰影城電影票210*25=5250</t>
  </si>
  <si>
    <t>帳篷2頂+12個票點的桌椅+運送運回運費=4599
 搬運遮圍(從租車處至區公所至校總區票所位置至醫學院回租車處)
 兩趟(運送過去/運送回來)小貨車：1100*2=2200</t>
  </si>
  <si>
    <t>環保材質遮圍350元*6/個=2100</t>
  </si>
  <si>
    <t>Wildcard SSL 憑證（年）</t>
  </si>
  <si>
    <t>【二常擱置】身分驗證系統SSL憑證</t>
  </si>
  <si>
    <r>
      <rPr>
        <b/>
        <sz val="12"/>
        <color rgb="FFFF9900"/>
        <rFont val="Arial"/>
        <family val="2"/>
      </rPr>
      <t>〖</t>
    </r>
    <r>
      <rPr>
        <b/>
        <sz val="12"/>
        <color rgb="FFFF9900"/>
        <rFont val="微軟正黑體"/>
        <family val="2"/>
        <charset val="136"/>
      </rPr>
      <t>本預算將於暑假支出，因此全數展延</t>
    </r>
    <r>
      <rPr>
        <b/>
        <sz val="12"/>
        <color rgb="FFFF9900"/>
        <rFont val="Arial"/>
        <family val="2"/>
      </rPr>
      <t xml:space="preserve">〗
</t>
    </r>
    <r>
      <rPr>
        <b/>
        <sz val="12"/>
        <color rgb="FFFF9900"/>
        <rFont val="微軟正黑體"/>
        <family val="2"/>
        <charset val="136"/>
      </rPr>
      <t>博雅101／102／203／205／312／圓桌區
（包含冷氣、投影設備及人事管理費)</t>
    </r>
  </si>
  <si>
    <t xml:space="preserve">  </t>
    <phoneticPr fontId="46" type="noConversion"/>
  </si>
  <si>
    <t>增加收入</t>
    <phoneticPr fontId="46" type="noConversion"/>
  </si>
  <si>
    <t>利息</t>
  </si>
  <si>
    <t>學代會網站退款</t>
  </si>
  <si>
    <t>學生自治組織運作股</t>
    <phoneticPr fontId="46" type="noConversion"/>
  </si>
  <si>
    <t>訪談前籌備會議及訪談所需資料之影印費。</t>
  </si>
  <si>
    <t>一次訪談預計有兩位訪員、一位速記員、一位受訪者，共4位，一位進行一次訪談之茶水費為40元，預計總共進行10次訪談。</t>
  </si>
  <si>
    <t>校園議題研討股</t>
  </si>
  <si>
    <t>與校內社團、校方行政聯絡洽談所需費用。</t>
  </si>
  <si>
    <t>資訊傳播股</t>
  </si>
  <si>
    <t>聯絡費</t>
    <phoneticPr fontId="46" type="noConversion"/>
  </si>
  <si>
    <t>校園網路設備建置前期詢問、溝通，顧問與臺大計算機中心、電信商、系統整合商所需聯絡費用。</t>
  </si>
  <si>
    <t>追加預算支出總計</t>
    <phoneticPr fontId="46" type="noConversion"/>
  </si>
  <si>
    <t>學生自治組織運作股</t>
  </si>
  <si>
    <t>追加支出預算總計</t>
    <phoneticPr fontId="46" type="noConversion"/>
  </si>
  <si>
    <t>預算收入總計</t>
    <phoneticPr fontId="46" type="noConversion"/>
  </si>
  <si>
    <t>預算支出總計</t>
    <phoneticPr fontId="46" type="noConversion"/>
  </si>
  <si>
    <t>實際支出總計</t>
    <phoneticPr fontId="46" type="noConversion"/>
  </si>
  <si>
    <t>實際收入總計</t>
    <phoneticPr fontId="46" type="noConversion"/>
  </si>
  <si>
    <t>結餘</t>
    <phoneticPr fontId="46" type="noConversion"/>
  </si>
  <si>
    <t>因103-2學生會期末公關禮品於6月27日送出，於第八次定期大會之後，故依據預算法第35條提出展延
 預計暑假將支出350元小禮*10組+卡片印製78*30張=5,840元
 【展延金額15,000元】</t>
    <phoneticPr fontId="46" type="noConversion"/>
  </si>
  <si>
    <t>其他美宣、場地佈置等零星支出。因本學期末遇選舉投票日，故此活動將於下學期初舉辦，故依據預算法第35條提出展延
 【展延金額800元】</t>
    <phoneticPr fontId="46" type="noConversion"/>
  </si>
  <si>
    <t>製作檢討單、說明資料等支出。因本學期末遇選舉投票日，故此活動將於下學期初舉辦，故依據預算法第35條提出展延
 【展延金額800元】</t>
    <phoneticPr fontId="46" type="noConversion"/>
  </si>
  <si>
    <t>秘書部將於期末時辦理聚餐，依過往經驗，出席人次約120人
 依照校內便當統一價格辦理，每人補助80元，共計9600元，因本學期末遇選舉投票日，故此活動將於下學期初舉辦，故依據預算法第35條提出展延
 【展延金額9600元】</t>
    <phoneticPr fontId="46" type="noConversion"/>
  </si>
  <si>
    <t>預備會議125，第一次定期大會150
第二次定期大會300，第三次定期大會150
第四次定期大會94，第五次定期大會220
第一次特別大會66，第六次定期大會224
第七次定期大會220，第八次定期大會300
預計共1849分鐘</t>
  </si>
  <si>
    <t>學生代表出席紀錄
https://goo.gl/ChShCJ
秘書處出席紀錄
https://goo.gl/XQrZ8r</t>
  </si>
  <si>
    <t>40元/人，截至第七次紀律委員會，已執行108人次，累計出席人次為252，預計再執行5,760與第三次及第四次財務活動聯席委員會與第三次外務委員會部分。</t>
  </si>
  <si>
    <t>104-1會期之初補印10份提供學代索取，每本印製費172元，已執行1,720。寒假將印製104-1法規彙編印送學代會、行政部門及法院，並分送學校各級處室，另加留存建檔用，預計印製75本。</t>
  </si>
  <si>
    <t>已執行單據
https://goo.gl/tsuuJc</t>
  </si>
  <si>
    <t>估計約250頁，一頁5元，於寒假執行。</t>
  </si>
  <si>
    <t>學校補助收入</t>
    <phoneticPr fontId="46" type="noConversion"/>
  </si>
  <si>
    <t>課外活動組補助電影節費用</t>
    <phoneticPr fontId="46" type="noConversion"/>
  </si>
  <si>
    <t>文化部</t>
    <phoneticPr fontId="46" type="noConversion"/>
  </si>
  <si>
    <t>學校補助收入</t>
    <phoneticPr fontId="46" type="noConversion"/>
  </si>
  <si>
    <t>學校補助</t>
    <phoneticPr fontId="46" type="noConversion"/>
  </si>
  <si>
    <t>課活組補助收入</t>
    <phoneticPr fontId="46" type="noConversion"/>
  </si>
  <si>
    <t>利息收入</t>
    <phoneticPr fontId="46" type="noConversion"/>
  </si>
  <si>
    <t>郵局、中國信託利息</t>
    <phoneticPr fontId="46" type="noConversion"/>
  </si>
  <si>
    <t>財務部</t>
    <phoneticPr fontId="46" type="noConversion"/>
  </si>
  <si>
    <t>向廠商收取攤位費用1000元共12攤</t>
    <phoneticPr fontId="46" type="noConversion"/>
  </si>
  <si>
    <t>預計借活大103、活大104，因本學期末遇選舉投票日，故此活動將於下學期初舉辦，故依據預算法第35條提出展延
 【展延金額0元】</t>
    <phoneticPr fontId="46" type="noConversion"/>
  </si>
  <si>
    <t>校友贊助</t>
    <phoneticPr fontId="46" type="noConversion"/>
  </si>
  <si>
    <t>校友捐款</t>
    <phoneticPr fontId="46" type="noConversion"/>
  </si>
  <si>
    <t>校友捐款</t>
    <phoneticPr fontId="46" type="noConversion"/>
  </si>
  <si>
    <t>會長</t>
    <phoneticPr fontId="46" type="noConversion"/>
  </si>
  <si>
    <t>聲字第一號第一次評議庭卷宗影印費</t>
    <phoneticPr fontId="46" type="noConversion"/>
  </si>
  <si>
    <t>下級庭(四人*80元*5次)+上級庭(六人*80元*5次)+解釋庭(十一人*80元*2次)
仲字第一號第二次言辯庭4人*80元、聲字第二號第一次評議庭9人*80元、聲字第二號第一次言辯庭10人*80元、上訴字第一號第一次言辯庭6人*80元、上訴字第一號第一次評議庭5人*80元</t>
    <phoneticPr fontId="46" type="noConversion"/>
  </si>
  <si>
    <t>每次開庭之筆錄300元，預計十二次
仲字第一號第二次言辯庭、聲字第二號第一次評議庭、聲字第二號第一次言辯庭、上訴字第一號第一次言辯庭</t>
    <phoneticPr fontId="46" type="noConversion"/>
  </si>
  <si>
    <t xml:space="preserve">103-2展延款項金額145,000，扣除至20150928所實際支出金額85904之帳戶餘額。
</t>
    <phoneticPr fontId="46" type="noConversion"/>
  </si>
  <si>
    <t>行政工作所需之各項文具或設備，如紙筆、文具夾、印台、隨身碟、電池等等。</t>
    <phoneticPr fontId="46" type="noConversion"/>
  </si>
  <si>
    <t xml:space="preserve">本學期共進行跨行匯款25次，外加存摺更名工本費共
25*30+50=800，因寒假仍有匯款需求，故依據預算法第35條提出展延【展延金額150元】
</t>
    <phoneticPr fontId="46" type="noConversion"/>
  </si>
  <si>
    <t>借用活大以外教室場地費與場地設備費，以新生大樓教室借用費預估之。大教室620元、中教室380元，暫定共借用11次，前者估3次後者估8次。預備會議、八次常會與第一次特別大會共租借10次，1次大教室、9次中教室，共4040。</t>
    <phoneticPr fontId="46" type="noConversion"/>
  </si>
  <si>
    <t>103-2執行15,300，104-1執行17,000，總執行金額32,300。</t>
    <phoneticPr fontId="46" type="noConversion"/>
  </si>
  <si>
    <t xml:space="preserve">80/人，學生代表出席402人次，共32,160元；秘書列席40人次，共3,200元，預計發出35,360，103-2執行33,000，104-1執行0，總執行金額33,000。
</t>
    <phoneticPr fontId="46" type="noConversion"/>
  </si>
  <si>
    <t>40/人，學生代表出席248人次，共9,920元；秘書列席49人次，共1,960元，預計發出11880，103-2執行9,920，104-1執行200，總執行金額10,120。</t>
    <phoneticPr fontId="46" type="noConversion"/>
  </si>
  <si>
    <t>編印103學年度第2會期法規彙編；每本170元，共20本。分送各學生代表、行政部門、學生法院及本校各單位，預計支出3,400，103-2執行0，104-1執行3400，總執行金額3,400。</t>
    <phoneticPr fontId="46" type="noConversion"/>
  </si>
  <si>
    <t xml:space="preserve"> 暑假104-1會期新任學代培力課程，預計支出8,000，103-2執行0，104-1執行7,084，總執行金額7,084。</t>
    <phoneticPr fontId="46" type="noConversion"/>
  </si>
  <si>
    <t xml:space="preserve"> 一份10.5，26位卸任學代、20位委員會主席副主席、13位秘書，共59份。</t>
    <phoneticPr fontId="46" type="noConversion"/>
  </si>
  <si>
    <t>104-1會期定期大會校方補助實際額度為18,000，實際申報會議記錄製作費16,708（含2%保費328元），加上影印費1,292，實際獲得補助款為17,672。</t>
    <phoneticPr fontId="46" type="noConversion"/>
  </si>
  <si>
    <t>議長3000元，秘書處3000元。</t>
    <phoneticPr fontId="46" type="noConversion"/>
  </si>
  <si>
    <t>秘書處各項文件及公文，大會各項資料影印。</t>
    <phoneticPr fontId="46" type="noConversion"/>
  </si>
  <si>
    <t>共匯入104-1預算187930與追加預算2630元</t>
    <phoneticPr fontId="46" type="noConversion"/>
  </si>
  <si>
    <t>《花火專刊》報紙印刷費，尺寸580x380 mm，一刊4頁全彩印刷，5000份含稅。費用由印刷廠商估計，見估價單。由於前期其他產出因受訪者對於受訪內容有疑慮而既已造成時程延宕，加上當期專刊之受訪者談妥接受新聞部訪問後，因為時程忙碌而將訪問時間不斷延後，然已承諾將以報紙形式呈現產出，但同時考量新聞部產出之內容品質與花火品牌及臺大學生會新聞部長期建立之形象息息相關，以展延方式希望能兼顧外部承諾及新聞部的品質。故依照預算法35條展延【展延金額：10,125元】</t>
    <phoneticPr fontId="46" type="noConversion"/>
  </si>
  <si>
    <t>含手機殼印刷費及包裝費275元。附加決議：關於公關部校慶紀念品製作費，其運用方式須與外務委員會協議後，始得支用。
成本費：103,820 稅 5,191 總共109,011</t>
    <phoneticPr fontId="46" type="noConversion"/>
  </si>
  <si>
    <t xml:space="preserve">秀泰影城電影票210*25=5250
</t>
    <phoneticPr fontId="46" type="noConversion"/>
  </si>
  <si>
    <t>飲品140*2+120*1+150*1+180*1+200*2=1130</t>
    <phoneticPr fontId="46" type="noConversion"/>
  </si>
  <si>
    <t>一本52頁，發行1000本，30600元</t>
    <phoneticPr fontId="46" type="noConversion"/>
  </si>
  <si>
    <t>文件影印費35+文具購買費195=230</t>
    <phoneticPr fontId="46" type="noConversion"/>
  </si>
  <si>
    <t>每篇600元*3篇=1800</t>
    <phoneticPr fontId="46" type="noConversion"/>
  </si>
  <si>
    <t>主題徵文稿費600*4篇=2400</t>
    <phoneticPr fontId="46" type="noConversion"/>
  </si>
  <si>
    <t>本學期並未動用到雜支。</t>
    <phoneticPr fontId="46" type="noConversion"/>
  </si>
  <si>
    <t>《花火專刊》報紙印刷費5000份=10125</t>
    <phoneticPr fontId="46" type="noConversion"/>
  </si>
  <si>
    <t xml:space="preserve">會計系 會計營晚會 2700
材料系 材料營晚會 400
流唱社 流唱營晚會 5000
流唱社 流唱營晚會 4700
園藝系 園藝營晚會 2700
藥學系 藥學營晚會 4100
電機系 電機實驗 500
  USN USN晚會 2500
人類學博物館 國寶婚禮 2900
會計系 會計系內活動 500
園藝系 園藝系烤 2900
化工系 化工系卡 1500
國標社 吟星舞展 4400
政治系 政治達人秀 4000
圖資系.機械系 圖資機械達人秀 4300
經濟系 經濟系卡 6400
會計系 會計系卡 5050
管理學院 舞會 600
手語社 手語之夜 600
醫學系 醫學之夜 6000
民謠吉他社 民謠之夜 6000
鋼琴社 期末公演 1200
熱舞社 期末呈現 1000
園藝系 園藝系內活動 1500
外文系 外文之夜 6000
小海豚MV舞蹈社 小海豚小成發 200
</t>
    <phoneticPr fontId="46" type="noConversion"/>
  </si>
  <si>
    <t>現場報名$60*6人+$30*1人（將禮物留下者半價）=$390</t>
    <phoneticPr fontId="46" type="noConversion"/>
  </si>
  <si>
    <t>本學期並未動用到文具費。</t>
    <phoneticPr fontId="46" type="noConversion"/>
  </si>
  <si>
    <t>大富翁收據列印$50、工人大會資料列印$100</t>
    <phoneticPr fontId="46" type="noConversion"/>
  </si>
  <si>
    <t>綜合蛋糕捲$14*90 + 冰紅茶8公升$400*1桶 + 運費一趟$200*2趟 - 折扣$60=$2000(廠商：趴趴走美食工坊)</t>
    <phoneticPr fontId="46" type="noConversion"/>
  </si>
  <si>
    <t>租借燈音講座場地：新生教室100元＋設備費100元</t>
    <phoneticPr fontId="46" type="noConversion"/>
  </si>
  <si>
    <t>追蹤燈(18000*2)+5%稅金運費=36000+1830+600=38430</t>
    <phoneticPr fontId="46" type="noConversion"/>
  </si>
  <si>
    <t>單價990 * 數量2組(包括對講機、充電座、耳機)</t>
    <phoneticPr fontId="46" type="noConversion"/>
  </si>
  <si>
    <t>MU-53HNS 頭戴麥克風單價$1800*數量8</t>
    <phoneticPr fontId="46" type="noConversion"/>
  </si>
  <si>
    <t>擴大機經高壓電損壞，維修與檢測費用5500+275(5%的稅金)=$5775
[X32數位控台總維修費用]頂盛音響企業社:
CH28 XLR插座 *1+CH9 Fader *1+Group 5 select 鈕 *1+螢幕旋鈕*1 5000+5%– 1025(預備金)= 4225
超出預算使用預備金1025</t>
    <phoneticPr fontId="46" type="noConversion"/>
  </si>
  <si>
    <t>馬芬12入$215*13+小拐杖糖$97+巧克力$349+奶油糖$299+烤雞$179*31=$9,089
披薩$300*11-折扣$30*11=$2,970
水煎包$13*130=$1,690
紅豆餅$10*165=$1,650</t>
    <phoneticPr fontId="46" type="noConversion"/>
  </si>
  <si>
    <t>金日本鈴$180*2+銀日本鈴$180*2+彩色日本鈴$180*2+紅線$15+營業稅$55=$1,150
保麗龍膠 $20*11=$220
禮物用布$882+營業稅$44=$926
金色日本鈴$150+自由鐘$108+金粉$50+鍛帶$40+金環$30+銀日本鈴$150+營業稅$26=$554
紙燈籠$17*70+LED燈$15*70+營業稅$120=$2,520
星星摺紙$11+合成糊$8+緞帶$19=$38
水彩筆$23*4+梅花盤$11+水彩盤$15*3+水彩筆$21*7+白顏料$23*2+青顏料$23*3+黑顏料$23*2+紅顏料$23*3+黃顏料$23*3=$594
包裝用牛皮紙$5*31=$155
5.5M文公$90
膠帶$29
剪刀$15*3+剪刀$18*3+雙面膠$19*12=$327
剪刀$16*4=$64
保麗龍膠$57
膠帶$29*6=$174
童軍繩$20*2+單包便利貼$12*2=$64
緞帶$339*2=$678
薑餅屋用營養口糧$195+彩虹糖$49*2+牛奶巧克力$99+QQ果$99+圓紙盤$48+保鮮膜$25=$564
營養口糧$13*5+糖粉$39*2+糖粉$49*2+蛋$45=$286
布$189
紙杯100入$54+調棒$47=$101
空瓶$10*70+棉花$38*9+原子印油$27*2+原子印油藍$27*3+原子印油紅$27*5+亮片$220=$1,532
 顏料(橘、朱、群、白)$23*4+水彩筆$15*10+保麗龍膠$27*3=$323 禮物燈籠用顏料青$23*2+黃$23*2+紅$23*2+白$23*2+梅花盤$11*2=$206</t>
    <phoneticPr fontId="46" type="noConversion"/>
  </si>
  <si>
    <t>聖誕小卡印製$400+$500
聖誕貼紙印製$500
聖誕卡影印$180+$230+$106</t>
    <phoneticPr fontId="46" type="noConversion"/>
  </si>
  <si>
    <t>背板印刷$2,000</t>
    <phoneticPr fontId="46" type="noConversion"/>
  </si>
  <si>
    <t>裝飾用鐘鈴161
（聖誕樹$1,490+電鍍球$99*2+雪人吊飾$69）*0.88(88折)=$1,546
裝飾用魔帶$32*2=$64
聖誕樹裝飾品保麗龍球$28*5+保麗龍球$20+保麗龍球$16+長鋁箔$24*4+紙品$12*2+紙品$29*5=$441
禮物塊$49+拐杖$29+雪花$29*3+金蝴蝶$39=$204
聖誕飾品$414
聖誕飾品$37+$224+$14*5+運費$120+營業稅$23</t>
    <phoneticPr fontId="46" type="noConversion"/>
  </si>
  <si>
    <t>燈光租金LED*8 $3,360</t>
    <phoneticPr fontId="46" type="noConversion"/>
  </si>
  <si>
    <t>[聖誕野餐宣傳]糖果($500+$300+$200)+糖果包裝魔帶$32*3+OPP袋$36*5</t>
    <phoneticPr fontId="46" type="noConversion"/>
  </si>
  <si>
    <t>拍立得底片$180+營業稅$9</t>
    <phoneticPr fontId="46" type="noConversion"/>
  </si>
  <si>
    <t>蛋$50+麵粉$35*3+糖33*2+巧克力磚$150+可可粉$72
麵粉$35*3+糖33*2+巧克力磚$138=$309</t>
    <phoneticPr fontId="46" type="noConversion"/>
  </si>
  <si>
    <t>學校無償提供場地，校慶當天博雅一個小時的人事管理費$250</t>
    <phoneticPr fontId="46" type="noConversion"/>
  </si>
  <si>
    <t>素食點心$80*3+飲料($49*110+$55*15)</t>
    <phoneticPr fontId="46" type="noConversion"/>
  </si>
  <si>
    <t>大富翁職業性向測驗RPG網頁設計$5,000
臺大湊熱鬧主視覺設計$5000</t>
    <phoneticPr fontId="46" type="noConversion"/>
  </si>
  <si>
    <t>實際門票列印780張$1,600</t>
    <phoneticPr fontId="46" type="noConversion"/>
  </si>
  <si>
    <t>對講機10支(包括耳機10副及充電器10個)租金$2000</t>
    <phoneticPr fontId="46" type="noConversion"/>
  </si>
  <si>
    <t xml:space="preserve">臺大大富翁主視覺設計超支，動用預備金$1,000
X32數位控台總維修費用，動用預備金$1,025
</t>
    <phoneticPr fontId="46" type="noConversion"/>
  </si>
  <si>
    <t xml:space="preserve"> 80元x130位=10,400元</t>
    <phoneticPr fontId="46" type="noConversion"/>
  </si>
  <si>
    <t>道具列印$220
環保塑膠袋$1+紙品5元商品*38+紙品6元商品*72+紙品29元商品*1+雄獅奇異筆黑$9*5+大漢硬質不織布$12*3+大漢硬質不織布$12*3+3M透明膠帶$21
布($50*4匹 +$10營業稅)+宣紙(林三益書法範本集)$53+保麗龍球(7cm $15*6+8cm $19*1)+鱈魚絲$47+保鮮膜$75
關卡題目影印費($69+5%營業稅)+特殊區道具列印$348+試跑用道具[柳橙汁$27+芭樂汁$27+樂事$29+香$24+綠豆$53+保鮮膜$98+紅蔥頭$20($42-變價$22)+紅蘿蔔$48-折扣$10]
闖關卡用[白玉卡 A4 $5*25張+灰紙板 A4 $5*12張]+美術紙A4 $5*67張+遊戲小卡[萊妮紙20張入包]$90 *5+道具卡用[PP板$25 + 紙$5*10張 + PP板$12*4+PP板$12*3]+彩色影印($5*147張)$735 + 黑白影印($0.7*276張)$193
鈔票列印($1,420+$5,000+$5,000)+關牌列印($2,670+$2,525+$2,330+$2,000)+SOP列印$640+小隊牌&amp;地圖印製$1,520
活動道具[透明膠帶$32*2卷+口紅膠$12*10個+奇異筆$12*10支+維大力汽水$54+樂事$40+冰塊$90+蘆筍汁$468+可口可樂24入$249+小白菜($24*2-折扣$5)$43+青江菜($22-折扣$3)$19+紅蘿蔔($69-折扣$30)$39+高麗菜($45-折扣$6)$39+購物袋$2+柳橙汁$432-可口可樂折扣$60+水球100入$32+水球300入$96+標籤$20*2+人體彩繪筆$39*2]
遊戲道具[保麗龍球12入 $20*2+ 3號水球 $12+ 4號水球 $12+ 5號水球 $12+水球100入 $32+ 墨汁$12 + 綜合美術紙 $19 + 毛筆$40 =$179
 墨汁$12+書畫中楷$24*2 = $60
 車票列印$480]
布地圖$213.85*24(含營業稅5%)=$5,132</t>
    <phoneticPr fontId="46" type="noConversion"/>
  </si>
  <si>
    <t>稿費600*3篇=1800元</t>
    <phoneticPr fontId="46" type="noConversion"/>
  </si>
  <si>
    <t>保麗龍切裁器$56+碳鋅電池$40
大型場佈用[白膠$85*2 +廣告顏料$140+噴漆$108+布$56*4+全開紙$48*4+雙面膠$36*4+膠帶$36*3+剪刀$20*2 +膠水$16*3+紙$16*3+PP板$64]+全開紙$26*3+雙面泡棉膠$43*2
鐵絲$29*3+鐵絲$65
+[白膠$80*2+紙$15*10-10%折扣$31]+壓克力水彩顏料$39+壓克力水彩顏料$23*4+珠光壓克力顏料$38+圓頭水彩筆$24+平頭水彩筆$44+保麗龍板$65+奇異筆$9*4+水彩筆$27+顏料$23+紙黏土$$30*4+珍珠板$84+美術紙$5*4+3吋高級油粉刷$33+1.5吋高級油粉刷$17+賽璐璐片$15+布紋膠帶 $29*2+電氣膠帶$11*2
毛布$32+紅色絲帶$28+金蔥絲帶$59
佈關用椅子$119*2把
場佈用[書面紙(4開) $5 * 8=40
 膠帶 $47+鐵線 $10 * 2=$67
 壓克力顏料$39]</t>
    <phoneticPr fontId="46" type="noConversion"/>
  </si>
  <si>
    <t>講師費1600*2=3200</t>
    <phoneticPr fontId="46" type="noConversion"/>
  </si>
  <si>
    <t>(新生教學大樓場地租借費200+設備租借費180)*2場=760</t>
    <phoneticPr fontId="46" type="noConversion"/>
  </si>
  <si>
    <t>文件影印費60元</t>
    <phoneticPr fontId="46" type="noConversion"/>
  </si>
  <si>
    <t>發電機租金5500
音響租金(混音器*1+外區監聽喇叭*4+舞台監聽喇叭*4+主系統擴大機*3+監聽擴大機*1+重低音擴大機*1+無線麥克風*4+收音系統*1+訊號連接線*1+電源連接線*1+喇叭連接線*1)  共$12,600</t>
    <phoneticPr fontId="46" type="noConversion"/>
  </si>
  <si>
    <t>本學期進度屬資料研究階段，並未使用影印費。</t>
    <phoneticPr fontId="46" type="noConversion"/>
  </si>
  <si>
    <t>本學期進度屬資料研究階段，並未使用影印費。</t>
    <phoneticPr fontId="46" type="noConversion"/>
  </si>
  <si>
    <t xml:space="preserve">本學期進度屬資料研究階段，並未有實體活動，並未使用宣傳費。 </t>
    <phoneticPr fontId="46" type="noConversion"/>
  </si>
  <si>
    <t xml:space="preserve">性別友善健檢，初試紙本影印200份，每份3.5元 </t>
    <phoneticPr fontId="46" type="noConversion"/>
  </si>
  <si>
    <t>臺大愛滋月活動海報、酷卡相關設計，設計人陳品睿。</t>
    <phoneticPr fontId="46" type="noConversion"/>
  </si>
  <si>
    <t xml:space="preserve">愛滋月系列講座的所有回饋單、問卷。 </t>
    <phoneticPr fontId="46" type="noConversion"/>
  </si>
  <si>
    <t>講師費1600*6位</t>
    <phoneticPr fontId="46" type="noConversion"/>
  </si>
  <si>
    <t>借用博雅一樓圓桌區，每場1900元*2=3800＋新生教室200元</t>
    <phoneticPr fontId="46" type="noConversion"/>
  </si>
  <si>
    <t>活動簡報講義（600張）、補充法條（160張） 、簽到單與回饋單（88張），共676元</t>
    <phoneticPr fontId="46" type="noConversion"/>
  </si>
  <si>
    <t>彩色海報140元</t>
    <phoneticPr fontId="46" type="noConversion"/>
  </si>
  <si>
    <t xml:space="preserve">延續前一屆場地佈置，並未使用場地佈置費。
</t>
    <phoneticPr fontId="46" type="noConversion"/>
  </si>
  <si>
    <t>並無與談人核銷車馬費</t>
    <phoneticPr fontId="46" type="noConversion"/>
  </si>
  <si>
    <t>採線上宣傳形式，並無實體宣傳品。</t>
    <phoneticPr fontId="46" type="noConversion"/>
  </si>
  <si>
    <t>校友捐款國立臺灣大學學生會</t>
    <phoneticPr fontId="46" type="noConversion"/>
  </si>
  <si>
    <t>學代會第六次常會資料影印57元</t>
    <phoneticPr fontId="46" type="noConversion"/>
  </si>
  <si>
    <t>從學校出發直接去廠商拿紋身貼紙（去程）=$300 從學校出發直接去廠商拿紋身貼紙（回程）=$300</t>
  </si>
  <si>
    <t xml:space="preserve">例會茶水費 1164 = 飲料805、雞排330、紙杯29 </t>
    <phoneticPr fontId="46" type="noConversion"/>
  </si>
  <si>
    <t>並未臨時借用場地。</t>
    <phoneticPr fontId="46" type="noConversion"/>
  </si>
  <si>
    <t xml:space="preserve">印章1個*60元＋影印費用488元 </t>
    <phoneticPr fontId="46" type="noConversion"/>
  </si>
  <si>
    <t>與學生會其他場地共用，並未支出場地費。</t>
    <phoneticPr fontId="46" type="noConversion"/>
  </si>
  <si>
    <t>本學期並未舉行演講會。</t>
    <phoneticPr fontId="46" type="noConversion"/>
  </si>
  <si>
    <t>宣傳活動宣傳設計費5000元</t>
    <phoneticPr fontId="46" type="noConversion"/>
  </si>
  <si>
    <t>選舉系列活動宣傳海報A2 500份：2000元；選舉報報(候選人、政見、票點宣傳、電子投票介面簡介、投票方式簡介)A5雙面騎馬釘或A2：2頁*200份=400張，印刷費+運費=4000；酷卡500張：500元(含運費)</t>
    <phoneticPr fontId="46" type="noConversion"/>
  </si>
  <si>
    <t>(新生教學館中教室場地費200設備費180)380元*2場</t>
    <phoneticPr fontId="46" type="noConversion"/>
  </si>
  <si>
    <t>選務人員工作手冊、保密協定同意書、保證金契約、檢核評分單影印</t>
    <phoneticPr fontId="46" type="noConversion"/>
  </si>
  <si>
    <t>(新生教學館場地費100設備費100)200元*3場</t>
    <phoneticPr fontId="46" type="noConversion"/>
  </si>
  <si>
    <t>帳篷2頂+12個票點的桌椅(各票點桌椅組數從原有的一組提升成為兩組，共20組)運送＋運回運費=7455</t>
    <phoneticPr fontId="46" type="noConversion"/>
  </si>
  <si>
    <t>膠帶46、牛皮紙信封45、足勇小剪刀57、繩子37、網路線56、萬用貼144、絕緣膠帶44、筆75=504，超出部分由選委會自行吸收</t>
    <phoneticPr fontId="46" type="noConversion"/>
  </si>
  <si>
    <t>工讀金簽收單、道具清點單、選務人員簽到單、特殊狀況記錄表</t>
    <phoneticPr fontId="46" type="noConversion"/>
  </si>
  <si>
    <t>2500(份)*0.5(每張二份)*0.6(元)</t>
    <phoneticPr fontId="46" type="noConversion"/>
  </si>
  <si>
    <t>人事費用：開發：每小時250元、每日4小時、20日計NT$ 20,000、維運 NT$ 10,000</t>
    <phoneticPr fontId="46" type="noConversion"/>
  </si>
  <si>
    <t>調整維運時間二十天計算方式：驗收日前15天、驗收日後5天。
人事費用：每小時250元、每日4小時、20日計NT$ 20,000</t>
    <phoneticPr fontId="46" type="noConversion"/>
  </si>
  <si>
    <t>加開伺服器成本（一單位一天150元計算）--測試期間：5天*1單位，共NT$ 750；投票日：1天*12單位NT$1,800；研討會1天*1單位NT$150，總計NT$2,700</t>
    <phoneticPr fontId="46" type="noConversion"/>
  </si>
  <si>
    <t>與邀稿對象在時程安排以及主題安排上未能取得共識，未能邀到稿件。</t>
    <phoneticPr fontId="46" type="noConversion"/>
  </si>
  <si>
    <t>活動贈獎點心布朗尼550元</t>
    <phoneticPr fontId="46" type="noConversion"/>
  </si>
  <si>
    <t>一本64頁，發行1500本，48750元</t>
    <phoneticPr fontId="46" type="noConversion"/>
  </si>
  <si>
    <t>野餐墊$39*7+購物袋$2=$275
鋁箔墊$39*8+包巾$39*10=$702
野餐墊$65*2+$59*4+$65*2=$496
保麗龍箱運費$800 保麗龍箱$10*30 
打火機$10*5+野餐墊$59*8+垃圾袋$59+杯子$25*5=$706</t>
    <phoneticPr fontId="46" type="noConversion"/>
  </si>
  <si>
    <t>[聖誕野餐場佈支出]絨布造型筆($19*3-折扣$8)$49
聖誕帽$12*9+聖誕襪$19+聖誕眼鏡框$49+聖誕老人揮手頭$39+造型頭飾$39+聖誕禮包15*3-折扣$82=217
聖誕裝飾$49*3=$147
聖誕老人裝$400+麋鹿裝$400=$800
裝飾用金銀帶$24*4+普通緞帶$20*2+灰銅卡$8*4=$168
聖誕節宣傳活動看板印刷$110*2+$16*4=$284
裝飾用 緞帶$229*2+鐵線$29*2+緞帶$199=$715</t>
    <phoneticPr fontId="46" type="noConversion"/>
  </si>
  <si>
    <t>夜宿共312人 x報名費150元＝46800</t>
    <phoneticPr fontId="46" type="noConversion"/>
  </si>
  <si>
    <t>雞蛋糕 每份30元x20份＝600
燒仙草 每杯40元 x45份＝1800
爆米花 每份25元x10 ＝250</t>
    <phoneticPr fontId="46" type="noConversion"/>
  </si>
  <si>
    <t>印章(50元*4個)</t>
    <phoneticPr fontId="46" type="noConversion"/>
  </si>
  <si>
    <t>交接證書印刷656元</t>
    <phoneticPr fontId="46" type="noConversion"/>
  </si>
  <si>
    <t>交接典禮茶點2000元</t>
    <phoneticPr fontId="46" type="noConversion"/>
  </si>
  <si>
    <t>交接典禮現場用途180元</t>
    <phoneticPr fontId="46" type="noConversion"/>
  </si>
  <si>
    <t>由會內同學無償拍攝。</t>
    <phoneticPr fontId="46" type="noConversion"/>
  </si>
  <si>
    <t>新生場地費380*2場。</t>
    <phoneticPr fontId="46" type="noConversion"/>
  </si>
  <si>
    <t>茶點費2000*2場。</t>
    <phoneticPr fontId="46" type="noConversion"/>
  </si>
  <si>
    <t>使用課活組影印卡影印。</t>
    <phoneticPr fontId="46" type="noConversion"/>
  </si>
  <si>
    <t>後改於校外舉辦，並未使用場地費。</t>
    <phoneticPr fontId="46" type="noConversion"/>
  </si>
  <si>
    <t>更改培力形式，並未邀請講師。</t>
    <phoneticPr fontId="46" type="noConversion"/>
  </si>
  <si>
    <t>披薩八個＋沙拉四盒＋玉米濃湯五杯$5426
雞肉捲五盒＋奶油餐包三袋$2132
果汁八瓶$656
點心、水果每盤500元 各3盤</t>
    <phoneticPr fontId="46" type="noConversion"/>
  </si>
  <si>
    <t>工人手冊(8.5元*31份=264元)+活動手冊(8.5元*70份=595元)+裝訂(0.6元*6=3.6元)
每本25元*30本
注意事項單子1*4張</t>
    <phoneticPr fontId="46" type="noConversion"/>
  </si>
  <si>
    <t>培力資料印刷(2.4元*80份=192元)
簽到表2元*4份=$8 遊園地圖黑白2元*10份=$20 培力補充資料2元*70份=$140</t>
    <phoneticPr fontId="46" type="noConversion"/>
  </si>
  <si>
    <t>期初培力雜支停車費（40元＊3小時）</t>
    <phoneticPr fontId="46" type="noConversion"/>
  </si>
  <si>
    <t>本學期並未舉辦公聽會。</t>
    <phoneticPr fontId="46" type="noConversion"/>
  </si>
  <si>
    <t>7人帳450*64頂。</t>
    <phoneticPr fontId="46" type="noConversion"/>
  </si>
  <si>
    <t>活動宣傳由廠商贊助海報費用。</t>
    <phoneticPr fontId="46" type="noConversion"/>
  </si>
  <si>
    <t>彩繪椰林、臺大之夜 之場地區域清潔費用 14000 元</t>
    <phoneticPr fontId="46" type="noConversion"/>
  </si>
  <si>
    <t>暑期並未購買文具。</t>
    <phoneticPr fontId="46" type="noConversion"/>
  </si>
  <si>
    <t>暑期並未使用影印。</t>
    <phoneticPr fontId="46" type="noConversion"/>
  </si>
  <si>
    <t>網站網域續約費[八月34.64美金*匯率32]</t>
    <phoneticPr fontId="46" type="noConversion"/>
  </si>
  <si>
    <t>本學期會辦無需添購文具。</t>
    <phoneticPr fontId="46" type="noConversion"/>
  </si>
  <si>
    <t>上半學期場地租借費6840元，下半學期場地租借費用11940元</t>
    <phoneticPr fontId="46" type="noConversion"/>
  </si>
  <si>
    <t>行政會議茶點支出415元。</t>
    <phoneticPr fontId="46" type="noConversion"/>
  </si>
  <si>
    <t>聚餐530元*10人
點心400元/盤*4+飲料300元/桶*2
+水果250元/盤*2</t>
    <phoneticPr fontId="46" type="noConversion"/>
  </si>
  <si>
    <t>印製宣傳性月海報21張*$87*2</t>
    <phoneticPr fontId="46" type="noConversion"/>
  </si>
  <si>
    <t>由會內同學協助維護。</t>
    <phoneticPr fontId="46" type="noConversion"/>
  </si>
  <si>
    <t>印表機1台($1667+營業稅$83)</t>
    <phoneticPr fontId="46" type="noConversion"/>
  </si>
  <si>
    <t>大披薩三個 999元+歡樂分享餐 兩套 3198元+特惠副食：炸雞 168元+特惠副食：拼盤 390元+炸雞餐盒 429元+香炸薯球 49元+義式焗烤麵 168元+無炸物拼盤 200元
水果六盤（200 x 6）+餅乾五袋（240 x 5）
+飲料兩桶（300 x 2）
+甜點七盤（一盤150元 x 7 =1050)。
超支部分由幹部吸收。</t>
    <phoneticPr fontId="46" type="noConversion"/>
  </si>
  <si>
    <t>在校外舉辦，未使用經費。</t>
    <phoneticPr fontId="46" type="noConversion"/>
  </si>
  <si>
    <t>由酷可廠商贊助。</t>
    <phoneticPr fontId="46" type="noConversion"/>
  </si>
  <si>
    <t>早餐：牛奶$21*54瓶+25元的麵包$16*40個
午餐：80元*50個
晚餐：80元*14個</t>
    <phoneticPr fontId="46" type="noConversion"/>
  </si>
  <si>
    <t>視天氣準備：爆米花每頂帳篷100元無限取用，預計60份；飲料每杯20元，預計300份；燒仙草每份40元，預計100份；雞蛋糕每份30元，預計200份；紅豆湯圓每碗55元，預計50份；棉花糖每份30元，預計50份。</t>
    <phoneticPr fontId="46" type="noConversion"/>
  </si>
  <si>
    <t>早餐收入13550
六人份（300元）x15
五人份（250元）x18
四人份（200元）x22
三人份（150元）x1</t>
    <phoneticPr fontId="46" type="noConversion"/>
  </si>
  <si>
    <t>一個信封和一個明信片一組$4.4*500組+稅$16
充氣玩具[動物長棒$23*20+小狼牙棒$25*10+大槌子$25*10+大吉他$35*10]
白色粉筆1200支，五色粉筆各400支，貼字用白色場佈膠帶x3=$2670+充汽球打氣筒$99
工人手冊黑白10元*41本=$410 工人簽到表1元*3張+夜宿收費收據2元*20張=$43 明信片3.5元*100張=$350 彩繪臺大明信片棉繩80元*1捆+5%稅=$84
帳篷位置圖彩色10元*9張+注意事項提醒1元*9張=$99 彩繪臺大明信片尼龍繩320元*4捆+5%稅=$1344 氣球打氣筒84元*1個+瞬間膠15元*1條=$99 交通管制示意圖彩色10元*10張+服務台告示牌彩色10元*6張+校慶企劃書彩色50元*4份+簽到表4元*6份+參加者詳細資料表4元*5份+工人sop1元*40張=$444</t>
    <phoneticPr fontId="46" type="noConversion"/>
  </si>
  <si>
    <t>紙袋$275+雞蛋糕機$570
爆米花盒$570
飲料用的塑膠杯、杯蓋和吸管共480元
夜宿台大食材費[白砂糖500g $22+沙拉油600ml $45+雞蛋糕粉8000g $1240+雞蛋80顆 $272]
阿薩姆紅茶$25*82=2000，冬瓜露$30*82=2400，蜜茶$30*82=2400</t>
    <phoneticPr fontId="46" type="noConversion"/>
  </si>
  <si>
    <t>印表機墨水匣黑白和彩色1組($857+營業稅$43)
HP NO.61 原廠彩色墨水匣CH562WA 688元 
HP NO.61 原廠黑色墨水匣CH561WA 545元
印表機紙114元*1包=$114</t>
    <phoneticPr fontId="46" type="noConversion"/>
  </si>
  <si>
    <t>牛奶$23*146瓶+豆奶$15*128瓶+麵包$16*274個+餐包$36*56袋+雜糧饅頭$54*16袋+紅蘿蔔吐司$36*40袋</t>
    <phoneticPr fontId="46" type="noConversion"/>
  </si>
  <si>
    <t>9月及10月2174.72元、11月1091元、12月1134元。
因一月部分尚未執行，故依據預算法第35條提出展延 【展延金額600元】</t>
    <phoneticPr fontId="46" type="noConversion"/>
  </si>
  <si>
    <t>影印費用400元。</t>
    <phoneticPr fontId="46" type="noConversion"/>
  </si>
  <si>
    <t>影印452元</t>
    <phoneticPr fontId="46" type="noConversion"/>
  </si>
  <si>
    <t>六趟計程車費共170+170+170+255+230+230=1225</t>
    <phoneticPr fontId="46" type="noConversion"/>
  </si>
  <si>
    <t xml:space="preserve">KFC全家餐549，拿坡里披薩1748，共2297 </t>
    <phoneticPr fontId="46" type="noConversion"/>
  </si>
  <si>
    <t>共進行13次行銷，金額總共為256+208+200+200+100+60+56+50+7+6+3+3+3=1152</t>
    <phoneticPr fontId="46" type="noConversion"/>
  </si>
  <si>
    <t xml:space="preserve">飲料96、飲料64、雞排330、麥當勞1024、麥當勞756 </t>
    <phoneticPr fontId="46" type="noConversion"/>
  </si>
  <si>
    <t>標誌牌12個製作費用1175</t>
    <phoneticPr fontId="46" type="noConversion"/>
  </si>
  <si>
    <t>平板電腦單台一天租金300 (300*1台*4天+54台*1天)*1.05=18270</t>
    <phoneticPr fontId="46" type="noConversion"/>
  </si>
  <si>
    <t>本學期並未使用影印費。</t>
    <phoneticPr fontId="46" type="noConversion"/>
  </si>
  <si>
    <t>本學期未使用公關費用。</t>
    <phoneticPr fontId="46" type="noConversion"/>
  </si>
  <si>
    <t>活大贊助。</t>
    <phoneticPr fontId="46" type="noConversion"/>
  </si>
  <si>
    <t>由公關部拉獎品贊助。</t>
    <phoneticPr fontId="46" type="noConversion"/>
  </si>
  <si>
    <t>活大贊助。</t>
    <phoneticPr fontId="46" type="noConversion"/>
  </si>
  <si>
    <t>26位*80元=2080</t>
    <phoneticPr fontId="46" type="noConversion"/>
  </si>
  <si>
    <t>校慶《我就尬藝你》創意市集主視覺、宣傳設計費$3000</t>
    <phoneticPr fontId="46" type="noConversion"/>
  </si>
  <si>
    <t>活大贊助</t>
    <phoneticPr fontId="46" type="noConversion"/>
  </si>
  <si>
    <t xml:space="preserve">台大電影節所用之電影「革命前夕的摩托車日記」版權費4500
台大電影節所用之電影「薩爾加多的凝視」版權費4500
台大電影節所用之電影「拔一條河」版權費3750
台大電影節所用之電影「一首搖滾上月球」版權費4000
台大電影節所用之電影「偷天鋼索人」版權費6300
台大電影節所用之電影「鬥陣俱樂部」版權費7000
台大電影節所用之電影「NO」版權費4200
[《珍愛泉源》5000、《四百擊》4500、《舞動人生》4000、《驕傲大聯盟》5000
共4部18500，9折優惠16650] 《血熱之心》3500
</t>
    <phoneticPr fontId="46" type="noConversion"/>
  </si>
  <si>
    <t>片名 : 十日性愛死 $40000，因劇院收費方式為（播映+場地+特殊播放格式）合併計算，故合併報帳，12500為此科目費用。
片名 : 醉生夢死 $40000，因劇院收費方式為（播映+場地+特殊播放格式+播放師）合併計算，故合併報帳，12500為此科目費用。
電影節開幕場《五星級魚干女》$27000</t>
    <phoneticPr fontId="46" type="noConversion"/>
  </si>
  <si>
    <t>2場DCP格式電影，必須請專門播映師之價格（15,000 /場*2）
片名 : 十日性愛死 $40000，因劇院收費方式為（播映+場地+特殊播放格式）合併計算，故合併報帳，15000為此科目費用。
片名 : 醉生夢死 $40000，因劇院收費方式為（播映+場地+特殊播放格式+播放師）合併計算，故合併報帳，15000為此科目費用。</t>
    <phoneticPr fontId="46" type="noConversion"/>
  </si>
  <si>
    <t>與電影公司及影城三方合作，推出回饋學生之神秘特映場，並且邀請影人到場進行座談
片名 : 十日性愛死 $40000，因劇院收費方式為（播映+場地+特殊播放格式）合併計算，故合併報帳，此科目費用為12500，
片名 : 醉生夢死 $40000，因劇院收費方式為（播映+場地+特殊播放格式+播放師）合併計算，故合併報帳，此科目費用為12500。</t>
    <phoneticPr fontId="46" type="noConversion"/>
  </si>
  <si>
    <t>臺大電影節閉幕場講師費用 1600元*2位
神祕場《十日性愛死》映後座談講師費$1600</t>
    <phoneticPr fontId="46" type="noConversion"/>
  </si>
  <si>
    <t>A2海報100張=1800、明信片酷卡1000張1500*3組=4500、A5手冊3000本=55000
電影節海報輸出$1800
布偶裝熊麻吉1000、小小兵1000次、杯麵2000各2次=8000</t>
    <phoneticPr fontId="46" type="noConversion"/>
  </si>
  <si>
    <t>電影節主視覺設計、海報手冊酷卡排版10000元。</t>
    <phoneticPr fontId="46" type="noConversion"/>
  </si>
  <si>
    <t>使用既有素材佈置。</t>
    <phoneticPr fontId="46" type="noConversion"/>
  </si>
  <si>
    <t>講師費用1600*2小時*3位</t>
    <phoneticPr fontId="46" type="noConversion"/>
  </si>
  <si>
    <t>麥當勞、義大利麵餐點費用共858元</t>
    <phoneticPr fontId="46" type="noConversion"/>
  </si>
  <si>
    <t>早班(13人)+晚班(13人)+全天班(11人)+選務中心選務(5人)+候補選務(5人)=47人
47(人)*225(元/人)=10575</t>
    <phoneticPr fontId="46" type="noConversion"/>
  </si>
  <si>
    <t>早班13人*750(元/人)=9750元
晚班13人*1050(元/人)=13650元
全天班11人*1725(元/人)=18975元</t>
    <phoneticPr fontId="46" type="noConversion"/>
  </si>
  <si>
    <t>由廠商贊助列印及分攤郵資。</t>
    <phoneticPr fontId="46" type="noConversion"/>
  </si>
  <si>
    <t>官網網域續約費超支709元。</t>
    <phoneticPr fontId="46" type="noConversion"/>
  </si>
  <si>
    <t>公關費：以成本價購買學生會手機殼贈送，成本2,340稅117 總共 2,457</t>
    <phoneticPr fontId="46" type="noConversion"/>
  </si>
  <si>
    <t>講師費：2000元*1位</t>
    <phoneticPr fontId="46" type="noConversion"/>
  </si>
  <si>
    <t>本學期並未使用紙本公關函。</t>
    <phoneticPr fontId="46" type="noConversion"/>
  </si>
  <si>
    <t>本學期郵資費用並未報帳。</t>
    <phoneticPr fontId="46" type="noConversion"/>
  </si>
  <si>
    <t>廠商贊助</t>
    <phoneticPr fontId="46" type="noConversion"/>
  </si>
  <si>
    <t>廠商贊助</t>
    <phoneticPr fontId="46" type="noConversion"/>
  </si>
  <si>
    <t>手機殼設計費用4000元</t>
    <phoneticPr fontId="46" type="noConversion"/>
  </si>
  <si>
    <t>以5%計算
 售價預計400（個）
 收入：400*1000=400,000，因總務處經管組尚未結算應支付金額，於第八次定期大會之後，故依據預算法第35條提出展延【展延金額20,000元】
 權利金：
 400,000*0.05=20,000，關於公關部校慶紀念品製作費，其運用方式須與外務委員會協議後，始得支用。</t>
    <phoneticPr fontId="46" type="noConversion"/>
  </si>
  <si>
    <t>活動目前尚未完成，尚需購買所需物品，於第八次定期大會之後，故依據預算法第35條提出展延【展延金額200元】</t>
    <phoneticPr fontId="46" type="noConversion"/>
  </si>
  <si>
    <t>宣傳品印刷共1050元</t>
    <phoneticPr fontId="46" type="noConversion"/>
  </si>
  <si>
    <t>雜支超支2119元</t>
    <phoneticPr fontId="46" type="noConversion"/>
  </si>
  <si>
    <t>電影節活動抽獎獎品$1600
電影節Facebook粉絲專頁活動、片單推廣，收據為241+7166+1294+299</t>
    <phoneticPr fontId="46" type="noConversion"/>
  </si>
  <si>
    <t>每張票價100元，共兩場，其中十日性愛死場次賣出111張，醉．生夢死場次賣出186張，共計11100+18600=29700</t>
    <phoneticPr fontId="46" type="noConversion"/>
  </si>
  <si>
    <t>[(1攤位含1頂帳篷、1張會議桌、2張塑膠椅；共40攤)，總計22000元。
攤位亦含攤位燈，1個150元，150*40=6000元。
攤位及音響電力使用=13950+17950=31900元。]
上述總計含稅金5%＝（22000+6000+31900）*1.05=62895元</t>
    <phoneticPr fontId="46" type="noConversion"/>
  </si>
  <si>
    <t xml:space="preserve">由廠商贊助海報。為加強宣傳效果，校慶《我就尬藝你》創意市集攝影$3000 </t>
    <phoneticPr fontId="46" type="noConversion"/>
  </si>
  <si>
    <t>雨中緩行款 96*299
典雅總圖款168*299
簡約IP款 180*299
深夜校史館 154*450</t>
    <phoneticPr fontId="46" type="noConversion"/>
  </si>
  <si>
    <t>使用秘書部購買之印表機列印合約、企劃書等。活動目前尚未完成，尚需購買所需物品，於第八次定期大會之後，故依據預算法第35條提出展延【展延金額1000元】</t>
    <phoneticPr fontId="46" type="noConversion"/>
  </si>
  <si>
    <t>回饋單影印1645
影評工作坊課堂手冊(黑白46份*9=414，彩色試印1份*21=21)+工作人員餐費，午餐，吉坤便當(90*7)+作人員餐費，晚餐，原味便當(100*7)=1765
電影節回饋單$200+轉接頭、DVD-R光碟一片$1059
閉幕場《一首搖滾上月球》映後座談講者停車費》$150*3
雜支超支，動用預備金2119</t>
    <phoneticPr fontId="46" type="noConversion"/>
  </si>
  <si>
    <t>新禾太卷16元*9捲+白卡板120元*5片+泡泡水(1487+1485)元+添加在泡泡水中之膠水(20元*2瓶-折扣4元+稅額2元)
印章250元+棉花糖機(4,762 +營業稅238)元
海報輸出$200*4張</t>
    <phoneticPr fontId="46" type="noConversion"/>
  </si>
  <si>
    <t>並未使用</t>
    <phoneticPr fontId="46" type="noConversion"/>
  </si>
  <si>
    <t>因報名人數較少，為降低成本並未使用。</t>
    <phoneticPr fontId="46" type="noConversion"/>
  </si>
  <si>
    <t>網域費用為585（原先廠商）+394（新廠商）元，超出預算，使用預備金709元。網域續約再增加一年。</t>
    <phoneticPr fontId="46" type="noConversion"/>
  </si>
  <si>
    <t>宣傳小卡印製$400、聖誕小卡$350</t>
    <phoneticPr fontId="46" type="noConversion"/>
  </si>
  <si>
    <t>實際參與人數654人，371人已繳學生會費，283人未繳學生會費
371*180+283*200
一共是123380</t>
    <phoneticPr fontId="46" type="noConversion"/>
  </si>
  <si>
    <t>用於購買抽獎贈品，耳機1250+行動充395*3+餐卷590*15+拍立得1795</t>
    <phoneticPr fontId="46" type="noConversion"/>
  </si>
  <si>
    <t>高教博雅場地費+人事費共14330</t>
    <phoneticPr fontId="46" type="noConversion"/>
  </si>
  <si>
    <t>研究資料影印費用30元</t>
    <phoneticPr fontId="46" type="noConversion"/>
  </si>
  <si>
    <t>使用既有材料佈置。</t>
    <phoneticPr fontId="46" type="noConversion"/>
  </si>
  <si>
    <t>並未動用雜支。</t>
    <phoneticPr fontId="46" type="noConversion"/>
  </si>
  <si>
    <t>總共23組報名=800*23=18400
其中11組另外購買薑餅屋，80*11=880
減去雄米屋貼紙折扣10*12=120
=18400+880-120=19160</t>
    <phoneticPr fontId="46" type="noConversion"/>
  </si>
  <si>
    <t>講者皆未領取講師費。</t>
    <phoneticPr fontId="46" type="noConversion"/>
  </si>
  <si>
    <t>並無與談人核銷車馬費。</t>
    <phoneticPr fontId="46" type="noConversion"/>
  </si>
  <si>
    <t>採線上宣傳形式，並無實體宣傳品。</t>
    <phoneticPr fontId="46" type="noConversion"/>
  </si>
  <si>
    <t>參賽紀念A7便條紙$9.85*1,000份+A4L型夾$11*1,000份+加5%營業稅
紀念品包裝用自黏袋$36*10
紀念品廣告筆$2.5*1,000枝+製版費$500+稅$150=$3,150
工人小卡*130張(1017)
手提袋$10.395*1000(含營業稅5%)=$10,395
College bike$2,000</t>
    <phoneticPr fontId="46" type="noConversion"/>
  </si>
  <si>
    <t>僅一名講師領取講師費1200元</t>
    <phoneticPr fontId="46" type="noConversion"/>
  </si>
  <si>
    <t xml:space="preserve">1600*4
翻轉性別月系列講座-美甲工作坊，講師 陳誱蔆
翻轉性別月系列講座-髮妝工作坊，講師 簡志澄 
翻轉性別月系列講座-彩妝工作坊，講師 張雋德 
翻轉性別月系列講座-穿搭工作坊，講師 李心閎 </t>
    <phoneticPr fontId="46" type="noConversion"/>
  </si>
  <si>
    <t>影印回饋單費用110</t>
    <phoneticPr fontId="46" type="noConversion"/>
  </si>
  <si>
    <t>翻轉性別月系列講座，彩妝、美甲化妝品材料費4430</t>
    <phoneticPr fontId="46" type="noConversion"/>
  </si>
  <si>
    <t xml:space="preserve">講師共15位，每位1600元
臺大愛滋月系列講座，Hope Is Vital: The Last 000 Day，講者王國泰。 
臺大愛滋月系列講座，穠纖不合度──關於身體的那些事，講者林昱君。 
臺大愛滋月系列講座，穠纖不合度──關於身體的那些事，講者謝莉君。 
臺大愛滋月系列講座，當臂彎不再是避風港──談親密關係，講者吳宗泰。 
臺大愛滋月系列講座，當臂彎不再是避風港──談親密關係，講者蔡依庭。 
臺大愛滋月系列講座，性愛相談室:「潮」到出水，講者黃桂卿。 
臺大愛滋月系列講座，性愛相談室:「潮」到出水，講者呂璯敏。
臺大愛滋月系列講座，性愛相談室:「潮」到出水，講者林昱君。
臺大愛滋月系列講座，性愛相談室:「潮」到出水，講者黃桂卿。
臺大愛滋月系列講座，我的彩虹時代，講者王國泰。
臺大愛滋月系列講座，我的彩虹時代，講者張琦。
臺大愛滋月系列講座，親密關係，講者林昱君。
臺大愛滋月系列講座，性愛講座精為天人，講師高智龍。 
臺大愛滋月系列講座，性愛講座精為天人，講師鄭孝忱。
臺大愛滋月系列講座，性愛講座精為天人，講師高智龍。 </t>
    <phoneticPr fontId="46" type="noConversion"/>
  </si>
  <si>
    <t xml:space="preserve">愛滋週的活動Q&amp;A的任務達成禮物：菓風小舖巧克力475。 </t>
    <phoneticPr fontId="46" type="noConversion"/>
  </si>
  <si>
    <t>由健康中心、昆明院區、同志熱線贊助</t>
    <phoneticPr fontId="46" type="noConversion"/>
  </si>
  <si>
    <t>翻轉性別月，酷卡1000張610元，因第一批QR CODE有問題，因此補印1000張610元。宣傳費超出預算，使用預備金220。</t>
    <phoneticPr fontId="46" type="noConversion"/>
  </si>
  <si>
    <t>愛滋月系列講座共六場，未搶到二活免費場地，借用新生教室加上設備費為2160，超支1220元由預備金支付
新生小教室*3 200*3=600
【性福恆久遠，一「套」少風險】 新生401 
【性愛相談室：「精」為天人！】新生403
【當臂彎不再是避風港-談親密關係】新生402 
新生中教室*3  380*3=1140
【穠纖不合度──關於身體的那些事】新生302
【美國天使：上集】新生302
【美國天使：下集】新生302
新生大教室+設備費 620
【我的彩虹時代】新生102</t>
    <phoneticPr fontId="46" type="noConversion"/>
  </si>
  <si>
    <t>講座活動場地租金200元、設備租借租金200元，因估預算不清楚場地、設備租借細項，因此場地費超預算300元，由預備金支付。</t>
    <phoneticPr fontId="46" type="noConversion"/>
  </si>
  <si>
    <t>翻轉性別月，場地費超支300元。
翻轉性別月，宣傳費超支220元。
愛滋月系列講座，場地費超支1220元。</t>
    <phoneticPr fontId="46" type="noConversion"/>
  </si>
  <si>
    <t>瓦楞紙板跟便利貼100元</t>
    <phoneticPr fontId="46" type="noConversion"/>
  </si>
  <si>
    <t>酷卡1302元。
海報＋酷卡4925，4000元由保健中心合作支付，925元由學生會支付。</t>
    <phoneticPr fontId="46" type="noConversion"/>
  </si>
  <si>
    <t>學生活動中心補助電影節費用</t>
    <phoneticPr fontId="46" type="noConversion"/>
  </si>
  <si>
    <t>學生活動中心補助</t>
    <phoneticPr fontId="46" type="noConversion"/>
  </si>
  <si>
    <t>課外活動組補助</t>
    <phoneticPr fontId="46" type="noConversion"/>
  </si>
  <si>
    <t>臉書宣傳費共6310元
https://docs.google.com/spreadsheets/d/17HMn3-7w4nOJo3PGLiyxWHijLBcPdcWMyl2T-gjhhGs/edit#gid=0</t>
    <phoneticPr fontId="46" type="noConversion"/>
  </si>
  <si>
    <t>每期（次）1000元*1期=1000元。由於前期其他產出因受訪者對於受訪內容有疑慮而既已造成時程延宕，加上當期專刊之受訪者談妥接受新聞部訪問後，因為時程忙碌而將訪問時間不斷延後，然已承諾將以報紙形式呈現產出，但同時考量新聞部產出之內容品質與花火品牌及臺大學生會新聞部長期建立之形象息息相關，以展延方式希望能兼顧外部承諾及新聞部的品質。故依照預算法35條展延【展延金額：1,000元】</t>
    <phoneticPr fontId="46" type="noConversion"/>
  </si>
  <si>
    <t>Iris</t>
    <phoneticPr fontId="46" type="noConversion"/>
  </si>
  <si>
    <t>電影節兩場神祕場門票收入，每張100，共售出297張</t>
    <phoneticPr fontId="46" type="noConversion"/>
  </si>
  <si>
    <t>開放攤商進駐，每攤收取1000，共12家</t>
    <phoneticPr fontId="46" type="noConversion"/>
  </si>
  <si>
    <r>
      <rPr>
        <sz val="13.2"/>
        <color rgb="FF92D050"/>
        <rFont val="細明體"/>
        <family val="3"/>
        <charset val="136"/>
      </rPr>
      <t>逐字稿製作每小時</t>
    </r>
    <r>
      <rPr>
        <sz val="13.2"/>
        <color rgb="FF92D050"/>
        <rFont val="Arial"/>
        <family val="2"/>
      </rPr>
      <t>1200</t>
    </r>
    <r>
      <rPr>
        <sz val="13.2"/>
        <color rgb="FF92D050"/>
        <rFont val="細明體"/>
        <family val="3"/>
        <charset val="136"/>
      </rPr>
      <t>元（每分鐘</t>
    </r>
    <r>
      <rPr>
        <sz val="13.2"/>
        <color rgb="FF92D050"/>
        <rFont val="Arial"/>
        <family val="2"/>
      </rPr>
      <t>20</t>
    </r>
    <r>
      <rPr>
        <sz val="13.2"/>
        <color rgb="FF92D050"/>
        <rFont val="細明體"/>
        <family val="3"/>
        <charset val="136"/>
      </rPr>
      <t>元），預備會議至第四次定期大會共</t>
    </r>
    <r>
      <rPr>
        <sz val="13.2"/>
        <color rgb="FF92D050"/>
        <rFont val="Arial"/>
        <family val="2"/>
      </rPr>
      <t>819</t>
    </r>
    <r>
      <rPr>
        <sz val="13.2"/>
        <color rgb="FF92D050"/>
        <rFont val="細明體"/>
        <family val="3"/>
        <charset val="136"/>
      </rPr>
      <t>分鐘為已執行部分，為</t>
    </r>
    <r>
      <rPr>
        <sz val="13.2"/>
        <color rgb="FF92D050"/>
        <rFont val="Arial"/>
        <family val="2"/>
      </rPr>
      <t>16380</t>
    </r>
    <r>
      <rPr>
        <sz val="13.2"/>
        <color rgb="FF92D050"/>
        <rFont val="細明體"/>
        <family val="3"/>
        <charset val="136"/>
      </rPr>
      <t>元。第五到七次定期大會與第一次特別大會共</t>
    </r>
    <r>
      <rPr>
        <sz val="13.2"/>
        <color rgb="FF92D050"/>
        <rFont val="Arial"/>
        <family val="2"/>
      </rPr>
      <t>730</t>
    </r>
    <r>
      <rPr>
        <sz val="13.2"/>
        <color rgb="FF92D050"/>
        <rFont val="細明體"/>
        <family val="3"/>
        <charset val="136"/>
      </rPr>
      <t>分鐘，加上第八次定期大會預計</t>
    </r>
    <r>
      <rPr>
        <sz val="13.2"/>
        <color rgb="FF92D050"/>
        <rFont val="Arial"/>
        <family val="2"/>
      </rPr>
      <t>300</t>
    </r>
    <r>
      <rPr>
        <sz val="13.2"/>
        <color rgb="FF92D050"/>
        <rFont val="細明體"/>
        <family val="3"/>
        <charset val="136"/>
      </rPr>
      <t>分鐘，共</t>
    </r>
    <r>
      <rPr>
        <sz val="13.2"/>
        <color rgb="FF92D050"/>
        <rFont val="Arial"/>
        <family val="2"/>
      </rPr>
      <t>1,030</t>
    </r>
    <r>
      <rPr>
        <sz val="13.2"/>
        <color rgb="FF92D050"/>
        <rFont val="細明體"/>
        <family val="3"/>
        <charset val="136"/>
      </rPr>
      <t>分鐘，預計再執行</t>
    </r>
    <r>
      <rPr>
        <sz val="13.2"/>
        <color rgb="FF92D050"/>
        <rFont val="Arial"/>
        <family val="2"/>
      </rPr>
      <t>20,600</t>
    </r>
    <r>
      <rPr>
        <sz val="13.2"/>
        <color rgb="FF92D050"/>
        <rFont val="細明體"/>
        <family val="3"/>
        <charset val="136"/>
      </rPr>
      <t>元，預計總執行金額為</t>
    </r>
    <r>
      <rPr>
        <sz val="13.2"/>
        <color rgb="FF92D050"/>
        <rFont val="Arial"/>
        <family val="2"/>
      </rPr>
      <t>36,980</t>
    </r>
    <r>
      <rPr>
        <sz val="13.2"/>
        <color rgb="FF92D050"/>
        <rFont val="細明體"/>
        <family val="3"/>
        <charset val="136"/>
      </rPr>
      <t>。</t>
    </r>
    <phoneticPr fontId="46" type="noConversion"/>
  </si>
  <si>
    <r>
      <t xml:space="preserve"> 80</t>
    </r>
    <r>
      <rPr>
        <sz val="13.2"/>
        <color rgb="FF92D050"/>
        <rFont val="細明體"/>
        <family val="3"/>
        <charset val="136"/>
      </rPr>
      <t>元</t>
    </r>
    <r>
      <rPr>
        <sz val="13.2"/>
        <color rgb="FF92D050"/>
        <rFont val="Arial"/>
        <family val="2"/>
      </rPr>
      <t>/</t>
    </r>
    <r>
      <rPr>
        <sz val="13.2"/>
        <color rgb="FF92D050"/>
        <rFont val="細明體"/>
        <family val="3"/>
        <charset val="136"/>
      </rPr>
      <t>人，截至第七次定期大會，已執行</t>
    </r>
    <r>
      <rPr>
        <sz val="13.2"/>
        <color rgb="FF92D050"/>
        <rFont val="Arial"/>
        <family val="2"/>
      </rPr>
      <t>161</t>
    </r>
    <r>
      <rPr>
        <sz val="13.2"/>
        <color rgb="FF92D050"/>
        <rFont val="細明體"/>
        <family val="3"/>
        <charset val="136"/>
      </rPr>
      <t>人次，累計出席人次為</t>
    </r>
    <r>
      <rPr>
        <sz val="13.2"/>
        <color rgb="FF92D050"/>
        <rFont val="Arial"/>
        <family val="2"/>
      </rPr>
      <t>373</t>
    </r>
    <r>
      <rPr>
        <sz val="13.2"/>
        <color rgb="FF92D050"/>
        <rFont val="細明體"/>
        <family val="3"/>
        <charset val="136"/>
      </rPr>
      <t>，預計再執行</t>
    </r>
    <r>
      <rPr>
        <sz val="13.2"/>
        <color rgb="FF92D050"/>
        <rFont val="Arial"/>
        <family val="2"/>
      </rPr>
      <t>16960</t>
    </r>
    <r>
      <rPr>
        <sz val="13.2"/>
        <color rgb="FF92D050"/>
        <rFont val="細明體"/>
        <family val="3"/>
        <charset val="136"/>
      </rPr>
      <t>與第八次定期大會部分。</t>
    </r>
    <phoneticPr fontId="46" type="noConversion"/>
  </si>
  <si>
    <t>【二常擱置】iPad mini 8900；秀泰影城電影票210*25=5250</t>
    <phoneticPr fontId="46" type="noConversion"/>
  </si>
  <si>
    <t xml:space="preserve"> $3900 括膜費用 【八常刪除決算3900元】</t>
    <phoneticPr fontId="46" type="noConversion"/>
  </si>
  <si>
    <t>用於展版底圖設計費5000元 【八常刪除決算：由5000刪除至2500元】</t>
    <phoneticPr fontId="46" type="noConversion"/>
  </si>
  <si>
    <t>雜支 $920 【八常刪除決算920元】</t>
    <phoneticPr fontId="46" type="noConversion"/>
  </si>
  <si>
    <t>學生法院LOGO設計費 【八常刪除決算800元】</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</si>
</sst>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76" formatCode="0_);[Red]\(0\)"/>
    <numFmt numFmtId="177" formatCode="_-* #,##0_-;\-* #,##0_-;_-* &quot;-&quot;??_-;_-@"/>
    <numFmt numFmtId="178" formatCode="#,###"/>
    <numFmt numFmtId="179" formatCode="#,##0;\(#,##0\)"/>
    <numFmt numFmtId="180" formatCode="0.0%"/>
    <numFmt numFmtId="181" formatCode="_-* #,##0_-;\-* #,##0_-;_-* &quot;-&quot;??_-;_-@_-"/>
  </numFmts>
  <fonts count="57" x14ac:knownFonts="1">
    <font>
      <sz val="11"/>
      <color rgb="FF000000"/>
      <name val="新細明體"/>
    </font>
    <font>
      <sz val="11"/>
      <name val="新細明體"/>
      <family val="1"/>
      <charset val="136"/>
    </font>
    <font>
      <b/>
      <sz val="11"/>
      <color rgb="FF003333"/>
      <name val="Arial"/>
      <family val="2"/>
    </font>
    <font>
      <sz val="11"/>
      <color rgb="FF000000"/>
      <name val="ZClosurez"/>
    </font>
    <font>
      <sz val="11"/>
      <color rgb="FF000000"/>
      <name val="Arial"/>
      <family val="2"/>
    </font>
    <font>
      <sz val="11"/>
      <name val="ZClosurez"/>
    </font>
    <font>
      <strike/>
      <sz val="11"/>
      <color rgb="FF000000"/>
      <name val="新細明體"/>
      <family val="1"/>
      <charset val="136"/>
    </font>
    <font>
      <strike/>
      <sz val="11"/>
      <color rgb="FF000000"/>
      <name val="Arial"/>
      <family val="2"/>
    </font>
    <font>
      <strike/>
      <sz val="11"/>
      <name val="新細明體"/>
      <family val="1"/>
      <charset val="136"/>
    </font>
    <font>
      <strike/>
      <sz val="11"/>
      <name val="ZClosurez"/>
    </font>
    <font>
      <sz val="11"/>
      <color rgb="FF000000"/>
      <name val="ZClosurez"/>
    </font>
    <font>
      <sz val="11"/>
      <color rgb="FF000000"/>
      <name val="Arial"/>
      <family val="2"/>
    </font>
    <font>
      <sz val="11"/>
      <name val="PMingLiu"/>
    </font>
    <font>
      <sz val="11"/>
      <name val="&quot;微軟正黑體&quot;"/>
      <family val="3"/>
      <charset val="136"/>
    </font>
    <font>
      <u/>
      <sz val="11"/>
      <color rgb="FF0000FF"/>
      <name val="ZClosurez"/>
    </font>
    <font>
      <sz val="10"/>
      <name val="Arial"/>
      <family val="2"/>
    </font>
    <font>
      <sz val="28"/>
      <name val="細明體"/>
      <family val="3"/>
      <charset val="136"/>
    </font>
    <font>
      <sz val="10"/>
      <color rgb="FF000000"/>
      <name val="Arial"/>
      <family val="2"/>
    </font>
    <font>
      <sz val="22"/>
      <name val="Arial"/>
      <family val="2"/>
    </font>
    <font>
      <sz val="12"/>
      <color rgb="FFFF0000"/>
      <name val="Arial"/>
      <family val="2"/>
    </font>
    <font>
      <sz val="12"/>
      <name val="Arial"/>
      <family val="2"/>
    </font>
    <font>
      <sz val="12"/>
      <color rgb="FFFFFFFF"/>
      <name val="微軟正黑體"/>
      <family val="2"/>
      <charset val="136"/>
    </font>
    <font>
      <sz val="12"/>
      <name val="微軟正黑體"/>
      <family val="2"/>
      <charset val="136"/>
    </font>
    <font>
      <b/>
      <sz val="12"/>
      <name val="微軟正黑體"/>
      <family val="2"/>
      <charset val="136"/>
    </font>
    <font>
      <sz val="12"/>
      <color rgb="FF000000"/>
      <name val="微軟正黑體"/>
      <family val="2"/>
      <charset val="136"/>
    </font>
    <font>
      <b/>
      <sz val="12"/>
      <name val="Arial"/>
      <family val="2"/>
    </font>
    <font>
      <b/>
      <sz val="12"/>
      <color rgb="FFFFFFFF"/>
      <name val="微軟正黑體"/>
      <family val="2"/>
      <charset val="136"/>
    </font>
    <font>
      <b/>
      <sz val="12"/>
      <color rgb="FF000000"/>
      <name val="微軟正黑體"/>
      <family val="2"/>
      <charset val="136"/>
    </font>
    <font>
      <sz val="12"/>
      <name val="Zclosurez"/>
    </font>
    <font>
      <sz val="12"/>
      <color rgb="FF000000"/>
      <name val="Arial"/>
      <family val="2"/>
    </font>
    <font>
      <sz val="12"/>
      <color rgb="FF000000"/>
      <name val="細明體"/>
      <family val="3"/>
      <charset val="136"/>
    </font>
    <font>
      <sz val="12"/>
      <color rgb="FF000000"/>
      <name val="Zclosurez"/>
    </font>
    <font>
      <sz val="12"/>
      <color rgb="FF333333"/>
      <name val="微軟正黑體"/>
      <family val="2"/>
      <charset val="136"/>
    </font>
    <font>
      <b/>
      <sz val="12"/>
      <color rgb="FF333333"/>
      <name val="微軟正黑體"/>
      <family val="2"/>
      <charset val="136"/>
    </font>
    <font>
      <b/>
      <sz val="12"/>
      <color rgb="FFFF9900"/>
      <name val="微軟正黑體"/>
      <family val="2"/>
      <charset val="136"/>
    </font>
    <font>
      <b/>
      <sz val="12"/>
      <color rgb="FFFF9900"/>
      <name val="Arial"/>
      <family val="2"/>
    </font>
    <font>
      <b/>
      <sz val="12"/>
      <color rgb="FF660066"/>
      <name val="微軟正黑體"/>
      <family val="2"/>
      <charset val="136"/>
    </font>
    <font>
      <sz val="12"/>
      <color rgb="FFFFC000"/>
      <name val="微軟正黑體"/>
      <family val="2"/>
      <charset val="136"/>
    </font>
    <font>
      <sz val="12"/>
      <color rgb="FFFF9900"/>
      <name val="微軟正黑體"/>
      <family val="2"/>
      <charset val="136"/>
    </font>
    <font>
      <sz val="12"/>
      <color rgb="FF141823"/>
      <name val="微軟正黑體"/>
      <family val="2"/>
      <charset val="136"/>
    </font>
    <font>
      <sz val="10"/>
      <color rgb="FFFFFFFF"/>
      <name val="Arial"/>
      <family val="2"/>
    </font>
    <font>
      <sz val="12"/>
      <color rgb="FFFF0000"/>
      <name val="微軟正黑體"/>
      <family val="2"/>
      <charset val="136"/>
    </font>
    <font>
      <sz val="12"/>
      <name val="ZClosurez"/>
    </font>
    <font>
      <strike/>
      <sz val="12"/>
      <color rgb="FFFF0000"/>
      <name val="微軟正黑體"/>
      <family val="2"/>
      <charset val="136"/>
    </font>
    <font>
      <sz val="11"/>
      <color rgb="FFFFFF00"/>
      <name val="新細明體"/>
      <family val="1"/>
      <charset val="136"/>
    </font>
    <font>
      <sz val="11"/>
      <color rgb="FF000000"/>
      <name val="新細明體"/>
      <family val="1"/>
      <charset val="136"/>
    </font>
    <font>
      <sz val="9"/>
      <name val="細明體"/>
      <family val="3"/>
      <charset val="136"/>
    </font>
    <font>
      <sz val="11"/>
      <color rgb="FF000000"/>
      <name val="微軟正黑體"/>
      <family val="2"/>
      <charset val="136"/>
    </font>
    <font>
      <sz val="12"/>
      <color theme="1"/>
      <name val="微軟正黑體"/>
      <family val="2"/>
      <charset val="136"/>
    </font>
    <font>
      <b/>
      <sz val="12"/>
      <color rgb="FFFF0000"/>
      <name val="微軟正黑體"/>
      <family val="2"/>
      <charset val="136"/>
    </font>
    <font>
      <sz val="12"/>
      <color rgb="FF6AA84F"/>
      <name val="微軟正黑體"/>
      <family val="2"/>
      <charset val="136"/>
    </font>
    <font>
      <u/>
      <sz val="11"/>
      <color theme="11"/>
      <name val="新細明體"/>
      <family val="1"/>
      <charset val="136"/>
    </font>
    <font>
      <b/>
      <sz val="12"/>
      <color rgb="FF92D050"/>
      <name val="微軟正黑體"/>
      <family val="2"/>
      <charset val="136"/>
    </font>
    <font>
      <sz val="12"/>
      <color rgb="FF92D050"/>
      <name val="微軟正黑體"/>
      <family val="2"/>
      <charset val="136"/>
    </font>
    <font>
      <sz val="13.2"/>
      <color rgb="FF92D050"/>
      <name val="Arial"/>
      <family val="2"/>
    </font>
    <font>
      <sz val="13.2"/>
      <color rgb="FF92D050"/>
      <name val="細明體"/>
      <family val="3"/>
      <charset val="136"/>
    </font>
    <font>
      <sz val="12"/>
      <color theme="7" tint="-0.249977111117893"/>
      <name val="微軟正黑體"/>
      <charset val="136"/>
    </font>
  </fonts>
  <fills count="42">
    <fill>
      <patternFill patternType="none"/>
    </fill>
    <fill>
      <patternFill patternType="gray125"/>
    </fill>
    <fill>
      <patternFill patternType="solid">
        <fgColor rgb="FFFFFFFF"/>
        <bgColor rgb="FFFFFFFF"/>
      </patternFill>
    </fill>
    <fill>
      <patternFill patternType="solid">
        <fgColor rgb="FFE16B6B"/>
        <bgColor rgb="FFE16B6B"/>
      </patternFill>
    </fill>
    <fill>
      <patternFill patternType="solid">
        <fgColor rgb="FFFFF2CC"/>
        <bgColor rgb="FFFFF2CC"/>
      </patternFill>
    </fill>
    <fill>
      <patternFill patternType="solid">
        <fgColor rgb="FFA4C2F4"/>
        <bgColor rgb="FFA4C2F4"/>
      </patternFill>
    </fill>
    <fill>
      <patternFill patternType="solid">
        <fgColor rgb="FF93C47D"/>
        <bgColor rgb="FF93C47D"/>
      </patternFill>
    </fill>
    <fill>
      <patternFill patternType="solid">
        <fgColor rgb="FFF4B083"/>
        <bgColor rgb="FFF4B083"/>
      </patternFill>
    </fill>
    <fill>
      <patternFill patternType="solid">
        <fgColor rgb="FFD8D8D8"/>
        <bgColor rgb="FFD8D8D8"/>
      </patternFill>
    </fill>
    <fill>
      <patternFill patternType="solid">
        <fgColor rgb="FF00FFFF"/>
        <bgColor rgb="FF00FFFF"/>
      </patternFill>
    </fill>
    <fill>
      <patternFill patternType="solid">
        <fgColor rgb="FF833C0B"/>
        <bgColor rgb="FF833C0B"/>
      </patternFill>
    </fill>
    <fill>
      <patternFill patternType="solid">
        <fgColor rgb="FFFFD965"/>
        <bgColor rgb="FFFFD965"/>
      </patternFill>
    </fill>
    <fill>
      <patternFill patternType="solid">
        <fgColor rgb="FFDEEAF6"/>
        <bgColor rgb="FFDEEAF6"/>
      </patternFill>
    </fill>
    <fill>
      <patternFill patternType="solid">
        <fgColor rgb="FF8EAADB"/>
        <bgColor rgb="FF8EAADB"/>
      </patternFill>
    </fill>
    <fill>
      <patternFill patternType="solid">
        <fgColor rgb="FFBF9000"/>
        <bgColor rgb="FFBF9000"/>
      </patternFill>
    </fill>
    <fill>
      <patternFill patternType="solid">
        <fgColor rgb="FFB4C6E7"/>
        <bgColor rgb="FFB4C6E7"/>
      </patternFill>
    </fill>
    <fill>
      <patternFill patternType="solid">
        <fgColor rgb="FFA6B8E2"/>
        <bgColor rgb="FFA6B8E2"/>
      </patternFill>
    </fill>
    <fill>
      <patternFill patternType="solid">
        <fgColor rgb="FF7C97D2"/>
        <bgColor rgb="FF7C97D2"/>
      </patternFill>
    </fill>
    <fill>
      <patternFill patternType="solid">
        <fgColor rgb="FFFEF2CB"/>
        <bgColor rgb="FFFEF2CB"/>
      </patternFill>
    </fill>
    <fill>
      <patternFill patternType="solid">
        <fgColor rgb="FF4472C4"/>
        <bgColor rgb="FF4472C4"/>
      </patternFill>
    </fill>
    <fill>
      <patternFill patternType="solid">
        <fgColor rgb="FF365BB6"/>
        <bgColor rgb="FF365BB6"/>
      </patternFill>
    </fill>
    <fill>
      <patternFill patternType="solid">
        <fgColor rgb="FFD2E2F1"/>
        <bgColor rgb="FFD2E2F1"/>
      </patternFill>
    </fill>
    <fill>
      <patternFill patternType="solid">
        <fgColor rgb="FFD5E6F5"/>
        <bgColor rgb="FFD5E6F5"/>
      </patternFill>
    </fill>
    <fill>
      <patternFill patternType="solid">
        <fgColor rgb="FF00B050"/>
        <bgColor rgb="FF00B050"/>
      </patternFill>
    </fill>
    <fill>
      <patternFill patternType="solid">
        <fgColor rgb="FF46A540"/>
        <bgColor rgb="FF46A540"/>
      </patternFill>
    </fill>
    <fill>
      <patternFill patternType="solid">
        <fgColor theme="8" tint="0.39997558519241921"/>
        <bgColor rgb="FF8EAADB"/>
      </patternFill>
    </fill>
    <fill>
      <patternFill patternType="solid">
        <fgColor rgb="FFFFFFFF"/>
        <bgColor indexed="64"/>
      </patternFill>
    </fill>
    <fill>
      <patternFill patternType="solid">
        <fgColor theme="8" tint="0.59999389629810485"/>
        <bgColor indexed="64"/>
      </patternFill>
    </fill>
    <fill>
      <patternFill patternType="solid">
        <fgColor theme="4" tint="0.79998168889431442"/>
        <bgColor rgb="FFD8D8D8"/>
      </patternFill>
    </fill>
    <fill>
      <patternFill patternType="solid">
        <fgColor theme="4" tint="0.79998168889431442"/>
        <bgColor indexed="64"/>
      </patternFill>
    </fill>
    <fill>
      <patternFill patternType="solid">
        <fgColor theme="8" tint="0.59999389629810485"/>
        <bgColor rgb="FFA5A5A5"/>
      </patternFill>
    </fill>
    <fill>
      <patternFill patternType="solid">
        <fgColor theme="0"/>
        <bgColor indexed="64"/>
      </patternFill>
    </fill>
    <fill>
      <patternFill patternType="solid">
        <fgColor theme="0"/>
        <bgColor rgb="FFA5A5A5"/>
      </patternFill>
    </fill>
    <fill>
      <patternFill patternType="solid">
        <fgColor theme="0"/>
        <bgColor rgb="FFB4C6E7"/>
      </patternFill>
    </fill>
    <fill>
      <patternFill patternType="solid">
        <fgColor theme="0"/>
        <bgColor rgb="FFDEEAF6"/>
      </patternFill>
    </fill>
    <fill>
      <patternFill patternType="solid">
        <fgColor theme="7" tint="0.39997558519241921"/>
        <bgColor rgb="FFA5A5A5"/>
      </patternFill>
    </fill>
    <fill>
      <patternFill patternType="solid">
        <fgColor theme="8" tint="0.39997558519241921"/>
        <bgColor rgb="FFA5A5A5"/>
      </patternFill>
    </fill>
    <fill>
      <patternFill patternType="solid">
        <fgColor theme="8" tint="0.39997558519241921"/>
        <bgColor indexed="64"/>
      </patternFill>
    </fill>
    <fill>
      <patternFill patternType="solid">
        <fgColor theme="0"/>
        <bgColor rgb="FFFFFFFF"/>
      </patternFill>
    </fill>
    <fill>
      <patternFill patternType="solid">
        <fgColor theme="5" tint="-0.499984740745262"/>
        <bgColor rgb="FF7F7F7F"/>
      </patternFill>
    </fill>
    <fill>
      <patternFill patternType="solid">
        <fgColor rgb="FFFF0000"/>
        <bgColor rgb="FFFFFFFF"/>
      </patternFill>
    </fill>
    <fill>
      <patternFill patternType="solid">
        <fgColor rgb="FFFF000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style="medium">
        <color rgb="FFCCCCCC"/>
      </right>
      <top style="thin">
        <color rgb="FF000000"/>
      </top>
      <bottom/>
      <diagonal/>
    </border>
    <border>
      <left/>
      <right style="medium">
        <color rgb="FFCCCCCC"/>
      </right>
      <top/>
      <bottom/>
      <diagonal/>
    </border>
  </borders>
  <cellStyleXfs count="15">
    <xf numFmtId="0" fontId="0" fillId="0" borderId="0"/>
    <xf numFmtId="43" fontId="45" fillId="0" borderId="0" applyFont="0" applyFill="0" applyBorder="0" applyAlignment="0" applyProtection="0">
      <alignment vertical="center"/>
    </xf>
    <xf numFmtId="9" fontId="45" fillId="0" borderId="0" applyFont="0" applyFill="0" applyBorder="0" applyAlignment="0" applyProtection="0">
      <alignment vertical="center"/>
    </xf>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885">
    <xf numFmtId="0" fontId="0" fillId="0" borderId="0" xfId="0" applyFont="1" applyAlignment="1">
      <alignment vertical="center"/>
    </xf>
    <xf numFmtId="0" fontId="1" fillId="0" borderId="0" xfId="0" applyFont="1" applyAlignment="1"/>
    <xf numFmtId="14" fontId="1" fillId="0" borderId="0" xfId="0" applyNumberFormat="1" applyFont="1" applyAlignment="1"/>
    <xf numFmtId="0" fontId="2" fillId="2" borderId="0" xfId="0" applyFont="1" applyFill="1" applyAlignment="1"/>
    <xf numFmtId="14" fontId="1" fillId="0" borderId="0" xfId="0" applyNumberFormat="1" applyFont="1" applyAlignment="1">
      <alignment vertical="center"/>
    </xf>
    <xf numFmtId="0" fontId="1" fillId="0" borderId="0" xfId="0" applyFont="1" applyAlignment="1">
      <alignment vertical="center"/>
    </xf>
    <xf numFmtId="0" fontId="1" fillId="0" borderId="0" xfId="0" applyFont="1" applyAlignment="1"/>
    <xf numFmtId="176" fontId="0" fillId="3" borderId="0" xfId="0" applyNumberFormat="1" applyFont="1" applyFill="1" applyAlignment="1">
      <alignment vertical="center"/>
    </xf>
    <xf numFmtId="0" fontId="0" fillId="4" borderId="0" xfId="0" applyFont="1" applyFill="1" applyAlignment="1">
      <alignment vertical="center"/>
    </xf>
    <xf numFmtId="0" fontId="0" fillId="5" borderId="0" xfId="0" applyFont="1" applyFill="1" applyAlignment="1">
      <alignment vertical="center"/>
    </xf>
    <xf numFmtId="0" fontId="3" fillId="5" borderId="0" xfId="0" applyFont="1" applyFill="1" applyAlignment="1">
      <alignment vertical="center"/>
    </xf>
    <xf numFmtId="0" fontId="0" fillId="6" borderId="0" xfId="0" applyFont="1" applyFill="1" applyAlignment="1">
      <alignment vertical="center"/>
    </xf>
    <xf numFmtId="0" fontId="3" fillId="6" borderId="0" xfId="0" applyFont="1" applyFill="1" applyAlignment="1">
      <alignment vertical="center"/>
    </xf>
    <xf numFmtId="0" fontId="0" fillId="7" borderId="0" xfId="0" applyFont="1" applyFill="1" applyAlignment="1">
      <alignment vertical="center"/>
    </xf>
    <xf numFmtId="0" fontId="0" fillId="7" borderId="0" xfId="0" applyFont="1" applyFill="1" applyAlignment="1">
      <alignment vertical="center"/>
    </xf>
    <xf numFmtId="0" fontId="0" fillId="7" borderId="0" xfId="0" applyFont="1" applyFill="1" applyAlignment="1">
      <alignment vertical="center" wrapText="1"/>
    </xf>
    <xf numFmtId="0" fontId="0" fillId="8" borderId="0" xfId="0" applyFont="1" applyFill="1" applyAlignment="1">
      <alignment vertical="center"/>
    </xf>
    <xf numFmtId="176" fontId="0" fillId="3" borderId="0" xfId="0" applyNumberFormat="1"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0" fontId="5" fillId="5" borderId="0" xfId="0" applyFont="1" applyFill="1" applyAlignment="1"/>
    <xf numFmtId="0" fontId="5" fillId="6" borderId="0" xfId="0" applyFont="1" applyFill="1" applyAlignment="1"/>
    <xf numFmtId="0" fontId="5" fillId="7" borderId="0" xfId="0" applyFont="1" applyFill="1" applyAlignment="1"/>
    <xf numFmtId="0" fontId="5" fillId="7" borderId="0" xfId="0" applyFont="1" applyFill="1" applyAlignment="1">
      <alignment wrapText="1"/>
    </xf>
    <xf numFmtId="0" fontId="5" fillId="8" borderId="0" xfId="0" applyFont="1" applyFill="1" applyAlignment="1"/>
    <xf numFmtId="0" fontId="0" fillId="0" borderId="0" xfId="0" applyFont="1" applyAlignment="1">
      <alignment vertical="center"/>
    </xf>
    <xf numFmtId="176" fontId="6" fillId="3" borderId="0" xfId="0" applyNumberFormat="1" applyFont="1" applyFill="1" applyAlignment="1">
      <alignment vertical="center"/>
    </xf>
    <xf numFmtId="0" fontId="7" fillId="4" borderId="0" xfId="0" applyFont="1" applyFill="1" applyAlignment="1">
      <alignment vertical="center"/>
    </xf>
    <xf numFmtId="0" fontId="7" fillId="5" borderId="0" xfId="0" applyFont="1" applyFill="1" applyAlignment="1">
      <alignment vertical="center"/>
    </xf>
    <xf numFmtId="0" fontId="8" fillId="5" borderId="0" xfId="0" applyFont="1" applyFill="1" applyAlignment="1"/>
    <xf numFmtId="0" fontId="9" fillId="5" borderId="0" xfId="0" applyFont="1" applyFill="1" applyAlignment="1"/>
    <xf numFmtId="0" fontId="9" fillId="6" borderId="0" xfId="0" applyFont="1" applyFill="1" applyAlignment="1"/>
    <xf numFmtId="0" fontId="9" fillId="7" borderId="0" xfId="0" applyFont="1" applyFill="1" applyAlignment="1"/>
    <xf numFmtId="0" fontId="9" fillId="7" borderId="0" xfId="0" applyFont="1" applyFill="1" applyAlignment="1">
      <alignment wrapText="1"/>
    </xf>
    <xf numFmtId="0" fontId="9" fillId="8" borderId="0" xfId="0" applyFont="1" applyFill="1" applyAlignment="1"/>
    <xf numFmtId="0" fontId="0" fillId="0" borderId="0" xfId="0" applyFont="1" applyAlignment="1">
      <alignment vertical="center"/>
    </xf>
    <xf numFmtId="0" fontId="1" fillId="0" borderId="0" xfId="0" applyFont="1" applyAlignment="1">
      <alignment horizontal="center"/>
    </xf>
    <xf numFmtId="0" fontId="5" fillId="5" borderId="0" xfId="0" applyFont="1" applyFill="1" applyAlignment="1"/>
    <xf numFmtId="0" fontId="1" fillId="5" borderId="0" xfId="0" applyFont="1" applyFill="1" applyAlignment="1"/>
    <xf numFmtId="14" fontId="5" fillId="7" borderId="0" xfId="0" applyNumberFormat="1" applyFont="1" applyFill="1" applyAlignment="1"/>
    <xf numFmtId="0" fontId="10" fillId="5" borderId="0" xfId="0" applyFont="1" applyFill="1" applyAlignment="1"/>
    <xf numFmtId="0" fontId="10" fillId="6" borderId="0" xfId="0" applyFont="1" applyFill="1" applyAlignment="1"/>
    <xf numFmtId="14" fontId="10" fillId="7" borderId="0" xfId="0" applyNumberFormat="1" applyFont="1" applyFill="1" applyAlignment="1"/>
    <xf numFmtId="0" fontId="10" fillId="7" borderId="0" xfId="0" applyFont="1" applyFill="1" applyAlignment="1"/>
    <xf numFmtId="0" fontId="3" fillId="0" borderId="0" xfId="0" applyFont="1" applyAlignment="1">
      <alignment vertical="center"/>
    </xf>
    <xf numFmtId="0" fontId="5" fillId="0" borderId="0" xfId="0" applyFont="1" applyAlignment="1"/>
    <xf numFmtId="0" fontId="1" fillId="8" borderId="0" xfId="0" applyFont="1" applyFill="1"/>
    <xf numFmtId="0" fontId="11" fillId="2" borderId="0" xfId="0" applyFont="1" applyFill="1" applyAlignment="1"/>
    <xf numFmtId="0" fontId="5" fillId="5" borderId="0" xfId="0" applyFont="1" applyFill="1" applyAlignment="1"/>
    <xf numFmtId="0" fontId="3" fillId="5" borderId="0" xfId="0" applyFont="1" applyFill="1" applyAlignment="1">
      <alignment horizontal="left"/>
    </xf>
    <xf numFmtId="0" fontId="1" fillId="8" borderId="0" xfId="0" applyFont="1" applyFill="1" applyAlignment="1"/>
    <xf numFmtId="0" fontId="12" fillId="3" borderId="0" xfId="0" applyFont="1" applyFill="1" applyAlignment="1"/>
    <xf numFmtId="0" fontId="4" fillId="4" borderId="0" xfId="0" applyFont="1" applyFill="1" applyAlignment="1">
      <alignment vertical="center"/>
    </xf>
    <xf numFmtId="0" fontId="13" fillId="5" borderId="0" xfId="0" applyFont="1" applyFill="1" applyAlignment="1"/>
    <xf numFmtId="0" fontId="4" fillId="8" borderId="0" xfId="0" applyFont="1" applyFill="1" applyAlignment="1">
      <alignment horizontal="left"/>
    </xf>
    <xf numFmtId="0" fontId="11" fillId="6" borderId="0" xfId="0" applyFont="1" applyFill="1" applyAlignment="1"/>
    <xf numFmtId="0" fontId="8" fillId="8" borderId="0" xfId="0" applyFont="1" applyFill="1"/>
    <xf numFmtId="0" fontId="8" fillId="0" borderId="0" xfId="0" applyFont="1"/>
    <xf numFmtId="0" fontId="1" fillId="5" borderId="0" xfId="0" applyFont="1" applyFill="1"/>
    <xf numFmtId="0" fontId="5" fillId="5" borderId="0" xfId="0" applyFont="1" applyFill="1" applyAlignment="1"/>
    <xf numFmtId="176" fontId="0" fillId="9" borderId="0" xfId="0" applyNumberFormat="1" applyFont="1" applyFill="1" applyAlignment="1">
      <alignment vertical="center"/>
    </xf>
    <xf numFmtId="0" fontId="4" fillId="5" borderId="0" xfId="0" applyFont="1" applyFill="1" applyAlignment="1">
      <alignment vertical="center"/>
    </xf>
    <xf numFmtId="0" fontId="11" fillId="5" borderId="0" xfId="0" applyFont="1" applyFill="1" applyAlignment="1"/>
    <xf numFmtId="0" fontId="14" fillId="5" borderId="0" xfId="0" applyFont="1" applyFill="1" applyAlignment="1"/>
    <xf numFmtId="0" fontId="4" fillId="5" borderId="0" xfId="0" applyFont="1" applyFill="1" applyAlignment="1">
      <alignment vertical="center"/>
    </xf>
    <xf numFmtId="0" fontId="1" fillId="4" borderId="0" xfId="0" applyFont="1" applyFill="1"/>
    <xf numFmtId="0" fontId="1" fillId="6" borderId="0" xfId="0" applyFont="1" applyFill="1"/>
    <xf numFmtId="0" fontId="1" fillId="7" borderId="0" xfId="0" applyFont="1" applyFill="1"/>
    <xf numFmtId="0" fontId="1" fillId="7" borderId="0" xfId="0" applyFont="1" applyFill="1" applyAlignment="1">
      <alignment wrapText="1"/>
    </xf>
    <xf numFmtId="0" fontId="15" fillId="2" borderId="0" xfId="0" applyFont="1" applyFill="1" applyBorder="1" applyAlignment="1">
      <alignment wrapText="1"/>
    </xf>
    <xf numFmtId="0" fontId="17" fillId="2" borderId="0" xfId="0" applyFont="1" applyFill="1" applyBorder="1"/>
    <xf numFmtId="0" fontId="20" fillId="2" borderId="0" xfId="0" applyFont="1" applyFill="1" applyBorder="1" applyAlignment="1">
      <alignment wrapText="1"/>
    </xf>
    <xf numFmtId="0" fontId="20" fillId="0" borderId="0" xfId="0" applyFont="1" applyAlignment="1">
      <alignment horizontal="center" vertical="center" wrapText="1"/>
    </xf>
    <xf numFmtId="177" fontId="20" fillId="0" borderId="0" xfId="0" applyNumberFormat="1" applyFont="1" applyAlignment="1">
      <alignment horizontal="center" vertical="center" wrapText="1"/>
    </xf>
    <xf numFmtId="0" fontId="20" fillId="0" borderId="0" xfId="0" applyFont="1" applyAlignment="1">
      <alignment horizontal="right" vertical="center" wrapText="1"/>
    </xf>
    <xf numFmtId="0" fontId="22" fillId="0" borderId="8" xfId="0" applyFont="1" applyBorder="1" applyAlignment="1">
      <alignment horizontal="center" vertical="center" wrapText="1"/>
    </xf>
    <xf numFmtId="177" fontId="22" fillId="0" borderId="8" xfId="0" applyNumberFormat="1" applyFont="1" applyBorder="1" applyAlignment="1">
      <alignment horizontal="center" vertical="center" wrapText="1"/>
    </xf>
    <xf numFmtId="0" fontId="22" fillId="0" borderId="8" xfId="0" applyFont="1" applyBorder="1" applyAlignment="1">
      <alignment horizontal="right" vertical="center" wrapText="1"/>
    </xf>
    <xf numFmtId="0" fontId="22" fillId="0" borderId="5" xfId="0" applyFont="1" applyBorder="1" applyAlignment="1">
      <alignment horizontal="right" vertical="center" wrapText="1"/>
    </xf>
    <xf numFmtId="0" fontId="22" fillId="0" borderId="1" xfId="0" applyFont="1" applyBorder="1" applyAlignment="1">
      <alignment horizontal="center" vertical="center" wrapText="1"/>
    </xf>
    <xf numFmtId="0" fontId="22" fillId="11" borderId="1" xfId="0" applyFont="1" applyFill="1" applyBorder="1" applyAlignment="1">
      <alignment horizontal="center" vertical="center" wrapText="1"/>
    </xf>
    <xf numFmtId="177" fontId="23" fillId="11" borderId="1" xfId="0" applyNumberFormat="1" applyFont="1" applyFill="1" applyBorder="1" applyAlignment="1">
      <alignment horizontal="center" vertical="center" wrapText="1"/>
    </xf>
    <xf numFmtId="0" fontId="23" fillId="11" borderId="1" xfId="0" applyFont="1" applyFill="1" applyBorder="1" applyAlignment="1">
      <alignment horizontal="right" vertical="center" wrapText="1"/>
    </xf>
    <xf numFmtId="0" fontId="23" fillId="11" borderId="9" xfId="0" applyFont="1" applyFill="1" applyBorder="1" applyAlignment="1">
      <alignment horizontal="right" vertical="center" wrapText="1"/>
    </xf>
    <xf numFmtId="0" fontId="22" fillId="0" borderId="10" xfId="0" applyFont="1" applyBorder="1" applyAlignment="1">
      <alignment horizontal="center" vertical="center" wrapText="1"/>
    </xf>
    <xf numFmtId="177" fontId="22" fillId="0" borderId="1" xfId="0" applyNumberFormat="1" applyFont="1" applyBorder="1" applyAlignment="1">
      <alignment horizontal="center" vertical="center" wrapText="1"/>
    </xf>
    <xf numFmtId="3" fontId="22" fillId="0" borderId="1" xfId="0" applyNumberFormat="1" applyFont="1" applyBorder="1" applyAlignment="1">
      <alignment horizontal="right" vertical="center" wrapText="1"/>
    </xf>
    <xf numFmtId="178" fontId="22" fillId="0" borderId="9" xfId="0" applyNumberFormat="1" applyFont="1" applyBorder="1" applyAlignment="1">
      <alignment horizontal="right" vertical="center" wrapText="1"/>
    </xf>
    <xf numFmtId="178" fontId="22" fillId="0" borderId="1" xfId="0" applyNumberFormat="1" applyFont="1" applyBorder="1" applyAlignment="1">
      <alignment horizontal="right" vertical="center" wrapText="1"/>
    </xf>
    <xf numFmtId="178" fontId="22" fillId="0" borderId="1" xfId="0" applyNumberFormat="1" applyFont="1" applyBorder="1" applyAlignment="1">
      <alignment horizontal="center" vertical="center" wrapText="1"/>
    </xf>
    <xf numFmtId="178" fontId="23" fillId="0" borderId="0" xfId="0" applyNumberFormat="1" applyFont="1" applyAlignment="1">
      <alignment horizontal="right"/>
    </xf>
    <xf numFmtId="179" fontId="24" fillId="0" borderId="0" xfId="0" applyNumberFormat="1" applyFont="1"/>
    <xf numFmtId="0" fontId="23" fillId="0" borderId="9" xfId="0" applyFont="1" applyBorder="1" applyAlignment="1">
      <alignment horizontal="right" vertical="center" wrapText="1"/>
    </xf>
    <xf numFmtId="177" fontId="23" fillId="12" borderId="1" xfId="0" applyNumberFormat="1" applyFont="1" applyFill="1" applyBorder="1" applyAlignment="1">
      <alignment horizontal="center" vertical="center" wrapText="1"/>
    </xf>
    <xf numFmtId="178" fontId="23" fillId="12" borderId="1" xfId="0" applyNumberFormat="1" applyFont="1" applyFill="1" applyBorder="1" applyAlignment="1">
      <alignment horizontal="right" vertical="center" wrapText="1"/>
    </xf>
    <xf numFmtId="178" fontId="23" fillId="12" borderId="9" xfId="0" applyNumberFormat="1" applyFont="1" applyFill="1" applyBorder="1" applyAlignment="1">
      <alignment horizontal="right" vertical="center"/>
    </xf>
    <xf numFmtId="178" fontId="22" fillId="2" borderId="1" xfId="0" applyNumberFormat="1" applyFont="1" applyFill="1" applyBorder="1" applyAlignment="1">
      <alignment horizontal="right" vertical="center" wrapText="1"/>
    </xf>
    <xf numFmtId="179" fontId="22" fillId="0" borderId="1" xfId="0" applyNumberFormat="1" applyFont="1" applyBorder="1" applyAlignment="1">
      <alignment horizontal="right" vertical="center" wrapText="1"/>
    </xf>
    <xf numFmtId="177" fontId="23" fillId="0" borderId="1" xfId="0" applyNumberFormat="1" applyFont="1" applyBorder="1" applyAlignment="1">
      <alignment horizontal="center" vertical="center" wrapText="1"/>
    </xf>
    <xf numFmtId="177" fontId="25" fillId="13" borderId="1" xfId="0" applyNumberFormat="1" applyFont="1" applyFill="1" applyBorder="1" applyAlignment="1">
      <alignment horizontal="center" vertical="center" wrapText="1"/>
    </xf>
    <xf numFmtId="178" fontId="25" fillId="13" borderId="1" xfId="0" applyNumberFormat="1" applyFont="1" applyFill="1" applyBorder="1" applyAlignment="1">
      <alignment horizontal="right" vertical="center" wrapText="1"/>
    </xf>
    <xf numFmtId="178" fontId="25" fillId="13" borderId="9" xfId="0" applyNumberFormat="1" applyFont="1" applyFill="1" applyBorder="1" applyAlignment="1">
      <alignment horizontal="right" vertical="center" wrapText="1"/>
    </xf>
    <xf numFmtId="0" fontId="20" fillId="0" borderId="10" xfId="0" applyFont="1" applyBorder="1" applyAlignment="1">
      <alignment horizontal="center" vertical="center" wrapText="1"/>
    </xf>
    <xf numFmtId="0" fontId="25" fillId="0" borderId="10" xfId="0" applyFont="1" applyBorder="1" applyAlignment="1">
      <alignment horizontal="center" vertical="center" wrapText="1"/>
    </xf>
    <xf numFmtId="177" fontId="20" fillId="0" borderId="10" xfId="0" applyNumberFormat="1" applyFont="1" applyBorder="1" applyAlignment="1">
      <alignment horizontal="center" vertical="center" wrapText="1"/>
    </xf>
    <xf numFmtId="0" fontId="20" fillId="0" borderId="10" xfId="0" applyFont="1" applyBorder="1" applyAlignment="1">
      <alignment horizontal="right" vertical="center" wrapText="1"/>
    </xf>
    <xf numFmtId="178" fontId="20" fillId="0" borderId="2" xfId="0" applyNumberFormat="1" applyFont="1" applyBorder="1" applyAlignment="1">
      <alignment horizontal="right" vertical="center" wrapText="1"/>
    </xf>
    <xf numFmtId="0" fontId="17" fillId="2" borderId="0" xfId="0" applyFont="1" applyFill="1" applyBorder="1" applyAlignment="1">
      <alignment vertical="center"/>
    </xf>
    <xf numFmtId="0" fontId="22" fillId="0" borderId="9" xfId="0" applyFont="1" applyBorder="1" applyAlignment="1">
      <alignment horizontal="center" vertical="center" wrapText="1"/>
    </xf>
    <xf numFmtId="0" fontId="23" fillId="0" borderId="1" xfId="0" applyFont="1" applyBorder="1" applyAlignment="1">
      <alignment horizontal="center" vertical="center"/>
    </xf>
    <xf numFmtId="177" fontId="23" fillId="0" borderId="1" xfId="0" applyNumberFormat="1" applyFont="1" applyBorder="1" applyAlignment="1">
      <alignment horizontal="right" vertical="center" wrapText="1"/>
    </xf>
    <xf numFmtId="0" fontId="23" fillId="0" borderId="1" xfId="0" applyFont="1" applyBorder="1" applyAlignment="1">
      <alignment horizontal="right" vertical="center"/>
    </xf>
    <xf numFmtId="0" fontId="22" fillId="0" borderId="1" xfId="0" applyFont="1" applyBorder="1" applyAlignment="1">
      <alignment horizontal="center" vertical="center"/>
    </xf>
    <xf numFmtId="177" fontId="22" fillId="2" borderId="1" xfId="0" applyNumberFormat="1" applyFont="1" applyFill="1" applyBorder="1" applyAlignment="1">
      <alignment horizontal="right" vertical="center" wrapText="1"/>
    </xf>
    <xf numFmtId="10" fontId="22" fillId="2" borderId="1" xfId="0" applyNumberFormat="1" applyFont="1" applyFill="1" applyBorder="1" applyAlignment="1">
      <alignment horizontal="right" vertical="center"/>
    </xf>
    <xf numFmtId="177" fontId="23" fillId="12" borderId="1" xfId="0" applyNumberFormat="1" applyFont="1" applyFill="1" applyBorder="1" applyAlignment="1">
      <alignment horizontal="right" vertical="center" wrapText="1"/>
    </xf>
    <xf numFmtId="10" fontId="22" fillId="12" borderId="1" xfId="0" applyNumberFormat="1" applyFont="1" applyFill="1" applyBorder="1" applyAlignment="1">
      <alignment horizontal="right" vertical="center"/>
    </xf>
    <xf numFmtId="177" fontId="22" fillId="0" borderId="1" xfId="0" applyNumberFormat="1" applyFont="1" applyBorder="1" applyAlignment="1">
      <alignment horizontal="right" vertical="center" wrapText="1"/>
    </xf>
    <xf numFmtId="0" fontId="22" fillId="0" borderId="9" xfId="0" applyFont="1" applyBorder="1" applyAlignment="1">
      <alignment horizontal="center" vertical="center"/>
    </xf>
    <xf numFmtId="177" fontId="23" fillId="16" borderId="1" xfId="0" applyNumberFormat="1" applyFont="1" applyFill="1" applyBorder="1" applyAlignment="1">
      <alignment horizontal="right" vertical="center" wrapText="1"/>
    </xf>
    <xf numFmtId="10" fontId="22" fillId="15" borderId="1" xfId="0" applyNumberFormat="1" applyFont="1" applyFill="1" applyBorder="1" applyAlignment="1">
      <alignment horizontal="right" vertical="center"/>
    </xf>
    <xf numFmtId="177" fontId="23" fillId="17" borderId="1" xfId="0" applyNumberFormat="1" applyFont="1" applyFill="1" applyBorder="1" applyAlignment="1">
      <alignment horizontal="right" vertical="center" wrapText="1"/>
    </xf>
    <xf numFmtId="10" fontId="22" fillId="13" borderId="1" xfId="0" applyNumberFormat="1" applyFont="1" applyFill="1" applyBorder="1" applyAlignment="1">
      <alignment horizontal="right" vertical="center"/>
    </xf>
    <xf numFmtId="0" fontId="22" fillId="13" borderId="1" xfId="0" applyFont="1" applyFill="1" applyBorder="1" applyAlignment="1">
      <alignment horizontal="center" vertical="center"/>
    </xf>
    <xf numFmtId="10" fontId="22" fillId="0" borderId="1" xfId="0" applyNumberFormat="1" applyFont="1" applyBorder="1" applyAlignment="1">
      <alignment horizontal="right" vertical="center"/>
    </xf>
    <xf numFmtId="177" fontId="22" fillId="13" borderId="1" xfId="0" applyNumberFormat="1" applyFont="1" applyFill="1" applyBorder="1" applyAlignment="1">
      <alignment horizontal="right" vertical="center" wrapText="1"/>
    </xf>
    <xf numFmtId="10" fontId="23" fillId="13" borderId="1" xfId="0" applyNumberFormat="1" applyFont="1" applyFill="1" applyBorder="1" applyAlignment="1">
      <alignment horizontal="right" vertical="center"/>
    </xf>
    <xf numFmtId="0" fontId="23" fillId="18" borderId="1" xfId="0" applyFont="1" applyFill="1" applyBorder="1" applyAlignment="1">
      <alignment horizontal="center" vertical="center"/>
    </xf>
    <xf numFmtId="0" fontId="22" fillId="18" borderId="1" xfId="0" applyFont="1" applyFill="1" applyBorder="1" applyAlignment="1">
      <alignment horizontal="center" vertical="center"/>
    </xf>
    <xf numFmtId="177" fontId="22" fillId="18" borderId="1" xfId="0" applyNumberFormat="1" applyFont="1" applyFill="1" applyBorder="1" applyAlignment="1">
      <alignment vertical="center" wrapText="1"/>
    </xf>
    <xf numFmtId="0" fontId="22" fillId="18" borderId="1" xfId="0" applyFont="1" applyFill="1" applyBorder="1" applyAlignment="1">
      <alignment vertical="center"/>
    </xf>
    <xf numFmtId="177" fontId="23" fillId="13" borderId="1" xfId="0" applyNumberFormat="1" applyFont="1" applyFill="1" applyBorder="1" applyAlignment="1">
      <alignment horizontal="right" vertical="center" wrapText="1"/>
    </xf>
    <xf numFmtId="178" fontId="22" fillId="0" borderId="1" xfId="0" applyNumberFormat="1" applyFont="1" applyBorder="1" applyAlignment="1">
      <alignment horizontal="center" vertical="center"/>
    </xf>
    <xf numFmtId="0" fontId="17" fillId="0" borderId="0" xfId="0" applyFont="1"/>
    <xf numFmtId="0" fontId="23" fillId="0" borderId="1" xfId="0" applyFont="1" applyBorder="1" applyAlignment="1">
      <alignment horizontal="center" vertical="center" wrapText="1"/>
    </xf>
    <xf numFmtId="178" fontId="23" fillId="0" borderId="1" xfId="0" applyNumberFormat="1" applyFont="1" applyBorder="1" applyAlignment="1">
      <alignment horizontal="center" vertical="center" wrapText="1"/>
    </xf>
    <xf numFmtId="0" fontId="23" fillId="0" borderId="1" xfId="0" applyFont="1" applyBorder="1" applyAlignment="1">
      <alignment horizontal="right" vertical="center" wrapText="1"/>
    </xf>
    <xf numFmtId="0" fontId="24" fillId="0" borderId="1" xfId="0" applyFont="1" applyBorder="1" applyAlignment="1">
      <alignment horizontal="center" vertical="center" wrapText="1"/>
    </xf>
    <xf numFmtId="0" fontId="22" fillId="2" borderId="1" xfId="0" applyFont="1" applyFill="1" applyBorder="1" applyAlignment="1">
      <alignment horizontal="center" vertical="center"/>
    </xf>
    <xf numFmtId="178" fontId="22" fillId="2" borderId="1" xfId="0" applyNumberFormat="1" applyFont="1" applyFill="1" applyBorder="1" applyAlignment="1">
      <alignment horizontal="center" vertical="center"/>
    </xf>
    <xf numFmtId="0" fontId="24" fillId="2" borderId="1" xfId="0" applyFont="1" applyFill="1" applyBorder="1" applyAlignment="1">
      <alignment horizontal="center" vertical="center" wrapText="1"/>
    </xf>
    <xf numFmtId="0" fontId="22" fillId="0" borderId="1" xfId="0" applyFont="1" applyBorder="1" applyAlignment="1">
      <alignment horizontal="center" vertical="center"/>
    </xf>
    <xf numFmtId="178" fontId="22" fillId="0" borderId="1" xfId="0" applyNumberFormat="1" applyFont="1" applyBorder="1" applyAlignment="1">
      <alignment horizontal="center" vertical="center"/>
    </xf>
    <xf numFmtId="0" fontId="28" fillId="0" borderId="1" xfId="0" applyFont="1" applyBorder="1" applyAlignment="1">
      <alignment horizontal="center" vertical="center"/>
    </xf>
    <xf numFmtId="177" fontId="23" fillId="20" borderId="1" xfId="0" applyNumberFormat="1" applyFont="1" applyFill="1" applyBorder="1" applyAlignment="1">
      <alignment horizontal="right" vertical="center" wrapText="1"/>
    </xf>
    <xf numFmtId="10" fontId="22" fillId="19" borderId="1" xfId="0" applyNumberFormat="1" applyFont="1" applyFill="1" applyBorder="1" applyAlignment="1">
      <alignment horizontal="right" vertical="center"/>
    </xf>
    <xf numFmtId="178" fontId="22" fillId="0" borderId="1" xfId="0" applyNumberFormat="1" applyFont="1" applyBorder="1" applyAlignment="1">
      <alignment horizontal="right" vertical="center"/>
    </xf>
    <xf numFmtId="0" fontId="22" fillId="0" borderId="1" xfId="0" applyFont="1" applyBorder="1" applyAlignment="1">
      <alignment horizontal="right" vertical="center" wrapText="1"/>
    </xf>
    <xf numFmtId="178" fontId="23" fillId="0" borderId="1" xfId="0" applyNumberFormat="1" applyFont="1" applyBorder="1" applyAlignment="1">
      <alignment horizontal="center" vertical="center"/>
    </xf>
    <xf numFmtId="177" fontId="24" fillId="2" borderId="1" xfId="0" applyNumberFormat="1" applyFont="1" applyFill="1" applyBorder="1" applyAlignment="1">
      <alignment horizontal="right" vertical="center" wrapText="1"/>
    </xf>
    <xf numFmtId="10" fontId="22" fillId="0" borderId="1" xfId="0" applyNumberFormat="1" applyFont="1" applyBorder="1" applyAlignment="1">
      <alignment horizontal="right" vertical="center" wrapText="1"/>
    </xf>
    <xf numFmtId="0" fontId="22" fillId="13" borderId="1" xfId="0" applyFont="1" applyFill="1" applyBorder="1" applyAlignment="1">
      <alignment vertical="center"/>
    </xf>
    <xf numFmtId="10" fontId="22" fillId="12" borderId="1" xfId="0" applyNumberFormat="1" applyFont="1" applyFill="1" applyBorder="1" applyAlignment="1">
      <alignment horizontal="right" vertical="center" wrapText="1"/>
    </xf>
    <xf numFmtId="177" fontId="23" fillId="15" borderId="1" xfId="0" applyNumberFormat="1" applyFont="1" applyFill="1" applyBorder="1" applyAlignment="1">
      <alignment horizontal="right" vertical="center" wrapText="1"/>
    </xf>
    <xf numFmtId="10" fontId="22" fillId="15" borderId="1" xfId="0" applyNumberFormat="1" applyFont="1" applyFill="1" applyBorder="1" applyAlignment="1">
      <alignment horizontal="right" vertical="center" wrapText="1"/>
    </xf>
    <xf numFmtId="10" fontId="22" fillId="13" borderId="1" xfId="0" applyNumberFormat="1" applyFont="1" applyFill="1" applyBorder="1" applyAlignment="1">
      <alignment horizontal="right" vertical="center" wrapText="1"/>
    </xf>
    <xf numFmtId="0" fontId="29" fillId="0" borderId="1" xfId="0" applyFont="1" applyBorder="1" applyAlignment="1">
      <alignment horizontal="center" vertical="center"/>
    </xf>
    <xf numFmtId="0" fontId="29" fillId="0" borderId="1" xfId="0" applyFont="1" applyBorder="1" applyAlignment="1">
      <alignment horizontal="center"/>
    </xf>
    <xf numFmtId="177" fontId="29" fillId="0" borderId="1" xfId="0" applyNumberFormat="1" applyFont="1" applyBorder="1" applyAlignment="1">
      <alignment wrapText="1"/>
    </xf>
    <xf numFmtId="0" fontId="29" fillId="0" borderId="1" xfId="0" applyFont="1" applyBorder="1"/>
    <xf numFmtId="0" fontId="29" fillId="0" borderId="9" xfId="0" applyFont="1" applyBorder="1"/>
    <xf numFmtId="0" fontId="22" fillId="2" borderId="1" xfId="0" applyFont="1" applyFill="1" applyBorder="1" applyAlignment="1">
      <alignment horizontal="center" vertical="center" wrapText="1"/>
    </xf>
    <xf numFmtId="0" fontId="22" fillId="0" borderId="1" xfId="0" applyFont="1" applyBorder="1" applyAlignment="1">
      <alignment vertical="center"/>
    </xf>
    <xf numFmtId="177" fontId="24" fillId="0" borderId="1" xfId="0" applyNumberFormat="1" applyFont="1" applyBorder="1" applyAlignment="1">
      <alignment horizontal="right" wrapText="1"/>
    </xf>
    <xf numFmtId="0" fontId="31" fillId="0" borderId="1" xfId="0" applyFont="1" applyBorder="1" applyAlignment="1">
      <alignment horizontal="center" vertical="center"/>
    </xf>
    <xf numFmtId="177" fontId="23" fillId="21" borderId="1" xfId="0" applyNumberFormat="1" applyFont="1" applyFill="1" applyBorder="1" applyAlignment="1">
      <alignment horizontal="right" vertical="center" wrapText="1"/>
    </xf>
    <xf numFmtId="178" fontId="22" fillId="2" borderId="1" xfId="0" applyNumberFormat="1" applyFont="1" applyFill="1" applyBorder="1" applyAlignment="1">
      <alignment horizontal="center" vertical="center" wrapText="1"/>
    </xf>
    <xf numFmtId="10" fontId="22" fillId="2" borderId="1" xfId="0" applyNumberFormat="1" applyFont="1" applyFill="1" applyBorder="1" applyAlignment="1">
      <alignment horizontal="right" vertical="center" wrapText="1"/>
    </xf>
    <xf numFmtId="177" fontId="23" fillId="12" borderId="8" xfId="0" applyNumberFormat="1" applyFont="1" applyFill="1" applyBorder="1" applyAlignment="1">
      <alignment horizontal="right" vertical="center" wrapText="1"/>
    </xf>
    <xf numFmtId="10" fontId="22" fillId="12" borderId="8" xfId="0" applyNumberFormat="1" applyFont="1" applyFill="1" applyBorder="1" applyAlignment="1">
      <alignment horizontal="right" vertical="center" wrapText="1"/>
    </xf>
    <xf numFmtId="10" fontId="22" fillId="19" borderId="1" xfId="0" applyNumberFormat="1" applyFont="1" applyFill="1" applyBorder="1" applyAlignment="1">
      <alignment horizontal="right" vertical="center" wrapText="1"/>
    </xf>
    <xf numFmtId="0" fontId="23" fillId="2" borderId="1" xfId="0" applyFont="1" applyFill="1" applyBorder="1" applyAlignment="1">
      <alignment horizontal="center" vertical="center" wrapText="1"/>
    </xf>
    <xf numFmtId="0" fontId="22" fillId="2" borderId="1" xfId="0" applyFont="1" applyFill="1" applyBorder="1" applyAlignment="1">
      <alignment vertical="center"/>
    </xf>
    <xf numFmtId="177" fontId="23" fillId="2" borderId="1" xfId="0" applyNumberFormat="1" applyFont="1" applyFill="1" applyBorder="1" applyAlignment="1">
      <alignment horizontal="right" vertical="center" wrapText="1"/>
    </xf>
    <xf numFmtId="10" fontId="23" fillId="13" borderId="1" xfId="0" applyNumberFormat="1" applyFont="1" applyFill="1" applyBorder="1" applyAlignment="1">
      <alignment horizontal="right" vertical="center" wrapText="1"/>
    </xf>
    <xf numFmtId="177" fontId="23" fillId="0" borderId="1" xfId="0" applyNumberFormat="1" applyFont="1" applyBorder="1" applyAlignment="1">
      <alignment horizontal="right" wrapText="1"/>
    </xf>
    <xf numFmtId="0" fontId="23" fillId="0" borderId="1" xfId="0" applyFont="1" applyBorder="1" applyAlignment="1">
      <alignment horizontal="right"/>
    </xf>
    <xf numFmtId="0" fontId="32" fillId="0" borderId="1" xfId="0" applyFont="1" applyBorder="1" applyAlignment="1">
      <alignment horizontal="center" vertical="center"/>
    </xf>
    <xf numFmtId="177" fontId="23" fillId="13" borderId="1" xfId="0" applyNumberFormat="1" applyFont="1" applyFill="1" applyBorder="1" applyAlignment="1">
      <alignment horizontal="right" wrapText="1"/>
    </xf>
    <xf numFmtId="0" fontId="24" fillId="0" borderId="0" xfId="0" applyFont="1" applyAlignment="1">
      <alignment horizontal="center" vertical="center"/>
    </xf>
    <xf numFmtId="0" fontId="24" fillId="0" borderId="0" xfId="0" applyFont="1" applyAlignment="1">
      <alignment horizontal="center"/>
    </xf>
    <xf numFmtId="177" fontId="24" fillId="0" borderId="0" xfId="0" applyNumberFormat="1" applyFont="1" applyAlignment="1">
      <alignment wrapText="1"/>
    </xf>
    <xf numFmtId="0" fontId="24" fillId="0" borderId="0" xfId="0" applyFont="1"/>
    <xf numFmtId="0" fontId="24" fillId="0" borderId="1" xfId="0" applyFont="1" applyBorder="1"/>
    <xf numFmtId="0" fontId="23" fillId="0" borderId="1" xfId="0" applyFont="1" applyBorder="1" applyAlignment="1">
      <alignment horizontal="right" wrapText="1"/>
    </xf>
    <xf numFmtId="0" fontId="23" fillId="2" borderId="1" xfId="0" applyFont="1" applyFill="1" applyBorder="1" applyAlignment="1">
      <alignment horizontal="center" vertical="center"/>
    </xf>
    <xf numFmtId="177" fontId="23" fillId="2" borderId="1" xfId="0" applyNumberFormat="1" applyFont="1" applyFill="1" applyBorder="1" applyAlignment="1">
      <alignment horizontal="right" wrapText="1"/>
    </xf>
    <xf numFmtId="0" fontId="23" fillId="2" borderId="1" xfId="0" applyFont="1" applyFill="1" applyBorder="1" applyAlignment="1">
      <alignment horizontal="right"/>
    </xf>
    <xf numFmtId="177" fontId="29" fillId="0" borderId="0" xfId="0" applyNumberFormat="1" applyFont="1" applyAlignment="1">
      <alignment horizontal="right" wrapText="1"/>
    </xf>
    <xf numFmtId="177" fontId="23" fillId="15" borderId="1" xfId="0" applyNumberFormat="1" applyFont="1" applyFill="1" applyBorder="1" applyAlignment="1">
      <alignment horizontal="right" wrapText="1"/>
    </xf>
    <xf numFmtId="10" fontId="22" fillId="15" borderId="1" xfId="0" applyNumberFormat="1" applyFont="1" applyFill="1" applyBorder="1" applyAlignment="1">
      <alignment horizontal="right"/>
    </xf>
    <xf numFmtId="177" fontId="22" fillId="0" borderId="1" xfId="0" applyNumberFormat="1" applyFont="1" applyBorder="1" applyAlignment="1">
      <alignment horizontal="right" wrapText="1"/>
    </xf>
    <xf numFmtId="177" fontId="23" fillId="12" borderId="1" xfId="0" applyNumberFormat="1" applyFont="1" applyFill="1" applyBorder="1" applyAlignment="1">
      <alignment horizontal="right" wrapText="1"/>
    </xf>
    <xf numFmtId="10" fontId="22" fillId="13" borderId="1" xfId="0" applyNumberFormat="1" applyFont="1" applyFill="1" applyBorder="1" applyAlignment="1">
      <alignment horizontal="right"/>
    </xf>
    <xf numFmtId="0" fontId="22" fillId="0" borderId="1" xfId="0" applyFont="1" applyBorder="1" applyAlignment="1">
      <alignment horizontal="center"/>
    </xf>
    <xf numFmtId="0" fontId="24" fillId="0" borderId="1" xfId="0" applyFont="1" applyBorder="1" applyAlignment="1">
      <alignment horizontal="center"/>
    </xf>
    <xf numFmtId="10" fontId="22" fillId="22" borderId="1" xfId="0" applyNumberFormat="1" applyFont="1" applyFill="1" applyBorder="1" applyAlignment="1">
      <alignment horizontal="right" vertical="center"/>
    </xf>
    <xf numFmtId="10" fontId="23" fillId="12" borderId="1" xfId="0" applyNumberFormat="1" applyFont="1" applyFill="1" applyBorder="1" applyAlignment="1">
      <alignment horizontal="right" wrapText="1"/>
    </xf>
    <xf numFmtId="10" fontId="23" fillId="15" borderId="1" xfId="0" applyNumberFormat="1" applyFont="1" applyFill="1" applyBorder="1" applyAlignment="1">
      <alignment horizontal="right" wrapText="1"/>
    </xf>
    <xf numFmtId="0" fontId="23" fillId="15" borderId="9" xfId="0" applyFont="1" applyFill="1" applyBorder="1" applyAlignment="1">
      <alignment horizontal="center" vertical="center"/>
    </xf>
    <xf numFmtId="0" fontId="23" fillId="15" borderId="12" xfId="0" applyFont="1" applyFill="1" applyBorder="1" applyAlignment="1">
      <alignment horizontal="center" vertical="center"/>
    </xf>
    <xf numFmtId="10" fontId="22" fillId="0" borderId="1" xfId="0" applyNumberFormat="1" applyFont="1" applyBorder="1" applyAlignment="1">
      <alignment horizontal="center" vertical="center"/>
    </xf>
    <xf numFmtId="10" fontId="22" fillId="13" borderId="1" xfId="0" applyNumberFormat="1" applyFont="1" applyFill="1" applyBorder="1" applyAlignment="1">
      <alignment horizontal="center" vertical="center"/>
    </xf>
    <xf numFmtId="0" fontId="23" fillId="0" borderId="1" xfId="0" applyFont="1" applyBorder="1" applyAlignment="1">
      <alignment horizontal="center"/>
    </xf>
    <xf numFmtId="177" fontId="22" fillId="2" borderId="1" xfId="0" applyNumberFormat="1" applyFont="1" applyFill="1" applyBorder="1" applyAlignment="1">
      <alignment horizontal="right" wrapText="1"/>
    </xf>
    <xf numFmtId="0" fontId="22" fillId="2" borderId="1" xfId="0" applyFont="1" applyFill="1" applyBorder="1" applyAlignment="1">
      <alignment horizontal="center"/>
    </xf>
    <xf numFmtId="177" fontId="23" fillId="22" borderId="1" xfId="0" applyNumberFormat="1" applyFont="1" applyFill="1" applyBorder="1" applyAlignment="1">
      <alignment horizontal="right" wrapText="1"/>
    </xf>
    <xf numFmtId="0" fontId="22" fillId="22" borderId="9" xfId="0" applyFont="1" applyFill="1" applyBorder="1" applyAlignment="1">
      <alignment horizontal="center"/>
    </xf>
    <xf numFmtId="0" fontId="32" fillId="0" borderId="1" xfId="0" applyFont="1" applyBorder="1" applyAlignment="1">
      <alignment horizontal="center"/>
    </xf>
    <xf numFmtId="177" fontId="23" fillId="16" borderId="1" xfId="0" applyNumberFormat="1" applyFont="1" applyFill="1" applyBorder="1" applyAlignment="1">
      <alignment horizontal="right" wrapText="1"/>
    </xf>
    <xf numFmtId="10" fontId="22" fillId="0" borderId="1" xfId="0" applyNumberFormat="1" applyFont="1" applyBorder="1" applyAlignment="1">
      <alignment horizontal="right"/>
    </xf>
    <xf numFmtId="0" fontId="22" fillId="0" borderId="9" xfId="0" applyFont="1" applyBorder="1" applyAlignment="1">
      <alignment horizontal="center" wrapText="1"/>
    </xf>
    <xf numFmtId="0" fontId="24" fillId="0" borderId="1" xfId="0" applyFont="1" applyBorder="1" applyAlignment="1">
      <alignment horizontal="center" vertical="center"/>
    </xf>
    <xf numFmtId="10" fontId="24" fillId="0" borderId="1" xfId="0" applyNumberFormat="1" applyFont="1" applyBorder="1" applyAlignment="1">
      <alignment vertical="center"/>
    </xf>
    <xf numFmtId="10" fontId="24" fillId="12" borderId="1" xfId="0" applyNumberFormat="1" applyFont="1" applyFill="1" applyBorder="1" applyAlignment="1">
      <alignment vertical="center"/>
    </xf>
    <xf numFmtId="10" fontId="24" fillId="13" borderId="1" xfId="0" applyNumberFormat="1" applyFont="1" applyFill="1" applyBorder="1" applyAlignment="1">
      <alignment vertical="center"/>
    </xf>
    <xf numFmtId="177" fontId="23" fillId="0" borderId="1" xfId="0" applyNumberFormat="1" applyFont="1" applyBorder="1" applyAlignment="1">
      <alignment horizontal="center" wrapText="1"/>
    </xf>
    <xf numFmtId="10" fontId="24" fillId="15" borderId="1" xfId="0" applyNumberFormat="1" applyFont="1" applyFill="1" applyBorder="1" applyAlignment="1">
      <alignment vertical="center"/>
    </xf>
    <xf numFmtId="177" fontId="23" fillId="19" borderId="1" xfId="0" applyNumberFormat="1" applyFont="1" applyFill="1" applyBorder="1" applyAlignment="1">
      <alignment horizontal="right" wrapText="1"/>
    </xf>
    <xf numFmtId="10" fontId="24" fillId="19" borderId="1" xfId="0" applyNumberFormat="1" applyFont="1" applyFill="1" applyBorder="1" applyAlignment="1">
      <alignment vertical="center"/>
    </xf>
    <xf numFmtId="0" fontId="22" fillId="0" borderId="1" xfId="0" applyFont="1" applyBorder="1" applyAlignment="1">
      <alignment horizontal="center"/>
    </xf>
    <xf numFmtId="177" fontId="22" fillId="0" borderId="1" xfId="0" applyNumberFormat="1" applyFont="1" applyBorder="1" applyAlignment="1">
      <alignment horizontal="right" wrapText="1"/>
    </xf>
    <xf numFmtId="177" fontId="27" fillId="12" borderId="1" xfId="0" applyNumberFormat="1" applyFont="1" applyFill="1" applyBorder="1" applyAlignment="1">
      <alignment horizontal="right" wrapText="1"/>
    </xf>
    <xf numFmtId="10" fontId="24" fillId="0" borderId="1" xfId="0" applyNumberFormat="1" applyFont="1" applyBorder="1" applyAlignment="1">
      <alignment horizontal="right" vertical="center"/>
    </xf>
    <xf numFmtId="3" fontId="22" fillId="0" borderId="1" xfId="0" applyNumberFormat="1" applyFont="1" applyBorder="1" applyAlignment="1">
      <alignment horizontal="center" vertical="center"/>
    </xf>
    <xf numFmtId="10" fontId="24" fillId="12" borderId="1" xfId="0" applyNumberFormat="1" applyFont="1" applyFill="1" applyBorder="1" applyAlignment="1">
      <alignment horizontal="right" vertical="center"/>
    </xf>
    <xf numFmtId="10" fontId="24" fillId="15" borderId="1" xfId="0" applyNumberFormat="1" applyFont="1" applyFill="1" applyBorder="1" applyAlignment="1">
      <alignment horizontal="right" vertical="center"/>
    </xf>
    <xf numFmtId="0" fontId="27" fillId="0" borderId="1" xfId="0" applyFont="1" applyBorder="1" applyAlignment="1">
      <alignment horizontal="center" vertical="center"/>
    </xf>
    <xf numFmtId="177" fontId="27" fillId="0" borderId="1" xfId="0" applyNumberFormat="1" applyFont="1" applyBorder="1" applyAlignment="1">
      <alignment horizontal="right" wrapText="1"/>
    </xf>
    <xf numFmtId="0" fontId="27" fillId="0" borderId="1" xfId="0" applyFont="1" applyBorder="1" applyAlignment="1">
      <alignment horizontal="right"/>
    </xf>
    <xf numFmtId="0" fontId="24" fillId="0" borderId="1" xfId="0" applyFont="1" applyBorder="1" applyAlignment="1">
      <alignment horizontal="center" wrapText="1"/>
    </xf>
    <xf numFmtId="177" fontId="24" fillId="0" borderId="1" xfId="0" applyNumberFormat="1" applyFont="1" applyBorder="1" applyAlignment="1">
      <alignment wrapText="1"/>
    </xf>
    <xf numFmtId="0" fontId="24" fillId="0" borderId="1" xfId="0" applyFont="1" applyBorder="1" applyAlignment="1">
      <alignment wrapText="1"/>
    </xf>
    <xf numFmtId="177" fontId="24" fillId="13" borderId="1" xfId="0" applyNumberFormat="1" applyFont="1" applyFill="1" applyBorder="1" applyAlignment="1">
      <alignment wrapText="1"/>
    </xf>
    <xf numFmtId="0" fontId="24" fillId="13" borderId="1" xfId="0" applyFont="1" applyFill="1" applyBorder="1" applyAlignment="1">
      <alignment wrapText="1"/>
    </xf>
    <xf numFmtId="10" fontId="24" fillId="0" borderId="1" xfId="0" applyNumberFormat="1" applyFont="1" applyBorder="1" applyAlignment="1">
      <alignment vertical="center" wrapText="1"/>
    </xf>
    <xf numFmtId="10" fontId="24" fillId="12" borderId="1" xfId="0" applyNumberFormat="1" applyFont="1" applyFill="1" applyBorder="1" applyAlignment="1">
      <alignment vertical="center" wrapText="1"/>
    </xf>
    <xf numFmtId="0" fontId="24" fillId="2" borderId="1" xfId="0" applyFont="1" applyFill="1" applyBorder="1" applyAlignment="1">
      <alignment horizontal="center" vertical="center"/>
    </xf>
    <xf numFmtId="177" fontId="24" fillId="2" borderId="1" xfId="0" applyNumberFormat="1" applyFont="1" applyFill="1" applyBorder="1" applyAlignment="1">
      <alignment horizontal="right" wrapText="1"/>
    </xf>
    <xf numFmtId="10" fontId="24" fillId="2" borderId="1" xfId="0" applyNumberFormat="1" applyFont="1" applyFill="1" applyBorder="1" applyAlignment="1">
      <alignment vertical="center" wrapText="1"/>
    </xf>
    <xf numFmtId="177" fontId="27" fillId="19" borderId="1" xfId="0" applyNumberFormat="1" applyFont="1" applyFill="1" applyBorder="1" applyAlignment="1">
      <alignment horizontal="right" wrapText="1"/>
    </xf>
    <xf numFmtId="10" fontId="24" fillId="19" borderId="1" xfId="0" applyNumberFormat="1" applyFont="1" applyFill="1" applyBorder="1" applyAlignment="1">
      <alignment vertical="center" wrapText="1"/>
    </xf>
    <xf numFmtId="0" fontId="24" fillId="2" borderId="1" xfId="0" applyFont="1" applyFill="1" applyBorder="1" applyAlignment="1">
      <alignment horizontal="center"/>
    </xf>
    <xf numFmtId="0" fontId="31" fillId="2" borderId="1" xfId="0" applyFont="1" applyFill="1" applyBorder="1" applyAlignment="1">
      <alignment horizontal="center" vertical="center"/>
    </xf>
    <xf numFmtId="0" fontId="39" fillId="2" borderId="1" xfId="0" applyFont="1" applyFill="1" applyBorder="1" applyAlignment="1">
      <alignment horizontal="center"/>
    </xf>
    <xf numFmtId="177" fontId="27" fillId="2" borderId="1" xfId="0" applyNumberFormat="1" applyFont="1" applyFill="1" applyBorder="1" applyAlignment="1">
      <alignment horizontal="right" wrapText="1"/>
    </xf>
    <xf numFmtId="177" fontId="27" fillId="15" borderId="1" xfId="0" applyNumberFormat="1" applyFont="1" applyFill="1" applyBorder="1" applyAlignment="1">
      <alignment horizontal="right" wrapText="1"/>
    </xf>
    <xf numFmtId="10" fontId="24" fillId="15" borderId="1" xfId="0" applyNumberFormat="1" applyFont="1" applyFill="1" applyBorder="1" applyAlignment="1">
      <alignment vertical="center" wrapText="1"/>
    </xf>
    <xf numFmtId="10" fontId="24" fillId="13" borderId="1" xfId="0" applyNumberFormat="1" applyFont="1" applyFill="1" applyBorder="1" applyAlignment="1">
      <alignment vertical="center" wrapText="1"/>
    </xf>
    <xf numFmtId="0" fontId="24" fillId="0" borderId="9" xfId="0" applyFont="1" applyBorder="1"/>
    <xf numFmtId="0" fontId="22" fillId="0" borderId="1" xfId="0" applyFont="1" applyBorder="1" applyAlignment="1">
      <alignment horizontal="right"/>
    </xf>
    <xf numFmtId="0" fontId="22" fillId="13" borderId="1" xfId="0" applyFont="1" applyFill="1" applyBorder="1" applyAlignment="1">
      <alignment horizontal="right"/>
    </xf>
    <xf numFmtId="0" fontId="27" fillId="2" borderId="1" xfId="0" applyFont="1" applyFill="1" applyBorder="1" applyAlignment="1">
      <alignment horizontal="center" vertical="center"/>
    </xf>
    <xf numFmtId="0" fontId="27" fillId="2" borderId="1" xfId="0" applyFont="1" applyFill="1" applyBorder="1" applyAlignment="1">
      <alignment horizontal="right"/>
    </xf>
    <xf numFmtId="0" fontId="24" fillId="2" borderId="1" xfId="0" applyFont="1" applyFill="1" applyBorder="1" applyAlignment="1">
      <alignment horizontal="center" wrapText="1"/>
    </xf>
    <xf numFmtId="177" fontId="27" fillId="2" borderId="1" xfId="0" applyNumberFormat="1" applyFont="1" applyFill="1" applyBorder="1" applyAlignment="1">
      <alignment wrapText="1"/>
    </xf>
    <xf numFmtId="9" fontId="24" fillId="2" borderId="1" xfId="0" applyNumberFormat="1" applyFont="1" applyFill="1" applyBorder="1" applyAlignment="1">
      <alignment vertical="center" wrapText="1"/>
    </xf>
    <xf numFmtId="0" fontId="24" fillId="2" borderId="1" xfId="0" applyFont="1" applyFill="1" applyBorder="1" applyAlignment="1">
      <alignment wrapText="1"/>
    </xf>
    <xf numFmtId="0" fontId="40" fillId="2" borderId="0" xfId="0" applyFont="1" applyFill="1" applyBorder="1" applyAlignment="1">
      <alignment vertical="center"/>
    </xf>
    <xf numFmtId="0" fontId="24" fillId="2" borderId="1" xfId="0" applyFont="1" applyFill="1" applyBorder="1" applyAlignment="1">
      <alignment horizontal="center" vertical="center" wrapText="1"/>
    </xf>
    <xf numFmtId="0" fontId="24" fillId="2" borderId="1" xfId="0" applyFont="1" applyFill="1" applyBorder="1" applyAlignment="1">
      <alignment horizontal="center" wrapText="1"/>
    </xf>
    <xf numFmtId="177" fontId="24" fillId="2" borderId="1" xfId="0" applyNumberFormat="1" applyFont="1" applyFill="1" applyBorder="1" applyAlignment="1">
      <alignment wrapText="1"/>
    </xf>
    <xf numFmtId="177" fontId="24" fillId="17" borderId="1" xfId="0" applyNumberFormat="1" applyFont="1" applyFill="1" applyBorder="1" applyAlignment="1">
      <alignment wrapText="1"/>
    </xf>
    <xf numFmtId="9" fontId="24" fillId="17" borderId="1" xfId="0" applyNumberFormat="1" applyFont="1" applyFill="1" applyBorder="1" applyAlignment="1">
      <alignment vertical="center" wrapText="1"/>
    </xf>
    <xf numFmtId="0" fontId="24" fillId="12" borderId="1" xfId="0" applyFont="1" applyFill="1" applyBorder="1" applyAlignment="1">
      <alignment horizontal="center" vertical="center" wrapText="1"/>
    </xf>
    <xf numFmtId="177" fontId="24" fillId="0" borderId="1" xfId="0" applyNumberFormat="1" applyFont="1" applyBorder="1" applyAlignment="1">
      <alignment horizontal="right" vertical="center" wrapText="1"/>
    </xf>
    <xf numFmtId="177" fontId="27" fillId="22" borderId="1" xfId="0" applyNumberFormat="1" applyFont="1" applyFill="1" applyBorder="1" applyAlignment="1">
      <alignment horizontal="right" wrapText="1"/>
    </xf>
    <xf numFmtId="177" fontId="27" fillId="13" borderId="1" xfId="0" applyNumberFormat="1" applyFont="1" applyFill="1" applyBorder="1" applyAlignment="1">
      <alignment horizontal="right" wrapText="1"/>
    </xf>
    <xf numFmtId="0" fontId="23" fillId="0" borderId="1" xfId="0" applyFont="1" applyBorder="1" applyAlignment="1">
      <alignment horizontal="left" vertical="top"/>
    </xf>
    <xf numFmtId="180" fontId="22" fillId="0" borderId="1" xfId="0" applyNumberFormat="1" applyFont="1" applyBorder="1" applyAlignment="1">
      <alignment horizontal="right"/>
    </xf>
    <xf numFmtId="180" fontId="22" fillId="12" borderId="1" xfId="0" applyNumberFormat="1" applyFont="1" applyFill="1" applyBorder="1" applyAlignment="1">
      <alignment horizontal="right"/>
    </xf>
    <xf numFmtId="180" fontId="22" fillId="15" borderId="1" xfId="0" applyNumberFormat="1" applyFont="1" applyFill="1" applyBorder="1" applyAlignment="1">
      <alignment horizontal="right"/>
    </xf>
    <xf numFmtId="180" fontId="22" fillId="13" borderId="1" xfId="0" applyNumberFormat="1" applyFont="1" applyFill="1" applyBorder="1" applyAlignment="1">
      <alignment horizontal="right"/>
    </xf>
    <xf numFmtId="10" fontId="24" fillId="12" borderId="1" xfId="0" applyNumberFormat="1" applyFont="1" applyFill="1" applyBorder="1" applyAlignment="1">
      <alignment horizontal="right"/>
    </xf>
    <xf numFmtId="0" fontId="23" fillId="7" borderId="1" xfId="0" applyFont="1" applyFill="1" applyBorder="1" applyAlignment="1">
      <alignment horizontal="center" vertical="center"/>
    </xf>
    <xf numFmtId="177" fontId="23" fillId="7" borderId="1" xfId="0" applyNumberFormat="1" applyFont="1" applyFill="1" applyBorder="1" applyAlignment="1">
      <alignment horizontal="center" vertical="center" wrapText="1"/>
    </xf>
    <xf numFmtId="10" fontId="23" fillId="13" borderId="1" xfId="0" applyNumberFormat="1" applyFont="1" applyFill="1" applyBorder="1" applyAlignment="1">
      <alignment horizontal="right"/>
    </xf>
    <xf numFmtId="10" fontId="22" fillId="12" borderId="1" xfId="0" applyNumberFormat="1" applyFont="1" applyFill="1" applyBorder="1" applyAlignment="1">
      <alignment horizontal="right"/>
    </xf>
    <xf numFmtId="10" fontId="22" fillId="2" borderId="1" xfId="0" applyNumberFormat="1" applyFont="1" applyFill="1" applyBorder="1" applyAlignment="1">
      <alignment horizontal="right"/>
    </xf>
    <xf numFmtId="0" fontId="17" fillId="0" borderId="0" xfId="0" applyFont="1" applyAlignment="1">
      <alignment vertical="center"/>
    </xf>
    <xf numFmtId="0" fontId="22" fillId="0" borderId="1" xfId="0" applyFont="1" applyBorder="1" applyAlignment="1">
      <alignment horizontal="center" wrapText="1"/>
    </xf>
    <xf numFmtId="10" fontId="22" fillId="0" borderId="1" xfId="0" applyNumberFormat="1" applyFont="1" applyBorder="1" applyAlignment="1">
      <alignment horizontal="right" wrapText="1"/>
    </xf>
    <xf numFmtId="10" fontId="22" fillId="12" borderId="1" xfId="0" applyNumberFormat="1" applyFont="1" applyFill="1" applyBorder="1" applyAlignment="1">
      <alignment horizontal="right" wrapText="1"/>
    </xf>
    <xf numFmtId="10" fontId="22" fillId="2" borderId="1" xfId="0" applyNumberFormat="1" applyFont="1" applyFill="1" applyBorder="1" applyAlignment="1">
      <alignment horizontal="right" wrapText="1"/>
    </xf>
    <xf numFmtId="10" fontId="22" fillId="13" borderId="1" xfId="0" applyNumberFormat="1" applyFont="1" applyFill="1" applyBorder="1" applyAlignment="1">
      <alignment horizontal="right" wrapText="1"/>
    </xf>
    <xf numFmtId="0" fontId="29" fillId="2" borderId="0" xfId="0" applyFont="1" applyFill="1" applyBorder="1" applyAlignment="1">
      <alignment vertical="center"/>
    </xf>
    <xf numFmtId="10" fontId="22" fillId="15" borderId="1" xfId="0" applyNumberFormat="1" applyFont="1" applyFill="1" applyBorder="1" applyAlignment="1">
      <alignment horizontal="right" wrapText="1"/>
    </xf>
    <xf numFmtId="177" fontId="23" fillId="13" borderId="10" xfId="0" applyNumberFormat="1" applyFont="1" applyFill="1" applyBorder="1" applyAlignment="1">
      <alignment horizontal="right" wrapText="1"/>
    </xf>
    <xf numFmtId="10" fontId="22" fillId="13" borderId="10" xfId="0" applyNumberFormat="1" applyFont="1" applyFill="1" applyBorder="1" applyAlignment="1">
      <alignment horizontal="right" vertical="center"/>
    </xf>
    <xf numFmtId="0" fontId="29" fillId="0" borderId="0" xfId="0" applyFont="1" applyAlignment="1">
      <alignment horizontal="center" vertical="center"/>
    </xf>
    <xf numFmtId="177" fontId="29" fillId="0" borderId="0" xfId="0" applyNumberFormat="1" applyFont="1" applyAlignment="1">
      <alignment vertical="center" wrapText="1"/>
    </xf>
    <xf numFmtId="0" fontId="29" fillId="0" borderId="0" xfId="0" applyFont="1" applyAlignment="1">
      <alignment vertical="center"/>
    </xf>
    <xf numFmtId="0" fontId="29" fillId="0" borderId="0" xfId="0" applyFont="1" applyAlignment="1">
      <alignment horizontal="center"/>
    </xf>
    <xf numFmtId="177" fontId="29" fillId="0" borderId="0" xfId="0" applyNumberFormat="1" applyFont="1" applyAlignment="1">
      <alignment wrapText="1"/>
    </xf>
    <xf numFmtId="0" fontId="29" fillId="0" borderId="0" xfId="0" applyFont="1"/>
    <xf numFmtId="0" fontId="15" fillId="2" borderId="1" xfId="0" applyFont="1" applyFill="1" applyBorder="1" applyAlignment="1">
      <alignment wrapText="1"/>
    </xf>
    <xf numFmtId="0" fontId="17" fillId="2" borderId="1" xfId="0" applyFont="1" applyFill="1" applyBorder="1"/>
    <xf numFmtId="0" fontId="20" fillId="0" borderId="9" xfId="0" applyFont="1" applyBorder="1" applyAlignment="1">
      <alignment horizontal="center" vertical="center" wrapText="1"/>
    </xf>
    <xf numFmtId="0" fontId="20" fillId="2" borderId="1" xfId="0" applyFont="1" applyFill="1" applyBorder="1" applyAlignment="1">
      <alignment wrapText="1"/>
    </xf>
    <xf numFmtId="0" fontId="23" fillId="11" borderId="9" xfId="0" applyFont="1" applyFill="1" applyBorder="1" applyAlignment="1">
      <alignment horizontal="center" vertical="center" wrapText="1"/>
    </xf>
    <xf numFmtId="3" fontId="22" fillId="0" borderId="9" xfId="0" applyNumberFormat="1" applyFont="1" applyBorder="1" applyAlignment="1">
      <alignment horizontal="right" vertical="center" wrapText="1"/>
    </xf>
    <xf numFmtId="3" fontId="22" fillId="0" borderId="0" xfId="0" applyNumberFormat="1" applyFont="1" applyAlignment="1">
      <alignment horizontal="right" vertical="center" wrapText="1"/>
    </xf>
    <xf numFmtId="178" fontId="23" fillId="12" borderId="9" xfId="0" applyNumberFormat="1" applyFont="1" applyFill="1" applyBorder="1" applyAlignment="1">
      <alignment horizontal="right" vertical="center" wrapText="1"/>
    </xf>
    <xf numFmtId="178" fontId="22" fillId="2" borderId="9" xfId="0" applyNumberFormat="1" applyFont="1" applyFill="1" applyBorder="1" applyAlignment="1">
      <alignment horizontal="right" vertical="center" wrapText="1"/>
    </xf>
    <xf numFmtId="179" fontId="22" fillId="0" borderId="9" xfId="0" applyNumberFormat="1" applyFont="1" applyBorder="1" applyAlignment="1">
      <alignment horizontal="right" vertical="center" wrapText="1"/>
    </xf>
    <xf numFmtId="0" fontId="20" fillId="0" borderId="2" xfId="0" applyFont="1" applyBorder="1" applyAlignment="1">
      <alignment horizontal="right" vertical="center" wrapText="1"/>
    </xf>
    <xf numFmtId="0" fontId="17" fillId="2" borderId="1" xfId="0" applyFont="1" applyFill="1" applyBorder="1" applyAlignment="1">
      <alignment vertical="center"/>
    </xf>
    <xf numFmtId="0" fontId="27" fillId="14" borderId="1" xfId="0" applyFont="1" applyFill="1" applyBorder="1" applyAlignment="1">
      <alignment horizontal="center" vertical="center"/>
    </xf>
    <xf numFmtId="0" fontId="24" fillId="14" borderId="1" xfId="0" applyFont="1" applyFill="1" applyBorder="1" applyAlignment="1">
      <alignment horizontal="center" vertical="center"/>
    </xf>
    <xf numFmtId="177" fontId="24" fillId="14" borderId="1" xfId="0" applyNumberFormat="1" applyFont="1" applyFill="1" applyBorder="1" applyAlignment="1">
      <alignment vertical="center" wrapText="1"/>
    </xf>
    <xf numFmtId="0" fontId="24" fillId="14" borderId="1" xfId="0" applyFont="1" applyFill="1" applyBorder="1" applyAlignment="1">
      <alignment vertical="center"/>
    </xf>
    <xf numFmtId="10" fontId="22" fillId="2" borderId="9" xfId="0" applyNumberFormat="1" applyFont="1" applyFill="1" applyBorder="1" applyAlignment="1">
      <alignment horizontal="right" vertical="center"/>
    </xf>
    <xf numFmtId="10" fontId="22" fillId="2" borderId="9" xfId="0" applyNumberFormat="1" applyFont="1" applyFill="1" applyBorder="1" applyAlignment="1">
      <alignment horizontal="right" vertical="center" wrapText="1"/>
    </xf>
    <xf numFmtId="0" fontId="24" fillId="2" borderId="1" xfId="0" applyFont="1" applyFill="1" applyBorder="1" applyAlignment="1">
      <alignment vertical="center"/>
    </xf>
    <xf numFmtId="0" fontId="23" fillId="0" borderId="9" xfId="0" applyFont="1" applyBorder="1" applyAlignment="1">
      <alignment horizontal="right"/>
    </xf>
    <xf numFmtId="0" fontId="17" fillId="2" borderId="1" xfId="0" applyFont="1" applyFill="1" applyBorder="1" applyAlignment="1">
      <alignment vertical="center"/>
    </xf>
    <xf numFmtId="10" fontId="22" fillId="0" borderId="9" xfId="0" applyNumberFormat="1" applyFont="1" applyBorder="1" applyAlignment="1">
      <alignment horizontal="right" vertical="center"/>
    </xf>
    <xf numFmtId="0" fontId="42" fillId="0" borderId="1" xfId="0" applyFont="1" applyBorder="1" applyAlignment="1">
      <alignment horizontal="center" vertical="center"/>
    </xf>
    <xf numFmtId="10" fontId="22" fillId="12" borderId="9" xfId="0" applyNumberFormat="1" applyFont="1" applyFill="1" applyBorder="1" applyAlignment="1">
      <alignment horizontal="right" vertical="center"/>
    </xf>
    <xf numFmtId="10" fontId="22" fillId="13" borderId="9" xfId="0" applyNumberFormat="1" applyFont="1" applyFill="1" applyBorder="1" applyAlignment="1">
      <alignment horizontal="right" vertical="center"/>
    </xf>
    <xf numFmtId="10" fontId="22" fillId="15" borderId="9" xfId="0" applyNumberFormat="1" applyFont="1" applyFill="1" applyBorder="1" applyAlignment="1">
      <alignment horizontal="right"/>
    </xf>
    <xf numFmtId="10" fontId="22" fillId="13" borderId="9" xfId="0" applyNumberFormat="1" applyFont="1" applyFill="1" applyBorder="1" applyAlignment="1">
      <alignment horizontal="right"/>
    </xf>
    <xf numFmtId="10" fontId="22" fillId="22" borderId="9" xfId="0" applyNumberFormat="1" applyFont="1" applyFill="1" applyBorder="1" applyAlignment="1">
      <alignment horizontal="right" vertical="center"/>
    </xf>
    <xf numFmtId="10" fontId="22" fillId="15" borderId="9" xfId="0" applyNumberFormat="1" applyFont="1" applyFill="1" applyBorder="1" applyAlignment="1">
      <alignment horizontal="right" vertical="center"/>
    </xf>
    <xf numFmtId="10" fontId="22" fillId="13" borderId="9" xfId="0" applyNumberFormat="1" applyFont="1" applyFill="1" applyBorder="1" applyAlignment="1">
      <alignment horizontal="center" vertical="center"/>
    </xf>
    <xf numFmtId="0" fontId="22" fillId="22" borderId="14" xfId="0" applyFont="1" applyFill="1" applyBorder="1" applyAlignment="1">
      <alignment horizontal="center"/>
    </xf>
    <xf numFmtId="10" fontId="22" fillId="0" borderId="9" xfId="0" applyNumberFormat="1" applyFont="1" applyBorder="1" applyAlignment="1">
      <alignment horizontal="right"/>
    </xf>
    <xf numFmtId="10" fontId="24" fillId="12" borderId="9" xfId="0" applyNumberFormat="1" applyFont="1" applyFill="1" applyBorder="1" applyAlignment="1">
      <alignment vertical="center"/>
    </xf>
    <xf numFmtId="10" fontId="24" fillId="13" borderId="9" xfId="0" applyNumberFormat="1" applyFont="1" applyFill="1" applyBorder="1" applyAlignment="1">
      <alignment vertical="center"/>
    </xf>
    <xf numFmtId="10" fontId="24" fillId="15" borderId="9" xfId="0" applyNumberFormat="1" applyFont="1" applyFill="1" applyBorder="1" applyAlignment="1">
      <alignment vertical="center"/>
    </xf>
    <xf numFmtId="10" fontId="24" fillId="19" borderId="9" xfId="0" applyNumberFormat="1" applyFont="1" applyFill="1" applyBorder="1" applyAlignment="1">
      <alignment vertical="center"/>
    </xf>
    <xf numFmtId="10" fontId="24" fillId="12" borderId="9" xfId="0" applyNumberFormat="1" applyFont="1" applyFill="1" applyBorder="1" applyAlignment="1">
      <alignment horizontal="right" vertical="center"/>
    </xf>
    <xf numFmtId="10" fontId="24" fillId="15" borderId="9" xfId="0" applyNumberFormat="1" applyFont="1" applyFill="1" applyBorder="1" applyAlignment="1">
      <alignment horizontal="right" vertical="center"/>
    </xf>
    <xf numFmtId="0" fontId="22" fillId="0" borderId="9" xfId="0" applyFont="1" applyBorder="1" applyAlignment="1">
      <alignment horizontal="right"/>
    </xf>
    <xf numFmtId="0" fontId="22" fillId="13" borderId="9" xfId="0" applyFont="1" applyFill="1" applyBorder="1" applyAlignment="1">
      <alignment horizontal="right"/>
    </xf>
    <xf numFmtId="0" fontId="24" fillId="12" borderId="9" xfId="0" applyFont="1" applyFill="1" applyBorder="1" applyAlignment="1">
      <alignment horizontal="center" vertical="center" wrapText="1"/>
    </xf>
    <xf numFmtId="180" fontId="22" fillId="12" borderId="9" xfId="0" applyNumberFormat="1" applyFont="1" applyFill="1" applyBorder="1" applyAlignment="1">
      <alignment horizontal="right"/>
    </xf>
    <xf numFmtId="180" fontId="22" fillId="15" borderId="9" xfId="0" applyNumberFormat="1" applyFont="1" applyFill="1" applyBorder="1" applyAlignment="1">
      <alignment horizontal="right"/>
    </xf>
    <xf numFmtId="180" fontId="22" fillId="13" borderId="9" xfId="0" applyNumberFormat="1" applyFont="1" applyFill="1" applyBorder="1" applyAlignment="1">
      <alignment horizontal="right"/>
    </xf>
    <xf numFmtId="10" fontId="24" fillId="12" borderId="9" xfId="0" applyNumberFormat="1" applyFont="1" applyFill="1" applyBorder="1" applyAlignment="1">
      <alignment horizontal="right"/>
    </xf>
    <xf numFmtId="0" fontId="23" fillId="7" borderId="9" xfId="0" applyFont="1" applyFill="1" applyBorder="1" applyAlignment="1">
      <alignment horizontal="center" vertical="center"/>
    </xf>
    <xf numFmtId="10" fontId="23" fillId="13" borderId="9" xfId="0" applyNumberFormat="1" applyFont="1" applyFill="1" applyBorder="1" applyAlignment="1">
      <alignment horizontal="right"/>
    </xf>
    <xf numFmtId="10" fontId="22" fillId="12" borderId="9" xfId="0" applyNumberFormat="1" applyFont="1" applyFill="1" applyBorder="1" applyAlignment="1">
      <alignment horizontal="right"/>
    </xf>
    <xf numFmtId="0" fontId="43" fillId="2" borderId="1" xfId="0" applyFont="1" applyFill="1" applyBorder="1" applyAlignment="1">
      <alignment horizontal="center"/>
    </xf>
    <xf numFmtId="177" fontId="43" fillId="2" borderId="1" xfId="0" applyNumberFormat="1" applyFont="1" applyFill="1" applyBorder="1" applyAlignment="1">
      <alignment horizontal="right" wrapText="1"/>
    </xf>
    <xf numFmtId="10" fontId="43" fillId="2" borderId="1" xfId="0" applyNumberFormat="1" applyFont="1" applyFill="1" applyBorder="1" applyAlignment="1">
      <alignment horizontal="right"/>
    </xf>
    <xf numFmtId="0" fontId="17" fillId="0" borderId="1" xfId="0" applyFont="1" applyBorder="1" applyAlignment="1">
      <alignment vertical="center"/>
    </xf>
    <xf numFmtId="0" fontId="17" fillId="0" borderId="1" xfId="0" applyFont="1" applyBorder="1"/>
    <xf numFmtId="10" fontId="22" fillId="12" borderId="9" xfId="0" applyNumberFormat="1" applyFont="1" applyFill="1" applyBorder="1" applyAlignment="1">
      <alignment horizontal="right" wrapText="1"/>
    </xf>
    <xf numFmtId="10" fontId="22" fillId="13" borderId="9" xfId="0" applyNumberFormat="1" applyFont="1" applyFill="1" applyBorder="1" applyAlignment="1">
      <alignment horizontal="right" wrapText="1"/>
    </xf>
    <xf numFmtId="10" fontId="22" fillId="0" borderId="9" xfId="0" applyNumberFormat="1" applyFont="1" applyBorder="1" applyAlignment="1">
      <alignment horizontal="right" wrapText="1"/>
    </xf>
    <xf numFmtId="10" fontId="22" fillId="15" borderId="9" xfId="0" applyNumberFormat="1" applyFont="1" applyFill="1" applyBorder="1" applyAlignment="1">
      <alignment horizontal="right" wrapText="1"/>
    </xf>
    <xf numFmtId="10" fontId="22" fillId="13" borderId="2" xfId="0" applyNumberFormat="1" applyFont="1" applyFill="1" applyBorder="1" applyAlignment="1">
      <alignment horizontal="right" vertical="center"/>
    </xf>
    <xf numFmtId="0" fontId="0" fillId="0" borderId="0" xfId="0" applyFont="1" applyAlignment="1">
      <alignment vertical="center"/>
    </xf>
    <xf numFmtId="177" fontId="22" fillId="12" borderId="1" xfId="0" applyNumberFormat="1" applyFont="1" applyFill="1" applyBorder="1" applyAlignment="1">
      <alignment horizontal="center" vertical="center" wrapText="1"/>
    </xf>
    <xf numFmtId="0" fontId="22" fillId="2" borderId="0" xfId="0" applyFont="1" applyFill="1" applyBorder="1" applyAlignment="1">
      <alignment wrapText="1"/>
    </xf>
    <xf numFmtId="0" fontId="23" fillId="0" borderId="10" xfId="0" applyFont="1" applyBorder="1" applyAlignment="1">
      <alignment horizontal="center" vertical="center" wrapText="1"/>
    </xf>
    <xf numFmtId="177" fontId="22" fillId="0" borderId="10" xfId="0" applyNumberFormat="1" applyFont="1" applyBorder="1" applyAlignment="1">
      <alignment horizontal="center" vertical="center" wrapText="1"/>
    </xf>
    <xf numFmtId="0" fontId="22" fillId="0" borderId="10" xfId="0" applyFont="1" applyBorder="1" applyAlignment="1">
      <alignment horizontal="right" vertical="center" wrapText="1"/>
    </xf>
    <xf numFmtId="0" fontId="24" fillId="2" borderId="0" xfId="0" applyFont="1" applyFill="1" applyBorder="1" applyAlignment="1">
      <alignment vertical="center"/>
    </xf>
    <xf numFmtId="177" fontId="24" fillId="0" borderId="0" xfId="0" applyNumberFormat="1" applyFont="1" applyAlignment="1">
      <alignment vertical="center" wrapText="1"/>
    </xf>
    <xf numFmtId="0" fontId="24" fillId="0" borderId="0" xfId="0" applyFont="1" applyAlignment="1">
      <alignment vertical="center"/>
    </xf>
    <xf numFmtId="0" fontId="24" fillId="0" borderId="0" xfId="0" applyFont="1" applyAlignment="1">
      <alignment vertical="center"/>
    </xf>
    <xf numFmtId="0" fontId="24" fillId="2" borderId="0" xfId="0" applyFont="1" applyFill="1" applyBorder="1"/>
    <xf numFmtId="0" fontId="41" fillId="0" borderId="6" xfId="0" applyFont="1" applyBorder="1" applyAlignment="1">
      <alignment horizontal="center" vertical="center" wrapText="1"/>
    </xf>
    <xf numFmtId="0" fontId="41" fillId="0" borderId="7" xfId="0" applyFont="1" applyBorder="1" applyAlignment="1">
      <alignment horizontal="center" vertical="center" wrapText="1"/>
    </xf>
    <xf numFmtId="0" fontId="21" fillId="2" borderId="0" xfId="0" applyFont="1" applyFill="1" applyBorder="1" applyAlignment="1">
      <alignment vertical="center"/>
    </xf>
    <xf numFmtId="10" fontId="22" fillId="0" borderId="12" xfId="0" applyNumberFormat="1" applyFont="1" applyBorder="1" applyAlignment="1"/>
    <xf numFmtId="10" fontId="22" fillId="12" borderId="1" xfId="0" applyNumberFormat="1" applyFont="1" applyFill="1" applyBorder="1" applyAlignment="1">
      <alignment vertical="center" wrapText="1"/>
    </xf>
    <xf numFmtId="9" fontId="23" fillId="12" borderId="1" xfId="0" applyNumberFormat="1" applyFont="1" applyFill="1" applyBorder="1" applyAlignment="1">
      <alignment vertical="center" wrapText="1"/>
    </xf>
    <xf numFmtId="177" fontId="22" fillId="13" borderId="1" xfId="0" applyNumberFormat="1" applyFont="1" applyFill="1" applyBorder="1" applyAlignment="1">
      <alignment horizontal="center" vertical="center"/>
    </xf>
    <xf numFmtId="177" fontId="22" fillId="12" borderId="1" xfId="0" applyNumberFormat="1" applyFont="1" applyFill="1" applyBorder="1" applyAlignment="1">
      <alignment horizontal="center" vertical="center"/>
    </xf>
    <xf numFmtId="177" fontId="22" fillId="12" borderId="1" xfId="0" applyNumberFormat="1" applyFont="1" applyFill="1" applyBorder="1" applyAlignment="1">
      <alignment horizontal="center"/>
    </xf>
    <xf numFmtId="177" fontId="23" fillId="15" borderId="1" xfId="0" applyNumberFormat="1" applyFont="1" applyFill="1" applyBorder="1" applyAlignment="1">
      <alignment horizontal="center" vertical="center"/>
    </xf>
    <xf numFmtId="177" fontId="23" fillId="12" borderId="1" xfId="0" applyNumberFormat="1" applyFont="1" applyFill="1" applyBorder="1" applyAlignment="1">
      <alignment horizontal="center" vertical="center"/>
    </xf>
    <xf numFmtId="177" fontId="23" fillId="15" borderId="9" xfId="0" applyNumberFormat="1" applyFont="1" applyFill="1" applyBorder="1" applyAlignment="1">
      <alignment horizontal="center" vertical="center"/>
    </xf>
    <xf numFmtId="177" fontId="23" fillId="13" borderId="1" xfId="0" applyNumberFormat="1" applyFont="1" applyFill="1" applyBorder="1" applyAlignment="1">
      <alignment horizontal="center" vertical="center"/>
    </xf>
    <xf numFmtId="177" fontId="22" fillId="13" borderId="1" xfId="0" applyNumberFormat="1" applyFont="1" applyFill="1" applyBorder="1"/>
    <xf numFmtId="10" fontId="22" fillId="13" borderId="1" xfId="2" applyNumberFormat="1" applyFont="1" applyFill="1" applyBorder="1" applyAlignment="1"/>
    <xf numFmtId="177" fontId="48" fillId="12" borderId="1" xfId="0" applyNumberFormat="1" applyFont="1" applyFill="1" applyBorder="1" applyAlignment="1">
      <alignment horizontal="center" vertical="center"/>
    </xf>
    <xf numFmtId="177" fontId="22" fillId="15" borderId="1" xfId="0" applyNumberFormat="1" applyFont="1" applyFill="1" applyBorder="1" applyAlignment="1">
      <alignment horizontal="center" vertical="center"/>
    </xf>
    <xf numFmtId="177" fontId="22" fillId="12" borderId="1" xfId="0" applyNumberFormat="1" applyFont="1" applyFill="1" applyBorder="1" applyAlignment="1">
      <alignment horizontal="center" vertical="top"/>
    </xf>
    <xf numFmtId="177" fontId="24" fillId="12" borderId="1" xfId="0" applyNumberFormat="1" applyFont="1" applyFill="1" applyBorder="1" applyAlignment="1">
      <alignment horizontal="center" vertical="center"/>
    </xf>
    <xf numFmtId="177" fontId="22" fillId="12" borderId="1" xfId="0" applyNumberFormat="1" applyFont="1" applyFill="1" applyBorder="1"/>
    <xf numFmtId="177" fontId="23" fillId="19" borderId="1" xfId="0" applyNumberFormat="1" applyFont="1" applyFill="1" applyBorder="1" applyAlignment="1">
      <alignment horizontal="center" vertical="center"/>
    </xf>
    <xf numFmtId="177" fontId="24" fillId="12" borderId="1" xfId="0" applyNumberFormat="1" applyFont="1" applyFill="1" applyBorder="1" applyAlignment="1">
      <alignment horizontal="center" wrapText="1"/>
    </xf>
    <xf numFmtId="177" fontId="24" fillId="12" borderId="1" xfId="0" applyNumberFormat="1" applyFont="1" applyFill="1" applyBorder="1" applyAlignment="1">
      <alignment wrapText="1"/>
    </xf>
    <xf numFmtId="177" fontId="24" fillId="19" borderId="1" xfId="0" applyNumberFormat="1" applyFont="1" applyFill="1" applyBorder="1" applyAlignment="1">
      <alignment wrapText="1"/>
    </xf>
    <xf numFmtId="177" fontId="24" fillId="15" borderId="1" xfId="0" applyNumberFormat="1" applyFont="1" applyFill="1" applyBorder="1" applyAlignment="1">
      <alignment wrapText="1"/>
    </xf>
    <xf numFmtId="10" fontId="24" fillId="15" borderId="1" xfId="2" applyNumberFormat="1" applyFont="1" applyFill="1" applyBorder="1" applyAlignment="1">
      <alignment wrapText="1"/>
    </xf>
    <xf numFmtId="10" fontId="24" fillId="13" borderId="1" xfId="2" applyNumberFormat="1" applyFont="1" applyFill="1" applyBorder="1" applyAlignment="1">
      <alignment wrapText="1"/>
    </xf>
    <xf numFmtId="177" fontId="24" fillId="12" borderId="1" xfId="0" applyNumberFormat="1" applyFont="1" applyFill="1" applyBorder="1" applyAlignment="1">
      <alignment horizontal="center" vertical="center" wrapText="1"/>
    </xf>
    <xf numFmtId="177" fontId="22" fillId="15" borderId="1" xfId="0" applyNumberFormat="1" applyFont="1" applyFill="1" applyBorder="1"/>
    <xf numFmtId="10" fontId="22" fillId="15" borderId="1" xfId="2" applyNumberFormat="1" applyFont="1" applyFill="1" applyBorder="1" applyAlignment="1"/>
    <xf numFmtId="177" fontId="23" fillId="25" borderId="1" xfId="0" applyNumberFormat="1" applyFont="1" applyFill="1" applyBorder="1" applyAlignment="1">
      <alignment horizontal="center" vertical="center"/>
    </xf>
    <xf numFmtId="177" fontId="23" fillId="13" borderId="8" xfId="0" applyNumberFormat="1" applyFont="1" applyFill="1" applyBorder="1" applyAlignment="1">
      <alignment horizontal="right" vertical="center" wrapText="1"/>
    </xf>
    <xf numFmtId="10" fontId="22" fillId="13" borderId="8" xfId="0" applyNumberFormat="1" applyFont="1" applyFill="1" applyBorder="1" applyAlignment="1">
      <alignment horizontal="right" wrapText="1"/>
    </xf>
    <xf numFmtId="10" fontId="24" fillId="26" borderId="15" xfId="0" applyNumberFormat="1" applyFont="1" applyFill="1" applyBorder="1" applyAlignment="1">
      <alignment horizontal="center" vertical="center" wrapText="1"/>
    </xf>
    <xf numFmtId="0" fontId="24" fillId="26" borderId="15" xfId="0" applyFont="1" applyFill="1" applyBorder="1" applyAlignment="1">
      <alignment wrapText="1"/>
    </xf>
    <xf numFmtId="0" fontId="24" fillId="0" borderId="15" xfId="0" applyFont="1" applyBorder="1" applyAlignment="1">
      <alignment vertical="center"/>
    </xf>
    <xf numFmtId="0" fontId="24" fillId="26" borderId="15" xfId="0" applyFont="1" applyFill="1" applyBorder="1" applyAlignment="1">
      <alignment horizontal="right" vertical="center" wrapText="1"/>
    </xf>
    <xf numFmtId="3" fontId="24" fillId="26" borderId="15" xfId="0" applyNumberFormat="1" applyFont="1" applyFill="1" applyBorder="1" applyAlignment="1">
      <alignment horizontal="right" vertical="center" wrapText="1"/>
    </xf>
    <xf numFmtId="0" fontId="24" fillId="26" borderId="16" xfId="0" applyFont="1" applyFill="1" applyBorder="1" applyAlignment="1">
      <alignment horizontal="center" vertical="center" wrapText="1"/>
    </xf>
    <xf numFmtId="177" fontId="22" fillId="0" borderId="10" xfId="0" applyNumberFormat="1" applyFont="1" applyBorder="1" applyAlignment="1">
      <alignment horizontal="right" vertical="center" wrapText="1"/>
    </xf>
    <xf numFmtId="10" fontId="22" fillId="2" borderId="10" xfId="0" applyNumberFormat="1" applyFont="1" applyFill="1" applyBorder="1" applyAlignment="1">
      <alignment horizontal="right" wrapText="1"/>
    </xf>
    <xf numFmtId="177" fontId="22" fillId="0" borderId="10" xfId="0" applyNumberFormat="1" applyFont="1" applyBorder="1" applyAlignment="1">
      <alignment horizontal="right" wrapText="1"/>
    </xf>
    <xf numFmtId="177" fontId="22" fillId="0" borderId="15" xfId="0" applyNumberFormat="1" applyFont="1" applyBorder="1" applyAlignment="1">
      <alignment horizontal="right" vertical="center" wrapText="1"/>
    </xf>
    <xf numFmtId="10" fontId="22" fillId="2" borderId="15" xfId="0" applyNumberFormat="1" applyFont="1" applyFill="1" applyBorder="1" applyAlignment="1">
      <alignment horizontal="right" wrapText="1"/>
    </xf>
    <xf numFmtId="177" fontId="22" fillId="0" borderId="15" xfId="0" applyNumberFormat="1" applyFont="1" applyBorder="1" applyAlignment="1">
      <alignment horizontal="right" wrapText="1"/>
    </xf>
    <xf numFmtId="177" fontId="23" fillId="12" borderId="15" xfId="0" applyNumberFormat="1" applyFont="1" applyFill="1" applyBorder="1" applyAlignment="1">
      <alignment horizontal="right" vertical="center" wrapText="1"/>
    </xf>
    <xf numFmtId="10" fontId="22" fillId="12" borderId="15" xfId="0" applyNumberFormat="1" applyFont="1" applyFill="1" applyBorder="1" applyAlignment="1">
      <alignment horizontal="right" wrapText="1"/>
    </xf>
    <xf numFmtId="3" fontId="23" fillId="12" borderId="15" xfId="0" applyNumberFormat="1" applyFont="1" applyFill="1" applyBorder="1" applyAlignment="1">
      <alignment horizontal="right" vertical="center"/>
    </xf>
    <xf numFmtId="0" fontId="24" fillId="0" borderId="15" xfId="0" applyFont="1" applyBorder="1" applyAlignment="1">
      <alignment horizontal="center" vertical="center" wrapText="1"/>
    </xf>
    <xf numFmtId="181" fontId="22" fillId="0" borderId="15" xfId="1" applyNumberFormat="1" applyFont="1" applyBorder="1" applyAlignment="1">
      <alignment horizontal="right" vertical="center" wrapText="1"/>
    </xf>
    <xf numFmtId="0" fontId="24" fillId="0" borderId="15" xfId="0" applyFont="1" applyBorder="1" applyAlignment="1">
      <alignment vertical="center"/>
    </xf>
    <xf numFmtId="0" fontId="22" fillId="0" borderId="15" xfId="0" applyFont="1" applyBorder="1" applyAlignment="1">
      <alignment horizontal="center" vertical="center" wrapText="1"/>
    </xf>
    <xf numFmtId="0" fontId="24" fillId="2" borderId="15" xfId="0" applyFont="1" applyFill="1" applyBorder="1" applyAlignment="1">
      <alignment horizontal="center"/>
    </xf>
    <xf numFmtId="181" fontId="23" fillId="28" borderId="15" xfId="1" applyNumberFormat="1" applyFont="1" applyFill="1" applyBorder="1" applyAlignment="1">
      <alignment horizontal="right" wrapText="1"/>
    </xf>
    <xf numFmtId="181" fontId="41" fillId="0" borderId="15" xfId="1" applyNumberFormat="1" applyFont="1" applyBorder="1" applyAlignment="1">
      <alignment horizontal="right" vertical="center" wrapText="1"/>
    </xf>
    <xf numFmtId="0" fontId="22" fillId="0" borderId="15" xfId="0" applyFont="1" applyBorder="1" applyAlignment="1">
      <alignment horizontal="center" vertical="center" wrapText="1"/>
    </xf>
    <xf numFmtId="0" fontId="24" fillId="0" borderId="0" xfId="0" applyFont="1" applyAlignment="1">
      <alignment vertical="center"/>
    </xf>
    <xf numFmtId="0" fontId="0" fillId="0" borderId="0" xfId="0" applyFont="1" applyAlignment="1">
      <alignment vertical="center"/>
    </xf>
    <xf numFmtId="0" fontId="23" fillId="0" borderId="12" xfId="0" applyFont="1" applyBorder="1" applyAlignment="1"/>
    <xf numFmtId="10" fontId="22" fillId="0" borderId="1" xfId="2" applyNumberFormat="1" applyFont="1" applyBorder="1" applyAlignment="1">
      <alignment vertical="center" wrapText="1"/>
    </xf>
    <xf numFmtId="10" fontId="22" fillId="12" borderId="1" xfId="2" applyNumberFormat="1" applyFont="1" applyFill="1" applyBorder="1" applyAlignment="1">
      <alignment vertical="center"/>
    </xf>
    <xf numFmtId="10" fontId="22" fillId="0" borderId="1" xfId="2" applyNumberFormat="1" applyFont="1" applyBorder="1" applyAlignment="1">
      <alignment vertical="center"/>
    </xf>
    <xf numFmtId="10" fontId="22" fillId="15" borderId="1" xfId="2" applyNumberFormat="1" applyFont="1" applyFill="1" applyBorder="1" applyAlignment="1">
      <alignment vertical="center"/>
    </xf>
    <xf numFmtId="10" fontId="22" fillId="13" borderId="1" xfId="2" applyNumberFormat="1" applyFont="1" applyFill="1" applyBorder="1" applyAlignment="1">
      <alignment vertical="center"/>
    </xf>
    <xf numFmtId="0" fontId="22" fillId="0" borderId="1" xfId="0" applyFont="1" applyBorder="1" applyAlignment="1">
      <alignment vertical="center" wrapText="1"/>
    </xf>
    <xf numFmtId="0" fontId="24" fillId="0" borderId="1" xfId="0" applyFont="1" applyBorder="1" applyAlignment="1"/>
    <xf numFmtId="10" fontId="23" fillId="12" borderId="1" xfId="2" applyNumberFormat="1" applyFont="1" applyFill="1" applyBorder="1" applyAlignment="1">
      <alignment vertical="center" wrapText="1"/>
    </xf>
    <xf numFmtId="0" fontId="24" fillId="0" borderId="0" xfId="0" applyFont="1" applyAlignment="1"/>
    <xf numFmtId="10" fontId="22" fillId="12" borderId="1" xfId="2" applyNumberFormat="1" applyFont="1" applyFill="1" applyBorder="1" applyAlignment="1"/>
    <xf numFmtId="10" fontId="23" fillId="15" borderId="1" xfId="2" applyNumberFormat="1" applyFont="1" applyFill="1" applyBorder="1" applyAlignment="1">
      <alignment vertical="center"/>
    </xf>
    <xf numFmtId="10" fontId="23" fillId="12" borderId="1" xfId="2" applyNumberFormat="1" applyFont="1" applyFill="1" applyBorder="1" applyAlignment="1">
      <alignment vertical="center"/>
    </xf>
    <xf numFmtId="10" fontId="23" fillId="15" borderId="9" xfId="2" applyNumberFormat="1" applyFont="1" applyFill="1" applyBorder="1" applyAlignment="1">
      <alignment vertical="center"/>
    </xf>
    <xf numFmtId="10" fontId="23" fillId="13" borderId="1" xfId="2" applyNumberFormat="1" applyFont="1" applyFill="1" applyBorder="1" applyAlignment="1">
      <alignment vertical="center"/>
    </xf>
    <xf numFmtId="10" fontId="23" fillId="13" borderId="1" xfId="0" applyNumberFormat="1" applyFont="1" applyFill="1" applyBorder="1" applyAlignment="1">
      <alignment vertical="center"/>
    </xf>
    <xf numFmtId="10" fontId="23" fillId="15" borderId="1" xfId="0" applyNumberFormat="1" applyFont="1" applyFill="1" applyBorder="1" applyAlignment="1">
      <alignment vertical="center"/>
    </xf>
    <xf numFmtId="10" fontId="23" fillId="19" borderId="1" xfId="2" applyNumberFormat="1" applyFont="1" applyFill="1" applyBorder="1" applyAlignment="1">
      <alignment vertical="center"/>
    </xf>
    <xf numFmtId="10" fontId="24" fillId="19" borderId="1" xfId="2" applyNumberFormat="1" applyFont="1" applyFill="1" applyBorder="1" applyAlignment="1">
      <alignment wrapText="1"/>
    </xf>
    <xf numFmtId="0" fontId="23" fillId="7" borderId="1" xfId="0" applyFont="1" applyFill="1" applyBorder="1" applyAlignment="1">
      <alignment vertical="center"/>
    </xf>
    <xf numFmtId="10" fontId="22" fillId="0" borderId="4" xfId="0" applyNumberFormat="1" applyFont="1" applyBorder="1" applyAlignment="1"/>
    <xf numFmtId="10" fontId="22" fillId="0" borderId="15" xfId="0" applyNumberFormat="1" applyFont="1" applyBorder="1" applyAlignment="1"/>
    <xf numFmtId="10" fontId="22" fillId="12" borderId="15" xfId="2" applyNumberFormat="1" applyFont="1" applyFill="1" applyBorder="1" applyAlignment="1"/>
    <xf numFmtId="10" fontId="24" fillId="26" borderId="15" xfId="0" applyNumberFormat="1" applyFont="1" applyFill="1" applyBorder="1" applyAlignment="1">
      <alignment vertical="center" wrapText="1"/>
    </xf>
    <xf numFmtId="10" fontId="23" fillId="0" borderId="1" xfId="2" applyNumberFormat="1" applyFont="1" applyBorder="1" applyAlignment="1">
      <alignment vertical="center"/>
    </xf>
    <xf numFmtId="10" fontId="23" fillId="0" borderId="12" xfId="2" applyNumberFormat="1" applyFont="1" applyBorder="1" applyAlignment="1"/>
    <xf numFmtId="10" fontId="24" fillId="0" borderId="1" xfId="2" applyNumberFormat="1" applyFont="1" applyBorder="1" applyAlignment="1">
      <alignment vertical="center" wrapText="1"/>
    </xf>
    <xf numFmtId="10" fontId="24" fillId="2" borderId="1" xfId="2" applyNumberFormat="1" applyFont="1" applyFill="1" applyBorder="1" applyAlignment="1">
      <alignment vertical="center" wrapText="1"/>
    </xf>
    <xf numFmtId="10" fontId="22" fillId="12" borderId="1" xfId="2" applyNumberFormat="1" applyFont="1" applyFill="1" applyBorder="1" applyAlignment="1">
      <alignment vertical="center" wrapText="1"/>
    </xf>
    <xf numFmtId="10" fontId="22" fillId="19" borderId="1" xfId="2" applyNumberFormat="1" applyFont="1" applyFill="1" applyBorder="1" applyAlignment="1">
      <alignment vertical="center" wrapText="1"/>
    </xf>
    <xf numFmtId="10" fontId="22" fillId="15" borderId="1" xfId="2" applyNumberFormat="1" applyFont="1" applyFill="1" applyBorder="1" applyAlignment="1">
      <alignment vertical="center" wrapText="1"/>
    </xf>
    <xf numFmtId="10" fontId="22" fillId="13" borderId="1" xfId="2" applyNumberFormat="1" applyFont="1" applyFill="1" applyBorder="1" applyAlignment="1">
      <alignment vertical="center" wrapText="1"/>
    </xf>
    <xf numFmtId="177" fontId="22" fillId="15" borderId="10" xfId="0" applyNumberFormat="1" applyFont="1" applyFill="1" applyBorder="1" applyAlignment="1">
      <alignment horizontal="center" vertical="center"/>
    </xf>
    <xf numFmtId="10" fontId="22" fillId="15" borderId="10" xfId="2" applyNumberFormat="1" applyFont="1" applyFill="1" applyBorder="1" applyAlignment="1">
      <alignment vertical="center"/>
    </xf>
    <xf numFmtId="177" fontId="22" fillId="0" borderId="1" xfId="0" applyNumberFormat="1" applyFont="1" applyBorder="1" applyAlignment="1">
      <alignment horizontal="right" vertical="center"/>
    </xf>
    <xf numFmtId="177" fontId="22" fillId="12" borderId="1" xfId="0" applyNumberFormat="1" applyFont="1" applyFill="1" applyBorder="1" applyAlignment="1">
      <alignment horizontal="right" vertical="center"/>
    </xf>
    <xf numFmtId="177" fontId="22" fillId="15" borderId="1" xfId="0" applyNumberFormat="1" applyFont="1" applyFill="1" applyBorder="1" applyAlignment="1">
      <alignment horizontal="right" vertical="center"/>
    </xf>
    <xf numFmtId="177" fontId="22" fillId="19" borderId="1" xfId="0" applyNumberFormat="1" applyFont="1" applyFill="1" applyBorder="1" applyAlignment="1">
      <alignment horizontal="center" vertical="center" wrapText="1"/>
    </xf>
    <xf numFmtId="177" fontId="22" fillId="15" borderId="1" xfId="0" applyNumberFormat="1" applyFont="1" applyFill="1" applyBorder="1" applyAlignment="1">
      <alignment horizontal="center" vertical="center" wrapText="1"/>
    </xf>
    <xf numFmtId="10" fontId="22" fillId="2" borderId="1" xfId="2" applyNumberFormat="1" applyFont="1" applyFill="1" applyBorder="1" applyAlignment="1">
      <alignment vertical="center" wrapText="1"/>
    </xf>
    <xf numFmtId="10" fontId="24" fillId="2" borderId="1" xfId="2" applyNumberFormat="1" applyFont="1" applyFill="1" applyBorder="1" applyAlignment="1">
      <alignment wrapText="1"/>
    </xf>
    <xf numFmtId="10" fontId="24" fillId="0" borderId="1" xfId="2" applyNumberFormat="1" applyFont="1" applyBorder="1" applyAlignment="1">
      <alignment vertical="center"/>
    </xf>
    <xf numFmtId="10" fontId="22" fillId="12" borderId="8" xfId="2" applyNumberFormat="1" applyFont="1" applyFill="1" applyBorder="1" applyAlignment="1">
      <alignment vertical="center" wrapText="1"/>
    </xf>
    <xf numFmtId="0" fontId="24" fillId="0" borderId="15" xfId="0" applyFont="1" applyBorder="1" applyAlignment="1">
      <alignment vertical="center"/>
    </xf>
    <xf numFmtId="0" fontId="22" fillId="0" borderId="15" xfId="0" applyFont="1" applyBorder="1" applyAlignment="1">
      <alignment horizontal="center" vertical="center" wrapText="1"/>
    </xf>
    <xf numFmtId="177" fontId="22" fillId="2" borderId="1" xfId="0" applyNumberFormat="1" applyFont="1" applyFill="1" applyBorder="1" applyAlignment="1">
      <alignment horizontal="center" vertical="center" wrapText="1"/>
    </xf>
    <xf numFmtId="10" fontId="24" fillId="0" borderId="0" xfId="2" applyNumberFormat="1" applyFont="1" applyAlignment="1">
      <alignment vertical="center"/>
    </xf>
    <xf numFmtId="177" fontId="22" fillId="13" borderId="1" xfId="0" applyNumberFormat="1" applyFont="1" applyFill="1" applyBorder="1" applyAlignment="1">
      <alignment horizontal="center" vertical="center" wrapText="1"/>
    </xf>
    <xf numFmtId="177" fontId="22" fillId="12" borderId="1" xfId="0" applyNumberFormat="1" applyFont="1" applyFill="1" applyBorder="1" applyAlignment="1">
      <alignment vertical="center"/>
    </xf>
    <xf numFmtId="10" fontId="22" fillId="0" borderId="15" xfId="0" applyNumberFormat="1" applyFont="1" applyBorder="1" applyAlignment="1">
      <alignment horizontal="right" vertical="center" wrapText="1"/>
    </xf>
    <xf numFmtId="181" fontId="23" fillId="28" borderId="15" xfId="1" applyNumberFormat="1" applyFont="1" applyFill="1" applyBorder="1" applyAlignment="1">
      <alignment horizontal="right" vertical="center" wrapText="1"/>
    </xf>
    <xf numFmtId="10" fontId="22" fillId="29" borderId="15" xfId="0" applyNumberFormat="1" applyFont="1" applyFill="1" applyBorder="1" applyAlignment="1">
      <alignment horizontal="right" vertical="center" wrapText="1"/>
    </xf>
    <xf numFmtId="181" fontId="49" fillId="32" borderId="15" xfId="1" applyNumberFormat="1" applyFont="1" applyFill="1" applyBorder="1" applyAlignment="1">
      <alignment horizontal="right" vertical="center" wrapText="1"/>
    </xf>
    <xf numFmtId="181" fontId="23" fillId="32" borderId="15" xfId="1" applyNumberFormat="1" applyFont="1" applyFill="1" applyBorder="1" applyAlignment="1">
      <alignment horizontal="right" vertical="center" wrapText="1"/>
    </xf>
    <xf numFmtId="177" fontId="23" fillId="15" borderId="10" xfId="0" applyNumberFormat="1" applyFont="1" applyFill="1" applyBorder="1" applyAlignment="1">
      <alignment horizontal="right" vertical="center" wrapText="1"/>
    </xf>
    <xf numFmtId="10" fontId="22" fillId="15" borderId="10" xfId="2" applyNumberFormat="1" applyFont="1" applyFill="1" applyBorder="1" applyAlignment="1">
      <alignment vertical="center" wrapText="1"/>
    </xf>
    <xf numFmtId="10" fontId="22" fillId="13" borderId="8" xfId="2" applyNumberFormat="1" applyFont="1" applyFill="1" applyBorder="1" applyAlignment="1">
      <alignment vertical="center" wrapText="1"/>
    </xf>
    <xf numFmtId="0" fontId="0" fillId="0" borderId="15" xfId="0" applyFont="1" applyBorder="1" applyAlignment="1">
      <alignment vertical="center"/>
    </xf>
    <xf numFmtId="10" fontId="22" fillId="13" borderId="1" xfId="0" applyNumberFormat="1" applyFont="1" applyFill="1" applyBorder="1" applyAlignment="1">
      <alignment vertical="center"/>
    </xf>
    <xf numFmtId="10" fontId="22" fillId="13" borderId="10" xfId="2" applyNumberFormat="1" applyFont="1" applyFill="1" applyBorder="1" applyAlignment="1">
      <alignment vertical="center"/>
    </xf>
    <xf numFmtId="0" fontId="22" fillId="33" borderId="14" xfId="0" applyFont="1" applyFill="1" applyBorder="1" applyAlignment="1">
      <alignment horizontal="center" vertical="center"/>
    </xf>
    <xf numFmtId="0" fontId="22" fillId="34" borderId="9" xfId="0" applyFont="1" applyFill="1" applyBorder="1" applyAlignment="1">
      <alignment horizontal="center" vertical="center"/>
    </xf>
    <xf numFmtId="0" fontId="22" fillId="31" borderId="12" xfId="0" applyFont="1" applyFill="1" applyBorder="1"/>
    <xf numFmtId="0" fontId="22" fillId="33" borderId="9" xfId="0" applyFont="1" applyFill="1" applyBorder="1" applyAlignment="1">
      <alignment horizontal="center" vertical="center"/>
    </xf>
    <xf numFmtId="10" fontId="22" fillId="13" borderId="8" xfId="2" applyNumberFormat="1" applyFont="1" applyFill="1" applyBorder="1" applyAlignment="1">
      <alignment vertical="center"/>
    </xf>
    <xf numFmtId="177" fontId="48" fillId="12" borderId="1" xfId="0" applyNumberFormat="1" applyFont="1" applyFill="1" applyBorder="1" applyAlignment="1">
      <alignment horizontal="center"/>
    </xf>
    <xf numFmtId="177" fontId="22" fillId="13" borderId="1" xfId="0" applyNumberFormat="1" applyFont="1" applyFill="1" applyBorder="1" applyAlignment="1">
      <alignment horizontal="right" vertical="center"/>
    </xf>
    <xf numFmtId="181" fontId="22" fillId="0" borderId="15" xfId="1" applyNumberFormat="1" applyFont="1" applyBorder="1" applyAlignment="1">
      <alignment horizontal="center" vertical="center" wrapText="1"/>
    </xf>
    <xf numFmtId="0" fontId="22" fillId="35" borderId="15" xfId="0" applyFont="1" applyFill="1" applyBorder="1" applyAlignment="1">
      <alignment horizontal="center" vertical="center" wrapText="1"/>
    </xf>
    <xf numFmtId="0" fontId="23" fillId="35" borderId="15" xfId="0" applyFont="1" applyFill="1" applyBorder="1" applyAlignment="1">
      <alignment horizontal="right" vertical="center" wrapText="1"/>
    </xf>
    <xf numFmtId="3" fontId="22" fillId="0" borderId="15" xfId="0" applyNumberFormat="1" applyFont="1" applyBorder="1" applyAlignment="1">
      <alignment horizontal="right" vertical="center" wrapText="1"/>
    </xf>
    <xf numFmtId="178" fontId="22" fillId="0" borderId="15" xfId="0" applyNumberFormat="1" applyFont="1" applyBorder="1" applyAlignment="1">
      <alignment horizontal="right" vertical="center" wrapText="1"/>
    </xf>
    <xf numFmtId="178" fontId="22" fillId="0" borderId="15" xfId="0" applyNumberFormat="1" applyFont="1" applyBorder="1" applyAlignment="1">
      <alignment horizontal="center" vertical="center" wrapText="1"/>
    </xf>
    <xf numFmtId="181" fontId="23" fillId="28" borderId="15" xfId="1" applyNumberFormat="1" applyFont="1" applyFill="1" applyBorder="1" applyAlignment="1">
      <alignment horizontal="center" vertical="center" wrapText="1"/>
    </xf>
    <xf numFmtId="178" fontId="23" fillId="28" borderId="15" xfId="0" applyNumberFormat="1" applyFont="1" applyFill="1" applyBorder="1" applyAlignment="1">
      <alignment horizontal="right" vertical="center" wrapText="1"/>
    </xf>
    <xf numFmtId="178" fontId="23" fillId="28" borderId="15" xfId="0" applyNumberFormat="1" applyFont="1" applyFill="1" applyBorder="1" applyAlignment="1">
      <alignment horizontal="right" vertical="center"/>
    </xf>
    <xf numFmtId="178" fontId="22" fillId="31" borderId="15" xfId="0" applyNumberFormat="1" applyFont="1" applyFill="1" applyBorder="1" applyAlignment="1">
      <alignment horizontal="right" vertical="center" wrapText="1"/>
    </xf>
    <xf numFmtId="179" fontId="22" fillId="0" borderId="15" xfId="0" applyNumberFormat="1" applyFont="1" applyBorder="1" applyAlignment="1">
      <alignment horizontal="right" vertical="center" wrapText="1"/>
    </xf>
    <xf numFmtId="181" fontId="23" fillId="0" borderId="15" xfId="1" applyNumberFormat="1" applyFont="1" applyBorder="1" applyAlignment="1">
      <alignment horizontal="center" vertical="center" wrapText="1"/>
    </xf>
    <xf numFmtId="181" fontId="25" fillId="36" borderId="15" xfId="1" applyNumberFormat="1" applyFont="1" applyFill="1" applyBorder="1" applyAlignment="1">
      <alignment horizontal="center" vertical="center" wrapText="1"/>
    </xf>
    <xf numFmtId="178" fontId="25" fillId="36" borderId="15" xfId="0" applyNumberFormat="1" applyFont="1" applyFill="1" applyBorder="1" applyAlignment="1">
      <alignment horizontal="right" vertical="center" wrapText="1"/>
    </xf>
    <xf numFmtId="178" fontId="22" fillId="0" borderId="13" xfId="0" applyNumberFormat="1" applyFont="1" applyBorder="1" applyAlignment="1">
      <alignment horizontal="right" vertical="center" wrapText="1"/>
    </xf>
    <xf numFmtId="178" fontId="22" fillId="0" borderId="16" xfId="0" applyNumberFormat="1" applyFont="1" applyBorder="1" applyAlignment="1">
      <alignment horizontal="right" vertical="center" wrapText="1"/>
    </xf>
    <xf numFmtId="178" fontId="23" fillId="28" borderId="16" xfId="0" applyNumberFormat="1" applyFont="1" applyFill="1" applyBorder="1" applyAlignment="1">
      <alignment horizontal="right" vertical="center"/>
    </xf>
    <xf numFmtId="178" fontId="22" fillId="0" borderId="16" xfId="0" quotePrefix="1" applyNumberFormat="1" applyFont="1" applyBorder="1" applyAlignment="1">
      <alignment horizontal="right" vertical="center" wrapText="1"/>
    </xf>
    <xf numFmtId="178" fontId="25" fillId="36" borderId="16" xfId="0" applyNumberFormat="1" applyFont="1" applyFill="1" applyBorder="1" applyAlignment="1">
      <alignment horizontal="right" vertical="center" wrapText="1"/>
    </xf>
    <xf numFmtId="178" fontId="22" fillId="0" borderId="15" xfId="0" applyNumberFormat="1" applyFont="1" applyBorder="1" applyAlignment="1">
      <alignment vertical="center" wrapText="1"/>
    </xf>
    <xf numFmtId="10" fontId="22" fillId="15" borderId="1" xfId="0" applyNumberFormat="1" applyFont="1" applyFill="1" applyBorder="1" applyAlignment="1">
      <alignment vertical="center"/>
    </xf>
    <xf numFmtId="177" fontId="24" fillId="0" borderId="15" xfId="0" applyNumberFormat="1" applyFont="1" applyBorder="1" applyAlignment="1">
      <alignment vertical="center"/>
    </xf>
    <xf numFmtId="10" fontId="24" fillId="13" borderId="1" xfId="0" applyNumberFormat="1" applyFont="1" applyFill="1" applyBorder="1" applyAlignment="1">
      <alignment wrapText="1"/>
    </xf>
    <xf numFmtId="181" fontId="24" fillId="0" borderId="15" xfId="0" applyNumberFormat="1" applyFont="1" applyBorder="1" applyAlignment="1">
      <alignment vertical="center"/>
    </xf>
    <xf numFmtId="10" fontId="22" fillId="13" borderId="1" xfId="2" applyNumberFormat="1" applyFont="1" applyFill="1" applyBorder="1" applyAlignment="1">
      <alignment horizontal="right" vertical="center"/>
    </xf>
    <xf numFmtId="43" fontId="24" fillId="0" borderId="15" xfId="0" applyNumberFormat="1" applyFont="1" applyBorder="1" applyAlignment="1">
      <alignment vertical="center"/>
    </xf>
    <xf numFmtId="43" fontId="22" fillId="13" borderId="1" xfId="0" applyNumberFormat="1" applyFont="1" applyFill="1" applyBorder="1" applyAlignment="1">
      <alignment horizontal="right" vertical="center"/>
    </xf>
    <xf numFmtId="0" fontId="22" fillId="38" borderId="1" xfId="0" applyFont="1" applyFill="1" applyBorder="1" applyAlignment="1">
      <alignment horizontal="center" vertical="center"/>
    </xf>
    <xf numFmtId="177" fontId="22" fillId="38" borderId="1" xfId="0" applyNumberFormat="1" applyFont="1" applyFill="1" applyBorder="1" applyAlignment="1">
      <alignment horizontal="right" vertical="center" wrapText="1"/>
    </xf>
    <xf numFmtId="10" fontId="22" fillId="38" borderId="1" xfId="0" applyNumberFormat="1" applyFont="1" applyFill="1" applyBorder="1" applyAlignment="1">
      <alignment horizontal="right" vertical="center"/>
    </xf>
    <xf numFmtId="177" fontId="22" fillId="31" borderId="1" xfId="0" applyNumberFormat="1" applyFont="1" applyFill="1" applyBorder="1" applyAlignment="1">
      <alignment horizontal="right" wrapText="1"/>
    </xf>
    <xf numFmtId="10" fontId="22" fillId="31" borderId="12" xfId="0" applyNumberFormat="1" applyFont="1" applyFill="1" applyBorder="1" applyAlignment="1"/>
    <xf numFmtId="0" fontId="22" fillId="0" borderId="12" xfId="0" applyFont="1" applyBorder="1"/>
    <xf numFmtId="0" fontId="22" fillId="0" borderId="9" xfId="0" applyFont="1" applyBorder="1" applyAlignment="1">
      <alignment horizontal="center" vertical="center"/>
    </xf>
    <xf numFmtId="0" fontId="24" fillId="0" borderId="0" xfId="0" applyFont="1" applyAlignment="1">
      <alignment vertical="center"/>
    </xf>
    <xf numFmtId="0" fontId="24" fillId="2" borderId="9" xfId="0" applyFont="1" applyFill="1" applyBorder="1" applyAlignment="1"/>
    <xf numFmtId="0" fontId="0" fillId="0" borderId="0" xfId="0" applyFont="1" applyAlignment="1">
      <alignment vertical="center"/>
    </xf>
    <xf numFmtId="177" fontId="48" fillId="0" borderId="1" xfId="0" applyNumberFormat="1" applyFont="1" applyBorder="1" applyAlignment="1">
      <alignment horizontal="right" vertical="center" wrapText="1"/>
    </xf>
    <xf numFmtId="177" fontId="22" fillId="0" borderId="6" xfId="0" applyNumberFormat="1" applyFont="1" applyBorder="1" applyAlignment="1">
      <alignment horizontal="center" vertical="center" wrapText="1"/>
    </xf>
    <xf numFmtId="10" fontId="22" fillId="0" borderId="6" xfId="2" applyNumberFormat="1" applyFont="1" applyBorder="1" applyAlignment="1">
      <alignment vertical="center" wrapText="1"/>
    </xf>
    <xf numFmtId="0" fontId="22" fillId="13" borderId="1" xfId="0" applyFont="1" applyFill="1" applyBorder="1" applyAlignment="1">
      <alignment horizontal="right" vertical="center"/>
    </xf>
    <xf numFmtId="0" fontId="22" fillId="0" borderId="12" xfId="0" applyFont="1" applyBorder="1"/>
    <xf numFmtId="0" fontId="22" fillId="0" borderId="9" xfId="0" applyFont="1" applyBorder="1" applyAlignment="1">
      <alignment horizontal="center" vertical="center"/>
    </xf>
    <xf numFmtId="0" fontId="24" fillId="0" borderId="0" xfId="0" applyFont="1" applyAlignment="1">
      <alignment vertical="center"/>
    </xf>
    <xf numFmtId="0" fontId="0" fillId="0" borderId="0" xfId="0" applyFont="1" applyAlignment="1">
      <alignment vertical="center"/>
    </xf>
    <xf numFmtId="0" fontId="22" fillId="0" borderId="12" xfId="0" applyFont="1" applyBorder="1" applyAlignment="1">
      <alignment horizontal="center" vertical="center"/>
    </xf>
    <xf numFmtId="0" fontId="22" fillId="0" borderId="12" xfId="0" applyFont="1" applyBorder="1"/>
    <xf numFmtId="0" fontId="22" fillId="0" borderId="9" xfId="0" applyFont="1" applyBorder="1" applyAlignment="1">
      <alignment horizontal="center" vertical="center"/>
    </xf>
    <xf numFmtId="0" fontId="24" fillId="0" borderId="0" xfId="0" applyFont="1" applyAlignment="1">
      <alignment vertical="center"/>
    </xf>
    <xf numFmtId="0" fontId="24" fillId="0" borderId="15" xfId="0" applyFont="1" applyBorder="1" applyAlignment="1">
      <alignment vertical="center"/>
    </xf>
    <xf numFmtId="0" fontId="0" fillId="0" borderId="0" xfId="0" applyFont="1" applyAlignment="1">
      <alignment vertical="center"/>
    </xf>
    <xf numFmtId="177" fontId="41" fillId="0" borderId="1" xfId="0" applyNumberFormat="1" applyFont="1" applyFill="1" applyBorder="1" applyAlignment="1">
      <alignment horizontal="right" wrapText="1"/>
    </xf>
    <xf numFmtId="0" fontId="22" fillId="0" borderId="12" xfId="0" applyFont="1" applyBorder="1"/>
    <xf numFmtId="0" fontId="24" fillId="0" borderId="0" xfId="0" applyFont="1" applyAlignment="1">
      <alignment vertical="center"/>
    </xf>
    <xf numFmtId="0" fontId="0" fillId="0" borderId="0" xfId="0" applyFont="1" applyAlignment="1">
      <alignment vertical="center"/>
    </xf>
    <xf numFmtId="0" fontId="24" fillId="0" borderId="15" xfId="0" applyFont="1" applyBorder="1" applyAlignment="1">
      <alignment horizontal="center" vertical="center"/>
    </xf>
    <xf numFmtId="178" fontId="22" fillId="0" borderId="14" xfId="0" applyNumberFormat="1" applyFont="1" applyBorder="1" applyAlignment="1">
      <alignment horizontal="center" vertical="center"/>
    </xf>
    <xf numFmtId="10" fontId="22" fillId="0" borderId="12" xfId="0" applyNumberFormat="1" applyFont="1" applyBorder="1" applyAlignment="1">
      <alignment horizontal="right" vertical="center"/>
    </xf>
    <xf numFmtId="0" fontId="23" fillId="2" borderId="10" xfId="0" applyFont="1" applyFill="1" applyBorder="1" applyAlignment="1">
      <alignment horizontal="center" vertical="center"/>
    </xf>
    <xf numFmtId="177" fontId="23" fillId="2" borderId="10" xfId="0" applyNumberFormat="1" applyFont="1" applyFill="1" applyBorder="1" applyAlignment="1">
      <alignment horizontal="right" wrapText="1"/>
    </xf>
    <xf numFmtId="177" fontId="23" fillId="15" borderId="8" xfId="0" applyNumberFormat="1" applyFont="1" applyFill="1" applyBorder="1" applyAlignment="1">
      <alignment horizontal="right" wrapText="1"/>
    </xf>
    <xf numFmtId="0" fontId="24" fillId="0" borderId="15" xfId="0" applyFont="1" applyBorder="1" applyAlignment="1">
      <alignment horizontal="center"/>
    </xf>
    <xf numFmtId="177" fontId="24" fillId="0" borderId="15" xfId="0" applyNumberFormat="1" applyFont="1" applyBorder="1" applyAlignment="1">
      <alignment horizontal="right" wrapText="1"/>
    </xf>
    <xf numFmtId="10" fontId="22" fillId="0" borderId="12" xfId="0" applyNumberFormat="1" applyFont="1" applyBorder="1" applyAlignment="1">
      <alignment vertical="center"/>
    </xf>
    <xf numFmtId="177" fontId="23" fillId="22" borderId="1" xfId="0" applyNumberFormat="1" applyFont="1" applyFill="1" applyBorder="1" applyAlignment="1">
      <alignment horizontal="right" vertical="center" wrapText="1"/>
    </xf>
    <xf numFmtId="177" fontId="22" fillId="22" borderId="9" xfId="0" applyNumberFormat="1" applyFont="1" applyFill="1" applyBorder="1" applyAlignment="1">
      <alignment horizontal="center" vertical="center"/>
    </xf>
    <xf numFmtId="0" fontId="22" fillId="22" borderId="9" xfId="0" applyFont="1" applyFill="1" applyBorder="1" applyAlignment="1">
      <alignment horizontal="center" vertical="center"/>
    </xf>
    <xf numFmtId="0" fontId="22" fillId="22" borderId="12" xfId="0" applyFont="1" applyFill="1" applyBorder="1" applyAlignment="1">
      <alignment horizontal="center" vertical="center"/>
    </xf>
    <xf numFmtId="177" fontId="23" fillId="0" borderId="1" xfId="0" applyNumberFormat="1" applyFont="1" applyBorder="1" applyAlignment="1">
      <alignment horizontal="right" vertical="center"/>
    </xf>
    <xf numFmtId="10" fontId="22" fillId="37" borderId="1" xfId="0" applyNumberFormat="1" applyFont="1" applyFill="1" applyBorder="1" applyAlignment="1">
      <alignment horizontal="right" vertical="center"/>
    </xf>
    <xf numFmtId="10" fontId="22" fillId="27" borderId="1" xfId="0" applyNumberFormat="1" applyFont="1" applyFill="1" applyBorder="1" applyAlignment="1">
      <alignment horizontal="right" vertical="center"/>
    </xf>
    <xf numFmtId="10" fontId="22" fillId="29" borderId="1" xfId="0" applyNumberFormat="1" applyFont="1" applyFill="1" applyBorder="1" applyAlignment="1">
      <alignment horizontal="right" vertical="center"/>
    </xf>
    <xf numFmtId="177" fontId="24" fillId="25" borderId="1" xfId="0" applyNumberFormat="1" applyFont="1" applyFill="1" applyBorder="1" applyAlignment="1">
      <alignment wrapText="1"/>
    </xf>
    <xf numFmtId="177" fontId="24" fillId="2" borderId="12" xfId="0" applyNumberFormat="1" applyFont="1" applyFill="1" applyBorder="1" applyAlignment="1">
      <alignment wrapText="1"/>
    </xf>
    <xf numFmtId="0" fontId="24" fillId="2" borderId="10" xfId="0" applyFont="1" applyFill="1" applyBorder="1" applyAlignment="1">
      <alignment horizontal="center" vertical="center" wrapText="1"/>
    </xf>
    <xf numFmtId="0" fontId="24" fillId="2" borderId="10" xfId="0" applyFont="1" applyFill="1" applyBorder="1" applyAlignment="1">
      <alignment horizontal="center" wrapText="1"/>
    </xf>
    <xf numFmtId="0" fontId="24" fillId="2" borderId="15" xfId="0" applyFont="1" applyFill="1" applyBorder="1" applyAlignment="1">
      <alignment horizontal="center" vertical="center" wrapText="1"/>
    </xf>
    <xf numFmtId="0" fontId="24" fillId="2" borderId="15" xfId="0" applyFont="1" applyFill="1" applyBorder="1" applyAlignment="1">
      <alignment horizontal="center" wrapText="1"/>
    </xf>
    <xf numFmtId="0" fontId="24" fillId="38" borderId="0" xfId="0" applyFont="1" applyFill="1" applyBorder="1" applyAlignment="1">
      <alignment vertical="center"/>
    </xf>
    <xf numFmtId="0" fontId="0" fillId="31" borderId="0" xfId="0" applyFont="1" applyFill="1" applyAlignment="1">
      <alignment vertical="center"/>
    </xf>
    <xf numFmtId="0" fontId="24" fillId="31" borderId="0" xfId="0" applyFont="1" applyFill="1" applyAlignment="1">
      <alignment vertical="center"/>
    </xf>
    <xf numFmtId="0" fontId="24" fillId="0" borderId="0" xfId="0" applyFont="1" applyFill="1" applyBorder="1" applyAlignment="1">
      <alignment vertical="center"/>
    </xf>
    <xf numFmtId="0" fontId="22" fillId="0" borderId="1" xfId="0" applyFont="1" applyFill="1" applyBorder="1" applyAlignment="1">
      <alignment horizontal="center" vertical="center"/>
    </xf>
    <xf numFmtId="177" fontId="22" fillId="0" borderId="1" xfId="0" applyNumberFormat="1" applyFont="1" applyFill="1" applyBorder="1" applyAlignment="1">
      <alignment horizontal="right" vertical="center" wrapText="1"/>
    </xf>
    <xf numFmtId="10" fontId="22" fillId="0" borderId="1" xfId="0" applyNumberFormat="1" applyFont="1" applyFill="1" applyBorder="1" applyAlignment="1">
      <alignment horizontal="right" vertical="center"/>
    </xf>
    <xf numFmtId="10" fontId="22" fillId="0" borderId="12" xfId="0" applyNumberFormat="1" applyFont="1" applyFill="1" applyBorder="1" applyAlignment="1">
      <alignment vertical="center"/>
    </xf>
    <xf numFmtId="0" fontId="24" fillId="0" borderId="0" xfId="0" applyFont="1" applyFill="1" applyBorder="1"/>
    <xf numFmtId="0" fontId="0" fillId="0" borderId="0" xfId="0" applyFont="1" applyFill="1" applyAlignment="1">
      <alignment vertical="center"/>
    </xf>
    <xf numFmtId="0" fontId="24" fillId="0" borderId="0" xfId="0" applyFont="1" applyFill="1" applyAlignment="1">
      <alignment vertical="center"/>
    </xf>
    <xf numFmtId="0" fontId="22" fillId="0" borderId="1" xfId="0" applyFont="1" applyFill="1" applyBorder="1" applyAlignment="1">
      <alignment horizontal="center"/>
    </xf>
    <xf numFmtId="0" fontId="32" fillId="0" borderId="1" xfId="0" applyFont="1" applyFill="1" applyBorder="1" applyAlignment="1">
      <alignment horizontal="center"/>
    </xf>
    <xf numFmtId="0" fontId="24" fillId="31" borderId="0" xfId="0" applyFont="1" applyFill="1" applyBorder="1" applyAlignment="1">
      <alignment vertical="center"/>
    </xf>
    <xf numFmtId="0" fontId="3" fillId="6" borderId="0" xfId="0" applyFont="1" applyFill="1" applyAlignment="1"/>
    <xf numFmtId="177" fontId="22" fillId="41" borderId="1" xfId="0" applyNumberFormat="1" applyFont="1" applyFill="1" applyBorder="1" applyAlignment="1">
      <alignment horizontal="right" wrapText="1"/>
    </xf>
    <xf numFmtId="10" fontId="22" fillId="41" borderId="12" xfId="0" applyNumberFormat="1" applyFont="1" applyFill="1" applyBorder="1" applyAlignment="1"/>
    <xf numFmtId="10" fontId="24" fillId="31" borderId="1" xfId="0" applyNumberFormat="1" applyFont="1" applyFill="1" applyBorder="1" applyAlignment="1">
      <alignment vertical="center" wrapText="1"/>
    </xf>
    <xf numFmtId="0" fontId="22" fillId="40" borderId="1" xfId="0" applyFont="1" applyFill="1" applyBorder="1" applyAlignment="1">
      <alignment horizontal="center"/>
    </xf>
    <xf numFmtId="177" fontId="23" fillId="40" borderId="1" xfId="0" applyNumberFormat="1" applyFont="1" applyFill="1" applyBorder="1" applyAlignment="1">
      <alignment horizontal="right" wrapText="1"/>
    </xf>
    <xf numFmtId="10" fontId="22" fillId="41" borderId="1" xfId="0" applyNumberFormat="1" applyFont="1" applyFill="1" applyBorder="1" applyAlignment="1">
      <alignment vertical="center" wrapText="1"/>
    </xf>
    <xf numFmtId="0" fontId="24" fillId="31" borderId="1" xfId="0" applyFont="1" applyFill="1" applyBorder="1" applyAlignment="1">
      <alignment horizontal="center" vertical="center"/>
    </xf>
    <xf numFmtId="177" fontId="24" fillId="31" borderId="1" xfId="0" applyNumberFormat="1" applyFont="1" applyFill="1" applyBorder="1" applyAlignment="1">
      <alignment horizontal="right" wrapText="1"/>
    </xf>
    <xf numFmtId="10" fontId="22" fillId="41" borderId="1" xfId="0" applyNumberFormat="1" applyFont="1" applyFill="1" applyBorder="1" applyAlignment="1">
      <alignment horizontal="right" vertical="center"/>
    </xf>
    <xf numFmtId="10" fontId="22" fillId="41" borderId="12" xfId="2" applyNumberFormat="1" applyFont="1" applyFill="1" applyBorder="1" applyAlignment="1"/>
    <xf numFmtId="0" fontId="24" fillId="0" borderId="9" xfId="0" applyFont="1" applyBorder="1" applyAlignment="1">
      <alignment horizontal="center" vertical="center"/>
    </xf>
    <xf numFmtId="0" fontId="24" fillId="0" borderId="12" xfId="0" applyFont="1" applyBorder="1" applyAlignment="1">
      <alignment horizontal="center" vertical="center"/>
    </xf>
    <xf numFmtId="0" fontId="23" fillId="12" borderId="9" xfId="0" applyFont="1" applyFill="1" applyBorder="1" applyAlignment="1">
      <alignment horizontal="center" vertical="center"/>
    </xf>
    <xf numFmtId="0" fontId="22" fillId="0" borderId="12" xfId="0" applyFont="1" applyBorder="1"/>
    <xf numFmtId="0" fontId="23"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xf numFmtId="0" fontId="22" fillId="0" borderId="8" xfId="0" applyFont="1" applyBorder="1"/>
    <xf numFmtId="0" fontId="22" fillId="0" borderId="9" xfId="0" applyFont="1" applyBorder="1" applyAlignment="1">
      <alignment horizontal="center" vertical="center"/>
    </xf>
    <xf numFmtId="0" fontId="23" fillId="18" borderId="9" xfId="0" applyFont="1" applyFill="1" applyBorder="1" applyAlignment="1">
      <alignment horizontal="center" vertical="center"/>
    </xf>
    <xf numFmtId="0" fontId="22" fillId="0" borderId="14" xfId="0" applyFont="1" applyBorder="1"/>
    <xf numFmtId="0" fontId="27" fillId="14" borderId="9" xfId="0" applyFont="1" applyFill="1" applyBorder="1" applyAlignment="1">
      <alignment horizontal="center" vertical="center"/>
    </xf>
    <xf numFmtId="0" fontId="23" fillId="7" borderId="9" xfId="0" applyFont="1" applyFill="1" applyBorder="1" applyAlignment="1">
      <alignment horizontal="center" vertical="center"/>
    </xf>
    <xf numFmtId="0" fontId="22" fillId="0" borderId="9" xfId="0" applyFont="1" applyBorder="1" applyAlignment="1">
      <alignment horizontal="center" vertical="center" wrapText="1"/>
    </xf>
    <xf numFmtId="0" fontId="22" fillId="19" borderId="9" xfId="0" applyFont="1" applyFill="1" applyBorder="1" applyAlignment="1">
      <alignment horizontal="center" vertical="center" wrapText="1"/>
    </xf>
    <xf numFmtId="0" fontId="23" fillId="0" borderId="9" xfId="0" applyFont="1" applyBorder="1" applyAlignment="1">
      <alignment horizontal="center" vertical="center"/>
    </xf>
    <xf numFmtId="0" fontId="22" fillId="0" borderId="9" xfId="0" applyFont="1" applyBorder="1" applyAlignment="1">
      <alignment vertical="center"/>
    </xf>
    <xf numFmtId="9" fontId="22" fillId="12" borderId="9" xfId="0" applyNumberFormat="1" applyFont="1" applyFill="1" applyBorder="1" applyAlignment="1">
      <alignment horizontal="center" vertical="center" wrapText="1"/>
    </xf>
    <xf numFmtId="0" fontId="34" fillId="2" borderId="9" xfId="0" applyFont="1" applyFill="1" applyBorder="1" applyAlignment="1">
      <alignment horizontal="center" wrapText="1"/>
    </xf>
    <xf numFmtId="0" fontId="24" fillId="0" borderId="14" xfId="0" applyFont="1" applyBorder="1"/>
    <xf numFmtId="0" fontId="23" fillId="2" borderId="9" xfId="0" applyFont="1" applyFill="1" applyBorder="1" applyAlignment="1">
      <alignment horizontal="center" vertical="center"/>
    </xf>
    <xf numFmtId="0" fontId="22" fillId="15" borderId="9" xfId="0" applyFont="1" applyFill="1" applyBorder="1" applyAlignment="1">
      <alignment horizontal="center" vertical="center"/>
    </xf>
    <xf numFmtId="0" fontId="22" fillId="15" borderId="9" xfId="0" applyFont="1" applyFill="1" applyBorder="1" applyAlignment="1">
      <alignment horizontal="center" vertical="center" wrapText="1"/>
    </xf>
    <xf numFmtId="0" fontId="22" fillId="13" borderId="9" xfId="0" applyFont="1" applyFill="1" applyBorder="1" applyAlignment="1">
      <alignment horizontal="center" vertical="center" wrapText="1"/>
    </xf>
    <xf numFmtId="0" fontId="22" fillId="0" borderId="9" xfId="0" applyFont="1" applyBorder="1" applyAlignment="1">
      <alignment horizontal="center"/>
    </xf>
    <xf numFmtId="0" fontId="23" fillId="12" borderId="9" xfId="0" applyFont="1" applyFill="1" applyBorder="1" applyAlignment="1">
      <alignment horizontal="center"/>
    </xf>
    <xf numFmtId="0" fontId="23" fillId="15" borderId="9" xfId="0" applyFont="1" applyFill="1" applyBorder="1" applyAlignment="1">
      <alignment horizontal="center" vertical="center"/>
    </xf>
    <xf numFmtId="0" fontId="23" fillId="15" borderId="5" xfId="0" applyFont="1" applyFill="1" applyBorder="1" applyAlignment="1">
      <alignment horizontal="center" vertical="center"/>
    </xf>
    <xf numFmtId="0" fontId="22" fillId="0" borderId="7" xfId="0" applyFont="1" applyBorder="1"/>
    <xf numFmtId="0" fontId="23" fillId="13" borderId="9" xfId="0" applyFont="1" applyFill="1" applyBorder="1" applyAlignment="1">
      <alignment horizontal="center" vertical="center"/>
    </xf>
    <xf numFmtId="0" fontId="22" fillId="0" borderId="12" xfId="0" applyFont="1" applyBorder="1" applyAlignment="1">
      <alignment vertical="center"/>
    </xf>
    <xf numFmtId="0" fontId="22" fillId="0" borderId="9" xfId="0" applyFont="1" applyFill="1" applyBorder="1" applyAlignment="1">
      <alignment horizontal="center" vertical="center"/>
    </xf>
    <xf numFmtId="0" fontId="22" fillId="0" borderId="12" xfId="0" applyFont="1" applyFill="1" applyBorder="1" applyAlignment="1">
      <alignment vertical="center"/>
    </xf>
    <xf numFmtId="0" fontId="22" fillId="0" borderId="9" xfId="0" applyFont="1" applyFill="1" applyBorder="1" applyAlignment="1">
      <alignment horizontal="center" vertical="center" wrapText="1"/>
    </xf>
    <xf numFmtId="0" fontId="53" fillId="0" borderId="9" xfId="0" applyFont="1" applyFill="1" applyBorder="1" applyAlignment="1">
      <alignment horizontal="center" vertical="center" wrapText="1"/>
    </xf>
    <xf numFmtId="0" fontId="53" fillId="0" borderId="12" xfId="0" applyFont="1" applyFill="1" applyBorder="1" applyAlignment="1">
      <alignment vertical="center"/>
    </xf>
    <xf numFmtId="0" fontId="23" fillId="0" borderId="9" xfId="0" applyFont="1" applyBorder="1" applyAlignment="1">
      <alignment horizontal="center"/>
    </xf>
    <xf numFmtId="0" fontId="22" fillId="13" borderId="9" xfId="0" applyFont="1" applyFill="1" applyBorder="1" applyAlignment="1">
      <alignment horizontal="center" vertical="center"/>
    </xf>
    <xf numFmtId="0" fontId="22" fillId="12" borderId="9" xfId="0" applyFont="1" applyFill="1" applyBorder="1" applyAlignment="1">
      <alignment horizontal="center" vertical="center"/>
    </xf>
    <xf numFmtId="0" fontId="22" fillId="12" borderId="9" xfId="0" applyFont="1" applyFill="1" applyBorder="1" applyAlignment="1">
      <alignment horizontal="center"/>
    </xf>
    <xf numFmtId="0" fontId="22" fillId="0" borderId="10" xfId="0" applyFont="1" applyBorder="1" applyAlignment="1">
      <alignment horizontal="center" vertical="center"/>
    </xf>
    <xf numFmtId="0" fontId="34" fillId="0" borderId="9" xfId="0" applyFont="1" applyBorder="1" applyAlignment="1">
      <alignment horizontal="center" vertical="center" wrapText="1"/>
    </xf>
    <xf numFmtId="0" fontId="27" fillId="12" borderId="9" xfId="0" applyFont="1" applyFill="1" applyBorder="1" applyAlignment="1">
      <alignment horizontal="center" vertical="center"/>
    </xf>
    <xf numFmtId="0" fontId="22" fillId="0" borderId="11" xfId="0" applyFont="1" applyBorder="1" applyAlignment="1">
      <alignment wrapText="1"/>
    </xf>
    <xf numFmtId="0" fontId="22" fillId="0" borderId="8" xfId="0" applyFont="1" applyBorder="1" applyAlignment="1">
      <alignment wrapText="1"/>
    </xf>
    <xf numFmtId="0" fontId="23" fillId="23" borderId="9" xfId="0" applyFont="1" applyFill="1" applyBorder="1" applyAlignment="1">
      <alignment horizontal="center" vertical="center"/>
    </xf>
    <xf numFmtId="0" fontId="23" fillId="0" borderId="10" xfId="0" applyFont="1" applyBorder="1" applyAlignment="1">
      <alignment horizontal="center" vertical="center"/>
    </xf>
    <xf numFmtId="0" fontId="27" fillId="14" borderId="9" xfId="0" applyFont="1" applyFill="1" applyBorder="1" applyAlignment="1">
      <alignment horizontal="center" vertical="center" wrapText="1"/>
    </xf>
    <xf numFmtId="178" fontId="23" fillId="15" borderId="9" xfId="0" applyNumberFormat="1" applyFont="1" applyFill="1" applyBorder="1" applyAlignment="1">
      <alignment horizontal="center" vertical="center" wrapText="1"/>
    </xf>
    <xf numFmtId="0" fontId="23" fillId="11" borderId="2" xfId="0" applyFont="1" applyFill="1" applyBorder="1" applyAlignment="1">
      <alignment horizontal="center" vertical="center"/>
    </xf>
    <xf numFmtId="0" fontId="22" fillId="0" borderId="3" xfId="0" applyFont="1" applyBorder="1"/>
    <xf numFmtId="0" fontId="22" fillId="0" borderId="4" xfId="0" applyFont="1" applyBorder="1"/>
    <xf numFmtId="0" fontId="22" fillId="0" borderId="5" xfId="0" applyFont="1" applyBorder="1"/>
    <xf numFmtId="0" fontId="22" fillId="0" borderId="6" xfId="0" applyFont="1" applyBorder="1"/>
    <xf numFmtId="0" fontId="22" fillId="2" borderId="9" xfId="0" applyFont="1" applyFill="1" applyBorder="1" applyAlignment="1">
      <alignment horizontal="center" vertical="center" wrapText="1"/>
    </xf>
    <xf numFmtId="0" fontId="22" fillId="12" borderId="9" xfId="0" applyFont="1" applyFill="1" applyBorder="1" applyAlignment="1">
      <alignment horizontal="center" vertical="center" wrapText="1"/>
    </xf>
    <xf numFmtId="0" fontId="24" fillId="0" borderId="9" xfId="0" applyFont="1" applyBorder="1" applyAlignment="1">
      <alignment horizontal="center" vertical="center" wrapText="1"/>
    </xf>
    <xf numFmtId="0" fontId="22" fillId="0" borderId="9" xfId="0" applyFont="1" applyBorder="1" applyAlignment="1">
      <alignment horizontal="center" wrapText="1"/>
    </xf>
    <xf numFmtId="0" fontId="54" fillId="0" borderId="13" xfId="0" applyFont="1" applyBorder="1" applyAlignment="1">
      <alignment horizontal="center" vertical="center"/>
    </xf>
    <xf numFmtId="0" fontId="54" fillId="0" borderId="22" xfId="0" applyFont="1" applyBorder="1" applyAlignment="1">
      <alignment horizontal="center" vertical="center"/>
    </xf>
    <xf numFmtId="0" fontId="54" fillId="0" borderId="5" xfId="0" applyFont="1" applyBorder="1" applyAlignment="1">
      <alignment horizontal="center" vertical="center"/>
    </xf>
    <xf numFmtId="0" fontId="54" fillId="0" borderId="7" xfId="0" applyFont="1" applyBorder="1" applyAlignment="1">
      <alignment horizontal="center" vertical="center"/>
    </xf>
    <xf numFmtId="0" fontId="54" fillId="0" borderId="2" xfId="0" applyFont="1" applyBorder="1" applyAlignment="1">
      <alignment horizontal="center" vertical="center"/>
    </xf>
    <xf numFmtId="0" fontId="54" fillId="0" borderId="21" xfId="0" applyFont="1" applyBorder="1" applyAlignment="1">
      <alignment horizontal="center" vertical="center"/>
    </xf>
    <xf numFmtId="0" fontId="22" fillId="0" borderId="12" xfId="0" applyFont="1" applyFill="1" applyBorder="1"/>
    <xf numFmtId="0" fontId="41" fillId="0" borderId="9" xfId="0" applyFont="1" applyFill="1" applyBorder="1" applyAlignment="1">
      <alignment horizontal="center" vertical="center" wrapText="1"/>
    </xf>
    <xf numFmtId="0" fontId="41" fillId="0" borderId="12" xfId="0" applyFont="1" applyFill="1" applyBorder="1"/>
    <xf numFmtId="0" fontId="24" fillId="0" borderId="10" xfId="0" applyFont="1" applyBorder="1" applyAlignment="1">
      <alignment horizontal="center" vertical="center"/>
    </xf>
    <xf numFmtId="0" fontId="53" fillId="0" borderId="9" xfId="0" applyFont="1" applyBorder="1" applyAlignment="1">
      <alignment horizontal="center" vertical="center" wrapText="1"/>
    </xf>
    <xf numFmtId="0" fontId="53" fillId="0" borderId="12" xfId="0" applyFont="1" applyBorder="1"/>
    <xf numFmtId="0" fontId="22" fillId="15" borderId="9" xfId="0" applyFont="1" applyFill="1" applyBorder="1"/>
    <xf numFmtId="0" fontId="22" fillId="13" borderId="9" xfId="0" applyFont="1" applyFill="1" applyBorder="1"/>
    <xf numFmtId="0" fontId="22" fillId="40" borderId="9" xfId="0" applyFont="1" applyFill="1" applyBorder="1" applyAlignment="1">
      <alignment horizontal="center" wrapText="1"/>
    </xf>
    <xf numFmtId="0" fontId="22" fillId="41" borderId="12" xfId="0" applyFont="1" applyFill="1" applyBorder="1" applyAlignment="1">
      <alignment horizontal="center"/>
    </xf>
    <xf numFmtId="0" fontId="24" fillId="2" borderId="9" xfId="0" applyFont="1" applyFill="1" applyBorder="1" applyAlignment="1">
      <alignment horizontal="center" vertical="top" wrapText="1"/>
    </xf>
    <xf numFmtId="0" fontId="27" fillId="0" borderId="9" xfId="0" applyFont="1" applyBorder="1" applyAlignment="1">
      <alignment horizontal="center" vertical="center"/>
    </xf>
    <xf numFmtId="0" fontId="24" fillId="2" borderId="9" xfId="0" applyFont="1" applyFill="1" applyBorder="1" applyAlignment="1">
      <alignment horizontal="center" vertical="center" wrapText="1"/>
    </xf>
    <xf numFmtId="0" fontId="22" fillId="13" borderId="2" xfId="0" applyFont="1" applyFill="1" applyBorder="1" applyAlignment="1">
      <alignment horizontal="center" vertical="center"/>
    </xf>
    <xf numFmtId="0" fontId="41" fillId="2" borderId="9" xfId="0" applyFont="1" applyFill="1" applyBorder="1" applyAlignment="1">
      <alignment horizontal="center" wrapText="1"/>
    </xf>
    <xf numFmtId="0" fontId="41" fillId="0" borderId="12" xfId="0" applyFont="1" applyBorder="1"/>
    <xf numFmtId="0" fontId="53" fillId="0" borderId="12" xfId="0" applyFont="1" applyBorder="1" applyAlignment="1"/>
    <xf numFmtId="0" fontId="24" fillId="0" borderId="9" xfId="0" applyFont="1" applyFill="1" applyBorder="1" applyAlignment="1">
      <alignment horizontal="center" vertical="center" wrapText="1"/>
    </xf>
    <xf numFmtId="0" fontId="24" fillId="38" borderId="9" xfId="0" applyFont="1" applyFill="1" applyBorder="1" applyAlignment="1">
      <alignment horizontal="center" vertical="center" wrapText="1"/>
    </xf>
    <xf numFmtId="0" fontId="22" fillId="31" borderId="12" xfId="0" applyFont="1" applyFill="1" applyBorder="1"/>
    <xf numFmtId="178" fontId="22" fillId="0" borderId="9" xfId="0" applyNumberFormat="1" applyFont="1" applyBorder="1" applyAlignment="1">
      <alignment horizontal="center" vertical="center" wrapText="1"/>
    </xf>
    <xf numFmtId="0" fontId="24" fillId="0" borderId="9" xfId="0" applyFont="1" applyBorder="1" applyAlignment="1">
      <alignment wrapText="1"/>
    </xf>
    <xf numFmtId="0" fontId="27" fillId="24" borderId="9" xfId="0" applyFont="1" applyFill="1" applyBorder="1" applyAlignment="1">
      <alignment horizontal="center" vertical="center"/>
    </xf>
    <xf numFmtId="0" fontId="24" fillId="12" borderId="9" xfId="0" applyFont="1" applyFill="1" applyBorder="1" applyAlignment="1">
      <alignment wrapText="1"/>
    </xf>
    <xf numFmtId="0" fontId="27" fillId="7" borderId="9" xfId="0" applyFont="1" applyFill="1" applyBorder="1" applyAlignment="1">
      <alignment horizontal="center" vertical="center"/>
    </xf>
    <xf numFmtId="0" fontId="27" fillId="18" borderId="9" xfId="0" applyFont="1" applyFill="1" applyBorder="1" applyAlignment="1">
      <alignment horizontal="center" vertical="center"/>
    </xf>
    <xf numFmtId="0" fontId="27" fillId="13" borderId="9" xfId="0" applyFont="1" applyFill="1" applyBorder="1" applyAlignment="1">
      <alignment horizontal="center" vertical="center"/>
    </xf>
    <xf numFmtId="0" fontId="27" fillId="15" borderId="9" xfId="0" applyFont="1" applyFill="1" applyBorder="1" applyAlignment="1">
      <alignment horizontal="center" vertical="center"/>
    </xf>
    <xf numFmtId="0" fontId="24" fillId="0" borderId="10" xfId="0" applyFont="1" applyBorder="1" applyAlignment="1">
      <alignment horizontal="center" vertical="center" wrapText="1"/>
    </xf>
    <xf numFmtId="0" fontId="36" fillId="0" borderId="9" xfId="0" applyFont="1" applyBorder="1" applyAlignment="1">
      <alignment horizontal="center" vertical="center" wrapText="1"/>
    </xf>
    <xf numFmtId="0" fontId="24" fillId="0" borderId="9" xfId="0" applyFont="1" applyFill="1" applyBorder="1" applyAlignment="1">
      <alignment horizontal="center" vertical="center"/>
    </xf>
    <xf numFmtId="0" fontId="22" fillId="2" borderId="9" xfId="0" applyFont="1" applyFill="1" applyBorder="1" applyAlignment="1">
      <alignment horizontal="center" vertical="center"/>
    </xf>
    <xf numFmtId="0" fontId="24" fillId="2" borderId="9" xfId="0" applyFont="1" applyFill="1" applyBorder="1" applyAlignment="1">
      <alignment horizontal="center" vertical="center"/>
    </xf>
    <xf numFmtId="0" fontId="24" fillId="13" borderId="9" xfId="0" applyFont="1" applyFill="1" applyBorder="1" applyAlignment="1">
      <alignment wrapText="1"/>
    </xf>
    <xf numFmtId="0" fontId="24" fillId="12" borderId="9" xfId="0" applyFont="1" applyFill="1" applyBorder="1" applyAlignment="1">
      <alignment horizontal="center" wrapText="1"/>
    </xf>
    <xf numFmtId="0" fontId="22" fillId="0" borderId="9" xfId="0" applyFont="1" applyFill="1" applyBorder="1" applyAlignment="1">
      <alignment horizontal="center" wrapText="1"/>
    </xf>
    <xf numFmtId="0" fontId="24" fillId="13" borderId="9" xfId="0" applyFont="1" applyFill="1" applyBorder="1" applyAlignment="1">
      <alignment horizontal="center" wrapText="1"/>
    </xf>
    <xf numFmtId="0" fontId="23" fillId="0" borderId="9" xfId="0" applyFont="1" applyBorder="1" applyAlignment="1">
      <alignment vertical="center"/>
    </xf>
    <xf numFmtId="0" fontId="41" fillId="0" borderId="9" xfId="0" applyFont="1" applyFill="1" applyBorder="1" applyAlignment="1">
      <alignment horizontal="center" wrapText="1"/>
    </xf>
    <xf numFmtId="0" fontId="24" fillId="15" borderId="9" xfId="0" applyFont="1" applyFill="1" applyBorder="1" applyAlignment="1">
      <alignment horizontal="center" wrapText="1"/>
    </xf>
    <xf numFmtId="0" fontId="24" fillId="12" borderId="9" xfId="0" applyFont="1" applyFill="1" applyBorder="1" applyAlignment="1">
      <alignment horizontal="center" vertical="center" wrapText="1"/>
    </xf>
    <xf numFmtId="0" fontId="24" fillId="0" borderId="9" xfId="0" applyFont="1" applyBorder="1"/>
    <xf numFmtId="0" fontId="23" fillId="13" borderId="9" xfId="0" applyFont="1" applyFill="1" applyBorder="1" applyAlignment="1">
      <alignment horizontal="center"/>
    </xf>
    <xf numFmtId="0" fontId="23" fillId="15" borderId="9" xfId="0" applyFont="1" applyFill="1" applyBorder="1" applyAlignment="1">
      <alignment horizontal="center"/>
    </xf>
    <xf numFmtId="0" fontId="24" fillId="0" borderId="9" xfId="0" applyFont="1" applyFill="1" applyBorder="1" applyAlignment="1">
      <alignment horizontal="center" wrapText="1"/>
    </xf>
    <xf numFmtId="0" fontId="27" fillId="12" borderId="9" xfId="0" applyFont="1" applyFill="1" applyBorder="1" applyAlignment="1">
      <alignment horizontal="center"/>
    </xf>
    <xf numFmtId="0" fontId="22" fillId="2" borderId="9" xfId="0" applyFont="1" applyFill="1" applyBorder="1" applyAlignment="1">
      <alignment horizontal="center"/>
    </xf>
    <xf numFmtId="0" fontId="22" fillId="0" borderId="9" xfId="0" applyFont="1" applyFill="1" applyBorder="1" applyAlignment="1">
      <alignment horizontal="center"/>
    </xf>
    <xf numFmtId="0" fontId="24" fillId="12" borderId="9" xfId="0" applyFont="1" applyFill="1" applyBorder="1" applyAlignment="1">
      <alignment horizontal="center" vertical="center"/>
    </xf>
    <xf numFmtId="0" fontId="24" fillId="2" borderId="9" xfId="0" applyFont="1" applyFill="1" applyBorder="1" applyAlignment="1">
      <alignment horizontal="center"/>
    </xf>
    <xf numFmtId="0" fontId="22" fillId="0" borderId="12" xfId="0" applyFont="1" applyBorder="1" applyAlignment="1">
      <alignment horizontal="center"/>
    </xf>
    <xf numFmtId="0" fontId="24" fillId="2" borderId="9" xfId="0" applyFont="1" applyFill="1" applyBorder="1" applyAlignment="1">
      <alignment horizontal="center" wrapText="1"/>
    </xf>
    <xf numFmtId="0" fontId="27" fillId="2" borderId="9" xfId="0" applyFont="1" applyFill="1" applyBorder="1" applyAlignment="1">
      <alignment horizontal="center" vertical="center"/>
    </xf>
    <xf numFmtId="0" fontId="27" fillId="40" borderId="10" xfId="0" applyFont="1" applyFill="1" applyBorder="1" applyAlignment="1">
      <alignment horizontal="center" vertical="center"/>
    </xf>
    <xf numFmtId="0" fontId="22" fillId="41" borderId="11" xfId="0" applyFont="1" applyFill="1" applyBorder="1"/>
    <xf numFmtId="0" fontId="22" fillId="41" borderId="8" xfId="0" applyFont="1" applyFill="1" applyBorder="1"/>
    <xf numFmtId="0" fontId="22" fillId="12" borderId="9" xfId="0" applyFont="1" applyFill="1" applyBorder="1"/>
    <xf numFmtId="0" fontId="22" fillId="0" borderId="9" xfId="0" applyFont="1" applyBorder="1"/>
    <xf numFmtId="0" fontId="22" fillId="0" borderId="12" xfId="0" applyFont="1" applyFill="1" applyBorder="1" applyAlignment="1">
      <alignment horizontal="center" vertical="center"/>
    </xf>
    <xf numFmtId="0" fontId="24" fillId="15" borderId="9" xfId="0" applyFont="1" applyFill="1" applyBorder="1" applyAlignment="1">
      <alignment wrapText="1"/>
    </xf>
    <xf numFmtId="0" fontId="23" fillId="12" borderId="15" xfId="0" applyFont="1" applyFill="1" applyBorder="1" applyAlignment="1">
      <alignment horizontal="center" vertical="center"/>
    </xf>
    <xf numFmtId="0" fontId="22" fillId="0" borderId="15" xfId="0" applyFont="1" applyBorder="1"/>
    <xf numFmtId="0" fontId="22" fillId="13" borderId="5" xfId="0" applyFont="1" applyFill="1" applyBorder="1" applyAlignment="1">
      <alignment horizontal="center" vertical="center"/>
    </xf>
    <xf numFmtId="0" fontId="22" fillId="0" borderId="9" xfId="0" applyFont="1" applyBorder="1" applyAlignment="1">
      <alignment horizontal="center" vertical="top" wrapText="1"/>
    </xf>
    <xf numFmtId="0" fontId="22" fillId="0" borderId="12" xfId="0" applyFont="1" applyBorder="1" applyAlignment="1">
      <alignment vertical="top"/>
    </xf>
    <xf numFmtId="0" fontId="24" fillId="0" borderId="15" xfId="0" applyFont="1" applyBorder="1" applyAlignment="1">
      <alignment horizontal="center" vertical="center"/>
    </xf>
    <xf numFmtId="0" fontId="23" fillId="13" borderId="5" xfId="0" applyFont="1" applyFill="1" applyBorder="1" applyAlignment="1">
      <alignment horizontal="center" vertical="center"/>
    </xf>
    <xf numFmtId="0" fontId="54" fillId="0" borderId="9" xfId="0" applyFont="1" applyBorder="1" applyAlignment="1">
      <alignment horizontal="center" vertical="center"/>
    </xf>
    <xf numFmtId="0" fontId="54" fillId="0" borderId="12" xfId="0" applyFont="1" applyBorder="1" applyAlignment="1">
      <alignment horizontal="center" vertical="center"/>
    </xf>
    <xf numFmtId="0" fontId="22" fillId="0" borderId="15" xfId="0" applyFont="1" applyBorder="1" applyAlignment="1">
      <alignment horizontal="center" vertical="center" wrapText="1"/>
    </xf>
    <xf numFmtId="0" fontId="22" fillId="0" borderId="2" xfId="0" applyFont="1" applyBorder="1" applyAlignment="1">
      <alignment horizontal="center" vertical="center" wrapText="1"/>
    </xf>
    <xf numFmtId="0" fontId="23" fillId="12" borderId="2" xfId="0" applyFont="1" applyFill="1" applyBorder="1" applyAlignment="1">
      <alignment horizontal="center" vertical="center"/>
    </xf>
    <xf numFmtId="0" fontId="23" fillId="13" borderId="2" xfId="0" applyFont="1" applyFill="1" applyBorder="1" applyAlignment="1">
      <alignment horizontal="center" vertical="center"/>
    </xf>
    <xf numFmtId="0" fontId="24" fillId="0" borderId="9" xfId="0" applyFont="1" applyBorder="1" applyAlignment="1">
      <alignment vertical="center"/>
    </xf>
    <xf numFmtId="0" fontId="22" fillId="41" borderId="9" xfId="0" applyFont="1" applyFill="1" applyBorder="1" applyAlignment="1">
      <alignment horizontal="center" vertical="center"/>
    </xf>
    <xf numFmtId="0" fontId="22" fillId="41" borderId="12" xfId="0" applyFont="1" applyFill="1" applyBorder="1"/>
    <xf numFmtId="0" fontId="22" fillId="0" borderId="15" xfId="0" applyFont="1" applyBorder="1" applyAlignment="1">
      <alignment horizontal="center"/>
    </xf>
    <xf numFmtId="0" fontId="24" fillId="0" borderId="15" xfId="0" applyFont="1" applyBorder="1" applyAlignment="1">
      <alignment vertical="center"/>
    </xf>
    <xf numFmtId="0" fontId="47" fillId="0" borderId="17" xfId="0" applyFont="1" applyBorder="1" applyAlignment="1">
      <alignment horizontal="center" vertical="center" wrapText="1"/>
    </xf>
    <xf numFmtId="0" fontId="47" fillId="0" borderId="15" xfId="0" applyFont="1" applyBorder="1" applyAlignment="1">
      <alignment horizontal="center" vertical="center" wrapText="1"/>
    </xf>
    <xf numFmtId="0" fontId="23" fillId="28" borderId="15" xfId="0" applyFont="1" applyFill="1" applyBorder="1" applyAlignment="1">
      <alignment horizontal="center" vertical="center"/>
    </xf>
    <xf numFmtId="0" fontId="22" fillId="29" borderId="15" xfId="0" applyFont="1" applyFill="1" applyBorder="1" applyAlignment="1"/>
    <xf numFmtId="0" fontId="22" fillId="2" borderId="15" xfId="0" applyFont="1" applyFill="1" applyBorder="1" applyAlignment="1">
      <alignment horizontal="center" vertical="center" wrapText="1"/>
    </xf>
    <xf numFmtId="0" fontId="23" fillId="30" borderId="15" xfId="0" applyFont="1" applyFill="1" applyBorder="1" applyAlignment="1">
      <alignment horizontal="center" vertical="center"/>
    </xf>
    <xf numFmtId="0" fontId="22" fillId="27" borderId="15" xfId="0" applyFont="1" applyFill="1" applyBorder="1"/>
    <xf numFmtId="178" fontId="23" fillId="12" borderId="9" xfId="0" applyNumberFormat="1" applyFont="1" applyFill="1" applyBorder="1" applyAlignment="1">
      <alignment horizontal="center" vertical="center" wrapText="1"/>
    </xf>
    <xf numFmtId="0" fontId="23" fillId="15" borderId="9" xfId="0" applyFont="1" applyFill="1" applyBorder="1" applyAlignment="1">
      <alignment horizontal="center" vertical="center" wrapText="1"/>
    </xf>
    <xf numFmtId="0" fontId="23" fillId="19" borderId="9" xfId="0" applyFont="1" applyFill="1" applyBorder="1" applyAlignment="1">
      <alignment horizontal="center" vertical="center" wrapText="1"/>
    </xf>
    <xf numFmtId="0" fontId="23" fillId="12" borderId="5" xfId="0" applyFont="1" applyFill="1" applyBorder="1" applyAlignment="1">
      <alignment horizontal="center" vertical="center" wrapText="1"/>
    </xf>
    <xf numFmtId="178" fontId="22" fillId="0" borderId="10" xfId="0" applyNumberFormat="1" applyFont="1" applyBorder="1" applyAlignment="1">
      <alignment horizontal="center" vertical="center" wrapText="1"/>
    </xf>
    <xf numFmtId="0" fontId="23" fillId="18" borderId="9" xfId="0" applyFont="1" applyFill="1" applyBorder="1" applyAlignment="1">
      <alignment horizontal="center" vertical="center" wrapText="1"/>
    </xf>
    <xf numFmtId="0" fontId="22" fillId="2" borderId="10" xfId="0" applyFont="1" applyFill="1" applyBorder="1" applyAlignment="1">
      <alignment horizontal="center" vertical="center" wrapText="1"/>
    </xf>
    <xf numFmtId="0" fontId="23" fillId="12" borderId="9" xfId="0" applyFont="1" applyFill="1" applyBorder="1" applyAlignment="1">
      <alignment horizontal="center" vertical="center" wrapText="1"/>
    </xf>
    <xf numFmtId="178" fontId="23" fillId="13" borderId="9" xfId="0" applyNumberFormat="1" applyFont="1" applyFill="1" applyBorder="1" applyAlignment="1">
      <alignment horizontal="center" vertical="center" wrapText="1"/>
    </xf>
    <xf numFmtId="178" fontId="23" fillId="18" borderId="9" xfId="0" applyNumberFormat="1" applyFont="1" applyFill="1" applyBorder="1" applyAlignment="1">
      <alignment horizontal="center" vertical="center" wrapText="1"/>
    </xf>
    <xf numFmtId="0" fontId="22" fillId="0" borderId="15" xfId="0" applyFont="1" applyBorder="1" applyAlignment="1">
      <alignment vertical="center"/>
    </xf>
    <xf numFmtId="178" fontId="23" fillId="32" borderId="16" xfId="0" applyNumberFormat="1" applyFont="1" applyFill="1" applyBorder="1" applyAlignment="1">
      <alignment horizontal="center" vertical="center" wrapText="1"/>
    </xf>
    <xf numFmtId="178" fontId="23" fillId="32" borderId="17" xfId="0" applyNumberFormat="1" applyFont="1" applyFill="1" applyBorder="1" applyAlignment="1">
      <alignment horizontal="center" vertical="center" wrapText="1"/>
    </xf>
    <xf numFmtId="0" fontId="22" fillId="12" borderId="9" xfId="0" applyFont="1" applyFill="1" applyBorder="1" applyAlignment="1">
      <alignment vertical="center"/>
    </xf>
    <xf numFmtId="0" fontId="23" fillId="28" borderId="15" xfId="0" applyFont="1" applyFill="1" applyBorder="1" applyAlignment="1">
      <alignment horizontal="center" vertical="center" wrapText="1"/>
    </xf>
    <xf numFmtId="0" fontId="23" fillId="29" borderId="15" xfId="0" applyFont="1" applyFill="1" applyBorder="1" applyAlignment="1">
      <alignment vertical="center"/>
    </xf>
    <xf numFmtId="0" fontId="22" fillId="0" borderId="0" xfId="0" applyFont="1" applyAlignment="1">
      <alignment horizontal="center" vertical="center"/>
    </xf>
    <xf numFmtId="0" fontId="24" fillId="0" borderId="0" xfId="0" applyFont="1" applyAlignment="1">
      <alignment vertical="center"/>
    </xf>
    <xf numFmtId="178" fontId="23" fillId="13" borderId="9" xfId="0" applyNumberFormat="1" applyFont="1" applyFill="1" applyBorder="1" applyAlignment="1">
      <alignment horizontal="center" vertical="center"/>
    </xf>
    <xf numFmtId="178" fontId="23" fillId="12" borderId="9" xfId="0" applyNumberFormat="1" applyFont="1" applyFill="1" applyBorder="1" applyAlignment="1">
      <alignment horizontal="center" vertical="center"/>
    </xf>
    <xf numFmtId="0" fontId="21" fillId="39" borderId="0" xfId="0" applyFont="1" applyFill="1" applyBorder="1" applyAlignment="1">
      <alignment horizontal="center" vertical="center" wrapText="1"/>
    </xf>
    <xf numFmtId="0" fontId="26" fillId="10" borderId="13"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26" fillId="10" borderId="6" xfId="0" applyFont="1" applyFill="1" applyBorder="1" applyAlignment="1">
      <alignment horizontal="center" vertical="center" wrapText="1"/>
    </xf>
    <xf numFmtId="0" fontId="22" fillId="15" borderId="9" xfId="0" applyFont="1" applyFill="1" applyBorder="1" applyAlignment="1">
      <alignment vertical="center"/>
    </xf>
    <xf numFmtId="0" fontId="22" fillId="18" borderId="9" xfId="0" applyFont="1" applyFill="1" applyBorder="1" applyAlignment="1">
      <alignment vertical="center"/>
    </xf>
    <xf numFmtId="0" fontId="41" fillId="0" borderId="0" xfId="0" applyFont="1" applyAlignment="1">
      <alignment horizontal="center" vertical="center"/>
    </xf>
    <xf numFmtId="0" fontId="23" fillId="11" borderId="9" xfId="0" applyFont="1" applyFill="1" applyBorder="1" applyAlignment="1">
      <alignment horizontal="center" vertical="center" wrapText="1"/>
    </xf>
    <xf numFmtId="178" fontId="23" fillId="19" borderId="9" xfId="0" applyNumberFormat="1" applyFont="1" applyFill="1" applyBorder="1" applyAlignment="1">
      <alignment horizontal="center" vertical="center" wrapText="1"/>
    </xf>
    <xf numFmtId="178" fontId="23" fillId="12" borderId="5" xfId="0" applyNumberFormat="1" applyFont="1" applyFill="1" applyBorder="1" applyAlignment="1">
      <alignment horizontal="center" vertical="center" wrapText="1"/>
    </xf>
    <xf numFmtId="0" fontId="23" fillId="13" borderId="9" xfId="0" applyFont="1" applyFill="1" applyBorder="1" applyAlignment="1">
      <alignment horizontal="center" vertical="center" wrapText="1"/>
    </xf>
    <xf numFmtId="0" fontId="22" fillId="13" borderId="5" xfId="0" applyFont="1" applyFill="1" applyBorder="1" applyAlignment="1">
      <alignment horizontal="center" vertical="center" wrapText="1"/>
    </xf>
    <xf numFmtId="0" fontId="24" fillId="19" borderId="9" xfId="0" applyFont="1" applyFill="1" applyBorder="1" applyAlignment="1">
      <alignment wrapText="1"/>
    </xf>
    <xf numFmtId="0" fontId="27" fillId="19" borderId="9" xfId="0" applyFont="1" applyFill="1" applyBorder="1" applyAlignment="1">
      <alignment horizontal="center" vertical="center"/>
    </xf>
    <xf numFmtId="178" fontId="22" fillId="0" borderId="9" xfId="0" applyNumberFormat="1" applyFont="1" applyFill="1" applyBorder="1" applyAlignment="1">
      <alignment horizontal="center" vertical="center" wrapText="1"/>
    </xf>
    <xf numFmtId="0" fontId="27" fillId="23" borderId="9"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1" xfId="0" applyFont="1" applyFill="1" applyBorder="1"/>
    <xf numFmtId="0" fontId="22" fillId="0" borderId="8" xfId="0" applyFont="1" applyFill="1" applyBorder="1"/>
    <xf numFmtId="0" fontId="23" fillId="19" borderId="9" xfId="0" applyFont="1" applyFill="1" applyBorder="1" applyAlignment="1">
      <alignment horizontal="center" vertical="center"/>
    </xf>
    <xf numFmtId="0" fontId="23" fillId="23" borderId="9" xfId="0" applyFont="1" applyFill="1" applyBorder="1" applyAlignment="1">
      <alignment horizontal="center"/>
    </xf>
    <xf numFmtId="0" fontId="22" fillId="0" borderId="14" xfId="0" applyFont="1" applyFill="1" applyBorder="1"/>
    <xf numFmtId="0" fontId="41" fillId="0" borderId="12" xfId="0" applyFont="1" applyFill="1" applyBorder="1" applyAlignment="1">
      <alignment vertical="center"/>
    </xf>
    <xf numFmtId="0" fontId="23" fillId="22" borderId="9" xfId="0" applyFont="1" applyFill="1" applyBorder="1" applyAlignment="1">
      <alignment horizontal="center"/>
    </xf>
    <xf numFmtId="178" fontId="22" fillId="2" borderId="9" xfId="0" applyNumberFormat="1" applyFont="1" applyFill="1" applyBorder="1" applyAlignment="1">
      <alignment horizontal="center" vertical="center" wrapText="1"/>
    </xf>
    <xf numFmtId="0" fontId="53" fillId="38" borderId="9" xfId="0" applyFont="1" applyFill="1" applyBorder="1" applyAlignment="1">
      <alignment horizontal="center" vertical="center" wrapText="1"/>
    </xf>
    <xf numFmtId="0" fontId="53" fillId="31" borderId="12" xfId="0" applyFont="1" applyFill="1" applyBorder="1"/>
    <xf numFmtId="0" fontId="38" fillId="12" borderId="9" xfId="0" applyFont="1" applyFill="1" applyBorder="1" applyAlignment="1">
      <alignment horizontal="center"/>
    </xf>
    <xf numFmtId="178" fontId="22" fillId="0" borderId="9" xfId="0" applyNumberFormat="1" applyFont="1" applyBorder="1" applyAlignment="1">
      <alignment horizontal="center" vertical="center"/>
    </xf>
    <xf numFmtId="0" fontId="22" fillId="12" borderId="9" xfId="0" applyFont="1" applyFill="1" applyBorder="1" applyAlignment="1">
      <alignment horizontal="center" vertical="top"/>
    </xf>
    <xf numFmtId="0" fontId="37" fillId="12" borderId="9" xfId="0" applyFont="1" applyFill="1" applyBorder="1" applyAlignment="1">
      <alignment horizontal="center" vertical="center"/>
    </xf>
    <xf numFmtId="0" fontId="23" fillId="7" borderId="9" xfId="0" applyFont="1" applyFill="1" applyBorder="1" applyAlignment="1">
      <alignment horizontal="center"/>
    </xf>
    <xf numFmtId="0" fontId="22" fillId="2" borderId="10" xfId="0" applyFont="1" applyFill="1" applyBorder="1" applyAlignment="1">
      <alignment horizontal="center" vertical="center"/>
    </xf>
    <xf numFmtId="0" fontId="36" fillId="2" borderId="9" xfId="0" applyFont="1" applyFill="1" applyBorder="1" applyAlignment="1">
      <alignment horizontal="center" vertical="center" wrapText="1"/>
    </xf>
    <xf numFmtId="0" fontId="22" fillId="31" borderId="9" xfId="0" applyFont="1" applyFill="1" applyBorder="1" applyAlignment="1">
      <alignment horizontal="center" vertical="center" wrapText="1"/>
    </xf>
    <xf numFmtId="0" fontId="41" fillId="0" borderId="9" xfId="0" applyFont="1" applyFill="1" applyBorder="1" applyAlignment="1">
      <alignment horizontal="center" vertical="center"/>
    </xf>
    <xf numFmtId="0" fontId="34" fillId="0" borderId="9" xfId="0" applyFont="1" applyBorder="1" applyAlignment="1">
      <alignment horizontal="left" vertical="center"/>
    </xf>
    <xf numFmtId="0" fontId="32" fillId="0" borderId="9" xfId="0" applyFont="1" applyFill="1" applyBorder="1" applyAlignment="1">
      <alignment horizontal="center" vertical="center" wrapText="1"/>
    </xf>
    <xf numFmtId="0" fontId="52" fillId="2" borderId="9" xfId="0" applyFont="1" applyFill="1" applyBorder="1" applyAlignment="1">
      <alignment horizontal="left" vertical="center" wrapText="1"/>
    </xf>
    <xf numFmtId="0" fontId="52" fillId="0" borderId="9" xfId="0" applyFont="1" applyBorder="1" applyAlignment="1">
      <alignment horizontal="left" vertical="center" wrapText="1"/>
    </xf>
    <xf numFmtId="0" fontId="53" fillId="0" borderId="12" xfId="0" applyFont="1" applyBorder="1" applyAlignment="1">
      <alignment vertical="center" wrapText="1"/>
    </xf>
    <xf numFmtId="0" fontId="24" fillId="0" borderId="14" xfId="0" applyFont="1" applyBorder="1" applyAlignment="1">
      <alignment horizontal="center" vertical="center"/>
    </xf>
    <xf numFmtId="9" fontId="23" fillId="12" borderId="9" xfId="0" applyNumberFormat="1" applyFont="1" applyFill="1" applyBorder="1" applyAlignment="1">
      <alignment horizontal="center" vertical="center" wrapText="1"/>
    </xf>
    <xf numFmtId="0" fontId="33" fillId="0" borderId="9" xfId="0" applyFont="1" applyBorder="1" applyAlignment="1">
      <alignment horizontal="center" vertical="center" wrapText="1"/>
    </xf>
    <xf numFmtId="0" fontId="33" fillId="0" borderId="9" xfId="0" applyFont="1" applyFill="1" applyBorder="1" applyAlignment="1">
      <alignment horizontal="center" vertical="center" wrapText="1"/>
    </xf>
    <xf numFmtId="0" fontId="27" fillId="2" borderId="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26" fillId="10" borderId="2" xfId="0" applyFont="1" applyFill="1" applyBorder="1" applyAlignment="1">
      <alignment horizontal="center" vertical="center"/>
    </xf>
    <xf numFmtId="0" fontId="24" fillId="0" borderId="6" xfId="0" applyFont="1" applyBorder="1" applyAlignment="1">
      <alignment horizontal="center" vertical="center"/>
    </xf>
    <xf numFmtId="0" fontId="22" fillId="15" borderId="2" xfId="0" applyFont="1" applyFill="1" applyBorder="1" applyAlignment="1">
      <alignment horizontal="center" vertical="center" wrapText="1"/>
    </xf>
    <xf numFmtId="178" fontId="22" fillId="0" borderId="14" xfId="0" applyNumberFormat="1" applyFont="1" applyBorder="1" applyAlignment="1">
      <alignment horizontal="center" vertical="center"/>
    </xf>
    <xf numFmtId="0" fontId="23" fillId="18" borderId="2" xfId="0" applyFont="1" applyFill="1" applyBorder="1" applyAlignment="1">
      <alignment horizontal="center" vertical="center"/>
    </xf>
    <xf numFmtId="0" fontId="41" fillId="0" borderId="15" xfId="0" applyFont="1" applyBorder="1" applyAlignment="1">
      <alignment horizontal="center" vertical="center" wrapText="1"/>
    </xf>
    <xf numFmtId="178" fontId="22" fillId="0" borderId="14" xfId="0" applyNumberFormat="1" applyFont="1" applyBorder="1" applyAlignment="1">
      <alignment horizontal="center" vertical="center" wrapText="1"/>
    </xf>
    <xf numFmtId="0" fontId="22" fillId="0" borderId="12" xfId="0" applyFont="1" applyBorder="1" applyAlignment="1">
      <alignment vertical="center" wrapText="1"/>
    </xf>
    <xf numFmtId="0" fontId="22" fillId="13" borderId="9" xfId="0" applyFont="1" applyFill="1" applyBorder="1" applyAlignment="1">
      <alignment vertical="center"/>
    </xf>
    <xf numFmtId="0" fontId="24" fillId="0" borderId="12" xfId="0" applyFont="1" applyBorder="1" applyAlignment="1">
      <alignment horizontal="center" vertical="center" wrapText="1"/>
    </xf>
    <xf numFmtId="0" fontId="22" fillId="0" borderId="15" xfId="0" applyFont="1" applyBorder="1" applyAlignment="1">
      <alignment horizontal="center" vertical="center"/>
    </xf>
    <xf numFmtId="178" fontId="23" fillId="28" borderId="15" xfId="0" applyNumberFormat="1" applyFont="1" applyFill="1" applyBorder="1" applyAlignment="1">
      <alignment horizontal="center" vertical="center" wrapText="1"/>
    </xf>
    <xf numFmtId="0" fontId="23" fillId="29" borderId="15" xfId="0" applyFont="1" applyFill="1" applyBorder="1"/>
    <xf numFmtId="178" fontId="22" fillId="0" borderId="15" xfId="0" applyNumberFormat="1" applyFont="1" applyBorder="1" applyAlignment="1">
      <alignment horizontal="center" vertical="center" wrapText="1"/>
    </xf>
    <xf numFmtId="178" fontId="23" fillId="0" borderId="15" xfId="0" applyNumberFormat="1" applyFont="1" applyBorder="1" applyAlignment="1">
      <alignment horizontal="center" vertical="center" wrapText="1"/>
    </xf>
    <xf numFmtId="0" fontId="23" fillId="0" borderId="15" xfId="0" applyFont="1" applyBorder="1"/>
    <xf numFmtId="0" fontId="25" fillId="36" borderId="15" xfId="0" applyFont="1" applyFill="1" applyBorder="1" applyAlignment="1">
      <alignment horizontal="center" vertical="center" wrapText="1"/>
    </xf>
    <xf numFmtId="0" fontId="25" fillId="37" borderId="15" xfId="0" applyFont="1" applyFill="1" applyBorder="1"/>
    <xf numFmtId="0" fontId="23" fillId="12" borderId="5" xfId="0" applyFont="1" applyFill="1" applyBorder="1" applyAlignment="1">
      <alignment horizontal="center"/>
    </xf>
    <xf numFmtId="0" fontId="22" fillId="2" borderId="12" xfId="0" applyFont="1" applyFill="1" applyBorder="1" applyAlignment="1">
      <alignment horizontal="center" vertical="center" wrapText="1"/>
    </xf>
    <xf numFmtId="0" fontId="1" fillId="0" borderId="14" xfId="0" applyFont="1" applyBorder="1"/>
    <xf numFmtId="0" fontId="1" fillId="0" borderId="12" xfId="0" applyFont="1" applyBorder="1"/>
    <xf numFmtId="0" fontId="19" fillId="0" borderId="0" xfId="0" applyFont="1" applyAlignment="1">
      <alignment horizontal="center" vertical="center"/>
    </xf>
    <xf numFmtId="0" fontId="0" fillId="0" borderId="0" xfId="0" applyFont="1" applyAlignment="1">
      <alignment vertical="center"/>
    </xf>
    <xf numFmtId="0" fontId="21" fillId="10" borderId="2" xfId="0" applyFont="1" applyFill="1" applyBorder="1" applyAlignment="1">
      <alignment horizontal="center" vertical="center" wrapText="1"/>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4" fillId="14" borderId="9" xfId="0" applyFont="1" applyFill="1" applyBorder="1" applyAlignment="1">
      <alignment vertical="center"/>
    </xf>
    <xf numFmtId="0" fontId="29" fillId="0" borderId="9" xfId="0" applyFont="1" applyBorder="1"/>
    <xf numFmtId="0" fontId="42" fillId="0" borderId="9" xfId="0" applyFont="1" applyBorder="1" applyAlignment="1">
      <alignment horizontal="center" vertical="center"/>
    </xf>
    <xf numFmtId="0" fontId="35" fillId="2" borderId="9" xfId="0" applyFont="1" applyFill="1" applyBorder="1" applyAlignment="1">
      <alignment horizontal="center" vertical="center" wrapText="1"/>
    </xf>
    <xf numFmtId="0" fontId="30" fillId="0" borderId="9" xfId="0" applyFont="1" applyBorder="1" applyAlignment="1">
      <alignment horizontal="center" vertical="center" wrapText="1"/>
    </xf>
    <xf numFmtId="0" fontId="31" fillId="0" borderId="9" xfId="0" applyFont="1" applyBorder="1" applyAlignment="1">
      <alignment horizontal="center" vertical="center" wrapText="1"/>
    </xf>
    <xf numFmtId="0" fontId="18" fillId="0" borderId="0" xfId="0" applyFont="1" applyAlignment="1">
      <alignment horizontal="center" vertical="center"/>
    </xf>
    <xf numFmtId="0" fontId="16" fillId="0" borderId="0" xfId="0" applyFont="1" applyAlignment="1">
      <alignment horizontal="center" vertical="center"/>
    </xf>
    <xf numFmtId="0" fontId="31" fillId="0" borderId="9" xfId="0" applyFont="1" applyBorder="1" applyAlignment="1">
      <alignment horizontal="center" vertical="center"/>
    </xf>
    <xf numFmtId="0" fontId="1" fillId="0" borderId="11" xfId="0" applyFont="1" applyBorder="1"/>
    <xf numFmtId="0" fontId="29" fillId="0" borderId="6" xfId="0" applyFont="1" applyBorder="1" applyAlignment="1">
      <alignment horizontal="center" vertical="center"/>
    </xf>
    <xf numFmtId="0" fontId="29" fillId="2" borderId="9" xfId="0" applyFont="1" applyFill="1" applyBorder="1" applyAlignment="1">
      <alignment horizontal="center" wrapText="1"/>
    </xf>
    <xf numFmtId="0" fontId="1" fillId="0" borderId="0" xfId="0" applyFont="1" applyBorder="1"/>
    <xf numFmtId="0" fontId="22" fillId="10" borderId="9" xfId="0" applyFont="1" applyFill="1" applyBorder="1" applyAlignment="1">
      <alignment vertical="center"/>
    </xf>
    <xf numFmtId="178" fontId="23" fillId="0" borderId="9" xfId="0" applyNumberFormat="1" applyFont="1" applyBorder="1" applyAlignment="1">
      <alignment horizontal="center" vertical="center" wrapText="1"/>
    </xf>
    <xf numFmtId="0" fontId="25" fillId="13" borderId="9" xfId="0" applyFont="1" applyFill="1" applyBorder="1" applyAlignment="1">
      <alignment horizontal="center" vertical="center" wrapText="1"/>
    </xf>
    <xf numFmtId="0" fontId="24" fillId="0" borderId="9" xfId="0" applyFont="1" applyBorder="1" applyAlignment="1">
      <alignment horizontal="center" wrapText="1"/>
    </xf>
    <xf numFmtId="0" fontId="36" fillId="0" borderId="9" xfId="0" applyFont="1" applyBorder="1" applyAlignment="1">
      <alignment horizontal="center" vertical="center"/>
    </xf>
    <xf numFmtId="0" fontId="22" fillId="2" borderId="9" xfId="0" applyFont="1" applyFill="1" applyBorder="1" applyAlignment="1">
      <alignment horizontal="center" wrapText="1"/>
    </xf>
    <xf numFmtId="0" fontId="24" fillId="2" borderId="9" xfId="0" applyFont="1" applyFill="1" applyBorder="1" applyAlignment="1">
      <alignment wrapText="1"/>
    </xf>
    <xf numFmtId="0" fontId="39" fillId="2" borderId="9" xfId="0" applyFont="1" applyFill="1" applyBorder="1" applyAlignment="1">
      <alignment horizontal="center" wrapText="1"/>
    </xf>
    <xf numFmtId="0" fontId="31" fillId="0" borderId="10" xfId="0" applyFont="1" applyBorder="1" applyAlignment="1">
      <alignment horizontal="center" vertical="center"/>
    </xf>
    <xf numFmtId="0" fontId="24" fillId="0" borderId="9" xfId="0" applyFont="1" applyBorder="1" applyAlignment="1">
      <alignment horizontal="center"/>
    </xf>
    <xf numFmtId="0" fontId="43" fillId="2" borderId="9" xfId="0" applyFont="1" applyFill="1" applyBorder="1" applyAlignment="1">
      <alignment horizontal="center" vertical="center"/>
    </xf>
    <xf numFmtId="0" fontId="43" fillId="2" borderId="9" xfId="0" applyFont="1" applyFill="1" applyBorder="1" applyAlignment="1">
      <alignment horizontal="center"/>
    </xf>
    <xf numFmtId="0" fontId="27" fillId="2" borderId="10" xfId="0" applyFont="1" applyFill="1" applyBorder="1" applyAlignment="1">
      <alignment horizontal="center" vertical="center"/>
    </xf>
    <xf numFmtId="0" fontId="32" fillId="0" borderId="9" xfId="0" applyFont="1" applyBorder="1" applyAlignment="1">
      <alignment horizontal="center"/>
    </xf>
    <xf numFmtId="0" fontId="34" fillId="2" borderId="9" xfId="0" applyFont="1" applyFill="1" applyBorder="1" applyAlignment="1">
      <alignment horizontal="left" vertical="center" wrapText="1"/>
    </xf>
    <xf numFmtId="0" fontId="34" fillId="0" borderId="9" xfId="0" applyFont="1" applyBorder="1" applyAlignment="1">
      <alignment horizontal="left" vertical="center" wrapText="1"/>
    </xf>
    <xf numFmtId="0" fontId="24" fillId="0" borderId="1" xfId="0" applyFont="1" applyFill="1" applyBorder="1" applyAlignment="1">
      <alignment horizontal="center" vertical="center"/>
    </xf>
    <xf numFmtId="177" fontId="24" fillId="0" borderId="1" xfId="0" applyNumberFormat="1" applyFont="1" applyFill="1" applyBorder="1" applyAlignment="1">
      <alignment horizontal="right" wrapText="1"/>
    </xf>
    <xf numFmtId="10" fontId="22" fillId="0" borderId="12" xfId="0" applyNumberFormat="1" applyFont="1" applyFill="1" applyBorder="1" applyAlignment="1"/>
    <xf numFmtId="0" fontId="24" fillId="0" borderId="0" xfId="0" applyFont="1" applyFill="1" applyBorder="1" applyAlignment="1"/>
    <xf numFmtId="0" fontId="24" fillId="0" borderId="0" xfId="0" applyFont="1" applyFill="1"/>
    <xf numFmtId="0" fontId="50" fillId="0" borderId="18" xfId="0" applyFont="1" applyFill="1" applyBorder="1" applyAlignment="1">
      <alignment horizontal="left" vertical="center"/>
    </xf>
    <xf numFmtId="0" fontId="50" fillId="0" borderId="19" xfId="0" applyFont="1" applyFill="1" applyBorder="1" applyAlignment="1">
      <alignment horizontal="left" vertical="center"/>
    </xf>
    <xf numFmtId="0" fontId="50" fillId="0" borderId="20" xfId="0" applyFont="1" applyFill="1" applyBorder="1" applyAlignment="1">
      <alignment horizontal="left" vertical="center"/>
    </xf>
    <xf numFmtId="0" fontId="22" fillId="0" borderId="0" xfId="0" applyFont="1" applyFill="1" applyBorder="1" applyAlignment="1">
      <alignment wrapText="1"/>
    </xf>
    <xf numFmtId="0" fontId="48" fillId="0" borderId="9" xfId="0" applyFont="1" applyFill="1" applyBorder="1" applyAlignment="1">
      <alignment horizontal="center" vertical="center" wrapText="1"/>
    </xf>
    <xf numFmtId="0" fontId="48" fillId="0" borderId="12" xfId="0" applyFont="1" applyFill="1" applyBorder="1"/>
    <xf numFmtId="0" fontId="56" fillId="2" borderId="1" xfId="0" applyFont="1" applyFill="1" applyBorder="1" applyAlignment="1">
      <alignment horizontal="center"/>
    </xf>
    <xf numFmtId="177" fontId="56" fillId="2" borderId="1" xfId="0" applyNumberFormat="1" applyFont="1" applyFill="1" applyBorder="1" applyAlignment="1">
      <alignment horizontal="right" wrapText="1"/>
    </xf>
    <xf numFmtId="10" fontId="56" fillId="2" borderId="1" xfId="0" applyNumberFormat="1" applyFont="1" applyFill="1" applyBorder="1" applyAlignment="1">
      <alignment horizontal="right"/>
    </xf>
    <xf numFmtId="0" fontId="56" fillId="2" borderId="9" xfId="0" applyFont="1" applyFill="1" applyBorder="1" applyAlignment="1">
      <alignment horizontal="center" wrapText="1"/>
    </xf>
    <xf numFmtId="0" fontId="56" fillId="0" borderId="12" xfId="0" applyFont="1" applyBorder="1"/>
  </cellXfs>
  <cellStyles count="15">
    <cellStyle name="一般" xfId="0" builtinId="0"/>
    <cellStyle name="已瀏覽過的超連結" xfId="3" builtinId="9" hidden="1"/>
    <cellStyle name="已瀏覽過的超連結" xfId="4" builtinId="9" hidden="1"/>
    <cellStyle name="已瀏覽過的超連結" xfId="5" builtinId="9" hidden="1"/>
    <cellStyle name="已瀏覽過的超連結" xfId="6" builtinId="9" hidden="1"/>
    <cellStyle name="已瀏覽過的超連結" xfId="7" builtinId="9" hidden="1"/>
    <cellStyle name="已瀏覽過的超連結" xfId="8" builtinId="9" hidden="1"/>
    <cellStyle name="已瀏覽過的超連結" xfId="9" builtinId="9" hidden="1"/>
    <cellStyle name="已瀏覽過的超連結" xfId="10" builtinId="9" hidden="1"/>
    <cellStyle name="已瀏覽過的超連結" xfId="11" builtinId="9" hidden="1"/>
    <cellStyle name="已瀏覽過的超連結" xfId="12" builtinId="9" hidden="1"/>
    <cellStyle name="已瀏覽過的超連結" xfId="13" builtinId="9" hidden="1"/>
    <cellStyle name="已瀏覽過的超連結" xfId="14" builtinId="9" hidden="1"/>
    <cellStyle name="百分比" xfId="2" builtinId="5"/>
    <cellStyle name="逗號" xfId="1" builtinId="3"/>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457200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304800</xdr:colOff>
      <xdr:row>50</xdr:row>
      <xdr:rowOff>0</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7</xdr:col>
      <xdr:colOff>304800</xdr:colOff>
      <xdr:row>50</xdr:row>
      <xdr:rowOff>0</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7</xdr:col>
      <xdr:colOff>304800</xdr:colOff>
      <xdr:row>50</xdr:row>
      <xdr:rowOff>0</xdr:rowOff>
    </xdr:to>
    <xdr:sp macro="" textlink="">
      <xdr:nvSpPr>
        <xdr:cNvPr id="1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7</xdr:col>
      <xdr:colOff>304800</xdr:colOff>
      <xdr:row>50</xdr:row>
      <xdr:rowOff>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7</xdr:col>
      <xdr:colOff>304800</xdr:colOff>
      <xdr:row>50</xdr:row>
      <xdr:rowOff>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8</xdr:col>
      <xdr:colOff>457200</xdr:colOff>
      <xdr:row>50</xdr:row>
      <xdr:rowOff>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457200</xdr:colOff>
      <xdr:row>50</xdr:row>
      <xdr:rowOff>0</xdr:rowOff>
    </xdr:to>
    <xdr:sp macro="" textlink="">
      <xdr:nvSpPr>
        <xdr:cNvPr id="2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285750</xdr:colOff>
      <xdr:row>48</xdr:row>
      <xdr:rowOff>104775</xdr:rowOff>
    </xdr:to>
    <xdr:sp macro="" textlink="">
      <xdr:nvSpPr>
        <xdr:cNvPr id="2217" name="Rectangle 16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2" name="AutoShape 16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3"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4"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5"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6"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7"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8"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9"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0"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1"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2"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3"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4"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5"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16" name="AutoShape 169"/>
        <xdr:cNvSpPr>
          <a:spLocks noChangeArrowheads="1"/>
        </xdr:cNvSpPr>
      </xdr:nvSpPr>
      <xdr:spPr bwMode="auto">
        <a:xfrm>
          <a:off x="0" y="0"/>
          <a:ext cx="952500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381000</xdr:colOff>
      <xdr:row>48</xdr:row>
      <xdr:rowOff>139700</xdr:rowOff>
    </xdr:to>
    <xdr:sp macro="" textlink="">
      <xdr:nvSpPr>
        <xdr:cNvPr id="17" name="AutoShape 169"/>
        <xdr:cNvSpPr>
          <a:spLocks noChangeArrowheads="1"/>
        </xdr:cNvSpPr>
      </xdr:nvSpPr>
      <xdr:spPr bwMode="auto">
        <a:xfrm>
          <a:off x="0" y="0"/>
          <a:ext cx="10909300" cy="1905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10</xdr:col>
      <xdr:colOff>381000</xdr:colOff>
      <xdr:row>48</xdr:row>
      <xdr:rowOff>139700</xdr:rowOff>
    </xdr:to>
    <xdr:sp macro="" textlink="">
      <xdr:nvSpPr>
        <xdr:cNvPr id="18" name="AutoShape 169"/>
        <xdr:cNvSpPr>
          <a:spLocks noChangeArrowheads="1"/>
        </xdr:cNvSpPr>
      </xdr:nvSpPr>
      <xdr:spPr bwMode="auto">
        <a:xfrm>
          <a:off x="0" y="0"/>
          <a:ext cx="10909300" cy="1905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10</xdr:col>
      <xdr:colOff>381000</xdr:colOff>
      <xdr:row>48</xdr:row>
      <xdr:rowOff>139700</xdr:rowOff>
    </xdr:to>
    <xdr:sp macro="" textlink="">
      <xdr:nvSpPr>
        <xdr:cNvPr id="19" name="AutoShape 169"/>
        <xdr:cNvSpPr>
          <a:spLocks noChangeArrowheads="1"/>
        </xdr:cNvSpPr>
      </xdr:nvSpPr>
      <xdr:spPr bwMode="auto">
        <a:xfrm>
          <a:off x="0" y="0"/>
          <a:ext cx="10909300" cy="1905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10</xdr:col>
      <xdr:colOff>381000</xdr:colOff>
      <xdr:row>48</xdr:row>
      <xdr:rowOff>139700</xdr:rowOff>
    </xdr:to>
    <xdr:sp macro="" textlink="">
      <xdr:nvSpPr>
        <xdr:cNvPr id="20" name="AutoShape 169"/>
        <xdr:cNvSpPr>
          <a:spLocks noChangeArrowheads="1"/>
        </xdr:cNvSpPr>
      </xdr:nvSpPr>
      <xdr:spPr bwMode="auto">
        <a:xfrm>
          <a:off x="0" y="0"/>
          <a:ext cx="10909300" cy="1905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10</xdr:col>
      <xdr:colOff>381000</xdr:colOff>
      <xdr:row>48</xdr:row>
      <xdr:rowOff>139700</xdr:rowOff>
    </xdr:to>
    <xdr:sp macro="" textlink="">
      <xdr:nvSpPr>
        <xdr:cNvPr id="21" name="AutoShape 169"/>
        <xdr:cNvSpPr>
          <a:spLocks noChangeArrowheads="1"/>
        </xdr:cNvSpPr>
      </xdr:nvSpPr>
      <xdr:spPr bwMode="auto">
        <a:xfrm>
          <a:off x="0" y="0"/>
          <a:ext cx="10909300" cy="1905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TW" altLang="en-US"/>
        </a:p>
      </xdr:txBody>
    </xdr:sp>
    <xdr:clientData/>
  </xdr:twoCellAnchor>
  <xdr:twoCellAnchor>
    <xdr:from>
      <xdr:col>0</xdr:col>
      <xdr:colOff>0</xdr:colOff>
      <xdr:row>0</xdr:row>
      <xdr:rowOff>0</xdr:rowOff>
    </xdr:from>
    <xdr:to>
      <xdr:col>10</xdr:col>
      <xdr:colOff>285750</xdr:colOff>
      <xdr:row>48</xdr:row>
      <xdr:rowOff>104775</xdr:rowOff>
    </xdr:to>
    <xdr:sp macro="" textlink="">
      <xdr:nvSpPr>
        <xdr:cNvPr id="22" name="AutoShape 169"/>
        <xdr:cNvSpPr>
          <a:spLocks noChangeArrowheads="1"/>
        </xdr:cNvSpPr>
      </xdr:nvSpPr>
      <xdr:spPr bwMode="auto">
        <a:xfrm>
          <a:off x="0" y="0"/>
          <a:ext cx="9467850" cy="2000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23" name="AutoShape 169"/>
        <xdr:cNvSpPr>
          <a:spLocks noChangeArrowheads="1"/>
        </xdr:cNvSpPr>
      </xdr:nvSpPr>
      <xdr:spPr bwMode="auto">
        <a:xfrm>
          <a:off x="0" y="0"/>
          <a:ext cx="946785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24" name="AutoShape 169"/>
        <xdr:cNvSpPr>
          <a:spLocks noChangeArrowheads="1"/>
        </xdr:cNvSpPr>
      </xdr:nvSpPr>
      <xdr:spPr bwMode="auto">
        <a:xfrm>
          <a:off x="0" y="0"/>
          <a:ext cx="9467850" cy="2000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48</xdr:row>
      <xdr:rowOff>104775</xdr:rowOff>
    </xdr:to>
    <xdr:sp macro="" textlink="">
      <xdr:nvSpPr>
        <xdr:cNvPr id="25" name="AutoShape 169"/>
        <xdr:cNvSpPr>
          <a:spLocks noChangeArrowheads="1"/>
        </xdr:cNvSpPr>
      </xdr:nvSpPr>
      <xdr:spPr bwMode="auto">
        <a:xfrm>
          <a:off x="0" y="0"/>
          <a:ext cx="9467850" cy="2000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s://docs.google.com/spreadsheets/d/17HMn3-7w4nOJo3PGLiyxWHijLBcPdcWMyl2T-gjhhGs/edi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9"/>
  <sheetViews>
    <sheetView tabSelected="1" topLeftCell="A694" workbookViewId="0">
      <selection activeCell="H716" sqref="H716:I716"/>
    </sheetView>
  </sheetViews>
  <sheetFormatPr baseColWidth="10" defaultColWidth="15.1640625" defaultRowHeight="15" customHeight="1" x14ac:dyDescent="0"/>
  <cols>
    <col min="1" max="1" width="12.5" style="361" customWidth="1"/>
    <col min="2" max="2" width="25.5" style="361" customWidth="1"/>
    <col min="3" max="3" width="32.33203125" style="361" customWidth="1"/>
    <col min="4" max="6" width="15.6640625" style="361" customWidth="1"/>
    <col min="7" max="7" width="15.6640625" style="362" customWidth="1"/>
    <col min="8" max="8" width="42.33203125" style="361" customWidth="1"/>
    <col min="9" max="9" width="57.5" style="361" customWidth="1"/>
    <col min="10" max="19" width="12.5" style="361" customWidth="1"/>
    <col min="20" max="16384" width="15.1640625" style="361"/>
  </cols>
  <sheetData>
    <row r="1" spans="1:28" ht="38.25" customHeight="1">
      <c r="A1" s="355"/>
      <c r="B1" s="757" t="s">
        <v>567</v>
      </c>
      <c r="C1" s="758"/>
      <c r="D1" s="758"/>
      <c r="E1" s="758"/>
      <c r="F1" s="758"/>
      <c r="G1" s="758"/>
      <c r="H1" s="758"/>
      <c r="I1" s="758"/>
      <c r="J1" s="877"/>
      <c r="K1" s="877"/>
      <c r="L1" s="575"/>
      <c r="M1" s="575"/>
      <c r="N1" s="575"/>
      <c r="O1" s="575"/>
      <c r="P1" s="575"/>
      <c r="Q1" s="575"/>
      <c r="R1" s="575"/>
      <c r="S1" s="575"/>
      <c r="T1" s="363"/>
      <c r="U1" s="363"/>
      <c r="V1" s="363"/>
      <c r="W1" s="363"/>
      <c r="X1" s="363"/>
      <c r="Y1" s="363"/>
      <c r="Z1" s="363"/>
      <c r="AA1" s="363"/>
      <c r="AB1" s="363"/>
    </row>
    <row r="2" spans="1:28" ht="27" customHeight="1">
      <c r="A2" s="355"/>
      <c r="B2" s="757" t="s">
        <v>568</v>
      </c>
      <c r="C2" s="758"/>
      <c r="D2" s="758"/>
      <c r="E2" s="758"/>
      <c r="F2" s="758"/>
      <c r="G2" s="758"/>
      <c r="H2" s="758"/>
      <c r="I2" s="758"/>
      <c r="J2" s="877"/>
      <c r="K2" s="877"/>
      <c r="L2" s="575"/>
      <c r="M2" s="575"/>
      <c r="N2" s="576"/>
      <c r="O2" s="576"/>
      <c r="P2" s="576"/>
      <c r="Q2" s="576"/>
      <c r="R2" s="576"/>
      <c r="S2" s="576"/>
      <c r="T2"/>
      <c r="U2"/>
      <c r="V2"/>
      <c r="W2"/>
      <c r="X2"/>
      <c r="Y2"/>
      <c r="Z2"/>
      <c r="AA2"/>
      <c r="AB2"/>
    </row>
    <row r="3" spans="1:28" ht="17">
      <c r="A3" s="355"/>
      <c r="B3" s="768"/>
      <c r="C3" s="758"/>
      <c r="D3" s="758"/>
      <c r="E3" s="758"/>
      <c r="F3" s="758"/>
      <c r="G3" s="758"/>
      <c r="H3" s="758"/>
      <c r="I3" s="758"/>
      <c r="J3" s="877"/>
      <c r="K3" s="877"/>
      <c r="L3" s="575"/>
      <c r="M3" s="575"/>
      <c r="N3" s="576"/>
      <c r="O3" s="576"/>
      <c r="P3" s="576"/>
      <c r="Q3" s="576"/>
      <c r="R3" s="576"/>
      <c r="S3" s="576"/>
      <c r="T3"/>
      <c r="U3"/>
      <c r="V3"/>
      <c r="W3"/>
      <c r="X3"/>
      <c r="Y3"/>
      <c r="Z3"/>
      <c r="AA3"/>
      <c r="AB3"/>
    </row>
    <row r="4" spans="1:28" ht="15.75" customHeight="1">
      <c r="A4" s="355"/>
      <c r="B4" s="761" t="s">
        <v>569</v>
      </c>
      <c r="C4" s="761"/>
      <c r="D4" s="761"/>
      <c r="E4" s="761"/>
      <c r="F4" s="761"/>
      <c r="G4" s="761"/>
      <c r="H4" s="761"/>
      <c r="I4" s="761"/>
      <c r="J4" s="877"/>
      <c r="K4" s="877"/>
      <c r="L4" s="575"/>
      <c r="M4" s="575"/>
      <c r="N4" s="576"/>
      <c r="O4" s="576"/>
      <c r="P4" s="576"/>
      <c r="Q4" s="576"/>
      <c r="R4" s="576"/>
      <c r="S4" s="576"/>
      <c r="T4"/>
      <c r="U4"/>
      <c r="V4"/>
      <c r="W4"/>
      <c r="X4"/>
      <c r="Y4"/>
      <c r="Z4"/>
      <c r="AA4"/>
      <c r="AB4"/>
    </row>
    <row r="5" spans="1:28" ht="15.75" customHeight="1">
      <c r="A5" s="355"/>
      <c r="B5" s="761"/>
      <c r="C5" s="761"/>
      <c r="D5" s="761"/>
      <c r="E5" s="761"/>
      <c r="F5" s="761"/>
      <c r="G5" s="761"/>
      <c r="H5" s="761"/>
      <c r="I5" s="761"/>
      <c r="J5" s="877"/>
      <c r="K5" s="877"/>
      <c r="L5" s="575"/>
      <c r="M5" s="575"/>
      <c r="N5" s="576"/>
      <c r="O5" s="576"/>
      <c r="P5" s="576"/>
      <c r="Q5" s="576"/>
      <c r="R5" s="576"/>
      <c r="S5" s="576"/>
      <c r="T5"/>
      <c r="U5"/>
      <c r="V5"/>
      <c r="W5"/>
      <c r="X5"/>
      <c r="Y5"/>
      <c r="Z5"/>
      <c r="AA5"/>
      <c r="AB5"/>
    </row>
    <row r="6" spans="1:28" ht="15.75" customHeight="1">
      <c r="A6" s="355"/>
      <c r="J6" s="877"/>
      <c r="K6" s="877"/>
      <c r="L6" s="575"/>
      <c r="M6" s="575"/>
      <c r="N6" s="576"/>
      <c r="O6" s="576"/>
      <c r="P6" s="576"/>
      <c r="Q6" s="576"/>
      <c r="R6" s="576"/>
      <c r="S6" s="576"/>
      <c r="T6"/>
      <c r="U6"/>
      <c r="V6"/>
      <c r="W6"/>
      <c r="X6"/>
      <c r="Y6"/>
      <c r="Z6"/>
      <c r="AA6"/>
      <c r="AB6"/>
    </row>
    <row r="7" spans="1:28" ht="15.75" customHeight="1">
      <c r="A7" s="355"/>
      <c r="B7" s="490" t="s">
        <v>570</v>
      </c>
      <c r="C7" s="490" t="s">
        <v>571</v>
      </c>
      <c r="D7" s="491"/>
      <c r="E7" s="491" t="s">
        <v>1242</v>
      </c>
      <c r="F7" s="491" t="s">
        <v>1243</v>
      </c>
      <c r="G7" s="491" t="s">
        <v>1245</v>
      </c>
      <c r="H7" s="491" t="s">
        <v>1244</v>
      </c>
      <c r="I7" s="491" t="s">
        <v>1246</v>
      </c>
      <c r="J7" s="877"/>
      <c r="K7" s="877"/>
      <c r="L7" s="575"/>
      <c r="M7" s="575"/>
      <c r="N7" s="576"/>
      <c r="O7" s="576"/>
      <c r="P7" s="576"/>
      <c r="Q7" s="576"/>
      <c r="R7" s="576"/>
      <c r="S7" s="576"/>
      <c r="T7"/>
      <c r="U7"/>
      <c r="V7"/>
      <c r="W7"/>
      <c r="X7"/>
      <c r="Y7"/>
      <c r="Z7"/>
      <c r="AA7"/>
      <c r="AB7"/>
    </row>
    <row r="8" spans="1:28" ht="15.75" customHeight="1">
      <c r="A8" s="355"/>
      <c r="B8" s="725" t="s">
        <v>575</v>
      </c>
      <c r="C8" s="466" t="s">
        <v>7</v>
      </c>
      <c r="D8" s="489"/>
      <c r="E8" s="510">
        <f>D305</f>
        <v>919250</v>
      </c>
      <c r="F8" s="510">
        <f>D337</f>
        <v>1343503</v>
      </c>
      <c r="G8" s="510">
        <f>F305</f>
        <v>737000</v>
      </c>
      <c r="H8" s="510">
        <f>F337</f>
        <v>704442</v>
      </c>
      <c r="I8" s="510">
        <f>G8-H8</f>
        <v>32558</v>
      </c>
      <c r="J8" s="877"/>
      <c r="K8" s="877"/>
      <c r="L8" s="575"/>
      <c r="M8" s="575"/>
      <c r="N8" s="576"/>
      <c r="O8" s="576"/>
      <c r="P8" s="576"/>
      <c r="Q8" s="576"/>
      <c r="R8" s="576"/>
      <c r="S8" s="576"/>
      <c r="T8"/>
      <c r="U8"/>
      <c r="V8"/>
      <c r="W8"/>
      <c r="X8"/>
      <c r="Y8"/>
      <c r="Z8"/>
      <c r="AA8"/>
      <c r="AB8"/>
    </row>
    <row r="9" spans="1:28" ht="15.75" customHeight="1">
      <c r="A9" s="355"/>
      <c r="B9" s="819"/>
      <c r="C9" s="494" t="s">
        <v>20</v>
      </c>
      <c r="D9" s="489"/>
      <c r="E9" s="538">
        <f>D361</f>
        <v>0</v>
      </c>
      <c r="F9" s="510">
        <f>D392</f>
        <v>122748</v>
      </c>
      <c r="G9" s="465">
        <f>F361</f>
        <v>0</v>
      </c>
      <c r="H9" s="510">
        <f>F392</f>
        <v>68608.600000000006</v>
      </c>
      <c r="I9" s="465">
        <f t="shared" ref="I9:I25" si="0">G9-H9</f>
        <v>-68608.600000000006</v>
      </c>
      <c r="J9" s="877"/>
      <c r="K9" s="877"/>
      <c r="L9" s="575"/>
      <c r="M9" s="575"/>
      <c r="N9" s="576"/>
      <c r="O9" s="576"/>
      <c r="P9" s="576"/>
      <c r="Q9" s="576"/>
      <c r="R9" s="576"/>
      <c r="S9" s="576"/>
      <c r="T9"/>
      <c r="U9"/>
      <c r="V9"/>
      <c r="W9"/>
      <c r="X9"/>
      <c r="Y9"/>
      <c r="Z9"/>
      <c r="AA9"/>
      <c r="AB9"/>
    </row>
    <row r="10" spans="1:28" ht="15.75" customHeight="1">
      <c r="A10" s="355"/>
      <c r="B10" s="819"/>
      <c r="C10" s="466" t="s">
        <v>57</v>
      </c>
      <c r="D10" s="489"/>
      <c r="E10" s="538">
        <f>D399</f>
        <v>0</v>
      </c>
      <c r="F10" s="510">
        <f>D426</f>
        <v>153115.78947368421</v>
      </c>
      <c r="G10" s="465">
        <f>F399</f>
        <v>0</v>
      </c>
      <c r="H10" s="510">
        <f>F426</f>
        <v>106405</v>
      </c>
      <c r="I10" s="465">
        <f t="shared" si="0"/>
        <v>-106405</v>
      </c>
      <c r="J10" s="877"/>
      <c r="K10" s="877"/>
      <c r="L10" s="575"/>
      <c r="M10" s="575"/>
      <c r="N10" s="576"/>
      <c r="O10" s="576"/>
      <c r="P10" s="576"/>
      <c r="Q10" s="576"/>
      <c r="R10" s="576"/>
      <c r="S10" s="576"/>
      <c r="T10"/>
      <c r="U10"/>
      <c r="V10"/>
      <c r="W10"/>
      <c r="X10"/>
      <c r="Y10"/>
      <c r="Z10"/>
      <c r="AA10"/>
      <c r="AB10"/>
    </row>
    <row r="11" spans="1:28" ht="15.75" customHeight="1">
      <c r="A11" s="355"/>
      <c r="B11" s="819"/>
      <c r="C11" s="494" t="s">
        <v>16</v>
      </c>
      <c r="D11" s="489"/>
      <c r="E11" s="538">
        <f>D448</f>
        <v>232000</v>
      </c>
      <c r="F11" s="510">
        <f>D500</f>
        <v>408091</v>
      </c>
      <c r="G11" s="465">
        <f>F448</f>
        <v>220580</v>
      </c>
      <c r="H11" s="510">
        <f>F500</f>
        <v>266371</v>
      </c>
      <c r="I11" s="465">
        <f t="shared" si="0"/>
        <v>-45791</v>
      </c>
      <c r="J11" s="877"/>
      <c r="K11" s="877"/>
      <c r="L11" s="575"/>
      <c r="M11" s="575"/>
      <c r="N11" s="576"/>
      <c r="O11" s="576"/>
      <c r="P11" s="576"/>
      <c r="Q11" s="576"/>
      <c r="R11" s="576"/>
      <c r="S11" s="576"/>
      <c r="T11"/>
      <c r="U11"/>
      <c r="V11"/>
      <c r="W11"/>
      <c r="X11"/>
      <c r="Y11"/>
      <c r="Z11"/>
      <c r="AA11"/>
      <c r="AB11"/>
    </row>
    <row r="12" spans="1:28" ht="15.75" customHeight="1">
      <c r="A12" s="355"/>
      <c r="B12" s="819"/>
      <c r="C12" s="466" t="s">
        <v>70</v>
      </c>
      <c r="D12" s="489"/>
      <c r="E12" s="538">
        <f>D507</f>
        <v>0</v>
      </c>
      <c r="F12" s="510">
        <f>D567</f>
        <v>173837</v>
      </c>
      <c r="G12" s="465">
        <f>F507</f>
        <v>0</v>
      </c>
      <c r="H12" s="510">
        <f>F567</f>
        <v>80770</v>
      </c>
      <c r="I12" s="465">
        <f t="shared" si="0"/>
        <v>-80770</v>
      </c>
      <c r="J12" s="877"/>
      <c r="K12" s="877"/>
      <c r="L12" s="575"/>
      <c r="M12" s="575"/>
      <c r="N12" s="576"/>
      <c r="O12" s="576"/>
      <c r="P12" s="576"/>
      <c r="Q12" s="576"/>
      <c r="R12" s="576"/>
      <c r="S12" s="576"/>
      <c r="T12"/>
      <c r="U12"/>
      <c r="V12"/>
      <c r="W12"/>
      <c r="X12"/>
      <c r="Y12"/>
      <c r="Z12"/>
      <c r="AA12"/>
      <c r="AB12"/>
    </row>
    <row r="13" spans="1:28" ht="15.75" customHeight="1">
      <c r="A13" s="355"/>
      <c r="B13" s="819"/>
      <c r="C13" s="466" t="s">
        <v>76</v>
      </c>
      <c r="D13" s="489"/>
      <c r="E13" s="538">
        <f>D574</f>
        <v>0</v>
      </c>
      <c r="F13" s="510">
        <f>D582</f>
        <v>5700</v>
      </c>
      <c r="G13" s="465">
        <f>F574</f>
        <v>0</v>
      </c>
      <c r="H13" s="510">
        <f>F582</f>
        <v>4850</v>
      </c>
      <c r="I13" s="465">
        <f t="shared" si="0"/>
        <v>-4850</v>
      </c>
      <c r="J13" s="877"/>
      <c r="K13" s="877"/>
      <c r="L13" s="575"/>
      <c r="M13" s="575"/>
      <c r="N13" s="576"/>
      <c r="O13" s="576"/>
      <c r="P13" s="576"/>
      <c r="Q13" s="576"/>
      <c r="R13" s="576"/>
      <c r="S13" s="576"/>
      <c r="T13"/>
      <c r="U13"/>
      <c r="V13"/>
      <c r="W13"/>
      <c r="X13"/>
      <c r="Y13"/>
      <c r="Z13"/>
      <c r="AA13"/>
      <c r="AB13"/>
    </row>
    <row r="14" spans="1:28" ht="15.75" customHeight="1">
      <c r="A14" s="355"/>
      <c r="B14" s="819"/>
      <c r="C14" s="466" t="s">
        <v>14</v>
      </c>
      <c r="D14" s="489"/>
      <c r="E14" s="538">
        <f>D593</f>
        <v>169800</v>
      </c>
      <c r="F14" s="510">
        <f>D628</f>
        <v>486389</v>
      </c>
      <c r="G14" s="465">
        <f>F593</f>
        <v>169800</v>
      </c>
      <c r="H14" s="510">
        <f>F628</f>
        <v>348297</v>
      </c>
      <c r="I14" s="465">
        <f t="shared" si="0"/>
        <v>-178497</v>
      </c>
      <c r="J14" s="877"/>
      <c r="K14" s="877"/>
      <c r="L14" s="575"/>
      <c r="M14" s="575"/>
      <c r="N14" s="576"/>
      <c r="O14" s="576"/>
      <c r="P14" s="576"/>
      <c r="Q14" s="576"/>
      <c r="R14" s="576"/>
      <c r="S14" s="576"/>
      <c r="T14"/>
      <c r="U14"/>
      <c r="V14"/>
      <c r="W14"/>
      <c r="X14"/>
      <c r="Y14"/>
      <c r="Z14"/>
      <c r="AA14"/>
      <c r="AB14"/>
    </row>
    <row r="15" spans="1:28" ht="15.75" customHeight="1">
      <c r="A15" s="355"/>
      <c r="B15" s="819"/>
      <c r="C15" s="494" t="s">
        <v>86</v>
      </c>
      <c r="D15" s="489"/>
      <c r="E15" s="510">
        <f>D635</f>
        <v>400000</v>
      </c>
      <c r="F15" s="510">
        <f>D664</f>
        <v>361200</v>
      </c>
      <c r="G15" s="510">
        <f>F635</f>
        <v>202056</v>
      </c>
      <c r="H15" s="510">
        <f>F664</f>
        <v>136598</v>
      </c>
      <c r="I15" s="465">
        <f t="shared" si="0"/>
        <v>65458</v>
      </c>
      <c r="J15" s="877"/>
      <c r="K15" s="877"/>
      <c r="L15" s="575"/>
      <c r="M15" s="575"/>
      <c r="N15" s="576"/>
      <c r="O15" s="576"/>
      <c r="P15" s="576"/>
      <c r="Q15" s="576"/>
      <c r="R15" s="576"/>
      <c r="S15" s="576"/>
      <c r="T15"/>
      <c r="U15"/>
      <c r="V15"/>
      <c r="W15"/>
      <c r="X15"/>
      <c r="Y15"/>
      <c r="Z15"/>
      <c r="AA15"/>
      <c r="AB15"/>
    </row>
    <row r="16" spans="1:28" ht="15.75" customHeight="1">
      <c r="A16" s="355"/>
      <c r="B16" s="819"/>
      <c r="C16" s="466" t="s">
        <v>91</v>
      </c>
      <c r="D16" s="489"/>
      <c r="E16" s="538">
        <f>D670</f>
        <v>1872</v>
      </c>
      <c r="F16" s="510">
        <f>D679</f>
        <v>4700</v>
      </c>
      <c r="G16" s="465">
        <f>F670</f>
        <v>1872</v>
      </c>
      <c r="H16" s="510">
        <f>F679</f>
        <v>2800</v>
      </c>
      <c r="I16" s="465">
        <f t="shared" si="0"/>
        <v>-928</v>
      </c>
      <c r="J16" s="877"/>
      <c r="K16" s="877"/>
      <c r="L16" s="575"/>
      <c r="M16" s="575"/>
      <c r="N16" s="576"/>
      <c r="O16" s="576"/>
      <c r="P16" s="576"/>
      <c r="Q16" s="576"/>
      <c r="R16" s="576"/>
      <c r="S16" s="576"/>
      <c r="T16"/>
      <c r="U16"/>
      <c r="V16"/>
      <c r="W16"/>
      <c r="X16"/>
      <c r="Y16"/>
      <c r="Z16"/>
      <c r="AA16"/>
      <c r="AB16"/>
    </row>
    <row r="17" spans="1:28" ht="15.75" customHeight="1">
      <c r="A17" s="355"/>
      <c r="B17" s="819"/>
      <c r="C17" s="466" t="s">
        <v>98</v>
      </c>
      <c r="D17" s="489"/>
      <c r="E17" s="538">
        <f>D700</f>
        <v>50000</v>
      </c>
      <c r="F17" s="510">
        <f>D693</f>
        <v>4225</v>
      </c>
      <c r="G17" s="465">
        <f>F700</f>
        <v>0</v>
      </c>
      <c r="H17" s="510">
        <f>F693</f>
        <v>4000</v>
      </c>
      <c r="I17" s="465">
        <f t="shared" si="0"/>
        <v>-4000</v>
      </c>
      <c r="J17" s="877"/>
      <c r="K17" s="877"/>
      <c r="L17" s="575"/>
      <c r="M17" s="575"/>
      <c r="N17" s="576"/>
      <c r="O17" s="576"/>
      <c r="P17" s="576"/>
      <c r="Q17" s="576"/>
      <c r="R17" s="576"/>
      <c r="S17" s="576"/>
      <c r="T17"/>
      <c r="U17"/>
      <c r="V17"/>
      <c r="W17"/>
      <c r="X17"/>
      <c r="Y17"/>
      <c r="Z17"/>
      <c r="AA17"/>
      <c r="AB17"/>
    </row>
    <row r="18" spans="1:28" ht="15.75" customHeight="1">
      <c r="A18" s="355"/>
      <c r="B18" s="819"/>
      <c r="C18" s="466" t="s">
        <v>104</v>
      </c>
      <c r="D18" s="489"/>
      <c r="E18" s="538">
        <f>D700</f>
        <v>50000</v>
      </c>
      <c r="F18" s="510">
        <f>D751</f>
        <v>263705</v>
      </c>
      <c r="G18" s="465">
        <f>F700</f>
        <v>0</v>
      </c>
      <c r="H18" s="510">
        <f>F751</f>
        <v>231749</v>
      </c>
      <c r="I18" s="465">
        <f t="shared" si="0"/>
        <v>-231749</v>
      </c>
      <c r="J18" s="877"/>
      <c r="K18" s="877"/>
      <c r="L18" s="575"/>
      <c r="M18" s="575"/>
      <c r="N18" s="576"/>
      <c r="O18" s="576"/>
      <c r="P18" s="576"/>
      <c r="Q18" s="576"/>
      <c r="R18" s="576"/>
      <c r="S18" s="576"/>
      <c r="T18"/>
      <c r="U18"/>
      <c r="V18"/>
      <c r="W18"/>
      <c r="X18"/>
      <c r="Y18"/>
      <c r="Z18"/>
      <c r="AA18"/>
      <c r="AB18"/>
    </row>
    <row r="19" spans="1:28" ht="15.75" customHeight="1">
      <c r="A19" s="355"/>
      <c r="B19" s="819"/>
      <c r="C19" s="494" t="s">
        <v>576</v>
      </c>
      <c r="D19" s="489"/>
      <c r="E19" s="493">
        <v>1124804</v>
      </c>
      <c r="F19" s="538"/>
      <c r="G19" s="493">
        <v>1124804</v>
      </c>
      <c r="H19" s="465"/>
      <c r="I19" s="465">
        <f t="shared" si="0"/>
        <v>1124804</v>
      </c>
      <c r="J19" s="877"/>
      <c r="K19" s="877"/>
      <c r="L19" s="575"/>
      <c r="M19" s="575"/>
      <c r="N19" s="576"/>
      <c r="O19" s="576"/>
      <c r="P19" s="576"/>
      <c r="Q19" s="576"/>
      <c r="R19" s="576"/>
      <c r="S19" s="576"/>
      <c r="T19"/>
      <c r="U19"/>
      <c r="V19"/>
      <c r="W19"/>
      <c r="X19"/>
      <c r="Y19"/>
      <c r="Z19"/>
      <c r="AA19"/>
      <c r="AB19"/>
    </row>
    <row r="20" spans="1:28" ht="15.75" customHeight="1">
      <c r="A20" s="355"/>
      <c r="B20" s="819"/>
      <c r="C20" s="494" t="s">
        <v>577</v>
      </c>
      <c r="D20" s="489"/>
      <c r="E20" s="492">
        <v>1834905</v>
      </c>
      <c r="F20" s="538"/>
      <c r="G20" s="492">
        <v>1834905</v>
      </c>
      <c r="H20" s="465"/>
      <c r="I20" s="465">
        <f t="shared" si="0"/>
        <v>1834905</v>
      </c>
      <c r="J20" s="877"/>
      <c r="K20" s="877"/>
      <c r="L20" s="575"/>
      <c r="M20" s="575"/>
      <c r="N20" s="576"/>
      <c r="O20" s="576"/>
      <c r="P20" s="576"/>
      <c r="Q20" s="576"/>
      <c r="R20" s="576"/>
      <c r="S20" s="576"/>
      <c r="T20"/>
      <c r="U20"/>
      <c r="V20"/>
      <c r="W20"/>
      <c r="X20"/>
      <c r="Y20"/>
      <c r="Z20"/>
      <c r="AA20"/>
      <c r="AB20"/>
    </row>
    <row r="21" spans="1:28" ht="15.75" customHeight="1">
      <c r="A21" s="355"/>
      <c r="B21" s="819"/>
      <c r="C21" s="494" t="s">
        <v>578</v>
      </c>
      <c r="D21" s="489"/>
      <c r="E21" s="538">
        <v>24000</v>
      </c>
      <c r="F21" s="538"/>
      <c r="G21" s="465">
        <v>24000</v>
      </c>
      <c r="H21" s="465"/>
      <c r="I21" s="465">
        <f t="shared" si="0"/>
        <v>24000</v>
      </c>
      <c r="J21" s="877"/>
      <c r="K21" s="877"/>
      <c r="L21" s="575"/>
      <c r="M21" s="575"/>
      <c r="N21" s="576"/>
      <c r="O21" s="576"/>
      <c r="P21" s="576"/>
      <c r="Q21" s="576"/>
      <c r="R21" s="576"/>
      <c r="S21" s="576"/>
      <c r="T21"/>
      <c r="U21"/>
      <c r="V21"/>
      <c r="W21"/>
      <c r="X21"/>
      <c r="Y21"/>
      <c r="Z21"/>
      <c r="AA21"/>
      <c r="AB21"/>
    </row>
    <row r="22" spans="1:28" ht="15.75" customHeight="1">
      <c r="A22" s="355"/>
      <c r="B22" s="820" t="s">
        <v>579</v>
      </c>
      <c r="C22" s="821"/>
      <c r="D22" s="495"/>
      <c r="E22" s="496">
        <f>SUM(E7:E21)</f>
        <v>4806631</v>
      </c>
      <c r="F22" s="505">
        <v>3343513.7894736845</v>
      </c>
      <c r="G22" s="495">
        <f>SUM(G8:G21)</f>
        <v>4315017</v>
      </c>
      <c r="H22" s="496">
        <f>SUM(H8:H21)</f>
        <v>1954890.6</v>
      </c>
      <c r="I22" s="497">
        <f t="shared" si="0"/>
        <v>2360126.4</v>
      </c>
      <c r="J22" s="877"/>
      <c r="K22" s="877"/>
      <c r="L22" s="575"/>
      <c r="M22" s="575"/>
      <c r="N22" s="576"/>
      <c r="O22" s="576"/>
      <c r="P22" s="576"/>
      <c r="Q22" s="576"/>
      <c r="R22" s="576"/>
      <c r="S22" s="576"/>
      <c r="T22"/>
      <c r="U22"/>
      <c r="V22"/>
      <c r="W22"/>
      <c r="X22"/>
      <c r="Y22"/>
      <c r="Z22"/>
      <c r="AA22"/>
      <c r="AB22"/>
    </row>
    <row r="23" spans="1:28" ht="15.75" customHeight="1">
      <c r="A23" s="355"/>
      <c r="B23" s="466" t="s">
        <v>580</v>
      </c>
      <c r="C23" s="494" t="s">
        <v>109</v>
      </c>
      <c r="D23" s="489"/>
      <c r="E23" s="498">
        <f>D767</f>
        <v>329864</v>
      </c>
      <c r="F23" s="538">
        <f>D800</f>
        <v>335560</v>
      </c>
      <c r="G23" s="510">
        <f>F767</f>
        <v>327536</v>
      </c>
      <c r="H23" s="465">
        <f>F800</f>
        <v>135008</v>
      </c>
      <c r="I23" s="465">
        <f t="shared" si="0"/>
        <v>192528</v>
      </c>
      <c r="J23" s="877"/>
      <c r="K23" s="877"/>
      <c r="L23" s="575"/>
      <c r="M23" s="575"/>
      <c r="N23" s="576"/>
      <c r="O23" s="576"/>
      <c r="P23" s="576"/>
      <c r="Q23" s="576"/>
      <c r="R23" s="576"/>
      <c r="S23" s="576"/>
      <c r="T23"/>
      <c r="U23"/>
      <c r="V23"/>
      <c r="W23"/>
      <c r="X23"/>
      <c r="Y23"/>
      <c r="Z23"/>
      <c r="AA23"/>
      <c r="AB23"/>
    </row>
    <row r="24" spans="1:28" ht="15.75" customHeight="1">
      <c r="A24" s="355"/>
      <c r="B24" s="466" t="s">
        <v>581</v>
      </c>
      <c r="C24" s="494" t="s">
        <v>115</v>
      </c>
      <c r="D24" s="489"/>
      <c r="E24" s="499">
        <v>0</v>
      </c>
      <c r="F24" s="510">
        <f>D821</f>
        <v>18228</v>
      </c>
      <c r="G24" s="465">
        <f>F808</f>
        <v>0</v>
      </c>
      <c r="H24" s="510">
        <f>F821</f>
        <v>5520</v>
      </c>
      <c r="I24" s="465">
        <f t="shared" si="0"/>
        <v>-5520</v>
      </c>
      <c r="J24" s="877"/>
      <c r="K24" s="877"/>
      <c r="L24" s="575"/>
      <c r="M24" s="575"/>
      <c r="N24" s="576"/>
      <c r="O24" s="576"/>
      <c r="P24" s="576"/>
      <c r="Q24" s="576"/>
      <c r="R24" s="576"/>
      <c r="S24" s="576"/>
      <c r="T24"/>
      <c r="U24"/>
      <c r="V24"/>
      <c r="W24"/>
      <c r="X24"/>
      <c r="Y24"/>
      <c r="Z24"/>
      <c r="AA24"/>
      <c r="AB24"/>
    </row>
    <row r="25" spans="1:28" ht="15.75" customHeight="1">
      <c r="A25" s="355"/>
      <c r="B25" s="822" t="s">
        <v>582</v>
      </c>
      <c r="C25" s="717"/>
      <c r="D25" s="500"/>
      <c r="E25" s="493">
        <f>E22+E23+E24</f>
        <v>5136495</v>
      </c>
      <c r="F25" s="504">
        <f>F22+F23+F24</f>
        <v>3697301.7894736845</v>
      </c>
      <c r="G25" s="512">
        <f>G22+G23+G24</f>
        <v>4642553</v>
      </c>
      <c r="H25" s="514">
        <f>H22+H23+H24</f>
        <v>2095418.6</v>
      </c>
      <c r="I25" s="465">
        <f t="shared" si="0"/>
        <v>2547134.4</v>
      </c>
      <c r="J25" s="877"/>
      <c r="K25" s="877"/>
      <c r="L25" s="575"/>
      <c r="M25" s="575"/>
      <c r="N25" s="576"/>
      <c r="O25" s="576"/>
      <c r="P25" s="576"/>
      <c r="Q25" s="576"/>
      <c r="R25" s="576"/>
      <c r="S25" s="576"/>
      <c r="T25"/>
      <c r="U25"/>
      <c r="V25"/>
      <c r="W25"/>
      <c r="X25"/>
      <c r="Y25"/>
      <c r="Z25"/>
      <c r="AA25"/>
      <c r="AB25"/>
    </row>
    <row r="26" spans="1:28" ht="15.75" customHeight="1">
      <c r="A26" s="355"/>
      <c r="B26" s="823" t="s">
        <v>583</v>
      </c>
      <c r="C26" s="824"/>
      <c r="D26" s="500"/>
      <c r="E26" s="493"/>
      <c r="F26" s="506"/>
      <c r="G26" s="465"/>
      <c r="H26" s="465"/>
      <c r="I26" s="465">
        <v>1124804</v>
      </c>
      <c r="J26" s="877"/>
      <c r="K26" s="877"/>
      <c r="L26" s="575"/>
      <c r="M26" s="575"/>
      <c r="N26" s="576"/>
      <c r="O26" s="576"/>
      <c r="P26" s="576"/>
      <c r="Q26" s="576"/>
      <c r="R26" s="576"/>
      <c r="S26" s="576"/>
      <c r="T26"/>
      <c r="U26"/>
      <c r="V26"/>
      <c r="W26"/>
      <c r="X26"/>
      <c r="Y26"/>
      <c r="Z26"/>
      <c r="AA26"/>
      <c r="AB26"/>
    </row>
    <row r="27" spans="1:28" ht="15.75" customHeight="1">
      <c r="A27" s="355"/>
      <c r="B27" s="825" t="s">
        <v>585</v>
      </c>
      <c r="C27" s="826"/>
      <c r="D27" s="501"/>
      <c r="E27" s="502"/>
      <c r="F27" s="507"/>
      <c r="G27" s="502"/>
      <c r="H27" s="507"/>
      <c r="I27" s="502">
        <f>I22-I26</f>
        <v>1235322.3999999999</v>
      </c>
      <c r="J27" s="877"/>
      <c r="K27" s="877"/>
      <c r="L27" s="575"/>
      <c r="M27" s="575"/>
      <c r="N27" s="576"/>
      <c r="O27" s="576"/>
      <c r="P27" s="576"/>
      <c r="Q27" s="576"/>
      <c r="R27" s="576"/>
      <c r="S27" s="576"/>
      <c r="T27"/>
      <c r="U27"/>
      <c r="V27"/>
      <c r="W27"/>
      <c r="X27"/>
      <c r="Y27"/>
      <c r="Z27"/>
      <c r="AA27"/>
      <c r="AB27"/>
    </row>
    <row r="28" spans="1:28" ht="15.75" customHeight="1">
      <c r="A28" s="355"/>
      <c r="B28" s="84"/>
      <c r="C28" s="356"/>
      <c r="D28" s="357"/>
      <c r="E28" s="358"/>
      <c r="F28" s="503"/>
      <c r="G28" s="508"/>
      <c r="H28" s="493"/>
      <c r="I28" s="466"/>
      <c r="J28" s="877"/>
      <c r="K28" s="877"/>
      <c r="L28" s="575"/>
      <c r="M28" s="575"/>
      <c r="N28" s="576"/>
      <c r="O28" s="576"/>
      <c r="P28" s="576"/>
      <c r="Q28" s="576"/>
      <c r="R28" s="576"/>
      <c r="S28" s="576"/>
      <c r="T28"/>
      <c r="U28"/>
      <c r="V28"/>
      <c r="W28"/>
      <c r="X28"/>
      <c r="Y28"/>
      <c r="Z28"/>
      <c r="AA28"/>
      <c r="AB28"/>
    </row>
    <row r="29" spans="1:28" ht="15.75" customHeight="1">
      <c r="A29" s="359"/>
      <c r="B29" s="762" t="s">
        <v>586</v>
      </c>
      <c r="C29" s="763"/>
      <c r="D29" s="763"/>
      <c r="E29" s="763"/>
      <c r="F29" s="763"/>
      <c r="G29" s="763"/>
      <c r="H29" s="763"/>
      <c r="I29" s="763"/>
      <c r="J29" s="570"/>
      <c r="K29" s="570"/>
      <c r="L29" s="570"/>
      <c r="M29" s="575"/>
      <c r="N29" s="576"/>
      <c r="O29" s="576"/>
      <c r="P29" s="576"/>
      <c r="Q29" s="576"/>
      <c r="R29" s="576"/>
      <c r="S29" s="576"/>
      <c r="T29"/>
      <c r="U29"/>
      <c r="V29"/>
      <c r="W29"/>
      <c r="X29"/>
      <c r="Y29"/>
      <c r="Z29"/>
      <c r="AA29"/>
      <c r="AB29"/>
    </row>
    <row r="30" spans="1:28" ht="15.75" customHeight="1">
      <c r="A30" s="359"/>
      <c r="B30" s="764"/>
      <c r="C30" s="765"/>
      <c r="D30" s="765"/>
      <c r="E30" s="765"/>
      <c r="F30" s="765"/>
      <c r="G30" s="765"/>
      <c r="H30" s="765"/>
      <c r="I30" s="765"/>
      <c r="J30" s="570"/>
      <c r="K30" s="570"/>
      <c r="L30" s="570"/>
      <c r="M30" s="575"/>
      <c r="N30" s="576"/>
      <c r="O30" s="576"/>
      <c r="P30" s="576"/>
      <c r="Q30" s="576"/>
      <c r="R30" s="576"/>
      <c r="S30" s="576"/>
      <c r="T30"/>
      <c r="U30"/>
      <c r="V30"/>
      <c r="W30"/>
      <c r="X30"/>
      <c r="Y30"/>
      <c r="Z30"/>
      <c r="AA30"/>
      <c r="AB30"/>
    </row>
    <row r="31" spans="1:28" ht="15.75" customHeight="1">
      <c r="A31" s="359"/>
      <c r="B31" s="605"/>
      <c r="C31" s="602"/>
      <c r="D31" s="602"/>
      <c r="E31" s="602"/>
      <c r="F31" s="602"/>
      <c r="G31" s="602"/>
      <c r="H31" s="602"/>
      <c r="I31" s="595"/>
      <c r="J31" s="570"/>
      <c r="K31" s="570"/>
      <c r="L31" s="570"/>
      <c r="M31" s="575"/>
      <c r="N31" s="576"/>
      <c r="O31" s="576"/>
      <c r="P31" s="576"/>
      <c r="Q31" s="576"/>
      <c r="R31" s="576"/>
      <c r="S31" s="576"/>
      <c r="T31"/>
      <c r="U31"/>
      <c r="V31"/>
      <c r="W31"/>
      <c r="X31"/>
      <c r="Y31"/>
      <c r="Z31"/>
      <c r="AA31"/>
      <c r="AB31"/>
    </row>
    <row r="32" spans="1:28" ht="15.75" customHeight="1">
      <c r="A32" s="359"/>
      <c r="B32" s="769" t="s">
        <v>587</v>
      </c>
      <c r="C32" s="602"/>
      <c r="D32" s="602"/>
      <c r="E32" s="602"/>
      <c r="F32" s="602"/>
      <c r="G32" s="602"/>
      <c r="H32" s="602"/>
      <c r="I32" s="595"/>
      <c r="J32" s="570"/>
      <c r="K32" s="570"/>
      <c r="L32" s="570"/>
      <c r="M32" s="575"/>
      <c r="N32" s="576"/>
      <c r="O32" s="576"/>
      <c r="P32" s="576"/>
      <c r="Q32" s="576"/>
      <c r="R32" s="576"/>
      <c r="S32" s="576"/>
      <c r="T32"/>
      <c r="U32"/>
      <c r="V32"/>
      <c r="W32"/>
      <c r="X32"/>
      <c r="Y32"/>
      <c r="Z32"/>
      <c r="AA32"/>
      <c r="AB32"/>
    </row>
    <row r="33" spans="1:28" ht="15.75" customHeight="1">
      <c r="A33" s="359"/>
      <c r="B33" s="639" t="s">
        <v>588</v>
      </c>
      <c r="C33" s="602"/>
      <c r="D33" s="602"/>
      <c r="E33" s="602"/>
      <c r="F33" s="602"/>
      <c r="G33" s="602"/>
      <c r="H33" s="602"/>
      <c r="I33" s="595"/>
      <c r="J33" s="570"/>
      <c r="K33" s="570"/>
      <c r="L33" s="570"/>
      <c r="M33" s="575"/>
      <c r="N33" s="576"/>
      <c r="O33" s="576"/>
      <c r="P33" s="576"/>
      <c r="Q33" s="576"/>
      <c r="R33" s="576"/>
      <c r="S33" s="576"/>
      <c r="T33"/>
      <c r="U33"/>
      <c r="V33"/>
      <c r="W33"/>
      <c r="X33"/>
      <c r="Y33"/>
      <c r="Z33"/>
      <c r="AA33"/>
      <c r="AB33"/>
    </row>
    <row r="34" spans="1:28" ht="15.75" customHeight="1">
      <c r="A34" s="359"/>
      <c r="B34" s="109" t="s">
        <v>589</v>
      </c>
      <c r="C34" s="109" t="s">
        <v>590</v>
      </c>
      <c r="D34" s="110" t="s">
        <v>591</v>
      </c>
      <c r="E34" s="111" t="s">
        <v>592</v>
      </c>
      <c r="F34" s="176" t="s">
        <v>730</v>
      </c>
      <c r="G34" s="422" t="s">
        <v>731</v>
      </c>
      <c r="H34" s="607" t="s">
        <v>593</v>
      </c>
      <c r="I34" s="595"/>
      <c r="J34" s="570"/>
      <c r="K34" s="570"/>
      <c r="L34" s="570"/>
      <c r="M34" s="575"/>
      <c r="N34" s="576"/>
      <c r="O34" s="576"/>
      <c r="P34" s="576"/>
      <c r="Q34" s="576"/>
      <c r="R34" s="576"/>
      <c r="S34" s="576"/>
      <c r="T34"/>
      <c r="U34"/>
      <c r="V34"/>
      <c r="W34"/>
      <c r="X34"/>
      <c r="Y34"/>
      <c r="Z34"/>
      <c r="AA34"/>
      <c r="AB34"/>
    </row>
    <row r="35" spans="1:28" ht="25.5" customHeight="1">
      <c r="A35" s="359"/>
      <c r="B35" s="141" t="s">
        <v>583</v>
      </c>
      <c r="C35" s="141" t="s">
        <v>583</v>
      </c>
      <c r="D35" s="113">
        <f>D759</f>
        <v>59096</v>
      </c>
      <c r="E35" s="114">
        <f>D35/D$44</f>
        <v>0.17915262047389227</v>
      </c>
      <c r="F35" s="117">
        <f>F760</f>
        <v>59096</v>
      </c>
      <c r="G35" s="423">
        <f>F35/D35</f>
        <v>1</v>
      </c>
      <c r="H35" s="605" t="s">
        <v>594</v>
      </c>
      <c r="I35" s="595"/>
      <c r="J35" s="570"/>
      <c r="K35" s="570"/>
      <c r="L35" s="570"/>
      <c r="M35" s="575"/>
      <c r="N35" s="576"/>
      <c r="O35" s="576"/>
      <c r="P35" s="576"/>
      <c r="Q35" s="576"/>
      <c r="R35" s="576"/>
      <c r="S35" s="576"/>
      <c r="T35"/>
      <c r="U35"/>
      <c r="V35"/>
      <c r="W35"/>
      <c r="X35"/>
      <c r="Y35"/>
      <c r="Z35"/>
      <c r="AA35"/>
      <c r="AB35"/>
    </row>
    <row r="36" spans="1:28" ht="15.75" customHeight="1">
      <c r="A36" s="359"/>
      <c r="B36" s="594" t="s">
        <v>579</v>
      </c>
      <c r="C36" s="595"/>
      <c r="D36" s="115">
        <f>D35</f>
        <v>59096</v>
      </c>
      <c r="E36" s="116">
        <f>D36/D$44</f>
        <v>0.17915262047389227</v>
      </c>
      <c r="F36" s="115">
        <v>59096</v>
      </c>
      <c r="G36" s="424">
        <f t="shared" ref="G36:G44" si="1">F36/D36</f>
        <v>1</v>
      </c>
      <c r="H36" s="754"/>
      <c r="I36" s="595"/>
      <c r="J36" s="570"/>
      <c r="K36" s="570"/>
      <c r="L36" s="570"/>
      <c r="M36" s="575"/>
      <c r="N36" s="576"/>
      <c r="O36" s="576"/>
      <c r="P36" s="576"/>
      <c r="Q36" s="576"/>
      <c r="R36" s="576"/>
      <c r="S36" s="576"/>
      <c r="T36"/>
      <c r="U36"/>
      <c r="V36"/>
      <c r="W36"/>
      <c r="X36"/>
      <c r="Y36"/>
      <c r="Z36"/>
      <c r="AA36"/>
      <c r="AB36"/>
    </row>
    <row r="37" spans="1:28" ht="30.75" customHeight="1">
      <c r="A37" s="359"/>
      <c r="B37" s="632" t="s">
        <v>595</v>
      </c>
      <c r="C37" s="141" t="s">
        <v>596</v>
      </c>
      <c r="D37" s="117">
        <f>D761</f>
        <v>20000</v>
      </c>
      <c r="E37" s="114">
        <f>D37/D$44</f>
        <v>6.0631047947032717E-2</v>
      </c>
      <c r="F37" s="117">
        <f>F761</f>
        <v>17672</v>
      </c>
      <c r="G37" s="423">
        <f t="shared" si="1"/>
        <v>0.88360000000000005</v>
      </c>
      <c r="H37" s="605" t="s">
        <v>597</v>
      </c>
      <c r="I37" s="595"/>
      <c r="J37" s="570"/>
      <c r="K37" s="570"/>
      <c r="L37" s="570"/>
      <c r="M37" s="575"/>
      <c r="N37" s="576"/>
      <c r="O37" s="576"/>
      <c r="P37" s="576"/>
      <c r="Q37" s="576"/>
      <c r="R37" s="576"/>
      <c r="S37" s="576"/>
      <c r="T37"/>
      <c r="U37"/>
      <c r="V37"/>
      <c r="W37"/>
      <c r="X37"/>
      <c r="Y37"/>
      <c r="Z37"/>
      <c r="AA37"/>
      <c r="AB37"/>
    </row>
    <row r="38" spans="1:28" ht="15.75" customHeight="1">
      <c r="A38" s="359"/>
      <c r="B38" s="599"/>
      <c r="C38" s="141" t="s">
        <v>598</v>
      </c>
      <c r="D38" s="117">
        <f>D762</f>
        <v>190560</v>
      </c>
      <c r="E38" s="114">
        <f>D38/D$44</f>
        <v>0.57769262483932771</v>
      </c>
      <c r="F38" s="456">
        <f>F762</f>
        <v>190560</v>
      </c>
      <c r="G38" s="425">
        <f t="shared" si="1"/>
        <v>1</v>
      </c>
      <c r="H38" s="600" t="s">
        <v>599</v>
      </c>
      <c r="I38" s="595"/>
      <c r="J38" s="570"/>
      <c r="K38" s="570"/>
      <c r="L38" s="570"/>
      <c r="M38" s="575"/>
      <c r="N38" s="576"/>
      <c r="O38" s="576"/>
      <c r="P38" s="576"/>
      <c r="Q38" s="576"/>
      <c r="R38" s="576"/>
      <c r="S38" s="576"/>
      <c r="T38"/>
      <c r="U38"/>
      <c r="V38"/>
      <c r="W38"/>
      <c r="X38"/>
      <c r="Y38"/>
      <c r="Z38"/>
      <c r="AA38"/>
      <c r="AB38"/>
    </row>
    <row r="39" spans="1:28" ht="15.75" customHeight="1">
      <c r="A39" s="359"/>
      <c r="B39" s="594" t="s">
        <v>579</v>
      </c>
      <c r="C39" s="595"/>
      <c r="D39" s="115">
        <f>D37+D38</f>
        <v>210560</v>
      </c>
      <c r="E39" s="116">
        <f>D39/D$44</f>
        <v>0.63832367278636049</v>
      </c>
      <c r="F39" s="457">
        <f>F37+F38</f>
        <v>208232</v>
      </c>
      <c r="G39" s="424">
        <f t="shared" si="1"/>
        <v>0.98894376899696046</v>
      </c>
      <c r="H39" s="754"/>
      <c r="I39" s="595"/>
      <c r="J39" s="570"/>
      <c r="K39" s="570"/>
      <c r="L39" s="570"/>
      <c r="M39" s="575"/>
      <c r="N39" s="576"/>
      <c r="O39" s="576"/>
      <c r="P39" s="576"/>
      <c r="Q39" s="576"/>
      <c r="R39" s="576"/>
      <c r="S39" s="576"/>
      <c r="T39"/>
      <c r="U39"/>
      <c r="V39"/>
      <c r="W39"/>
      <c r="X39"/>
      <c r="Y39"/>
      <c r="Z39"/>
      <c r="AA39"/>
      <c r="AB39"/>
    </row>
    <row r="40" spans="1:28" s="362" customFormat="1" ht="15.75" customHeight="1">
      <c r="A40" s="359"/>
      <c r="B40" s="721" t="s">
        <v>1228</v>
      </c>
      <c r="C40" s="402" t="s">
        <v>1229</v>
      </c>
      <c r="D40" s="400">
        <v>208</v>
      </c>
      <c r="E40" s="397">
        <v>5.9999999999999995E-4</v>
      </c>
      <c r="F40" s="400">
        <v>208</v>
      </c>
      <c r="G40" s="445">
        <v>1</v>
      </c>
      <c r="H40" s="398"/>
      <c r="I40" s="414"/>
      <c r="J40" s="570"/>
      <c r="K40" s="570"/>
      <c r="L40" s="570"/>
      <c r="M40" s="575"/>
      <c r="N40" s="576"/>
      <c r="O40" s="576"/>
      <c r="P40" s="576"/>
      <c r="Q40" s="576"/>
      <c r="R40" s="576"/>
      <c r="S40" s="576"/>
      <c r="T40" s="353"/>
      <c r="U40" s="353"/>
      <c r="V40" s="353"/>
      <c r="W40" s="353"/>
      <c r="X40" s="353"/>
      <c r="Y40" s="353"/>
      <c r="Z40" s="353"/>
      <c r="AA40" s="353"/>
      <c r="AB40" s="353"/>
    </row>
    <row r="41" spans="1:28" s="362" customFormat="1" ht="15.75" customHeight="1">
      <c r="A41" s="359"/>
      <c r="B41" s="721"/>
      <c r="C41" s="402" t="s">
        <v>1230</v>
      </c>
      <c r="D41" s="401">
        <v>60000</v>
      </c>
      <c r="E41" s="397">
        <v>0.18340000000000001</v>
      </c>
      <c r="F41" s="401">
        <v>60000</v>
      </c>
      <c r="G41" s="445">
        <v>1</v>
      </c>
      <c r="H41" s="398"/>
      <c r="I41" s="414"/>
      <c r="J41" s="570"/>
      <c r="K41" s="570"/>
      <c r="L41" s="570"/>
      <c r="M41" s="575"/>
      <c r="N41" s="576"/>
      <c r="O41" s="576"/>
      <c r="P41" s="576"/>
      <c r="Q41" s="576"/>
      <c r="R41" s="576"/>
      <c r="S41" s="576"/>
      <c r="T41" s="353"/>
      <c r="U41" s="353"/>
      <c r="V41" s="353"/>
      <c r="W41" s="353"/>
      <c r="X41" s="353"/>
      <c r="Y41" s="353"/>
      <c r="Z41" s="353"/>
      <c r="AA41" s="353"/>
      <c r="AB41" s="353"/>
    </row>
    <row r="42" spans="1:28" s="362" customFormat="1" ht="15.75" customHeight="1">
      <c r="A42" s="359"/>
      <c r="B42" s="727" t="s">
        <v>579</v>
      </c>
      <c r="C42" s="642"/>
      <c r="D42" s="409">
        <f>D40+D41</f>
        <v>60208</v>
      </c>
      <c r="E42" s="410">
        <f>D42/D$767</f>
        <v>0.1825237067397473</v>
      </c>
      <c r="F42" s="411">
        <f>F40+F41</f>
        <v>60208</v>
      </c>
      <c r="G42" s="444">
        <f>F42/D42</f>
        <v>1</v>
      </c>
      <c r="H42" s="716"/>
      <c r="I42" s="717"/>
      <c r="J42" s="570"/>
      <c r="K42" s="570"/>
      <c r="L42" s="570"/>
      <c r="M42" s="575"/>
      <c r="N42" s="576"/>
      <c r="O42" s="576"/>
      <c r="P42" s="576"/>
      <c r="Q42" s="576"/>
      <c r="R42" s="576"/>
      <c r="S42" s="576"/>
      <c r="T42" s="353"/>
      <c r="U42" s="353"/>
      <c r="V42" s="353"/>
      <c r="W42" s="353"/>
      <c r="X42" s="353"/>
      <c r="Y42" s="353"/>
      <c r="Z42" s="353"/>
      <c r="AA42" s="353"/>
      <c r="AB42" s="353"/>
    </row>
    <row r="43" spans="1:28" ht="15.75" customHeight="1">
      <c r="A43" s="359"/>
      <c r="B43" s="618" t="s">
        <v>600</v>
      </c>
      <c r="C43" s="595"/>
      <c r="D43" s="119">
        <f>D36+D39+D42</f>
        <v>329864</v>
      </c>
      <c r="E43" s="120">
        <f>D43/D$44</f>
        <v>1</v>
      </c>
      <c r="F43" s="458">
        <f>F36+F39+F42</f>
        <v>327536</v>
      </c>
      <c r="G43" s="426">
        <f t="shared" si="1"/>
        <v>0.99294254601896537</v>
      </c>
      <c r="H43" s="766"/>
      <c r="I43" s="595"/>
      <c r="J43" s="570"/>
      <c r="K43" s="570"/>
      <c r="L43" s="570"/>
      <c r="M43" s="575"/>
      <c r="N43" s="576"/>
      <c r="O43" s="576"/>
      <c r="P43" s="576"/>
      <c r="Q43" s="576"/>
      <c r="R43" s="576"/>
      <c r="S43" s="576"/>
      <c r="T43"/>
      <c r="U43"/>
      <c r="V43"/>
      <c r="W43"/>
      <c r="X43"/>
      <c r="Y43"/>
      <c r="Z43"/>
      <c r="AA43"/>
      <c r="AB43"/>
    </row>
    <row r="44" spans="1:28" ht="15.75" customHeight="1">
      <c r="A44" s="359"/>
      <c r="B44" s="759" t="s">
        <v>601</v>
      </c>
      <c r="C44" s="595"/>
      <c r="D44" s="121">
        <f>D43</f>
        <v>329864</v>
      </c>
      <c r="E44" s="122">
        <f>D44/D$44</f>
        <v>1</v>
      </c>
      <c r="F44" s="488">
        <f>F43</f>
        <v>327536</v>
      </c>
      <c r="G44" s="427">
        <f t="shared" si="1"/>
        <v>0.99294254601896537</v>
      </c>
      <c r="H44" s="629"/>
      <c r="I44" s="595"/>
      <c r="J44" s="570"/>
      <c r="K44" s="570"/>
      <c r="L44" s="570"/>
      <c r="M44" s="575"/>
      <c r="N44" s="576"/>
      <c r="O44" s="576"/>
      <c r="P44" s="576"/>
      <c r="Q44" s="576"/>
      <c r="R44" s="576"/>
      <c r="S44" s="576"/>
      <c r="T44"/>
      <c r="U44"/>
      <c r="V44"/>
      <c r="W44"/>
      <c r="X44"/>
      <c r="Y44"/>
      <c r="Z44"/>
      <c r="AA44"/>
      <c r="AB44"/>
    </row>
    <row r="45" spans="1:28" ht="15.75" customHeight="1">
      <c r="A45" s="359"/>
      <c r="B45" s="603" t="s">
        <v>602</v>
      </c>
      <c r="C45" s="602"/>
      <c r="D45" s="602"/>
      <c r="E45" s="602"/>
      <c r="F45" s="602"/>
      <c r="G45" s="602"/>
      <c r="H45" s="602"/>
      <c r="I45" s="595"/>
      <c r="J45" s="570"/>
      <c r="K45" s="570"/>
      <c r="L45" s="570"/>
      <c r="M45" s="575"/>
      <c r="N45" s="576"/>
      <c r="O45" s="576"/>
      <c r="P45" s="576"/>
      <c r="Q45" s="576"/>
      <c r="R45" s="576"/>
      <c r="S45" s="576"/>
      <c r="T45"/>
      <c r="U45"/>
      <c r="V45"/>
      <c r="W45"/>
      <c r="X45"/>
      <c r="Y45"/>
      <c r="Z45"/>
      <c r="AA45"/>
      <c r="AB45"/>
    </row>
    <row r="46" spans="1:28" ht="15.75" customHeight="1">
      <c r="A46" s="359"/>
      <c r="B46" s="109" t="s">
        <v>589</v>
      </c>
      <c r="C46" s="109" t="s">
        <v>590</v>
      </c>
      <c r="D46" s="110" t="s">
        <v>591</v>
      </c>
      <c r="E46" s="111" t="s">
        <v>592</v>
      </c>
      <c r="F46" s="176" t="s">
        <v>730</v>
      </c>
      <c r="G46" s="422" t="s">
        <v>731</v>
      </c>
      <c r="H46" s="607" t="s">
        <v>593</v>
      </c>
      <c r="I46" s="595"/>
      <c r="J46" s="570"/>
      <c r="K46" s="570"/>
      <c r="L46" s="570"/>
      <c r="M46" s="575"/>
      <c r="N46" s="576"/>
      <c r="O46" s="576"/>
      <c r="P46" s="576"/>
      <c r="Q46" s="576"/>
      <c r="R46" s="576"/>
      <c r="S46" s="576"/>
      <c r="T46"/>
      <c r="U46"/>
      <c r="V46"/>
      <c r="W46"/>
      <c r="X46"/>
      <c r="Y46"/>
      <c r="Z46"/>
      <c r="AA46"/>
      <c r="AB46"/>
    </row>
    <row r="47" spans="1:28" ht="15.75" customHeight="1">
      <c r="A47" s="359"/>
      <c r="B47" s="141"/>
      <c r="C47" s="141"/>
      <c r="D47" s="117">
        <v>0</v>
      </c>
      <c r="E47" s="124"/>
      <c r="F47" s="141"/>
      <c r="G47" s="423"/>
      <c r="H47" s="600"/>
      <c r="I47" s="595"/>
      <c r="J47" s="570"/>
      <c r="K47" s="570"/>
      <c r="L47" s="570"/>
      <c r="M47" s="575"/>
      <c r="N47" s="576"/>
      <c r="O47" s="576"/>
      <c r="P47" s="576"/>
      <c r="Q47" s="576"/>
      <c r="R47" s="576"/>
      <c r="S47" s="576"/>
      <c r="T47"/>
      <c r="U47"/>
      <c r="V47"/>
      <c r="W47"/>
      <c r="X47"/>
      <c r="Y47"/>
      <c r="Z47"/>
      <c r="AA47"/>
      <c r="AB47"/>
    </row>
    <row r="48" spans="1:28" ht="15.75" customHeight="1">
      <c r="A48" s="359"/>
      <c r="B48" s="759" t="s">
        <v>603</v>
      </c>
      <c r="C48" s="595"/>
      <c r="D48" s="125">
        <v>0</v>
      </c>
      <c r="E48" s="126"/>
      <c r="F48" s="123"/>
      <c r="G48" s="151"/>
      <c r="H48" s="629"/>
      <c r="I48" s="595"/>
      <c r="J48" s="570"/>
      <c r="K48" s="570"/>
      <c r="L48" s="570"/>
      <c r="M48" s="575"/>
      <c r="N48" s="576"/>
      <c r="O48" s="576"/>
      <c r="P48" s="576"/>
      <c r="Q48" s="576"/>
      <c r="R48" s="576"/>
      <c r="S48" s="576"/>
      <c r="T48"/>
      <c r="U48"/>
      <c r="V48"/>
      <c r="W48"/>
      <c r="X48"/>
      <c r="Y48"/>
      <c r="Z48"/>
      <c r="AA48"/>
      <c r="AB48"/>
    </row>
    <row r="49" spans="1:28" ht="15.75" customHeight="1">
      <c r="A49" s="359"/>
      <c r="B49" s="603" t="s">
        <v>604</v>
      </c>
      <c r="C49" s="602"/>
      <c r="D49" s="602"/>
      <c r="E49" s="602"/>
      <c r="F49" s="602"/>
      <c r="G49" s="602"/>
      <c r="H49" s="602"/>
      <c r="I49" s="595"/>
      <c r="J49" s="570"/>
      <c r="K49" s="570"/>
      <c r="L49" s="570"/>
      <c r="M49" s="575"/>
      <c r="N49" s="576"/>
      <c r="O49" s="576"/>
      <c r="P49" s="576"/>
      <c r="Q49" s="576"/>
      <c r="R49" s="576"/>
      <c r="S49" s="576"/>
      <c r="T49"/>
      <c r="U49"/>
      <c r="V49"/>
      <c r="W49"/>
      <c r="X49"/>
      <c r="Y49"/>
      <c r="Z49"/>
      <c r="AA49"/>
      <c r="AB49"/>
    </row>
    <row r="50" spans="1:28" ht="15.75" customHeight="1">
      <c r="A50" s="359"/>
      <c r="B50" s="127" t="s">
        <v>605</v>
      </c>
      <c r="C50" s="128"/>
      <c r="D50" s="129"/>
      <c r="E50" s="130"/>
      <c r="F50" s="130"/>
      <c r="G50" s="130"/>
      <c r="H50" s="767"/>
      <c r="I50" s="595"/>
      <c r="J50" s="570"/>
      <c r="K50" s="570"/>
      <c r="L50" s="570"/>
      <c r="M50" s="575"/>
      <c r="N50" s="576"/>
      <c r="O50" s="576"/>
      <c r="P50" s="576"/>
      <c r="Q50" s="576"/>
      <c r="R50" s="576"/>
      <c r="S50" s="576"/>
      <c r="T50"/>
      <c r="U50"/>
      <c r="V50"/>
      <c r="W50"/>
      <c r="X50"/>
      <c r="Y50"/>
      <c r="Z50"/>
      <c r="AA50"/>
      <c r="AB50"/>
    </row>
    <row r="51" spans="1:28" ht="15.75" customHeight="1">
      <c r="A51" s="359"/>
      <c r="B51" s="109" t="s">
        <v>589</v>
      </c>
      <c r="C51" s="109" t="s">
        <v>590</v>
      </c>
      <c r="D51" s="110" t="s">
        <v>591</v>
      </c>
      <c r="E51" s="111" t="s">
        <v>592</v>
      </c>
      <c r="F51" s="176" t="s">
        <v>730</v>
      </c>
      <c r="G51" s="422" t="s">
        <v>731</v>
      </c>
      <c r="H51" s="607" t="s">
        <v>593</v>
      </c>
      <c r="I51" s="595"/>
      <c r="J51" s="570"/>
      <c r="K51" s="570"/>
      <c r="L51" s="570"/>
      <c r="M51" s="575"/>
      <c r="N51" s="576"/>
      <c r="O51" s="576"/>
      <c r="P51" s="576"/>
      <c r="Q51" s="576"/>
      <c r="R51" s="576"/>
      <c r="S51" s="576"/>
      <c r="T51"/>
      <c r="U51"/>
      <c r="V51"/>
      <c r="W51"/>
      <c r="X51"/>
      <c r="Y51"/>
      <c r="Z51"/>
      <c r="AA51"/>
      <c r="AB51"/>
    </row>
    <row r="52" spans="1:28" ht="15.75" customHeight="1">
      <c r="A52" s="359"/>
      <c r="B52" s="141" t="s">
        <v>606</v>
      </c>
      <c r="C52" s="141" t="s">
        <v>607</v>
      </c>
      <c r="D52" s="117">
        <f>D261</f>
        <v>400000</v>
      </c>
      <c r="E52" s="124">
        <f>D52/D$84</f>
        <v>8.4734434866864203E-2</v>
      </c>
      <c r="F52" s="111">
        <v>400000</v>
      </c>
      <c r="G52" s="423">
        <f>F52/D52</f>
        <v>1</v>
      </c>
      <c r="H52" s="607"/>
      <c r="I52" s="595"/>
      <c r="J52" s="570"/>
      <c r="K52" s="570"/>
      <c r="L52" s="570"/>
      <c r="M52" s="575"/>
      <c r="N52" s="576"/>
      <c r="O52" s="576"/>
      <c r="P52" s="576"/>
      <c r="Q52" s="576"/>
      <c r="R52" s="576"/>
      <c r="S52" s="576"/>
      <c r="T52"/>
      <c r="U52"/>
      <c r="V52"/>
      <c r="W52"/>
      <c r="X52"/>
      <c r="Y52"/>
      <c r="Z52"/>
      <c r="AA52"/>
      <c r="AB52"/>
    </row>
    <row r="53" spans="1:28" ht="15.75" customHeight="1">
      <c r="A53" s="359"/>
      <c r="B53" s="141" t="s">
        <v>608</v>
      </c>
      <c r="C53" s="141" t="s">
        <v>609</v>
      </c>
      <c r="D53" s="117">
        <f>D262</f>
        <v>100000</v>
      </c>
      <c r="E53" s="124">
        <f>D53/D$84</f>
        <v>2.1183608716716051E-2</v>
      </c>
      <c r="F53" s="111">
        <v>0</v>
      </c>
      <c r="G53" s="446">
        <f>F53/D53</f>
        <v>0</v>
      </c>
      <c r="H53" s="607"/>
      <c r="I53" s="595"/>
      <c r="J53" s="570"/>
      <c r="K53" s="570"/>
      <c r="L53" s="570"/>
      <c r="M53" s="575"/>
      <c r="N53" s="576"/>
      <c r="O53" s="576"/>
      <c r="P53" s="576"/>
      <c r="Q53" s="576"/>
      <c r="R53" s="576"/>
      <c r="S53" s="576"/>
      <c r="T53"/>
      <c r="U53"/>
      <c r="V53"/>
      <c r="W53"/>
      <c r="X53"/>
      <c r="Y53"/>
      <c r="Z53"/>
      <c r="AA53"/>
      <c r="AB53"/>
    </row>
    <row r="54" spans="1:28" ht="15.75" customHeight="1">
      <c r="A54" s="359"/>
      <c r="B54" s="141" t="s">
        <v>610</v>
      </c>
      <c r="C54" s="141" t="s">
        <v>611</v>
      </c>
      <c r="D54" s="117">
        <f>D263</f>
        <v>60000</v>
      </c>
      <c r="E54" s="124">
        <f>D54/D$84</f>
        <v>1.271016523002963E-2</v>
      </c>
      <c r="F54" s="111">
        <v>0</v>
      </c>
      <c r="G54" s="446">
        <f>F54/D54</f>
        <v>0</v>
      </c>
      <c r="H54" s="607"/>
      <c r="I54" s="595"/>
      <c r="J54" s="570"/>
      <c r="K54" s="570"/>
      <c r="L54" s="570"/>
      <c r="M54" s="575"/>
      <c r="N54" s="576"/>
      <c r="O54" s="576"/>
      <c r="P54" s="576"/>
      <c r="Q54" s="576"/>
      <c r="R54" s="576"/>
      <c r="S54" s="576"/>
      <c r="T54"/>
      <c r="U54"/>
      <c r="V54"/>
      <c r="W54"/>
      <c r="X54"/>
      <c r="Y54"/>
      <c r="Z54"/>
      <c r="AA54"/>
      <c r="AB54"/>
    </row>
    <row r="55" spans="1:28" ht="15.75" customHeight="1">
      <c r="A55" s="359"/>
      <c r="B55" s="759" t="s">
        <v>612</v>
      </c>
      <c r="C55" s="595"/>
      <c r="D55" s="131">
        <f>SUM(D52:D54)</f>
        <v>560000</v>
      </c>
      <c r="E55" s="122">
        <f>D55/D$84</f>
        <v>0.11862820881360987</v>
      </c>
      <c r="F55" s="529">
        <f>SUM(F52:F54)</f>
        <v>400000</v>
      </c>
      <c r="G55" s="427">
        <f>F55/D55</f>
        <v>0.7142857142857143</v>
      </c>
      <c r="H55" s="629"/>
      <c r="I55" s="595"/>
      <c r="J55" s="570"/>
      <c r="K55" s="570"/>
      <c r="L55" s="570"/>
      <c r="M55" s="575"/>
      <c r="N55" s="576"/>
      <c r="O55" s="576"/>
      <c r="P55" s="576"/>
      <c r="Q55" s="576"/>
      <c r="R55" s="576"/>
      <c r="S55" s="576"/>
      <c r="T55"/>
      <c r="U55"/>
      <c r="V55"/>
      <c r="W55"/>
      <c r="X55"/>
      <c r="Y55"/>
      <c r="Z55"/>
      <c r="AA55"/>
      <c r="AB55"/>
    </row>
    <row r="56" spans="1:28" ht="15.75" customHeight="1">
      <c r="A56" s="359"/>
      <c r="B56" s="601" t="s">
        <v>613</v>
      </c>
      <c r="C56" s="602"/>
      <c r="D56" s="602"/>
      <c r="E56" s="602"/>
      <c r="F56" s="602"/>
      <c r="G56" s="602"/>
      <c r="H56" s="602"/>
      <c r="I56" s="595"/>
      <c r="J56" s="570"/>
      <c r="K56" s="570"/>
      <c r="L56" s="570"/>
      <c r="M56" s="575"/>
      <c r="N56" s="576"/>
      <c r="O56" s="576"/>
      <c r="P56" s="576"/>
      <c r="Q56" s="576"/>
      <c r="R56" s="576"/>
      <c r="S56" s="576"/>
      <c r="T56"/>
      <c r="U56"/>
      <c r="V56"/>
      <c r="W56"/>
      <c r="X56"/>
      <c r="Y56"/>
      <c r="Z56"/>
      <c r="AA56"/>
      <c r="AB56"/>
    </row>
    <row r="57" spans="1:28" ht="16.5" customHeight="1">
      <c r="A57" s="359"/>
      <c r="B57" s="109" t="s">
        <v>589</v>
      </c>
      <c r="C57" s="109" t="s">
        <v>590</v>
      </c>
      <c r="D57" s="110" t="s">
        <v>591</v>
      </c>
      <c r="E57" s="111" t="s">
        <v>592</v>
      </c>
      <c r="F57" s="176" t="s">
        <v>730</v>
      </c>
      <c r="G57" s="422" t="s">
        <v>731</v>
      </c>
      <c r="H57" s="607" t="s">
        <v>593</v>
      </c>
      <c r="I57" s="595"/>
      <c r="J57" s="570"/>
      <c r="K57" s="570"/>
      <c r="L57" s="570"/>
      <c r="M57" s="575"/>
      <c r="N57" s="576"/>
      <c r="O57" s="576"/>
      <c r="P57" s="576"/>
      <c r="Q57" s="576"/>
      <c r="R57" s="576"/>
      <c r="S57" s="576"/>
      <c r="T57"/>
      <c r="U57"/>
      <c r="V57"/>
      <c r="W57"/>
      <c r="X57"/>
      <c r="Y57"/>
      <c r="Z57"/>
      <c r="AA57"/>
      <c r="AB57"/>
    </row>
    <row r="58" spans="1:28" ht="15.75" customHeight="1">
      <c r="A58" s="359"/>
      <c r="B58" s="141" t="s">
        <v>583</v>
      </c>
      <c r="C58" s="141"/>
      <c r="D58" s="117">
        <v>1124804</v>
      </c>
      <c r="E58" s="124">
        <f>D58/D$84</f>
        <v>0.23827407818997079</v>
      </c>
      <c r="F58" s="117">
        <v>1124804</v>
      </c>
      <c r="G58" s="423">
        <f>F58/D58</f>
        <v>1</v>
      </c>
      <c r="H58" s="600"/>
      <c r="I58" s="595"/>
      <c r="J58" s="570"/>
      <c r="K58" s="570"/>
      <c r="L58" s="570"/>
      <c r="M58" s="575"/>
      <c r="N58" s="576"/>
      <c r="O58" s="576"/>
      <c r="P58" s="576"/>
      <c r="Q58" s="576"/>
      <c r="R58" s="576"/>
      <c r="S58" s="576"/>
      <c r="T58"/>
      <c r="U58"/>
      <c r="V58"/>
      <c r="W58"/>
      <c r="X58"/>
      <c r="Y58"/>
      <c r="Z58"/>
      <c r="AA58"/>
      <c r="AB58"/>
    </row>
    <row r="59" spans="1:28" ht="15.75" customHeight="1">
      <c r="A59" s="359"/>
      <c r="B59" s="141" t="s">
        <v>595</v>
      </c>
      <c r="C59" s="142" t="s">
        <v>614</v>
      </c>
      <c r="D59" s="117">
        <v>1834905</v>
      </c>
      <c r="E59" s="124">
        <f>D59/D$84</f>
        <v>0.3886990955234586</v>
      </c>
      <c r="F59" s="117">
        <v>1834905</v>
      </c>
      <c r="G59" s="425">
        <f t="shared" ref="G59:G76" si="2">F59/D59</f>
        <v>1</v>
      </c>
      <c r="H59" s="600"/>
      <c r="I59" s="595"/>
      <c r="J59" s="570"/>
      <c r="K59" s="570"/>
      <c r="L59" s="570"/>
      <c r="M59" s="575"/>
      <c r="N59" s="576"/>
      <c r="O59" s="576"/>
      <c r="P59" s="576"/>
      <c r="Q59" s="576"/>
      <c r="R59" s="576"/>
      <c r="S59" s="576"/>
      <c r="T59"/>
      <c r="U59"/>
      <c r="V59"/>
      <c r="W59"/>
      <c r="X59"/>
      <c r="Y59"/>
      <c r="Z59"/>
      <c r="AA59"/>
      <c r="AB59"/>
    </row>
    <row r="60" spans="1:28" s="537" customFormat="1" ht="15.75" customHeight="1">
      <c r="A60" s="359"/>
      <c r="B60" s="141" t="s">
        <v>1270</v>
      </c>
      <c r="C60" s="142" t="s">
        <v>1271</v>
      </c>
      <c r="D60" s="117">
        <f>D295</f>
        <v>250000</v>
      </c>
      <c r="E60" s="124">
        <f>D60/D$84</f>
        <v>5.2959021791790122E-2</v>
      </c>
      <c r="F60" s="117">
        <v>250000</v>
      </c>
      <c r="G60" s="425">
        <f t="shared" si="2"/>
        <v>1</v>
      </c>
      <c r="H60" s="536"/>
      <c r="I60" s="535"/>
      <c r="J60" s="570"/>
      <c r="K60" s="570"/>
      <c r="L60" s="570"/>
      <c r="M60" s="575"/>
      <c r="N60" s="576"/>
      <c r="O60" s="576"/>
      <c r="P60" s="576"/>
      <c r="Q60" s="576"/>
      <c r="R60" s="576"/>
      <c r="S60" s="576"/>
      <c r="T60" s="539"/>
      <c r="U60" s="539"/>
      <c r="V60" s="539"/>
      <c r="W60" s="539"/>
      <c r="X60" s="539"/>
      <c r="Y60" s="539"/>
      <c r="Z60" s="539"/>
      <c r="AA60" s="539"/>
      <c r="AB60" s="539"/>
    </row>
    <row r="61" spans="1:28" ht="15.75" customHeight="1">
      <c r="A61" s="359"/>
      <c r="B61" s="141" t="s">
        <v>615</v>
      </c>
      <c r="C61" s="142" t="s">
        <v>7</v>
      </c>
      <c r="D61" s="117">
        <f>D294</f>
        <v>15000</v>
      </c>
      <c r="E61" s="124">
        <f>D61/D$84</f>
        <v>3.1775413075074074E-3</v>
      </c>
      <c r="F61" s="526">
        <f>F294</f>
        <v>24000</v>
      </c>
      <c r="G61" s="425">
        <f t="shared" si="2"/>
        <v>1.6</v>
      </c>
      <c r="H61" s="600"/>
      <c r="I61" s="595"/>
      <c r="J61" s="570"/>
      <c r="K61" s="570"/>
      <c r="L61" s="570"/>
      <c r="M61" s="575"/>
      <c r="N61" s="576"/>
      <c r="O61" s="576"/>
      <c r="P61" s="576"/>
      <c r="Q61" s="576"/>
      <c r="R61" s="576"/>
      <c r="S61" s="576"/>
      <c r="T61"/>
      <c r="U61"/>
      <c r="V61"/>
      <c r="W61"/>
      <c r="X61"/>
      <c r="Y61"/>
      <c r="Z61"/>
      <c r="AA61"/>
      <c r="AB61"/>
    </row>
    <row r="62" spans="1:28" ht="16.5" customHeight="1">
      <c r="A62" s="359"/>
      <c r="B62" s="760" t="s">
        <v>579</v>
      </c>
      <c r="C62" s="595"/>
      <c r="D62" s="115">
        <f>SUM(D58:D61)</f>
        <v>3224709</v>
      </c>
      <c r="E62" s="116">
        <f>D62/D$84</f>
        <v>0.68310973681272691</v>
      </c>
      <c r="F62" s="371">
        <f>SUM(F58:F61)</f>
        <v>3233709</v>
      </c>
      <c r="G62" s="424">
        <f t="shared" si="2"/>
        <v>1.0027909495089324</v>
      </c>
      <c r="H62" s="630"/>
      <c r="I62" s="595"/>
      <c r="J62" s="570"/>
      <c r="K62" s="570"/>
      <c r="L62" s="570"/>
      <c r="M62" s="575"/>
      <c r="N62" s="576"/>
      <c r="O62" s="576"/>
      <c r="P62" s="576"/>
      <c r="Q62" s="576"/>
      <c r="R62" s="576"/>
      <c r="S62" s="576"/>
      <c r="T62"/>
      <c r="U62"/>
      <c r="V62"/>
      <c r="W62"/>
      <c r="X62"/>
      <c r="Y62"/>
      <c r="Z62"/>
      <c r="AA62"/>
      <c r="AB62"/>
    </row>
    <row r="63" spans="1:28" ht="16.5" customHeight="1">
      <c r="A63" s="359"/>
      <c r="B63" s="134" t="s">
        <v>589</v>
      </c>
      <c r="C63" s="135" t="s">
        <v>616</v>
      </c>
      <c r="D63" s="110" t="s">
        <v>591</v>
      </c>
      <c r="E63" s="136" t="s">
        <v>592</v>
      </c>
      <c r="F63" s="176" t="s">
        <v>730</v>
      </c>
      <c r="G63" s="447" t="s">
        <v>731</v>
      </c>
      <c r="H63" s="596" t="s">
        <v>593</v>
      </c>
      <c r="I63" s="595"/>
      <c r="J63" s="570"/>
      <c r="K63" s="570"/>
      <c r="L63" s="570"/>
      <c r="M63" s="575"/>
      <c r="N63" s="576"/>
      <c r="O63" s="576"/>
      <c r="P63" s="576"/>
      <c r="Q63" s="576"/>
      <c r="R63" s="576"/>
      <c r="S63" s="576"/>
      <c r="T63"/>
      <c r="U63"/>
      <c r="V63"/>
      <c r="W63"/>
      <c r="X63"/>
      <c r="Y63"/>
      <c r="Z63"/>
      <c r="AA63"/>
      <c r="AB63"/>
    </row>
    <row r="64" spans="1:28" ht="15.75" customHeight="1">
      <c r="A64" s="359"/>
      <c r="B64" s="141" t="s">
        <v>617</v>
      </c>
      <c r="C64" s="142" t="s">
        <v>86</v>
      </c>
      <c r="D64" s="117">
        <f>D635</f>
        <v>400000</v>
      </c>
      <c r="E64" s="124">
        <f t="shared" ref="E64:E76" si="3">D64/D$84</f>
        <v>8.4734434866864203E-2</v>
      </c>
      <c r="F64" s="117">
        <f>F635</f>
        <v>202056</v>
      </c>
      <c r="G64" s="448">
        <f t="shared" si="2"/>
        <v>0.50514000000000003</v>
      </c>
      <c r="H64" s="648" t="s">
        <v>618</v>
      </c>
      <c r="I64" s="595"/>
      <c r="J64" s="570"/>
      <c r="K64" s="570"/>
      <c r="L64" s="570"/>
      <c r="M64" s="575"/>
      <c r="N64" s="576"/>
      <c r="O64" s="576"/>
      <c r="P64" s="576"/>
      <c r="Q64" s="576"/>
      <c r="R64" s="576"/>
      <c r="S64" s="576"/>
      <c r="T64"/>
      <c r="U64"/>
      <c r="V64"/>
      <c r="W64"/>
      <c r="X64"/>
      <c r="Y64"/>
      <c r="Z64"/>
      <c r="AA64"/>
      <c r="AB64"/>
    </row>
    <row r="65" spans="1:28" ht="16.5" customHeight="1">
      <c r="A65" s="359"/>
      <c r="B65" s="138" t="s">
        <v>619</v>
      </c>
      <c r="C65" s="139" t="s">
        <v>14</v>
      </c>
      <c r="D65" s="173">
        <v>0</v>
      </c>
      <c r="E65" s="114">
        <f t="shared" si="3"/>
        <v>0</v>
      </c>
      <c r="F65" s="173">
        <f>F588</f>
        <v>12000</v>
      </c>
      <c r="G65" s="449">
        <v>0</v>
      </c>
      <c r="H65" s="668" t="s">
        <v>1495</v>
      </c>
      <c r="I65" s="595"/>
      <c r="J65" s="570"/>
      <c r="K65" s="570"/>
      <c r="L65" s="570"/>
      <c r="M65" s="575"/>
      <c r="N65" s="576"/>
      <c r="O65" s="576"/>
      <c r="P65" s="576"/>
      <c r="Q65" s="576"/>
      <c r="R65" s="576"/>
      <c r="S65" s="576"/>
      <c r="T65"/>
      <c r="U65"/>
      <c r="V65"/>
      <c r="W65"/>
      <c r="X65"/>
      <c r="Y65"/>
      <c r="Z65"/>
      <c r="AA65"/>
      <c r="AB65"/>
    </row>
    <row r="66" spans="1:28" ht="30.75" customHeight="1">
      <c r="A66" s="359"/>
      <c r="B66" s="141" t="s">
        <v>620</v>
      </c>
      <c r="C66" s="142" t="s">
        <v>14</v>
      </c>
      <c r="D66" s="117">
        <f>D589</f>
        <v>29700</v>
      </c>
      <c r="E66" s="124">
        <f t="shared" si="3"/>
        <v>6.2915317888646667E-3</v>
      </c>
      <c r="F66" s="117">
        <f>F589</f>
        <v>29700</v>
      </c>
      <c r="G66" s="448">
        <f t="shared" si="2"/>
        <v>1</v>
      </c>
      <c r="H66" s="648" t="s">
        <v>1494</v>
      </c>
      <c r="I66" s="818"/>
      <c r="J66" s="570"/>
      <c r="K66" s="570"/>
      <c r="L66" s="570"/>
      <c r="M66" s="575"/>
      <c r="N66" s="576"/>
      <c r="O66" s="576"/>
      <c r="P66" s="576"/>
      <c r="Q66" s="576"/>
      <c r="R66" s="576"/>
      <c r="S66" s="576"/>
      <c r="T66"/>
      <c r="U66"/>
      <c r="V66"/>
      <c r="W66"/>
      <c r="X66"/>
      <c r="Y66"/>
      <c r="Z66"/>
      <c r="AA66"/>
      <c r="AB66"/>
    </row>
    <row r="67" spans="1:28" s="542" customFormat="1" ht="30.75" customHeight="1">
      <c r="A67" s="359"/>
      <c r="B67" s="141"/>
      <c r="C67" s="142" t="s">
        <v>14</v>
      </c>
      <c r="D67" s="117">
        <f>D591</f>
        <v>48100</v>
      </c>
      <c r="E67" s="124">
        <f t="shared" si="3"/>
        <v>1.0189315792740419E-2</v>
      </c>
      <c r="F67" s="117">
        <f>F591</f>
        <v>48100</v>
      </c>
      <c r="G67" s="448">
        <f t="shared" si="2"/>
        <v>1</v>
      </c>
      <c r="H67" s="648" t="s">
        <v>1489</v>
      </c>
      <c r="I67" s="818"/>
      <c r="J67" s="570"/>
      <c r="K67" s="570"/>
      <c r="L67" s="570"/>
      <c r="M67" s="575"/>
      <c r="N67" s="576"/>
      <c r="O67" s="576"/>
      <c r="P67" s="576"/>
      <c r="Q67" s="576"/>
      <c r="R67" s="576"/>
      <c r="S67" s="576"/>
      <c r="T67" s="543"/>
      <c r="U67" s="543"/>
      <c r="V67" s="543"/>
      <c r="W67" s="543"/>
      <c r="X67" s="543"/>
      <c r="Y67" s="543"/>
      <c r="Z67" s="543"/>
      <c r="AA67" s="543"/>
      <c r="AB67" s="543"/>
    </row>
    <row r="68" spans="1:28" s="523" customFormat="1" ht="30.75" customHeight="1">
      <c r="A68" s="359"/>
      <c r="B68" s="141" t="s">
        <v>1260</v>
      </c>
      <c r="C68" s="142" t="s">
        <v>1259</v>
      </c>
      <c r="D68" s="117">
        <f>D590</f>
        <v>80000</v>
      </c>
      <c r="E68" s="124">
        <f t="shared" si="3"/>
        <v>1.6946886973372838E-2</v>
      </c>
      <c r="F68" s="117">
        <f>F590</f>
        <v>80000</v>
      </c>
      <c r="G68" s="448">
        <f t="shared" si="2"/>
        <v>1</v>
      </c>
      <c r="H68" s="648" t="s">
        <v>1490</v>
      </c>
      <c r="I68" s="818"/>
      <c r="J68" s="570"/>
      <c r="K68" s="570"/>
      <c r="L68" s="570"/>
      <c r="M68" s="575"/>
      <c r="N68" s="576"/>
      <c r="O68" s="576"/>
      <c r="P68" s="576"/>
      <c r="Q68" s="576"/>
      <c r="R68" s="576"/>
      <c r="S68" s="576"/>
      <c r="T68" s="525"/>
      <c r="U68" s="525"/>
      <c r="V68" s="525"/>
      <c r="W68" s="525"/>
      <c r="X68" s="525"/>
      <c r="Y68" s="525"/>
      <c r="Z68" s="525"/>
      <c r="AA68" s="525"/>
      <c r="AB68" s="525"/>
    </row>
    <row r="69" spans="1:28" ht="30.75" customHeight="1">
      <c r="A69" s="359"/>
      <c r="B69" s="141" t="s">
        <v>621</v>
      </c>
      <c r="C69" s="142" t="s">
        <v>622</v>
      </c>
      <c r="D69" s="117">
        <f>D440</f>
        <v>50000</v>
      </c>
      <c r="E69" s="124">
        <f t="shared" si="3"/>
        <v>1.0591804358358025E-2</v>
      </c>
      <c r="F69" s="117">
        <f>F440</f>
        <v>77650</v>
      </c>
      <c r="G69" s="448">
        <f t="shared" si="2"/>
        <v>1.5529999999999999</v>
      </c>
      <c r="H69" s="648" t="s">
        <v>623</v>
      </c>
      <c r="I69" s="595"/>
      <c r="J69" s="570"/>
      <c r="K69" s="570"/>
      <c r="L69" s="570"/>
      <c r="M69" s="575"/>
      <c r="N69" s="576"/>
      <c r="O69" s="576"/>
      <c r="P69" s="576"/>
      <c r="Q69" s="576"/>
      <c r="R69" s="576"/>
      <c r="S69" s="576"/>
      <c r="T69"/>
      <c r="U69"/>
      <c r="V69"/>
      <c r="W69"/>
      <c r="X69"/>
      <c r="Y69"/>
      <c r="Z69"/>
      <c r="AA69"/>
      <c r="AB69"/>
    </row>
    <row r="70" spans="1:28" ht="15.75" customHeight="1">
      <c r="A70" s="359"/>
      <c r="B70" s="141" t="s">
        <v>620</v>
      </c>
      <c r="C70" s="142" t="s">
        <v>16</v>
      </c>
      <c r="D70" s="117">
        <f>D444</f>
        <v>40000</v>
      </c>
      <c r="E70" s="124">
        <f t="shared" si="3"/>
        <v>8.4734434866864192E-3</v>
      </c>
      <c r="F70" s="117">
        <f>F444</f>
        <v>19160</v>
      </c>
      <c r="G70" s="425">
        <f t="shared" si="2"/>
        <v>0.47899999999999998</v>
      </c>
      <c r="H70" s="600" t="s">
        <v>624</v>
      </c>
      <c r="I70" s="595"/>
      <c r="J70" s="570"/>
      <c r="K70" s="570"/>
      <c r="L70" s="570"/>
      <c r="M70" s="575"/>
      <c r="N70" s="576"/>
      <c r="O70" s="576"/>
      <c r="P70" s="576"/>
      <c r="Q70" s="576"/>
      <c r="R70" s="576"/>
      <c r="S70" s="576"/>
      <c r="T70"/>
      <c r="U70"/>
      <c r="V70"/>
      <c r="W70"/>
      <c r="X70"/>
      <c r="Y70"/>
      <c r="Z70"/>
      <c r="AA70"/>
      <c r="AB70"/>
    </row>
    <row r="71" spans="1:28" ht="15.75" customHeight="1">
      <c r="A71" s="359"/>
      <c r="B71" s="141" t="s">
        <v>625</v>
      </c>
      <c r="C71" s="142" t="s">
        <v>16</v>
      </c>
      <c r="D71" s="117">
        <f>D445</f>
        <v>9000</v>
      </c>
      <c r="E71" s="124">
        <f t="shared" si="3"/>
        <v>1.9065247845044444E-3</v>
      </c>
      <c r="F71" s="117">
        <f>F445</f>
        <v>390</v>
      </c>
      <c r="G71" s="425">
        <f t="shared" si="2"/>
        <v>4.3333333333333335E-2</v>
      </c>
      <c r="H71" s="600" t="s">
        <v>624</v>
      </c>
      <c r="I71" s="595"/>
      <c r="J71" s="570"/>
      <c r="K71" s="570"/>
      <c r="L71" s="570"/>
      <c r="M71" s="575"/>
      <c r="N71" s="576"/>
      <c r="O71" s="576"/>
      <c r="P71" s="576"/>
      <c r="Q71" s="576"/>
      <c r="R71" s="576"/>
      <c r="S71" s="576"/>
      <c r="T71"/>
      <c r="U71"/>
      <c r="V71"/>
      <c r="W71"/>
      <c r="X71"/>
      <c r="Y71"/>
      <c r="Z71"/>
      <c r="AA71"/>
      <c r="AB71"/>
    </row>
    <row r="72" spans="1:28" ht="15.75" customHeight="1">
      <c r="A72" s="359"/>
      <c r="B72" s="141" t="s">
        <v>626</v>
      </c>
      <c r="C72" s="141" t="s">
        <v>627</v>
      </c>
      <c r="D72" s="117">
        <f>D443</f>
        <v>133000</v>
      </c>
      <c r="E72" s="124">
        <f t="shared" si="3"/>
        <v>2.8174199593232346E-2</v>
      </c>
      <c r="F72" s="117">
        <f>F443</f>
        <v>123380</v>
      </c>
      <c r="G72" s="425">
        <f t="shared" si="2"/>
        <v>0.92766917293233087</v>
      </c>
      <c r="H72" s="600"/>
      <c r="I72" s="595"/>
      <c r="J72" s="570"/>
      <c r="K72" s="570"/>
      <c r="L72" s="570"/>
      <c r="M72" s="575"/>
      <c r="N72" s="576"/>
      <c r="O72" s="576"/>
      <c r="P72" s="576"/>
      <c r="Q72" s="576"/>
      <c r="R72" s="576"/>
      <c r="S72" s="576"/>
      <c r="T72"/>
      <c r="U72"/>
      <c r="V72"/>
      <c r="W72"/>
      <c r="X72"/>
      <c r="Y72"/>
      <c r="Z72"/>
      <c r="AA72"/>
      <c r="AB72"/>
    </row>
    <row r="73" spans="1:28" s="532" customFormat="1" ht="15.75" customHeight="1">
      <c r="A73" s="359"/>
      <c r="B73" s="141" t="s">
        <v>1263</v>
      </c>
      <c r="C73" s="534" t="s">
        <v>1265</v>
      </c>
      <c r="D73" s="117">
        <f>D670</f>
        <v>1872</v>
      </c>
      <c r="E73" s="124">
        <f t="shared" si="3"/>
        <v>3.9655715517692444E-4</v>
      </c>
      <c r="F73" s="117">
        <f>F670</f>
        <v>1872</v>
      </c>
      <c r="G73" s="425">
        <f t="shared" si="2"/>
        <v>1</v>
      </c>
      <c r="H73" s="531"/>
      <c r="I73" s="530"/>
      <c r="J73" s="570"/>
      <c r="K73" s="570"/>
      <c r="L73" s="570"/>
      <c r="M73" s="575"/>
      <c r="N73" s="576"/>
      <c r="O73" s="576"/>
      <c r="P73" s="576"/>
      <c r="Q73" s="576"/>
      <c r="R73" s="576"/>
      <c r="S73" s="576"/>
      <c r="T73" s="533"/>
      <c r="U73" s="533"/>
      <c r="V73" s="533"/>
      <c r="W73" s="533"/>
      <c r="X73" s="533"/>
      <c r="Y73" s="533"/>
      <c r="Z73" s="533"/>
      <c r="AA73" s="533"/>
      <c r="AB73" s="533"/>
    </row>
    <row r="74" spans="1:28" s="523" customFormat="1" ht="15.75" customHeight="1">
      <c r="A74" s="359"/>
      <c r="B74" s="141" t="s">
        <v>1260</v>
      </c>
      <c r="C74" s="534" t="s">
        <v>104</v>
      </c>
      <c r="D74" s="117">
        <f>D699</f>
        <v>50000</v>
      </c>
      <c r="E74" s="124">
        <f t="shared" si="3"/>
        <v>1.0591804358358025E-2</v>
      </c>
      <c r="F74" s="117">
        <f>F699</f>
        <v>50000</v>
      </c>
      <c r="G74" s="425">
        <f t="shared" si="2"/>
        <v>1</v>
      </c>
      <c r="H74" s="522"/>
      <c r="I74" s="521"/>
      <c r="J74" s="570"/>
      <c r="K74" s="570"/>
      <c r="L74" s="570"/>
      <c r="M74" s="575"/>
      <c r="N74" s="576"/>
      <c r="O74" s="576"/>
      <c r="P74" s="576"/>
      <c r="Q74" s="576"/>
      <c r="R74" s="576"/>
      <c r="S74" s="576"/>
      <c r="T74" s="525"/>
      <c r="U74" s="525"/>
      <c r="V74" s="525"/>
      <c r="W74" s="525"/>
      <c r="X74" s="525"/>
      <c r="Y74" s="525"/>
      <c r="Z74" s="525"/>
      <c r="AA74" s="525"/>
      <c r="AB74" s="525"/>
    </row>
    <row r="75" spans="1:28" ht="15.75" customHeight="1">
      <c r="A75" s="359"/>
      <c r="B75" s="741" t="s">
        <v>579</v>
      </c>
      <c r="C75" s="595"/>
      <c r="D75" s="115">
        <f>SUM(D64:D74)</f>
        <v>841672</v>
      </c>
      <c r="E75" s="116">
        <f t="shared" si="3"/>
        <v>0.17829650315815831</v>
      </c>
      <c r="F75" s="354">
        <f>SUM(F64:F72)</f>
        <v>592436</v>
      </c>
      <c r="G75" s="450">
        <f t="shared" si="2"/>
        <v>0.7038798962065983</v>
      </c>
      <c r="H75" s="647"/>
      <c r="I75" s="595"/>
      <c r="J75" s="570"/>
      <c r="K75" s="570"/>
      <c r="L75" s="570"/>
      <c r="M75" s="575"/>
      <c r="N75" s="576"/>
      <c r="O75" s="576"/>
      <c r="P75" s="576"/>
      <c r="Q75" s="576"/>
      <c r="R75" s="576"/>
      <c r="S75" s="576"/>
      <c r="T75"/>
      <c r="U75"/>
      <c r="V75"/>
      <c r="W75"/>
      <c r="X75"/>
      <c r="Y75"/>
      <c r="Z75"/>
      <c r="AA75"/>
      <c r="AB75"/>
    </row>
    <row r="76" spans="1:28" ht="15.75" customHeight="1">
      <c r="A76" s="359"/>
      <c r="B76" s="770" t="s">
        <v>600</v>
      </c>
      <c r="C76" s="595"/>
      <c r="D76" s="144">
        <f>D62+D75</f>
        <v>4066381</v>
      </c>
      <c r="E76" s="145">
        <f t="shared" si="3"/>
        <v>0.86140623997088528</v>
      </c>
      <c r="F76" s="459">
        <f>F62+F75+F55</f>
        <v>4226145</v>
      </c>
      <c r="G76" s="451">
        <f t="shared" si="2"/>
        <v>1.0392889893986816</v>
      </c>
      <c r="H76" s="606"/>
      <c r="I76" s="595"/>
      <c r="J76" s="570"/>
      <c r="K76" s="570"/>
      <c r="L76" s="570"/>
      <c r="M76" s="575"/>
      <c r="N76" s="576"/>
      <c r="O76" s="576"/>
      <c r="P76" s="576"/>
      <c r="Q76" s="576"/>
      <c r="R76" s="576"/>
      <c r="S76" s="576"/>
      <c r="T76"/>
      <c r="U76"/>
      <c r="V76"/>
      <c r="W76"/>
      <c r="X76"/>
      <c r="Y76"/>
      <c r="Z76"/>
      <c r="AA76"/>
      <c r="AB76"/>
    </row>
    <row r="77" spans="1:28" ht="15.75" customHeight="1">
      <c r="A77" s="359"/>
      <c r="B77" s="813" t="s">
        <v>628</v>
      </c>
      <c r="C77" s="602"/>
      <c r="D77" s="602"/>
      <c r="E77" s="602"/>
      <c r="F77" s="602"/>
      <c r="G77" s="602"/>
      <c r="H77" s="602"/>
      <c r="I77" s="595"/>
      <c r="J77" s="570"/>
      <c r="K77" s="570"/>
      <c r="L77" s="570"/>
      <c r="M77" s="575"/>
      <c r="N77" s="576"/>
      <c r="O77" s="576"/>
      <c r="P77" s="576"/>
      <c r="Q77" s="576"/>
      <c r="R77" s="576"/>
      <c r="S77" s="576"/>
      <c r="T77"/>
      <c r="U77"/>
      <c r="V77"/>
      <c r="W77"/>
      <c r="X77"/>
      <c r="Y77"/>
      <c r="Z77"/>
      <c r="AA77"/>
      <c r="AB77"/>
    </row>
    <row r="78" spans="1:28" ht="15.75" customHeight="1">
      <c r="A78" s="359"/>
      <c r="B78" s="814" t="s">
        <v>629</v>
      </c>
      <c r="C78" s="545" t="s">
        <v>630</v>
      </c>
      <c r="D78" s="146">
        <f>48000</f>
        <v>48000</v>
      </c>
      <c r="E78" s="124">
        <f t="shared" ref="E78:E83" si="4">D78/D$84</f>
        <v>1.0168132184023704E-2</v>
      </c>
      <c r="F78" s="557">
        <f>F299</f>
        <v>46800</v>
      </c>
      <c r="G78" s="448">
        <f t="shared" ref="G78:G85" si="5">F78/D78</f>
        <v>0.97499999999999998</v>
      </c>
      <c r="H78" s="812" t="s">
        <v>631</v>
      </c>
      <c r="I78" s="622"/>
      <c r="J78" s="570"/>
      <c r="K78" s="570"/>
      <c r="L78" s="570"/>
      <c r="M78" s="575"/>
      <c r="N78" s="576"/>
      <c r="O78" s="576"/>
      <c r="P78" s="576"/>
      <c r="Q78" s="576"/>
      <c r="R78" s="576"/>
      <c r="S78" s="576"/>
      <c r="T78"/>
      <c r="U78"/>
      <c r="V78"/>
      <c r="W78"/>
      <c r="X78"/>
      <c r="Y78"/>
      <c r="Z78"/>
      <c r="AA78"/>
      <c r="AB78"/>
    </row>
    <row r="79" spans="1:28" ht="15.75" customHeight="1">
      <c r="A79" s="359"/>
      <c r="B79" s="733"/>
      <c r="C79" s="545" t="s">
        <v>632</v>
      </c>
      <c r="D79" s="146">
        <f>75*200</f>
        <v>15000</v>
      </c>
      <c r="E79" s="124">
        <f t="shared" si="4"/>
        <v>3.1775413075074074E-3</v>
      </c>
      <c r="F79" s="557">
        <f>F300</f>
        <v>13550</v>
      </c>
      <c r="G79" s="448">
        <f t="shared" si="5"/>
        <v>0.90333333333333332</v>
      </c>
      <c r="H79" s="812" t="s">
        <v>633</v>
      </c>
      <c r="I79" s="622"/>
      <c r="J79" s="570"/>
      <c r="K79" s="570"/>
      <c r="L79" s="570"/>
      <c r="M79" s="575"/>
      <c r="N79" s="576"/>
      <c r="O79" s="576"/>
      <c r="P79" s="576"/>
      <c r="Q79" s="576"/>
      <c r="R79" s="576"/>
      <c r="S79" s="576"/>
      <c r="T79"/>
      <c r="U79"/>
      <c r="V79"/>
      <c r="W79"/>
      <c r="X79"/>
      <c r="Y79"/>
      <c r="Z79"/>
      <c r="AA79"/>
      <c r="AB79"/>
    </row>
    <row r="80" spans="1:28" ht="15.75" customHeight="1">
      <c r="A80" s="359"/>
      <c r="B80" s="733"/>
      <c r="C80" s="545" t="s">
        <v>634</v>
      </c>
      <c r="D80" s="146">
        <f>10*500</f>
        <v>5000</v>
      </c>
      <c r="E80" s="124">
        <f t="shared" si="4"/>
        <v>1.0591804358358024E-3</v>
      </c>
      <c r="F80" s="557">
        <f>F301</f>
        <v>0</v>
      </c>
      <c r="G80" s="448">
        <f t="shared" si="5"/>
        <v>0</v>
      </c>
      <c r="H80" s="812" t="s">
        <v>635</v>
      </c>
      <c r="I80" s="622"/>
      <c r="J80" s="570"/>
      <c r="K80" s="570"/>
      <c r="L80" s="570"/>
      <c r="M80" s="575"/>
      <c r="N80" s="576"/>
      <c r="O80" s="576"/>
      <c r="P80" s="576"/>
      <c r="Q80" s="576"/>
      <c r="R80" s="576"/>
      <c r="S80" s="576"/>
      <c r="T80"/>
      <c r="U80"/>
      <c r="V80"/>
      <c r="W80"/>
      <c r="X80"/>
      <c r="Y80"/>
      <c r="Z80"/>
      <c r="AA80"/>
      <c r="AB80"/>
    </row>
    <row r="81" spans="1:28" ht="58.5" customHeight="1">
      <c r="A81" s="359"/>
      <c r="B81" s="733"/>
      <c r="C81" s="545" t="s">
        <v>636</v>
      </c>
      <c r="D81" s="146">
        <f>55*150+30*300+50*100+40*100</f>
        <v>26250</v>
      </c>
      <c r="E81" s="124">
        <f t="shared" si="4"/>
        <v>5.560697288137963E-3</v>
      </c>
      <c r="F81" s="557">
        <f>F302</f>
        <v>2650</v>
      </c>
      <c r="G81" s="448">
        <f t="shared" si="5"/>
        <v>0.10095238095238095</v>
      </c>
      <c r="H81" s="815" t="s">
        <v>1404</v>
      </c>
      <c r="I81" s="816"/>
      <c r="J81" s="570"/>
      <c r="K81" s="570"/>
      <c r="L81" s="570"/>
      <c r="M81" s="575"/>
      <c r="N81" s="576"/>
      <c r="O81" s="576"/>
      <c r="P81" s="576"/>
      <c r="Q81" s="576"/>
      <c r="R81" s="576"/>
      <c r="S81" s="576"/>
      <c r="T81"/>
      <c r="U81"/>
      <c r="V81"/>
      <c r="W81"/>
      <c r="X81"/>
      <c r="Y81"/>
      <c r="Z81"/>
      <c r="AA81"/>
      <c r="AB81"/>
    </row>
    <row r="82" spans="1:28" ht="15.75" customHeight="1">
      <c r="A82" s="359"/>
      <c r="B82" s="771" t="s">
        <v>579</v>
      </c>
      <c r="C82" s="602"/>
      <c r="D82" s="117">
        <f>SUM(D78:D81)</f>
        <v>94250</v>
      </c>
      <c r="E82" s="124">
        <f t="shared" si="4"/>
        <v>1.9965551215504876E-2</v>
      </c>
      <c r="F82" s="527">
        <f>SUM(F78:F81)</f>
        <v>63000</v>
      </c>
      <c r="G82" s="528">
        <f t="shared" si="5"/>
        <v>0.66843501326259946</v>
      </c>
      <c r="H82" s="364"/>
      <c r="I82" s="365"/>
      <c r="J82" s="570"/>
      <c r="K82" s="570"/>
      <c r="L82" s="570"/>
      <c r="M82" s="575"/>
      <c r="N82" s="576"/>
      <c r="O82" s="576"/>
      <c r="P82" s="576"/>
      <c r="Q82" s="576"/>
      <c r="R82" s="576"/>
      <c r="S82" s="576"/>
      <c r="T82"/>
      <c r="U82"/>
      <c r="V82"/>
      <c r="W82"/>
      <c r="X82"/>
      <c r="Y82"/>
      <c r="Z82"/>
      <c r="AA82"/>
      <c r="AB82"/>
    </row>
    <row r="83" spans="1:28" ht="15.75" customHeight="1">
      <c r="A83" s="359"/>
      <c r="B83" s="743" t="s">
        <v>637</v>
      </c>
      <c r="C83" s="595"/>
      <c r="D83" s="144">
        <f>D82</f>
        <v>94250</v>
      </c>
      <c r="E83" s="145">
        <f t="shared" si="4"/>
        <v>1.9965551215504876E-2</v>
      </c>
      <c r="F83" s="459">
        <f>F82</f>
        <v>63000</v>
      </c>
      <c r="G83" s="451">
        <f t="shared" si="5"/>
        <v>0.66843501326259946</v>
      </c>
      <c r="H83" s="606"/>
      <c r="I83" s="595"/>
      <c r="J83" s="570"/>
      <c r="K83" s="570"/>
      <c r="L83" s="570"/>
      <c r="M83" s="575"/>
      <c r="N83" s="576"/>
      <c r="O83" s="576"/>
      <c r="P83" s="576"/>
      <c r="Q83" s="576"/>
      <c r="R83" s="576"/>
      <c r="S83" s="576"/>
      <c r="T83"/>
      <c r="U83"/>
      <c r="V83"/>
      <c r="W83"/>
      <c r="X83"/>
      <c r="Y83"/>
      <c r="Z83"/>
      <c r="AA83"/>
      <c r="AB83"/>
    </row>
    <row r="84" spans="1:28" ht="15.75" customHeight="1">
      <c r="A84" s="359"/>
      <c r="B84" s="742" t="s">
        <v>638</v>
      </c>
      <c r="C84" s="595"/>
      <c r="D84" s="119">
        <f>D76+D55+D83</f>
        <v>4720631</v>
      </c>
      <c r="E84" s="120">
        <f>D84/D$85</f>
        <v>0.93468679802672805</v>
      </c>
      <c r="F84" s="460">
        <f>F76+F55+F83</f>
        <v>4689145</v>
      </c>
      <c r="G84" s="452">
        <f t="shared" si="5"/>
        <v>0.99333012895945483</v>
      </c>
      <c r="H84" s="614"/>
      <c r="I84" s="595"/>
      <c r="J84" s="570"/>
      <c r="K84" s="570"/>
      <c r="L84" s="570"/>
      <c r="M84" s="575"/>
      <c r="N84" s="576"/>
      <c r="O84" s="576"/>
      <c r="P84" s="576"/>
      <c r="Q84" s="576"/>
      <c r="R84" s="576"/>
      <c r="S84" s="576"/>
      <c r="T84"/>
      <c r="U84"/>
      <c r="V84"/>
      <c r="W84"/>
      <c r="X84"/>
      <c r="Y84"/>
      <c r="Z84"/>
      <c r="AA84"/>
      <c r="AB84"/>
    </row>
    <row r="85" spans="1:28" ht="15.75" customHeight="1">
      <c r="A85" s="359"/>
      <c r="B85" s="772" t="s">
        <v>572</v>
      </c>
      <c r="C85" s="595"/>
      <c r="D85" s="121">
        <f>D44+D84</f>
        <v>5050495</v>
      </c>
      <c r="E85" s="126">
        <f>D85/D$85</f>
        <v>1</v>
      </c>
      <c r="F85" s="469">
        <f>F84+F48+F44</f>
        <v>5016681</v>
      </c>
      <c r="G85" s="453">
        <f t="shared" si="5"/>
        <v>0.99330481467658116</v>
      </c>
      <c r="H85" s="615"/>
      <c r="I85" s="595"/>
      <c r="J85" s="570"/>
      <c r="K85" s="570"/>
      <c r="L85" s="570"/>
      <c r="M85" s="575"/>
      <c r="N85" s="576"/>
      <c r="O85" s="576"/>
      <c r="P85" s="576"/>
      <c r="Q85" s="576"/>
      <c r="R85" s="576"/>
      <c r="S85" s="576"/>
      <c r="T85"/>
      <c r="U85"/>
      <c r="V85"/>
      <c r="W85"/>
      <c r="X85"/>
      <c r="Y85"/>
      <c r="Z85"/>
      <c r="AA85"/>
      <c r="AB85"/>
    </row>
    <row r="86" spans="1:28" ht="15.75" customHeight="1">
      <c r="A86" s="359"/>
      <c r="B86" s="79"/>
      <c r="C86" s="89"/>
      <c r="D86" s="117"/>
      <c r="E86" s="147"/>
      <c r="F86" s="79"/>
      <c r="G86" s="428"/>
      <c r="H86" s="605"/>
      <c r="I86" s="595"/>
      <c r="J86" s="570"/>
      <c r="K86" s="570"/>
      <c r="L86" s="570"/>
      <c r="M86" s="575"/>
      <c r="N86" s="576"/>
      <c r="O86" s="576"/>
      <c r="P86" s="576"/>
      <c r="Q86" s="576"/>
      <c r="R86" s="576"/>
      <c r="S86" s="576"/>
      <c r="T86"/>
      <c r="U86"/>
      <c r="V86"/>
      <c r="W86"/>
      <c r="X86"/>
      <c r="Y86"/>
      <c r="Z86"/>
      <c r="AA86"/>
      <c r="AB86"/>
    </row>
    <row r="87" spans="1:28" ht="15.75" customHeight="1">
      <c r="A87" s="359"/>
      <c r="B87" s="769" t="s">
        <v>639</v>
      </c>
      <c r="C87" s="602"/>
      <c r="D87" s="602"/>
      <c r="E87" s="602"/>
      <c r="F87" s="602"/>
      <c r="G87" s="602"/>
      <c r="H87" s="602"/>
      <c r="I87" s="595"/>
      <c r="J87" s="570"/>
      <c r="K87" s="570"/>
      <c r="L87" s="570"/>
      <c r="M87" s="575"/>
      <c r="N87" s="576"/>
      <c r="O87" s="576"/>
      <c r="P87" s="576"/>
      <c r="Q87" s="576"/>
      <c r="R87" s="576"/>
      <c r="S87" s="576"/>
      <c r="T87"/>
      <c r="U87"/>
      <c r="V87"/>
      <c r="W87"/>
      <c r="X87"/>
      <c r="Y87"/>
      <c r="Z87"/>
      <c r="AA87"/>
      <c r="AB87"/>
    </row>
    <row r="88" spans="1:28" ht="16.5" customHeight="1">
      <c r="A88" s="359"/>
      <c r="B88" s="639" t="s">
        <v>640</v>
      </c>
      <c r="C88" s="602"/>
      <c r="D88" s="602"/>
      <c r="E88" s="602"/>
      <c r="F88" s="602"/>
      <c r="G88" s="602"/>
      <c r="H88" s="602"/>
      <c r="I88" s="595"/>
      <c r="J88" s="570"/>
      <c r="K88" s="570"/>
      <c r="L88" s="570"/>
      <c r="M88" s="575"/>
      <c r="N88" s="576"/>
      <c r="O88" s="576"/>
      <c r="P88" s="576"/>
      <c r="Q88" s="576"/>
      <c r="R88" s="576"/>
      <c r="S88" s="576"/>
      <c r="T88"/>
      <c r="U88"/>
      <c r="V88"/>
      <c r="W88"/>
      <c r="X88"/>
      <c r="Y88"/>
      <c r="Z88"/>
      <c r="AA88"/>
      <c r="AB88"/>
    </row>
    <row r="89" spans="1:28" ht="15.75" customHeight="1">
      <c r="A89" s="359"/>
      <c r="B89" s="601" t="s">
        <v>641</v>
      </c>
      <c r="C89" s="602"/>
      <c r="D89" s="602"/>
      <c r="E89" s="602"/>
      <c r="F89" s="602"/>
      <c r="G89" s="602"/>
      <c r="H89" s="602"/>
      <c r="I89" s="595"/>
      <c r="J89" s="570"/>
      <c r="K89" s="570"/>
      <c r="L89" s="570"/>
      <c r="M89" s="575"/>
      <c r="N89" s="576"/>
      <c r="O89" s="576"/>
      <c r="P89" s="576"/>
      <c r="Q89" s="576"/>
      <c r="R89" s="576"/>
      <c r="S89" s="576"/>
      <c r="T89"/>
      <c r="U89"/>
      <c r="V89"/>
      <c r="W89"/>
      <c r="X89"/>
      <c r="Y89"/>
      <c r="Z89"/>
      <c r="AA89"/>
      <c r="AB89"/>
    </row>
    <row r="90" spans="1:28" ht="15.75" customHeight="1">
      <c r="A90" s="359"/>
      <c r="B90" s="109" t="s">
        <v>642</v>
      </c>
      <c r="C90" s="148" t="s">
        <v>616</v>
      </c>
      <c r="D90" s="110" t="s">
        <v>591</v>
      </c>
      <c r="E90" s="111" t="s">
        <v>592</v>
      </c>
      <c r="F90" s="176" t="s">
        <v>730</v>
      </c>
      <c r="G90" s="422" t="s">
        <v>731</v>
      </c>
      <c r="H90" s="607" t="s">
        <v>593</v>
      </c>
      <c r="I90" s="595"/>
      <c r="J90" s="570"/>
      <c r="K90" s="570"/>
      <c r="L90" s="570"/>
      <c r="M90" s="575"/>
      <c r="N90" s="576"/>
      <c r="O90" s="576"/>
      <c r="P90" s="576"/>
      <c r="Q90" s="576"/>
      <c r="R90" s="576"/>
      <c r="S90" s="576"/>
      <c r="T90"/>
      <c r="U90"/>
      <c r="V90"/>
      <c r="W90"/>
      <c r="X90"/>
      <c r="Y90"/>
      <c r="Z90"/>
      <c r="AA90"/>
      <c r="AB90"/>
    </row>
    <row r="91" spans="1:28" ht="15.75" customHeight="1">
      <c r="A91" s="359"/>
      <c r="B91" s="141" t="s">
        <v>643</v>
      </c>
      <c r="C91" s="142" t="s">
        <v>109</v>
      </c>
      <c r="D91" s="149">
        <v>145000</v>
      </c>
      <c r="E91" s="150">
        <f>D91/D$116</f>
        <v>0.43211348194063653</v>
      </c>
      <c r="F91" s="79"/>
      <c r="G91" s="448">
        <f>F91/D91</f>
        <v>0</v>
      </c>
      <c r="H91" s="605" t="s">
        <v>644</v>
      </c>
      <c r="I91" s="595"/>
      <c r="J91" s="570"/>
      <c r="K91" s="570"/>
      <c r="L91" s="570"/>
      <c r="M91" s="575"/>
      <c r="N91" s="576"/>
      <c r="O91" s="576"/>
      <c r="P91" s="576"/>
      <c r="Q91" s="576"/>
      <c r="R91" s="576"/>
      <c r="S91" s="576"/>
      <c r="T91"/>
      <c r="U91"/>
      <c r="V91"/>
      <c r="W91"/>
      <c r="X91"/>
      <c r="Y91"/>
      <c r="Z91"/>
      <c r="AA91"/>
      <c r="AB91"/>
    </row>
    <row r="92" spans="1:28" ht="15.75" customHeight="1">
      <c r="A92" s="359"/>
      <c r="B92" s="759" t="s">
        <v>645</v>
      </c>
      <c r="C92" s="595"/>
      <c r="D92" s="131">
        <f>SUM(D91)</f>
        <v>145000</v>
      </c>
      <c r="E92" s="126"/>
      <c r="F92" s="151"/>
      <c r="G92" s="427">
        <f>F92/D92</f>
        <v>0</v>
      </c>
      <c r="H92" s="817"/>
      <c r="I92" s="595"/>
      <c r="J92" s="570"/>
      <c r="K92" s="570"/>
      <c r="L92" s="570"/>
      <c r="M92" s="575"/>
      <c r="N92" s="576"/>
      <c r="O92" s="576"/>
      <c r="P92" s="576"/>
      <c r="Q92" s="576"/>
      <c r="R92" s="576"/>
      <c r="S92" s="576"/>
      <c r="T92"/>
      <c r="U92"/>
      <c r="V92"/>
      <c r="W92"/>
      <c r="X92"/>
      <c r="Y92"/>
      <c r="Z92"/>
      <c r="AA92"/>
      <c r="AB92"/>
    </row>
    <row r="93" spans="1:28" ht="15.75" customHeight="1">
      <c r="A93" s="359"/>
      <c r="B93" s="746" t="s">
        <v>613</v>
      </c>
      <c r="C93" s="602"/>
      <c r="D93" s="602"/>
      <c r="E93" s="602"/>
      <c r="F93" s="602"/>
      <c r="G93" s="602"/>
      <c r="H93" s="602"/>
      <c r="I93" s="595"/>
      <c r="J93" s="570"/>
      <c r="K93" s="570"/>
      <c r="L93" s="570"/>
      <c r="M93" s="575"/>
      <c r="N93" s="576"/>
      <c r="O93" s="576"/>
      <c r="P93" s="576"/>
      <c r="Q93" s="576"/>
      <c r="R93" s="576"/>
      <c r="S93" s="576"/>
      <c r="T93"/>
      <c r="U93"/>
      <c r="V93"/>
      <c r="W93"/>
      <c r="X93"/>
      <c r="Y93"/>
      <c r="Z93"/>
      <c r="AA93"/>
      <c r="AB93"/>
    </row>
    <row r="94" spans="1:28" ht="16.5" customHeight="1">
      <c r="A94" s="359"/>
      <c r="B94" s="134" t="s">
        <v>642</v>
      </c>
      <c r="C94" s="135" t="s">
        <v>616</v>
      </c>
      <c r="D94" s="110" t="s">
        <v>591</v>
      </c>
      <c r="E94" s="111" t="s">
        <v>592</v>
      </c>
      <c r="F94" s="176" t="s">
        <v>730</v>
      </c>
      <c r="G94" s="422" t="s">
        <v>731</v>
      </c>
      <c r="H94" s="607" t="s">
        <v>593</v>
      </c>
      <c r="I94" s="595"/>
      <c r="J94" s="570"/>
      <c r="K94" s="570"/>
      <c r="L94" s="570"/>
      <c r="M94" s="575"/>
      <c r="N94" s="576"/>
      <c r="O94" s="576"/>
      <c r="P94" s="576"/>
      <c r="Q94" s="576"/>
      <c r="R94" s="576"/>
      <c r="S94" s="576"/>
      <c r="T94"/>
      <c r="U94"/>
      <c r="V94"/>
      <c r="W94"/>
      <c r="X94"/>
      <c r="Y94"/>
      <c r="Z94"/>
      <c r="AA94"/>
      <c r="AB94"/>
    </row>
    <row r="95" spans="1:28" ht="25.5" customHeight="1">
      <c r="A95" s="359"/>
      <c r="B95" s="632" t="s">
        <v>646</v>
      </c>
      <c r="C95" s="79" t="s">
        <v>312</v>
      </c>
      <c r="D95" s="117">
        <f t="shared" ref="D95:F105" si="6">D779</f>
        <v>6000</v>
      </c>
      <c r="E95" s="150">
        <f t="shared" ref="E95:E108" si="7">D95/D$116</f>
        <v>1.7880557873405652E-2</v>
      </c>
      <c r="F95" s="117">
        <f t="shared" si="6"/>
        <v>6000</v>
      </c>
      <c r="G95" s="448">
        <f t="shared" ref="G95:G116" si="8">F95/D95</f>
        <v>1</v>
      </c>
      <c r="H95" s="605" t="s">
        <v>647</v>
      </c>
      <c r="I95" s="595"/>
      <c r="J95" s="570"/>
      <c r="K95" s="570"/>
      <c r="L95" s="570"/>
      <c r="M95" s="575"/>
      <c r="N95" s="576"/>
      <c r="O95" s="576"/>
      <c r="P95" s="576"/>
      <c r="Q95" s="576"/>
      <c r="R95" s="576"/>
      <c r="S95" s="576"/>
      <c r="T95"/>
      <c r="U95"/>
      <c r="V95"/>
      <c r="W95"/>
      <c r="X95"/>
      <c r="Y95"/>
      <c r="Z95"/>
      <c r="AA95"/>
      <c r="AB95"/>
    </row>
    <row r="96" spans="1:28" ht="15.75" customHeight="1">
      <c r="A96" s="359"/>
      <c r="B96" s="598"/>
      <c r="C96" s="79" t="s">
        <v>648</v>
      </c>
      <c r="D96" s="117">
        <f t="shared" si="6"/>
        <v>1250</v>
      </c>
      <c r="E96" s="150">
        <f t="shared" si="7"/>
        <v>3.7251162236261771E-3</v>
      </c>
      <c r="F96" s="117">
        <f t="shared" si="6"/>
        <v>0</v>
      </c>
      <c r="G96" s="423">
        <f t="shared" si="8"/>
        <v>0</v>
      </c>
      <c r="H96" s="605" t="s">
        <v>649</v>
      </c>
      <c r="I96" s="595"/>
      <c r="J96" s="570"/>
      <c r="K96" s="570"/>
      <c r="L96" s="570"/>
      <c r="M96" s="575"/>
      <c r="N96" s="576"/>
      <c r="O96" s="576"/>
      <c r="P96" s="576"/>
      <c r="Q96" s="576"/>
      <c r="R96" s="576"/>
      <c r="S96" s="576"/>
      <c r="T96"/>
      <c r="U96"/>
      <c r="V96"/>
      <c r="W96"/>
      <c r="X96"/>
      <c r="Y96"/>
      <c r="Z96"/>
      <c r="AA96"/>
      <c r="AB96"/>
    </row>
    <row r="97" spans="1:28" ht="15.75" customHeight="1">
      <c r="A97" s="359"/>
      <c r="B97" s="598"/>
      <c r="C97" s="79" t="s">
        <v>650</v>
      </c>
      <c r="D97" s="117">
        <f t="shared" si="6"/>
        <v>1500</v>
      </c>
      <c r="E97" s="150">
        <f t="shared" si="7"/>
        <v>4.4701394683514129E-3</v>
      </c>
      <c r="F97" s="117">
        <f t="shared" si="6"/>
        <v>283</v>
      </c>
      <c r="G97" s="423">
        <f t="shared" si="8"/>
        <v>0.18866666666666668</v>
      </c>
      <c r="H97" s="605" t="s">
        <v>651</v>
      </c>
      <c r="I97" s="595"/>
      <c r="J97" s="570"/>
      <c r="K97" s="570"/>
      <c r="L97" s="570"/>
      <c r="M97" s="575"/>
      <c r="N97" s="576"/>
      <c r="O97" s="576"/>
      <c r="P97" s="576"/>
      <c r="Q97" s="576"/>
      <c r="R97" s="576"/>
      <c r="S97" s="576"/>
      <c r="T97"/>
      <c r="U97"/>
      <c r="V97"/>
      <c r="W97"/>
      <c r="X97"/>
      <c r="Y97"/>
      <c r="Z97"/>
      <c r="AA97"/>
      <c r="AB97"/>
    </row>
    <row r="98" spans="1:28" ht="25.5" customHeight="1">
      <c r="A98" s="359"/>
      <c r="B98" s="598"/>
      <c r="C98" s="79" t="s">
        <v>652</v>
      </c>
      <c r="D98" s="117">
        <f t="shared" si="6"/>
        <v>1500</v>
      </c>
      <c r="E98" s="150">
        <f t="shared" si="7"/>
        <v>4.4701394683514129E-3</v>
      </c>
      <c r="F98" s="117">
        <f t="shared" si="6"/>
        <v>701</v>
      </c>
      <c r="G98" s="423">
        <f t="shared" si="8"/>
        <v>0.46733333333333332</v>
      </c>
      <c r="H98" s="605" t="s">
        <v>653</v>
      </c>
      <c r="I98" s="595"/>
      <c r="J98" s="570"/>
      <c r="K98" s="570"/>
      <c r="L98" s="570"/>
      <c r="M98" s="575"/>
      <c r="N98" s="576"/>
      <c r="O98" s="576"/>
      <c r="P98" s="576"/>
      <c r="Q98" s="576"/>
      <c r="R98" s="576"/>
      <c r="S98" s="576"/>
      <c r="T98"/>
      <c r="U98"/>
      <c r="V98"/>
      <c r="W98"/>
      <c r="X98"/>
      <c r="Y98"/>
      <c r="Z98"/>
      <c r="AA98"/>
      <c r="AB98"/>
    </row>
    <row r="99" spans="1:28" ht="38.25" customHeight="1">
      <c r="A99" s="359"/>
      <c r="B99" s="598"/>
      <c r="C99" s="79" t="s">
        <v>654</v>
      </c>
      <c r="D99" s="117">
        <f t="shared" si="6"/>
        <v>4900</v>
      </c>
      <c r="E99" s="150">
        <f t="shared" si="7"/>
        <v>1.4602455596614614E-2</v>
      </c>
      <c r="F99" s="117">
        <f t="shared" si="6"/>
        <v>4040</v>
      </c>
      <c r="G99" s="423">
        <f t="shared" si="8"/>
        <v>0.82448979591836735</v>
      </c>
      <c r="H99" s="605" t="s">
        <v>655</v>
      </c>
      <c r="I99" s="595"/>
      <c r="J99" s="570"/>
      <c r="K99" s="570"/>
      <c r="L99" s="570"/>
      <c r="M99" s="575"/>
      <c r="N99" s="576"/>
      <c r="O99" s="576"/>
      <c r="P99" s="576"/>
      <c r="Q99" s="576"/>
      <c r="R99" s="576"/>
      <c r="S99" s="576"/>
      <c r="T99"/>
      <c r="U99"/>
      <c r="V99"/>
      <c r="W99"/>
      <c r="X99"/>
      <c r="Y99"/>
      <c r="Z99"/>
      <c r="AA99"/>
      <c r="AB99"/>
    </row>
    <row r="100" spans="1:28" ht="38.25" customHeight="1">
      <c r="A100" s="359"/>
      <c r="B100" s="598"/>
      <c r="C100" s="79" t="s">
        <v>656</v>
      </c>
      <c r="D100" s="117">
        <f t="shared" si="6"/>
        <v>46200</v>
      </c>
      <c r="E100" s="150">
        <f t="shared" si="7"/>
        <v>0.13768029562522352</v>
      </c>
      <c r="F100" s="117">
        <f t="shared" si="6"/>
        <v>16380</v>
      </c>
      <c r="G100" s="423">
        <f t="shared" si="8"/>
        <v>0.35454545454545455</v>
      </c>
      <c r="H100" s="605" t="s">
        <v>657</v>
      </c>
      <c r="I100" s="595"/>
      <c r="J100" s="570"/>
      <c r="K100" s="570"/>
      <c r="L100" s="570"/>
      <c r="M100" s="575"/>
      <c r="N100" s="576"/>
      <c r="O100" s="576"/>
      <c r="P100" s="576"/>
      <c r="Q100" s="576"/>
      <c r="R100" s="576"/>
      <c r="S100" s="576"/>
      <c r="T100"/>
      <c r="U100"/>
      <c r="V100"/>
      <c r="W100"/>
      <c r="X100"/>
      <c r="Y100"/>
      <c r="Z100"/>
      <c r="AA100"/>
      <c r="AB100"/>
    </row>
    <row r="101" spans="1:28" ht="25.5" customHeight="1">
      <c r="A101" s="359"/>
      <c r="B101" s="598"/>
      <c r="C101" s="79" t="s">
        <v>658</v>
      </c>
      <c r="D101" s="117">
        <f t="shared" si="6"/>
        <v>69520</v>
      </c>
      <c r="E101" s="150">
        <f t="shared" si="7"/>
        <v>0.20717606389319346</v>
      </c>
      <c r="F101" s="117">
        <f t="shared" si="6"/>
        <v>12880</v>
      </c>
      <c r="G101" s="423">
        <f t="shared" si="8"/>
        <v>0.1852704257767549</v>
      </c>
      <c r="H101" s="605" t="s">
        <v>659</v>
      </c>
      <c r="I101" s="595"/>
      <c r="J101" s="570"/>
      <c r="K101" s="570"/>
      <c r="L101" s="570"/>
      <c r="M101" s="575"/>
      <c r="N101" s="576"/>
      <c r="O101" s="576"/>
      <c r="P101" s="576"/>
      <c r="Q101" s="576"/>
      <c r="R101" s="576"/>
      <c r="S101" s="576"/>
      <c r="T101"/>
      <c r="U101"/>
      <c r="V101"/>
      <c r="W101"/>
      <c r="X101"/>
      <c r="Y101"/>
      <c r="Z101"/>
      <c r="AA101"/>
      <c r="AB101"/>
    </row>
    <row r="102" spans="1:28" ht="46.5" customHeight="1">
      <c r="A102" s="359"/>
      <c r="B102" s="598"/>
      <c r="C102" s="79" t="s">
        <v>660</v>
      </c>
      <c r="D102" s="117">
        <f t="shared" si="6"/>
        <v>24000</v>
      </c>
      <c r="E102" s="150">
        <f t="shared" si="7"/>
        <v>7.1522231493622607E-2</v>
      </c>
      <c r="F102" s="117">
        <f t="shared" si="6"/>
        <v>4320</v>
      </c>
      <c r="G102" s="423">
        <f t="shared" si="8"/>
        <v>0.18</v>
      </c>
      <c r="H102" s="605" t="s">
        <v>661</v>
      </c>
      <c r="I102" s="595"/>
      <c r="J102" s="570"/>
      <c r="K102" s="570"/>
      <c r="L102" s="570"/>
      <c r="M102" s="575"/>
      <c r="N102" s="576"/>
      <c r="O102" s="576"/>
      <c r="P102" s="576"/>
      <c r="Q102" s="576"/>
      <c r="R102" s="576"/>
      <c r="S102" s="576"/>
      <c r="T102"/>
      <c r="U102"/>
      <c r="V102"/>
      <c r="W102"/>
      <c r="X102"/>
      <c r="Y102"/>
      <c r="Z102"/>
      <c r="AA102"/>
      <c r="AB102"/>
    </row>
    <row r="103" spans="1:28" ht="38.25" customHeight="1">
      <c r="A103" s="359"/>
      <c r="B103" s="598"/>
      <c r="C103" s="79" t="s">
        <v>662</v>
      </c>
      <c r="D103" s="117">
        <f t="shared" si="6"/>
        <v>15300</v>
      </c>
      <c r="E103" s="150">
        <f t="shared" si="7"/>
        <v>4.5595422577184408E-2</v>
      </c>
      <c r="F103" s="117">
        <f t="shared" si="6"/>
        <v>1720</v>
      </c>
      <c r="G103" s="423">
        <f t="shared" si="8"/>
        <v>0.11241830065359477</v>
      </c>
      <c r="H103" s="605" t="s">
        <v>663</v>
      </c>
      <c r="I103" s="595"/>
      <c r="J103" s="570"/>
      <c r="K103" s="570"/>
      <c r="L103" s="570"/>
      <c r="M103" s="575"/>
      <c r="N103" s="576"/>
      <c r="O103" s="576"/>
      <c r="P103" s="576"/>
      <c r="Q103" s="576"/>
      <c r="R103" s="576"/>
      <c r="S103" s="576"/>
      <c r="T103"/>
      <c r="U103"/>
      <c r="V103"/>
      <c r="W103"/>
      <c r="X103"/>
      <c r="Y103"/>
      <c r="Z103"/>
      <c r="AA103"/>
      <c r="AB103"/>
    </row>
    <row r="104" spans="1:28" ht="15.75" customHeight="1">
      <c r="A104" s="359"/>
      <c r="B104" s="598"/>
      <c r="C104" s="79" t="s">
        <v>664</v>
      </c>
      <c r="D104" s="117">
        <f t="shared" si="6"/>
        <v>8000</v>
      </c>
      <c r="E104" s="150">
        <f t="shared" si="7"/>
        <v>2.3840743831207534E-2</v>
      </c>
      <c r="F104" s="117">
        <f t="shared" si="6"/>
        <v>0</v>
      </c>
      <c r="G104" s="425">
        <f t="shared" si="8"/>
        <v>0</v>
      </c>
      <c r="H104" s="600" t="s">
        <v>665</v>
      </c>
      <c r="I104" s="595"/>
      <c r="J104" s="570"/>
      <c r="K104" s="570"/>
      <c r="L104" s="570"/>
      <c r="M104" s="575"/>
      <c r="N104" s="576"/>
      <c r="O104" s="576"/>
      <c r="P104" s="576"/>
      <c r="Q104" s="576"/>
      <c r="R104" s="576"/>
      <c r="S104" s="576"/>
      <c r="T104"/>
      <c r="U104"/>
      <c r="V104"/>
      <c r="W104"/>
      <c r="X104"/>
      <c r="Y104"/>
      <c r="Z104"/>
      <c r="AA104"/>
      <c r="AB104"/>
    </row>
    <row r="105" spans="1:28" ht="15.75" customHeight="1">
      <c r="A105" s="359"/>
      <c r="B105" s="599"/>
      <c r="C105" s="79" t="s">
        <v>666</v>
      </c>
      <c r="D105" s="117">
        <f t="shared" si="6"/>
        <v>1760</v>
      </c>
      <c r="E105" s="150">
        <f t="shared" si="7"/>
        <v>5.2449636428656575E-3</v>
      </c>
      <c r="F105" s="117">
        <f t="shared" si="6"/>
        <v>620</v>
      </c>
      <c r="G105" s="425">
        <f t="shared" si="8"/>
        <v>0.35227272727272729</v>
      </c>
      <c r="H105" s="600" t="s">
        <v>667</v>
      </c>
      <c r="I105" s="595"/>
      <c r="J105" s="570"/>
      <c r="K105" s="570"/>
      <c r="L105" s="570"/>
      <c r="M105" s="575"/>
      <c r="N105" s="576"/>
      <c r="O105" s="576"/>
      <c r="P105" s="576"/>
      <c r="Q105" s="576"/>
      <c r="R105" s="576"/>
      <c r="S105" s="576"/>
      <c r="T105"/>
      <c r="U105"/>
      <c r="V105"/>
      <c r="W105"/>
      <c r="X105"/>
      <c r="Y105"/>
      <c r="Z105"/>
      <c r="AA105"/>
      <c r="AB105"/>
    </row>
    <row r="106" spans="1:28" ht="15.75" customHeight="1">
      <c r="A106" s="359"/>
      <c r="B106" s="748" t="s">
        <v>579</v>
      </c>
      <c r="C106" s="595"/>
      <c r="D106" s="115">
        <f>D95+D96+D97+D98+D99+D100+D101+D102+D103+D104+D105</f>
        <v>179930</v>
      </c>
      <c r="E106" s="152">
        <f t="shared" si="7"/>
        <v>0.5362081296936464</v>
      </c>
      <c r="F106" s="470">
        <f>SUM(F95:F105)</f>
        <v>46944</v>
      </c>
      <c r="G106" s="424">
        <f t="shared" si="8"/>
        <v>0.26090146167954203</v>
      </c>
      <c r="H106" s="754"/>
      <c r="I106" s="595"/>
      <c r="J106" s="570"/>
      <c r="K106" s="570"/>
      <c r="L106" s="570"/>
      <c r="M106" s="575"/>
      <c r="N106" s="576"/>
      <c r="O106" s="576"/>
      <c r="P106" s="576"/>
      <c r="Q106" s="576"/>
      <c r="R106" s="576"/>
      <c r="S106" s="576"/>
      <c r="T106"/>
      <c r="U106"/>
      <c r="V106"/>
      <c r="W106"/>
      <c r="X106"/>
      <c r="Y106"/>
      <c r="Z106"/>
      <c r="AA106"/>
      <c r="AB106"/>
    </row>
    <row r="107" spans="1:28" ht="30" customHeight="1">
      <c r="A107" s="359"/>
      <c r="B107" s="605" t="s">
        <v>668</v>
      </c>
      <c r="C107" s="595"/>
      <c r="D107" s="117">
        <f>D791</f>
        <v>8000</v>
      </c>
      <c r="E107" s="150">
        <f t="shared" si="7"/>
        <v>2.3840743831207534E-2</v>
      </c>
      <c r="F107" s="117">
        <f>F791</f>
        <v>0</v>
      </c>
      <c r="G107" s="423">
        <f t="shared" si="8"/>
        <v>0</v>
      </c>
      <c r="H107" s="605"/>
      <c r="I107" s="595"/>
      <c r="J107" s="570"/>
      <c r="K107" s="570"/>
      <c r="L107" s="570"/>
      <c r="M107" s="575"/>
      <c r="N107" s="576"/>
      <c r="O107" s="576"/>
      <c r="P107" s="576"/>
      <c r="Q107" s="576"/>
      <c r="R107" s="576"/>
      <c r="S107" s="576"/>
      <c r="T107"/>
      <c r="U107"/>
      <c r="V107"/>
      <c r="W107"/>
      <c r="X107"/>
      <c r="Y107"/>
      <c r="Z107"/>
      <c r="AA107"/>
      <c r="AB107"/>
    </row>
    <row r="108" spans="1:28" ht="15.75" customHeight="1">
      <c r="A108" s="359"/>
      <c r="B108" s="640" t="s">
        <v>669</v>
      </c>
      <c r="C108" s="595"/>
      <c r="D108" s="153">
        <f>D106+D107</f>
        <v>187930</v>
      </c>
      <c r="E108" s="154">
        <f t="shared" si="7"/>
        <v>0.560048873524854</v>
      </c>
      <c r="F108" s="476">
        <f>F106+F107</f>
        <v>46944</v>
      </c>
      <c r="G108" s="477">
        <f t="shared" si="8"/>
        <v>0.24979513648698984</v>
      </c>
      <c r="H108" s="811"/>
      <c r="I108" s="643"/>
      <c r="J108" s="570"/>
      <c r="K108" s="570"/>
      <c r="L108" s="570"/>
      <c r="M108" s="575"/>
      <c r="N108" s="576"/>
      <c r="O108" s="576"/>
      <c r="P108" s="576"/>
      <c r="Q108" s="576"/>
      <c r="R108" s="576"/>
      <c r="S108" s="576"/>
      <c r="T108"/>
      <c r="U108"/>
      <c r="V108"/>
      <c r="W108"/>
      <c r="X108"/>
      <c r="Y108"/>
      <c r="Z108"/>
      <c r="AA108"/>
      <c r="AB108"/>
    </row>
    <row r="109" spans="1:28" s="420" customFormat="1" ht="15.75" customHeight="1">
      <c r="A109" s="359"/>
      <c r="B109" s="732" t="s">
        <v>1240</v>
      </c>
      <c r="C109" s="412" t="s">
        <v>806</v>
      </c>
      <c r="D109" s="413">
        <f>D793</f>
        <v>300</v>
      </c>
      <c r="E109" s="471">
        <f>D109/$D$116</f>
        <v>8.9402789367028256E-4</v>
      </c>
      <c r="F109" s="413">
        <f>F793</f>
        <v>0</v>
      </c>
      <c r="G109" s="448">
        <f>G793</f>
        <v>0</v>
      </c>
      <c r="H109" s="479"/>
      <c r="I109" s="479"/>
      <c r="J109" s="570"/>
      <c r="K109" s="570"/>
      <c r="L109" s="570"/>
      <c r="M109" s="575"/>
      <c r="N109" s="576"/>
      <c r="O109" s="576"/>
      <c r="P109" s="576"/>
      <c r="Q109" s="576"/>
      <c r="R109" s="576"/>
      <c r="S109" s="576"/>
      <c r="T109" s="421"/>
      <c r="U109" s="421"/>
      <c r="V109" s="421"/>
      <c r="W109" s="421"/>
      <c r="X109" s="421"/>
      <c r="Y109" s="421"/>
      <c r="Z109" s="421"/>
      <c r="AA109" s="421"/>
      <c r="AB109" s="421"/>
    </row>
    <row r="110" spans="1:28" s="420" customFormat="1" ht="15.75" customHeight="1">
      <c r="A110" s="359"/>
      <c r="B110" s="732"/>
      <c r="C110" s="412" t="s">
        <v>970</v>
      </c>
      <c r="D110" s="413">
        <f t="shared" ref="D110:F116" si="9">D794</f>
        <v>1600</v>
      </c>
      <c r="E110" s="471">
        <f t="shared" ref="E110:E116" si="10">D110/$D$116</f>
        <v>4.7681487662415067E-3</v>
      </c>
      <c r="F110" s="413">
        <f t="shared" si="9"/>
        <v>1560</v>
      </c>
      <c r="G110" s="448">
        <f t="shared" ref="G110" si="11">G794</f>
        <v>0.97499999999999998</v>
      </c>
      <c r="H110" s="479"/>
      <c r="I110" s="479"/>
      <c r="J110" s="570"/>
      <c r="K110" s="570"/>
      <c r="L110" s="570"/>
      <c r="M110" s="575"/>
      <c r="N110" s="576"/>
      <c r="O110" s="576"/>
      <c r="P110" s="576"/>
      <c r="Q110" s="576"/>
      <c r="R110" s="576"/>
      <c r="S110" s="576"/>
      <c r="T110" s="421"/>
      <c r="U110" s="421"/>
      <c r="V110" s="421"/>
      <c r="W110" s="421"/>
      <c r="X110" s="421"/>
      <c r="Y110" s="421"/>
      <c r="Z110" s="421"/>
      <c r="AA110" s="421"/>
      <c r="AB110" s="421"/>
    </row>
    <row r="111" spans="1:28" s="420" customFormat="1" ht="15.75" customHeight="1">
      <c r="A111" s="359"/>
      <c r="B111" s="419" t="s">
        <v>1234</v>
      </c>
      <c r="C111" s="412" t="s">
        <v>312</v>
      </c>
      <c r="D111" s="413">
        <f t="shared" si="9"/>
        <v>300</v>
      </c>
      <c r="E111" s="471">
        <f t="shared" si="10"/>
        <v>8.9402789367028256E-4</v>
      </c>
      <c r="F111" s="413">
        <f t="shared" si="9"/>
        <v>300</v>
      </c>
      <c r="G111" s="448">
        <f t="shared" ref="G111" si="12">G795</f>
        <v>1</v>
      </c>
      <c r="H111" s="479"/>
      <c r="I111" s="479"/>
      <c r="J111" s="570"/>
      <c r="K111" s="570"/>
      <c r="L111" s="570"/>
      <c r="M111" s="575"/>
      <c r="N111" s="576"/>
      <c r="O111" s="576"/>
      <c r="P111" s="576"/>
      <c r="Q111" s="576"/>
      <c r="R111" s="576"/>
      <c r="S111" s="576"/>
      <c r="T111" s="421"/>
      <c r="U111" s="421"/>
      <c r="V111" s="421"/>
      <c r="W111" s="421"/>
      <c r="X111" s="421"/>
      <c r="Y111" s="421"/>
      <c r="Z111" s="421"/>
      <c r="AA111" s="421"/>
      <c r="AB111" s="421"/>
    </row>
    <row r="112" spans="1:28" s="420" customFormat="1" ht="15.75" customHeight="1">
      <c r="A112" s="359"/>
      <c r="B112" s="416" t="s">
        <v>1236</v>
      </c>
      <c r="C112" s="412" t="s">
        <v>1237</v>
      </c>
      <c r="D112" s="413">
        <f t="shared" si="9"/>
        <v>300</v>
      </c>
      <c r="E112" s="471">
        <f t="shared" si="10"/>
        <v>8.9402789367028256E-4</v>
      </c>
      <c r="F112" s="413">
        <f t="shared" si="9"/>
        <v>300</v>
      </c>
      <c r="G112" s="448">
        <f t="shared" ref="G112" si="13">G796</f>
        <v>1</v>
      </c>
      <c r="H112" s="479"/>
      <c r="I112" s="479"/>
      <c r="J112" s="570"/>
      <c r="K112" s="570"/>
      <c r="L112" s="570"/>
      <c r="M112" s="575"/>
      <c r="N112" s="576"/>
      <c r="O112" s="576"/>
      <c r="P112" s="576"/>
      <c r="Q112" s="576"/>
      <c r="R112" s="576"/>
      <c r="S112" s="576"/>
      <c r="T112" s="421"/>
      <c r="U112" s="421"/>
      <c r="V112" s="421"/>
      <c r="W112" s="421"/>
      <c r="X112" s="421"/>
      <c r="Y112" s="421"/>
      <c r="Z112" s="421"/>
      <c r="AA112" s="421"/>
      <c r="AB112" s="421"/>
    </row>
    <row r="113" spans="1:28" s="420" customFormat="1" ht="15.75" customHeight="1">
      <c r="A113" s="359"/>
      <c r="B113" s="755" t="s">
        <v>579</v>
      </c>
      <c r="C113" s="756"/>
      <c r="D113" s="472">
        <f t="shared" si="9"/>
        <v>2500</v>
      </c>
      <c r="E113" s="473">
        <f t="shared" si="10"/>
        <v>7.4502324472523543E-3</v>
      </c>
      <c r="F113" s="472">
        <f t="shared" si="9"/>
        <v>2160</v>
      </c>
      <c r="G113" s="448">
        <f t="shared" ref="G113" si="14">G797</f>
        <v>0.86399999999999999</v>
      </c>
      <c r="H113" s="479"/>
      <c r="I113" s="479"/>
      <c r="J113" s="570"/>
      <c r="K113" s="570"/>
      <c r="L113" s="570"/>
      <c r="M113" s="575"/>
      <c r="N113" s="576"/>
      <c r="O113" s="576"/>
      <c r="P113" s="576"/>
      <c r="Q113" s="576"/>
      <c r="R113" s="576"/>
      <c r="S113" s="576"/>
      <c r="T113" s="421"/>
      <c r="U113" s="421"/>
      <c r="V113" s="421"/>
      <c r="W113" s="421"/>
      <c r="X113" s="421"/>
      <c r="Y113" s="421"/>
      <c r="Z113" s="421"/>
      <c r="AA113" s="421"/>
      <c r="AB113" s="421"/>
    </row>
    <row r="114" spans="1:28" s="420" customFormat="1" ht="15.75" customHeight="1">
      <c r="A114" s="359"/>
      <c r="B114" s="725" t="s">
        <v>668</v>
      </c>
      <c r="C114" s="751"/>
      <c r="D114" s="474">
        <f t="shared" si="9"/>
        <v>130</v>
      </c>
      <c r="E114" s="471">
        <f t="shared" si="10"/>
        <v>3.8741208725712244E-4</v>
      </c>
      <c r="F114" s="474">
        <f t="shared" si="9"/>
        <v>0</v>
      </c>
      <c r="G114" s="448">
        <f t="shared" ref="G114" si="15">G798</f>
        <v>0</v>
      </c>
      <c r="H114" s="479"/>
      <c r="I114" s="479"/>
      <c r="J114" s="570"/>
      <c r="K114" s="570"/>
      <c r="L114" s="570"/>
      <c r="M114" s="575"/>
      <c r="N114" s="576"/>
      <c r="O114" s="576"/>
      <c r="P114" s="576"/>
      <c r="Q114" s="576"/>
      <c r="R114" s="576"/>
      <c r="S114" s="576"/>
      <c r="T114" s="421"/>
      <c r="U114" s="421"/>
      <c r="V114" s="421"/>
      <c r="W114" s="421"/>
      <c r="X114" s="421"/>
      <c r="Y114" s="421"/>
      <c r="Z114" s="421"/>
      <c r="AA114" s="421"/>
      <c r="AB114" s="421"/>
    </row>
    <row r="115" spans="1:28" s="420" customFormat="1" ht="15.75" customHeight="1">
      <c r="A115" s="359"/>
      <c r="B115" s="752" t="s">
        <v>1241</v>
      </c>
      <c r="C115" s="753"/>
      <c r="D115" s="475">
        <f t="shared" si="9"/>
        <v>2630</v>
      </c>
      <c r="E115" s="471">
        <f t="shared" si="10"/>
        <v>7.8376445345094761E-3</v>
      </c>
      <c r="F115" s="475">
        <f t="shared" si="9"/>
        <v>2160</v>
      </c>
      <c r="G115" s="448">
        <f t="shared" ref="G115" si="16">G799</f>
        <v>0.82129277566539927</v>
      </c>
      <c r="H115" s="479"/>
      <c r="I115" s="479"/>
      <c r="J115" s="570"/>
      <c r="K115" s="570"/>
      <c r="L115" s="570"/>
      <c r="M115" s="575"/>
      <c r="N115" s="576"/>
      <c r="O115" s="576"/>
      <c r="P115" s="576"/>
      <c r="Q115" s="576"/>
      <c r="R115" s="576"/>
      <c r="S115" s="576"/>
      <c r="T115" s="421"/>
      <c r="U115" s="421"/>
      <c r="V115" s="421"/>
      <c r="W115" s="421"/>
      <c r="X115" s="421"/>
      <c r="Y115" s="421"/>
      <c r="Z115" s="421"/>
      <c r="AA115" s="421"/>
      <c r="AB115" s="421"/>
    </row>
    <row r="116" spans="1:28" ht="15.75" customHeight="1">
      <c r="A116" s="359"/>
      <c r="B116" s="772" t="s">
        <v>670</v>
      </c>
      <c r="C116" s="595"/>
      <c r="D116" s="131">
        <f t="shared" si="9"/>
        <v>335560</v>
      </c>
      <c r="E116" s="155">
        <f t="shared" si="10"/>
        <v>1</v>
      </c>
      <c r="F116" s="395">
        <f>F108+F92</f>
        <v>46944</v>
      </c>
      <c r="G116" s="478">
        <f t="shared" si="8"/>
        <v>0.13989748480152581</v>
      </c>
      <c r="H116" s="773"/>
      <c r="I116" s="620"/>
      <c r="J116" s="570"/>
      <c r="K116" s="570"/>
      <c r="L116" s="570"/>
      <c r="M116" s="575"/>
      <c r="N116" s="576"/>
      <c r="O116" s="576"/>
      <c r="P116" s="576"/>
      <c r="Q116" s="576"/>
      <c r="R116" s="576"/>
      <c r="S116" s="576"/>
      <c r="T116"/>
      <c r="U116"/>
      <c r="V116"/>
      <c r="W116"/>
      <c r="X116"/>
      <c r="Y116"/>
      <c r="Z116"/>
      <c r="AA116"/>
      <c r="AB116"/>
    </row>
    <row r="117" spans="1:28" ht="15.75" customHeight="1">
      <c r="A117" s="359"/>
      <c r="B117" s="639" t="s">
        <v>671</v>
      </c>
      <c r="C117" s="602"/>
      <c r="D117" s="602"/>
      <c r="E117" s="602"/>
      <c r="F117" s="602"/>
      <c r="G117" s="602"/>
      <c r="H117" s="602"/>
      <c r="I117" s="595"/>
      <c r="J117" s="570"/>
      <c r="K117" s="570"/>
      <c r="L117" s="570"/>
      <c r="M117" s="575"/>
      <c r="N117" s="576"/>
      <c r="O117" s="576"/>
      <c r="P117" s="576"/>
      <c r="Q117" s="576"/>
      <c r="R117" s="576"/>
      <c r="S117" s="576"/>
      <c r="T117"/>
      <c r="U117"/>
      <c r="V117"/>
      <c r="W117"/>
      <c r="X117"/>
      <c r="Y117"/>
      <c r="Z117"/>
      <c r="AA117"/>
      <c r="AB117"/>
    </row>
    <row r="118" spans="1:28" ht="15.75" customHeight="1">
      <c r="A118" s="359"/>
      <c r="B118" s="750" t="s">
        <v>613</v>
      </c>
      <c r="C118" s="602"/>
      <c r="D118" s="602"/>
      <c r="E118" s="602"/>
      <c r="F118" s="602"/>
      <c r="G118" s="602"/>
      <c r="H118" s="602"/>
      <c r="I118" s="595"/>
      <c r="J118" s="570"/>
      <c r="K118" s="570"/>
      <c r="L118" s="570"/>
      <c r="M118" s="575"/>
      <c r="N118" s="576"/>
      <c r="O118" s="576"/>
      <c r="P118" s="576"/>
      <c r="Q118" s="576"/>
      <c r="R118" s="576"/>
      <c r="S118" s="576"/>
      <c r="T118"/>
      <c r="U118"/>
      <c r="V118"/>
      <c r="W118"/>
      <c r="X118"/>
      <c r="Y118"/>
      <c r="Z118"/>
      <c r="AA118"/>
      <c r="AB118"/>
    </row>
    <row r="119" spans="1:28" ht="15.75" customHeight="1">
      <c r="A119" s="359"/>
      <c r="B119" s="134" t="s">
        <v>642</v>
      </c>
      <c r="C119" s="134" t="s">
        <v>616</v>
      </c>
      <c r="D119" s="110" t="s">
        <v>591</v>
      </c>
      <c r="E119" s="136" t="s">
        <v>592</v>
      </c>
      <c r="F119" s="176" t="s">
        <v>730</v>
      </c>
      <c r="G119" s="422" t="s">
        <v>731</v>
      </c>
      <c r="H119" s="596" t="s">
        <v>593</v>
      </c>
      <c r="I119" s="595"/>
      <c r="J119" s="570"/>
      <c r="K119" s="570"/>
      <c r="L119" s="570"/>
      <c r="M119" s="575"/>
      <c r="N119" s="576"/>
      <c r="O119" s="576"/>
      <c r="P119" s="576"/>
      <c r="Q119" s="576"/>
      <c r="R119" s="576"/>
      <c r="S119" s="576"/>
      <c r="T119"/>
      <c r="U119"/>
      <c r="V119"/>
      <c r="W119"/>
      <c r="X119"/>
      <c r="Y119"/>
      <c r="Z119"/>
      <c r="AA119"/>
      <c r="AB119"/>
    </row>
    <row r="120" spans="1:28" ht="15.75" customHeight="1">
      <c r="A120" s="359"/>
      <c r="B120" s="134" t="s">
        <v>672</v>
      </c>
      <c r="C120" s="134" t="s">
        <v>115</v>
      </c>
      <c r="D120" s="117">
        <f>D818</f>
        <v>17360</v>
      </c>
      <c r="E120" s="150">
        <f>D120/D$123</f>
        <v>0.95238095238095233</v>
      </c>
      <c r="F120" s="117">
        <f>F818</f>
        <v>5520</v>
      </c>
      <c r="G120" s="425">
        <f>F120/D120</f>
        <v>0.31797235023041476</v>
      </c>
      <c r="H120" s="596"/>
      <c r="I120" s="595"/>
      <c r="J120" s="570"/>
      <c r="K120" s="570"/>
      <c r="L120" s="570"/>
      <c r="M120" s="575"/>
      <c r="N120" s="576"/>
      <c r="O120" s="576"/>
      <c r="P120" s="576"/>
      <c r="Q120" s="576"/>
      <c r="R120" s="576"/>
      <c r="S120" s="576"/>
      <c r="T120"/>
      <c r="U120"/>
      <c r="V120"/>
      <c r="W120"/>
      <c r="X120"/>
      <c r="Y120"/>
      <c r="Z120"/>
      <c r="AA120"/>
      <c r="AB120"/>
    </row>
    <row r="121" spans="1:28" ht="15.75" customHeight="1">
      <c r="A121" s="359"/>
      <c r="B121" s="676" t="s">
        <v>668</v>
      </c>
      <c r="C121" s="595"/>
      <c r="D121" s="117">
        <f>D819</f>
        <v>868</v>
      </c>
      <c r="E121" s="150">
        <f>D121/D$123</f>
        <v>4.7619047619047616E-2</v>
      </c>
      <c r="F121" s="117">
        <f>F819</f>
        <v>0</v>
      </c>
      <c r="G121" s="423">
        <f>F121/D121</f>
        <v>0</v>
      </c>
      <c r="H121" s="605"/>
      <c r="I121" s="595"/>
      <c r="J121" s="570"/>
      <c r="K121" s="570"/>
      <c r="L121" s="570"/>
      <c r="M121" s="575"/>
      <c r="N121" s="576"/>
      <c r="O121" s="576"/>
      <c r="P121" s="576"/>
      <c r="Q121" s="576"/>
      <c r="R121" s="576"/>
      <c r="S121" s="576"/>
      <c r="T121"/>
      <c r="U121"/>
      <c r="V121"/>
      <c r="W121"/>
      <c r="X121"/>
      <c r="Y121"/>
      <c r="Z121"/>
      <c r="AA121"/>
      <c r="AB121"/>
    </row>
    <row r="122" spans="1:28" ht="15.75" customHeight="1">
      <c r="A122" s="359"/>
      <c r="B122" s="640" t="s">
        <v>673</v>
      </c>
      <c r="C122" s="595"/>
      <c r="D122" s="153">
        <f>SUM(D120:D121)</f>
        <v>18228</v>
      </c>
      <c r="E122" s="154">
        <f>D122/D$123</f>
        <v>1</v>
      </c>
      <c r="F122" s="153">
        <f>SUM(F120:F121)</f>
        <v>5520</v>
      </c>
      <c r="G122" s="452">
        <f>F122/D122</f>
        <v>0.30283080974325216</v>
      </c>
      <c r="H122" s="614"/>
      <c r="I122" s="595"/>
      <c r="J122" s="570"/>
      <c r="K122" s="570"/>
      <c r="L122" s="570"/>
      <c r="M122" s="575"/>
      <c r="N122" s="576"/>
      <c r="O122" s="576"/>
      <c r="P122" s="576"/>
      <c r="Q122" s="576"/>
      <c r="R122" s="576"/>
      <c r="S122" s="576"/>
      <c r="T122"/>
      <c r="U122"/>
      <c r="V122"/>
      <c r="W122"/>
      <c r="X122"/>
      <c r="Y122"/>
      <c r="Z122"/>
      <c r="AA122"/>
      <c r="AB122"/>
    </row>
    <row r="123" spans="1:28" ht="15.75" customHeight="1">
      <c r="A123" s="359"/>
      <c r="B123" s="749" t="s">
        <v>674</v>
      </c>
      <c r="C123" s="595"/>
      <c r="D123" s="131">
        <f>D122</f>
        <v>18228</v>
      </c>
      <c r="E123" s="155">
        <f>D123/D$123</f>
        <v>1</v>
      </c>
      <c r="F123" s="131">
        <f>F122</f>
        <v>5520</v>
      </c>
      <c r="G123" s="453">
        <f>F123/D123</f>
        <v>0.30283080974325216</v>
      </c>
      <c r="H123" s="615"/>
      <c r="I123" s="595"/>
      <c r="J123" s="570"/>
      <c r="K123" s="570"/>
      <c r="L123" s="570"/>
      <c r="M123" s="575"/>
      <c r="N123" s="576"/>
      <c r="O123" s="576"/>
      <c r="P123" s="576"/>
      <c r="Q123" s="576"/>
      <c r="R123" s="576"/>
      <c r="S123" s="576"/>
      <c r="T123"/>
      <c r="U123"/>
      <c r="V123"/>
      <c r="W123"/>
      <c r="X123"/>
      <c r="Y123"/>
      <c r="Z123"/>
      <c r="AA123"/>
      <c r="AB123"/>
    </row>
    <row r="124" spans="1:28" ht="15.75" customHeight="1">
      <c r="A124" s="363"/>
      <c r="B124" s="212"/>
      <c r="C124" s="195"/>
      <c r="D124" s="231"/>
      <c r="E124" s="183"/>
      <c r="F124" s="183"/>
      <c r="G124" s="429"/>
      <c r="H124" s="697"/>
      <c r="I124" s="595"/>
      <c r="J124" s="575"/>
      <c r="K124" s="575"/>
      <c r="L124" s="575"/>
      <c r="M124" s="575"/>
      <c r="N124" s="576"/>
      <c r="O124" s="576"/>
      <c r="P124" s="576"/>
      <c r="Q124" s="576"/>
      <c r="R124" s="576"/>
      <c r="S124" s="576"/>
      <c r="T124"/>
      <c r="U124"/>
      <c r="V124"/>
      <c r="W124"/>
      <c r="X124"/>
      <c r="Y124"/>
      <c r="Z124"/>
      <c r="AA124"/>
      <c r="AB124"/>
    </row>
    <row r="125" spans="1:28" ht="15.75" customHeight="1">
      <c r="A125" s="359"/>
      <c r="B125" s="639" t="s">
        <v>675</v>
      </c>
      <c r="C125" s="602"/>
      <c r="D125" s="602"/>
      <c r="E125" s="602"/>
      <c r="F125" s="602"/>
      <c r="G125" s="602"/>
      <c r="H125" s="602"/>
      <c r="I125" s="595"/>
      <c r="J125" s="570"/>
      <c r="K125" s="570"/>
      <c r="L125" s="570"/>
      <c r="M125" s="575"/>
      <c r="N125" s="576"/>
      <c r="O125" s="576"/>
      <c r="P125" s="576"/>
      <c r="Q125" s="576"/>
      <c r="R125" s="576"/>
      <c r="S125" s="576"/>
      <c r="T125"/>
      <c r="U125"/>
      <c r="V125"/>
      <c r="W125"/>
      <c r="X125"/>
      <c r="Y125"/>
      <c r="Z125"/>
      <c r="AA125"/>
      <c r="AB125"/>
    </row>
    <row r="126" spans="1:28" ht="15.75" customHeight="1">
      <c r="A126" s="359"/>
      <c r="B126" s="746" t="s">
        <v>641</v>
      </c>
      <c r="C126" s="602"/>
      <c r="D126" s="602"/>
      <c r="E126" s="602"/>
      <c r="F126" s="602"/>
      <c r="G126" s="602"/>
      <c r="H126" s="602"/>
      <c r="I126" s="595"/>
      <c r="J126" s="570"/>
      <c r="K126" s="570"/>
      <c r="L126" s="570"/>
      <c r="M126" s="575"/>
      <c r="N126" s="576"/>
      <c r="O126" s="576"/>
      <c r="P126" s="576"/>
      <c r="Q126" s="576"/>
      <c r="R126" s="576"/>
      <c r="S126" s="576"/>
      <c r="T126"/>
      <c r="U126"/>
      <c r="V126"/>
      <c r="W126"/>
      <c r="X126"/>
      <c r="Y126"/>
      <c r="Z126"/>
      <c r="AA126"/>
      <c r="AB126"/>
    </row>
    <row r="127" spans="1:28" ht="15.75" customHeight="1">
      <c r="A127" s="359"/>
      <c r="B127" s="134" t="s">
        <v>642</v>
      </c>
      <c r="C127" s="135" t="s">
        <v>616</v>
      </c>
      <c r="D127" s="110" t="s">
        <v>591</v>
      </c>
      <c r="E127" s="136" t="s">
        <v>592</v>
      </c>
      <c r="F127" s="176" t="s">
        <v>730</v>
      </c>
      <c r="G127" s="422" t="s">
        <v>731</v>
      </c>
      <c r="H127" s="596" t="s">
        <v>593</v>
      </c>
      <c r="I127" s="595"/>
      <c r="J127" s="570"/>
      <c r="K127" s="570"/>
      <c r="L127" s="570"/>
      <c r="M127" s="575"/>
      <c r="N127" s="576"/>
      <c r="O127" s="576"/>
      <c r="P127" s="576"/>
      <c r="Q127" s="576"/>
      <c r="R127" s="576"/>
      <c r="S127" s="576"/>
      <c r="T127"/>
      <c r="U127"/>
      <c r="V127"/>
      <c r="W127"/>
      <c r="X127"/>
      <c r="Y127"/>
      <c r="Z127"/>
      <c r="AA127"/>
      <c r="AB127"/>
    </row>
    <row r="128" spans="1:28" ht="15.75" customHeight="1">
      <c r="A128" s="359"/>
      <c r="B128" s="597" t="s">
        <v>676</v>
      </c>
      <c r="C128" s="89" t="s">
        <v>7</v>
      </c>
      <c r="D128" s="117">
        <f>D290</f>
        <v>531058</v>
      </c>
      <c r="E128" s="150">
        <f t="shared" ref="E128:E135" si="17">D128/D$226</f>
        <v>0.15961042289500896</v>
      </c>
      <c r="F128" s="117">
        <f>F290</f>
        <v>0</v>
      </c>
      <c r="G128" s="425">
        <f t="shared" ref="G128:G135" si="18">F128/D128</f>
        <v>0</v>
      </c>
      <c r="H128" s="600" t="s">
        <v>677</v>
      </c>
      <c r="I128" s="595"/>
      <c r="J128" s="570"/>
      <c r="K128" s="570"/>
      <c r="L128" s="570"/>
      <c r="M128" s="575"/>
      <c r="N128" s="576"/>
      <c r="O128" s="576"/>
      <c r="P128" s="576"/>
      <c r="Q128" s="576"/>
      <c r="R128" s="576"/>
      <c r="S128" s="576"/>
      <c r="T128"/>
      <c r="U128"/>
      <c r="V128"/>
      <c r="W128"/>
      <c r="X128"/>
      <c r="Y128"/>
      <c r="Z128"/>
      <c r="AA128"/>
      <c r="AB128"/>
    </row>
    <row r="129" spans="1:28" ht="15.75" customHeight="1">
      <c r="A129" s="359"/>
      <c r="B129" s="598"/>
      <c r="C129" s="89" t="s">
        <v>20</v>
      </c>
      <c r="D129" s="117">
        <f>D354</f>
        <v>4458</v>
      </c>
      <c r="E129" s="150">
        <f t="shared" si="17"/>
        <v>1.339859799242173E-3</v>
      </c>
      <c r="F129" s="117">
        <f>F354</f>
        <v>0</v>
      </c>
      <c r="G129" s="425">
        <f t="shared" si="18"/>
        <v>0</v>
      </c>
      <c r="H129" s="600" t="s">
        <v>678</v>
      </c>
      <c r="I129" s="595"/>
      <c r="J129" s="570"/>
      <c r="K129" s="570"/>
      <c r="L129" s="570"/>
      <c r="M129" s="575"/>
      <c r="N129" s="576"/>
      <c r="O129" s="576"/>
      <c r="P129" s="576"/>
      <c r="Q129" s="576"/>
      <c r="R129" s="576"/>
      <c r="S129" s="576"/>
      <c r="T129"/>
      <c r="U129"/>
      <c r="V129"/>
      <c r="W129"/>
      <c r="X129"/>
      <c r="Y129"/>
      <c r="Z129"/>
      <c r="AA129"/>
      <c r="AB129"/>
    </row>
    <row r="130" spans="1:28" ht="15.75" customHeight="1">
      <c r="A130" s="359"/>
      <c r="B130" s="598"/>
      <c r="C130" s="89" t="s">
        <v>20</v>
      </c>
      <c r="D130" s="117">
        <f>D355</f>
        <v>8000</v>
      </c>
      <c r="E130" s="150">
        <f t="shared" si="17"/>
        <v>2.4044141754009387E-3</v>
      </c>
      <c r="F130" s="117">
        <f>F355</f>
        <v>0</v>
      </c>
      <c r="G130" s="425">
        <f t="shared" si="18"/>
        <v>0</v>
      </c>
      <c r="H130" s="600" t="s">
        <v>679</v>
      </c>
      <c r="I130" s="595"/>
      <c r="J130" s="570"/>
      <c r="K130" s="570"/>
      <c r="L130" s="570"/>
      <c r="M130" s="575"/>
      <c r="N130" s="576"/>
      <c r="O130" s="576"/>
      <c r="P130" s="576"/>
      <c r="Q130" s="576"/>
      <c r="R130" s="576"/>
      <c r="S130" s="576"/>
      <c r="T130"/>
      <c r="U130"/>
      <c r="V130"/>
      <c r="W130"/>
      <c r="X130"/>
      <c r="Y130"/>
      <c r="Z130"/>
      <c r="AA130"/>
      <c r="AB130"/>
    </row>
    <row r="131" spans="1:28" ht="15.75" customHeight="1">
      <c r="A131" s="359"/>
      <c r="B131" s="599"/>
      <c r="C131" s="89" t="s">
        <v>16</v>
      </c>
      <c r="D131" s="117">
        <f>D433</f>
        <v>11361</v>
      </c>
      <c r="E131" s="150">
        <f t="shared" si="17"/>
        <v>3.4145686808412577E-3</v>
      </c>
      <c r="F131" s="117">
        <f>F433</f>
        <v>11361</v>
      </c>
      <c r="G131" s="425">
        <f t="shared" si="18"/>
        <v>1</v>
      </c>
      <c r="H131" s="600" t="s">
        <v>680</v>
      </c>
      <c r="I131" s="595"/>
      <c r="J131" s="570"/>
      <c r="K131" s="570"/>
      <c r="L131" s="570"/>
      <c r="M131" s="575"/>
      <c r="N131" s="576"/>
      <c r="O131" s="576"/>
      <c r="P131" s="576"/>
      <c r="Q131" s="576"/>
      <c r="R131" s="576"/>
      <c r="S131" s="576"/>
      <c r="T131"/>
      <c r="U131"/>
      <c r="V131"/>
      <c r="W131"/>
      <c r="X131"/>
      <c r="Y131"/>
      <c r="Z131"/>
      <c r="AA131"/>
      <c r="AB131"/>
    </row>
    <row r="132" spans="1:28" ht="15.75" customHeight="1">
      <c r="A132" s="359"/>
      <c r="B132" s="632" t="s">
        <v>672</v>
      </c>
      <c r="C132" s="89" t="s">
        <v>20</v>
      </c>
      <c r="D132" s="117">
        <f>D353</f>
        <v>7000</v>
      </c>
      <c r="E132" s="150">
        <f t="shared" si="17"/>
        <v>2.1038624034758211E-3</v>
      </c>
      <c r="F132" s="117">
        <f>F353</f>
        <v>2222.4</v>
      </c>
      <c r="G132" s="425">
        <f t="shared" si="18"/>
        <v>0.31748571428571432</v>
      </c>
      <c r="H132" s="600" t="s">
        <v>681</v>
      </c>
      <c r="I132" s="595"/>
      <c r="J132" s="570"/>
      <c r="K132" s="570"/>
      <c r="L132" s="570"/>
      <c r="M132" s="575"/>
      <c r="N132" s="576"/>
      <c r="O132" s="576"/>
      <c r="P132" s="576"/>
      <c r="Q132" s="576"/>
      <c r="R132" s="576"/>
      <c r="S132" s="576"/>
      <c r="T132"/>
      <c r="U132"/>
      <c r="V132"/>
      <c r="W132"/>
      <c r="X132"/>
      <c r="Y132"/>
      <c r="Z132"/>
      <c r="AA132"/>
      <c r="AB132"/>
    </row>
    <row r="133" spans="1:28" ht="15.75" customHeight="1">
      <c r="A133" s="359"/>
      <c r="B133" s="599"/>
      <c r="C133" s="89" t="s">
        <v>86</v>
      </c>
      <c r="D133" s="117">
        <f>D639</f>
        <v>15000</v>
      </c>
      <c r="E133" s="150">
        <f t="shared" si="17"/>
        <v>4.5082765788767602E-3</v>
      </c>
      <c r="F133" s="117">
        <f>F639</f>
        <v>0</v>
      </c>
      <c r="G133" s="425">
        <f t="shared" si="18"/>
        <v>0</v>
      </c>
      <c r="H133" s="600" t="s">
        <v>682</v>
      </c>
      <c r="I133" s="595"/>
      <c r="J133" s="570"/>
      <c r="K133" s="570"/>
      <c r="L133" s="570"/>
      <c r="M133" s="575"/>
      <c r="N133" s="576"/>
      <c r="O133" s="576"/>
      <c r="P133" s="576"/>
      <c r="Q133" s="576"/>
      <c r="R133" s="576"/>
      <c r="S133" s="576"/>
      <c r="T133"/>
      <c r="U133"/>
      <c r="V133"/>
      <c r="W133"/>
      <c r="X133"/>
      <c r="Y133"/>
      <c r="Z133"/>
      <c r="AA133"/>
      <c r="AB133"/>
    </row>
    <row r="134" spans="1:28" ht="15.75" customHeight="1">
      <c r="A134" s="359"/>
      <c r="B134" s="748" t="s">
        <v>579</v>
      </c>
      <c r="C134" s="595"/>
      <c r="D134" s="115">
        <f>SUM(D128:D133)</f>
        <v>576877</v>
      </c>
      <c r="E134" s="152">
        <f t="shared" si="17"/>
        <v>0.1733814045328459</v>
      </c>
      <c r="F134" s="115">
        <f>SUM(F128:F133)</f>
        <v>13583.4</v>
      </c>
      <c r="G134" s="424">
        <f t="shared" si="18"/>
        <v>2.3546440575720647E-2</v>
      </c>
      <c r="H134" s="630"/>
      <c r="I134" s="595"/>
      <c r="J134" s="570"/>
      <c r="K134" s="570"/>
      <c r="L134" s="570"/>
      <c r="M134" s="575"/>
      <c r="N134" s="576"/>
      <c r="O134" s="576"/>
      <c r="P134" s="576"/>
      <c r="Q134" s="576"/>
      <c r="R134" s="576"/>
      <c r="S134" s="576"/>
      <c r="T134"/>
      <c r="U134"/>
      <c r="V134"/>
      <c r="W134"/>
      <c r="X134"/>
      <c r="Y134"/>
      <c r="Z134"/>
      <c r="AA134"/>
      <c r="AB134"/>
    </row>
    <row r="135" spans="1:28" ht="15.75" customHeight="1">
      <c r="A135" s="359"/>
      <c r="B135" s="749" t="s">
        <v>645</v>
      </c>
      <c r="C135" s="595"/>
      <c r="D135" s="131">
        <f>D134</f>
        <v>576877</v>
      </c>
      <c r="E135" s="155">
        <f t="shared" si="17"/>
        <v>0.1733814045328459</v>
      </c>
      <c r="F135" s="131">
        <f>F134</f>
        <v>13583.4</v>
      </c>
      <c r="G135" s="453">
        <f t="shared" si="18"/>
        <v>2.3546440575720647E-2</v>
      </c>
      <c r="H135" s="615"/>
      <c r="I135" s="595"/>
      <c r="J135" s="570"/>
      <c r="K135" s="570"/>
      <c r="L135" s="570"/>
      <c r="M135" s="575"/>
      <c r="N135" s="576"/>
      <c r="O135" s="576"/>
      <c r="P135" s="576"/>
      <c r="Q135" s="576"/>
      <c r="R135" s="576"/>
      <c r="S135" s="576"/>
      <c r="T135"/>
      <c r="U135"/>
      <c r="V135"/>
      <c r="W135"/>
      <c r="X135"/>
      <c r="Y135"/>
      <c r="Z135"/>
      <c r="AA135"/>
      <c r="AB135"/>
    </row>
    <row r="136" spans="1:28" ht="15.75" customHeight="1">
      <c r="A136" s="359"/>
      <c r="B136" s="746" t="s">
        <v>683</v>
      </c>
      <c r="C136" s="602"/>
      <c r="D136" s="602"/>
      <c r="E136" s="602"/>
      <c r="F136" s="602"/>
      <c r="G136" s="602"/>
      <c r="H136" s="602"/>
      <c r="I136" s="595"/>
      <c r="J136" s="570"/>
      <c r="K136" s="570"/>
      <c r="L136" s="570"/>
      <c r="M136" s="575"/>
      <c r="N136" s="576"/>
      <c r="O136" s="576"/>
      <c r="P136" s="576"/>
      <c r="Q136" s="576"/>
      <c r="R136" s="576"/>
      <c r="S136" s="576"/>
      <c r="T136"/>
      <c r="U136"/>
      <c r="V136"/>
      <c r="W136"/>
      <c r="X136"/>
      <c r="Y136"/>
      <c r="Z136"/>
      <c r="AA136"/>
      <c r="AB136"/>
    </row>
    <row r="137" spans="1:28" ht="15.75" customHeight="1">
      <c r="A137" s="359"/>
      <c r="B137" s="134" t="s">
        <v>642</v>
      </c>
      <c r="C137" s="135" t="s">
        <v>616</v>
      </c>
      <c r="D137" s="110" t="s">
        <v>591</v>
      </c>
      <c r="E137" s="136" t="s">
        <v>592</v>
      </c>
      <c r="F137" s="176" t="s">
        <v>730</v>
      </c>
      <c r="G137" s="422" t="s">
        <v>731</v>
      </c>
      <c r="H137" s="596" t="s">
        <v>593</v>
      </c>
      <c r="I137" s="595"/>
      <c r="J137" s="570"/>
      <c r="K137" s="570"/>
      <c r="L137" s="570"/>
      <c r="M137" s="575"/>
      <c r="N137" s="576"/>
      <c r="O137" s="576"/>
      <c r="P137" s="576"/>
      <c r="Q137" s="576"/>
      <c r="R137" s="576"/>
      <c r="S137" s="576"/>
      <c r="T137"/>
      <c r="U137"/>
      <c r="V137"/>
      <c r="W137"/>
      <c r="X137"/>
      <c r="Y137"/>
      <c r="Z137"/>
      <c r="AA137"/>
      <c r="AB137"/>
    </row>
    <row r="138" spans="1:28" ht="15.75" customHeight="1">
      <c r="A138" s="359"/>
      <c r="B138" s="79" t="s">
        <v>672</v>
      </c>
      <c r="C138" s="89" t="s">
        <v>20</v>
      </c>
      <c r="D138" s="117">
        <f>D349</f>
        <v>5800</v>
      </c>
      <c r="E138" s="150">
        <f t="shared" ref="E138:E143" si="19">D138/D$226</f>
        <v>1.7432002771656805E-3</v>
      </c>
      <c r="F138" s="117">
        <f>F349</f>
        <v>1108.48</v>
      </c>
      <c r="G138" s="425">
        <f t="shared" ref="G138:G143" si="20">F138/D138</f>
        <v>0.19111724137931035</v>
      </c>
      <c r="H138" s="605"/>
      <c r="I138" s="595"/>
      <c r="J138" s="570"/>
      <c r="K138" s="570"/>
      <c r="L138" s="570"/>
      <c r="M138" s="575"/>
      <c r="N138" s="576"/>
      <c r="O138" s="576"/>
      <c r="P138" s="576"/>
      <c r="Q138" s="576"/>
      <c r="R138" s="576"/>
      <c r="S138" s="576"/>
      <c r="T138"/>
      <c r="U138"/>
      <c r="V138"/>
      <c r="W138"/>
      <c r="X138"/>
      <c r="Y138"/>
      <c r="Z138"/>
      <c r="AA138"/>
      <c r="AB138"/>
    </row>
    <row r="139" spans="1:28" ht="15.75" customHeight="1">
      <c r="A139" s="359"/>
      <c r="B139" s="597" t="s">
        <v>676</v>
      </c>
      <c r="C139" s="745" t="s">
        <v>7</v>
      </c>
      <c r="D139" s="117">
        <f>D242</f>
        <v>4300</v>
      </c>
      <c r="E139" s="150">
        <f t="shared" si="19"/>
        <v>1.2923726192780045E-3</v>
      </c>
      <c r="F139" s="117">
        <f>F242</f>
        <v>3036</v>
      </c>
      <c r="G139" s="461">
        <f t="shared" si="20"/>
        <v>0.70604651162790699</v>
      </c>
      <c r="H139" s="646" t="s">
        <v>684</v>
      </c>
      <c r="I139" s="595"/>
      <c r="J139" s="570"/>
      <c r="K139" s="570"/>
      <c r="L139" s="570"/>
      <c r="M139" s="575"/>
      <c r="N139" s="576"/>
      <c r="O139" s="576"/>
      <c r="P139" s="576"/>
      <c r="Q139" s="576"/>
      <c r="R139" s="576"/>
      <c r="S139" s="576"/>
      <c r="T139"/>
      <c r="U139"/>
      <c r="V139"/>
      <c r="W139"/>
      <c r="X139"/>
      <c r="Y139"/>
      <c r="Z139"/>
      <c r="AA139"/>
      <c r="AB139"/>
    </row>
    <row r="140" spans="1:28" ht="15.75" customHeight="1">
      <c r="A140" s="359"/>
      <c r="B140" s="598"/>
      <c r="C140" s="598"/>
      <c r="D140" s="117">
        <f>D248</f>
        <v>16100</v>
      </c>
      <c r="E140" s="150">
        <f t="shared" si="19"/>
        <v>4.8388835279943891E-3</v>
      </c>
      <c r="F140" s="117">
        <f>F248</f>
        <v>4760</v>
      </c>
      <c r="G140" s="461">
        <f t="shared" si="20"/>
        <v>0.29565217391304349</v>
      </c>
      <c r="H140" s="646" t="s">
        <v>685</v>
      </c>
      <c r="I140" s="595"/>
      <c r="J140" s="570"/>
      <c r="K140" s="570"/>
      <c r="L140" s="570"/>
      <c r="M140" s="575"/>
      <c r="N140" s="576"/>
      <c r="O140" s="576"/>
      <c r="P140" s="576"/>
      <c r="Q140" s="576"/>
      <c r="R140" s="576"/>
      <c r="S140" s="576"/>
      <c r="T140"/>
      <c r="U140"/>
      <c r="V140"/>
      <c r="W140"/>
      <c r="X140"/>
      <c r="Y140"/>
      <c r="Z140"/>
      <c r="AA140"/>
      <c r="AB140"/>
    </row>
    <row r="141" spans="1:28" ht="15.75" customHeight="1">
      <c r="A141" s="359"/>
      <c r="B141" s="599"/>
      <c r="C141" s="599"/>
      <c r="D141" s="117">
        <f>SUM(D249:D254)</f>
        <v>22150</v>
      </c>
      <c r="E141" s="150">
        <f t="shared" si="19"/>
        <v>6.6572217481413488E-3</v>
      </c>
      <c r="F141" s="117">
        <f>SUM(F249:F254)</f>
        <v>13311</v>
      </c>
      <c r="G141" s="461">
        <f t="shared" si="20"/>
        <v>0.60094808126410837</v>
      </c>
      <c r="H141" s="646" t="s">
        <v>686</v>
      </c>
      <c r="I141" s="595"/>
      <c r="J141" s="570"/>
      <c r="K141" s="570"/>
      <c r="L141" s="570"/>
      <c r="M141" s="575"/>
      <c r="N141" s="576"/>
      <c r="O141" s="576"/>
      <c r="P141" s="576"/>
      <c r="Q141" s="576"/>
      <c r="R141" s="576"/>
      <c r="S141" s="576"/>
      <c r="T141"/>
      <c r="U141"/>
      <c r="V141"/>
      <c r="W141"/>
      <c r="X141"/>
      <c r="Y141"/>
      <c r="Z141"/>
      <c r="AA141"/>
      <c r="AB141"/>
    </row>
    <row r="142" spans="1:28" ht="15.75" customHeight="1">
      <c r="A142" s="359"/>
      <c r="B142" s="141" t="s">
        <v>668</v>
      </c>
      <c r="C142" s="89" t="s">
        <v>7</v>
      </c>
      <c r="D142" s="117">
        <f>D255</f>
        <v>2410</v>
      </c>
      <c r="E142" s="150">
        <f t="shared" si="19"/>
        <v>7.2432977033953273E-4</v>
      </c>
      <c r="F142" s="117">
        <f>F255</f>
        <v>0</v>
      </c>
      <c r="G142" s="461">
        <f t="shared" si="20"/>
        <v>0</v>
      </c>
      <c r="H142" s="646"/>
      <c r="I142" s="595"/>
      <c r="J142" s="570"/>
      <c r="K142" s="570"/>
      <c r="L142" s="570"/>
      <c r="M142" s="575"/>
      <c r="N142" s="576"/>
      <c r="O142" s="576"/>
      <c r="P142" s="576"/>
      <c r="Q142" s="576"/>
      <c r="R142" s="576"/>
      <c r="S142" s="576"/>
      <c r="T142"/>
      <c r="U142"/>
      <c r="V142"/>
      <c r="W142"/>
      <c r="X142"/>
      <c r="Y142"/>
      <c r="Z142"/>
      <c r="AA142"/>
      <c r="AB142"/>
    </row>
    <row r="143" spans="1:28" ht="15.75" customHeight="1">
      <c r="A143" s="359"/>
      <c r="B143" s="749" t="s">
        <v>687</v>
      </c>
      <c r="C143" s="595"/>
      <c r="D143" s="131">
        <f>SUM(D138:D142)</f>
        <v>50760</v>
      </c>
      <c r="E143" s="155">
        <f t="shared" si="19"/>
        <v>1.5256007942918955E-2</v>
      </c>
      <c r="F143" s="469">
        <f>SUM(F138:F142)</f>
        <v>22215.48</v>
      </c>
      <c r="G143" s="453">
        <f t="shared" si="20"/>
        <v>0.43765721040189126</v>
      </c>
      <c r="H143" s="615"/>
      <c r="I143" s="595"/>
      <c r="J143" s="570"/>
      <c r="K143" s="570"/>
      <c r="L143" s="570"/>
      <c r="M143" s="575"/>
      <c r="N143" s="576"/>
      <c r="O143" s="576"/>
      <c r="P143" s="576"/>
      <c r="Q143" s="576"/>
      <c r="R143" s="576"/>
      <c r="S143" s="576"/>
      <c r="T143"/>
      <c r="U143"/>
      <c r="V143"/>
      <c r="W143"/>
      <c r="X143"/>
      <c r="Y143"/>
      <c r="Z143"/>
      <c r="AA143"/>
      <c r="AB143"/>
    </row>
    <row r="144" spans="1:28" ht="15.75" customHeight="1">
      <c r="A144" s="359"/>
      <c r="B144" s="212"/>
      <c r="C144" s="195"/>
      <c r="D144" s="231"/>
      <c r="E144" s="183"/>
      <c r="F144" s="183"/>
      <c r="G144" s="429"/>
      <c r="H144" s="697"/>
      <c r="I144" s="595"/>
      <c r="J144" s="570"/>
      <c r="K144" s="570"/>
      <c r="L144" s="570"/>
      <c r="M144" s="575"/>
      <c r="N144" s="576"/>
      <c r="O144" s="576"/>
      <c r="P144" s="576"/>
      <c r="Q144" s="576"/>
      <c r="R144" s="576"/>
      <c r="S144" s="576"/>
      <c r="T144"/>
      <c r="U144"/>
      <c r="V144"/>
      <c r="W144"/>
      <c r="X144"/>
      <c r="Y144"/>
      <c r="Z144"/>
      <c r="AA144"/>
      <c r="AB144"/>
    </row>
    <row r="145" spans="1:28" ht="15.75" customHeight="1">
      <c r="A145" s="359"/>
      <c r="B145" s="746" t="s">
        <v>613</v>
      </c>
      <c r="C145" s="602"/>
      <c r="D145" s="602"/>
      <c r="E145" s="602"/>
      <c r="F145" s="602"/>
      <c r="G145" s="602"/>
      <c r="H145" s="602"/>
      <c r="I145" s="595"/>
      <c r="J145" s="570"/>
      <c r="K145" s="570"/>
      <c r="L145" s="570"/>
      <c r="M145" s="575"/>
      <c r="N145" s="576"/>
      <c r="O145" s="576"/>
      <c r="P145" s="576"/>
      <c r="Q145" s="576"/>
      <c r="R145" s="576"/>
      <c r="S145" s="576"/>
      <c r="T145"/>
      <c r="U145"/>
      <c r="V145"/>
      <c r="W145"/>
      <c r="X145"/>
      <c r="Y145"/>
      <c r="Z145"/>
      <c r="AA145"/>
      <c r="AB145"/>
    </row>
    <row r="146" spans="1:28" ht="15.75" customHeight="1">
      <c r="A146" s="359"/>
      <c r="B146" s="134" t="s">
        <v>642</v>
      </c>
      <c r="C146" s="135" t="s">
        <v>616</v>
      </c>
      <c r="D146" s="110" t="s">
        <v>591</v>
      </c>
      <c r="E146" s="136" t="s">
        <v>592</v>
      </c>
      <c r="F146" s="176" t="s">
        <v>730</v>
      </c>
      <c r="G146" s="422" t="s">
        <v>731</v>
      </c>
      <c r="H146" s="596" t="s">
        <v>593</v>
      </c>
      <c r="I146" s="595"/>
      <c r="J146" s="570"/>
      <c r="K146" s="570"/>
      <c r="L146" s="570"/>
      <c r="M146" s="575"/>
      <c r="N146" s="576"/>
      <c r="O146" s="576"/>
      <c r="P146" s="576"/>
      <c r="Q146" s="576"/>
      <c r="R146" s="576"/>
      <c r="S146" s="576"/>
      <c r="T146"/>
      <c r="U146"/>
      <c r="V146"/>
      <c r="W146"/>
      <c r="X146"/>
      <c r="Y146"/>
      <c r="Z146"/>
      <c r="AA146"/>
      <c r="AB146"/>
    </row>
    <row r="147" spans="1:28" ht="15.75" customHeight="1">
      <c r="A147" s="359"/>
      <c r="B147" s="597" t="s">
        <v>672</v>
      </c>
      <c r="C147" s="89" t="s">
        <v>7</v>
      </c>
      <c r="D147" s="117">
        <f>D312</f>
        <v>10000</v>
      </c>
      <c r="E147" s="150">
        <f t="shared" ref="E147:E159" si="21">D147/D$226</f>
        <v>3.005517719251173E-3</v>
      </c>
      <c r="F147" s="117">
        <f>F312</f>
        <v>9057</v>
      </c>
      <c r="G147" s="461">
        <f t="shared" ref="G147:G210" si="22">F147/D147</f>
        <v>0.90569999999999995</v>
      </c>
      <c r="H147" s="605"/>
      <c r="I147" s="595"/>
      <c r="J147" s="570"/>
      <c r="K147" s="570"/>
      <c r="L147" s="570"/>
      <c r="M147" s="575"/>
      <c r="N147" s="576"/>
      <c r="O147" s="576"/>
      <c r="P147" s="576"/>
      <c r="Q147" s="576"/>
      <c r="R147" s="576"/>
      <c r="S147" s="576"/>
      <c r="T147"/>
      <c r="U147"/>
      <c r="V147"/>
      <c r="W147"/>
      <c r="X147"/>
      <c r="Y147"/>
      <c r="Z147"/>
      <c r="AA147"/>
      <c r="AB147"/>
    </row>
    <row r="148" spans="1:28" ht="15.75" customHeight="1">
      <c r="A148" s="359"/>
      <c r="B148" s="598"/>
      <c r="C148" s="89" t="s">
        <v>20</v>
      </c>
      <c r="D148" s="117">
        <f>D377</f>
        <v>68390</v>
      </c>
      <c r="E148" s="150">
        <f t="shared" si="21"/>
        <v>2.0554735681958775E-2</v>
      </c>
      <c r="F148" s="117">
        <f>F377</f>
        <v>53475.72</v>
      </c>
      <c r="G148" s="423">
        <f t="shared" si="22"/>
        <v>0.78192308817078526</v>
      </c>
      <c r="H148" s="605"/>
      <c r="I148" s="595"/>
      <c r="J148" s="570"/>
      <c r="K148" s="570"/>
      <c r="L148" s="570"/>
      <c r="M148" s="575"/>
      <c r="N148" s="576"/>
      <c r="O148" s="576"/>
      <c r="P148" s="576"/>
      <c r="Q148" s="576"/>
      <c r="R148" s="576"/>
      <c r="S148" s="576"/>
      <c r="T148"/>
      <c r="U148"/>
      <c r="V148"/>
      <c r="W148"/>
      <c r="X148"/>
      <c r="Y148"/>
      <c r="Z148"/>
      <c r="AA148"/>
      <c r="AB148"/>
    </row>
    <row r="149" spans="1:28" ht="15.75" customHeight="1">
      <c r="A149" s="359"/>
      <c r="B149" s="598"/>
      <c r="C149" s="89" t="s">
        <v>57</v>
      </c>
      <c r="D149" s="117">
        <f>D404</f>
        <v>7000</v>
      </c>
      <c r="E149" s="150">
        <f t="shared" si="21"/>
        <v>2.1038624034758211E-3</v>
      </c>
      <c r="F149" s="117">
        <f>F404</f>
        <v>5130</v>
      </c>
      <c r="G149" s="423">
        <f t="shared" si="22"/>
        <v>0.73285714285714287</v>
      </c>
      <c r="H149" s="605" t="s">
        <v>688</v>
      </c>
      <c r="I149" s="595"/>
      <c r="J149" s="570"/>
      <c r="K149" s="570"/>
      <c r="L149" s="570"/>
      <c r="M149" s="575"/>
      <c r="N149" s="576"/>
      <c r="O149" s="576"/>
      <c r="P149" s="576"/>
      <c r="Q149" s="576"/>
      <c r="R149" s="576"/>
      <c r="S149" s="576"/>
      <c r="T149"/>
      <c r="U149"/>
      <c r="V149"/>
      <c r="W149"/>
      <c r="X149"/>
      <c r="Y149"/>
      <c r="Z149"/>
      <c r="AA149"/>
      <c r="AB149"/>
    </row>
    <row r="150" spans="1:28" ht="15.75" customHeight="1">
      <c r="A150" s="359"/>
      <c r="B150" s="598"/>
      <c r="C150" s="745" t="s">
        <v>16</v>
      </c>
      <c r="D150" s="117">
        <f>D459</f>
        <v>2200</v>
      </c>
      <c r="E150" s="150">
        <f t="shared" si="21"/>
        <v>6.6121389823525811E-4</v>
      </c>
      <c r="F150" s="117">
        <f>F459</f>
        <v>2200</v>
      </c>
      <c r="G150" s="423">
        <f t="shared" si="22"/>
        <v>1</v>
      </c>
      <c r="H150" s="605" t="s">
        <v>689</v>
      </c>
      <c r="I150" s="595"/>
      <c r="J150" s="570"/>
      <c r="K150" s="570"/>
      <c r="L150" s="570"/>
      <c r="M150" s="575"/>
      <c r="N150" s="576"/>
      <c r="O150" s="576"/>
      <c r="P150" s="576"/>
      <c r="Q150" s="576"/>
      <c r="R150" s="576"/>
      <c r="S150" s="576"/>
      <c r="T150"/>
      <c r="U150"/>
      <c r="V150"/>
      <c r="W150"/>
      <c r="X150"/>
      <c r="Y150"/>
      <c r="Z150"/>
      <c r="AA150"/>
      <c r="AB150"/>
    </row>
    <row r="151" spans="1:28" ht="15.75" customHeight="1">
      <c r="A151" s="359"/>
      <c r="B151" s="598"/>
      <c r="C151" s="599"/>
      <c r="D151" s="117">
        <f>D454</f>
        <v>6000</v>
      </c>
      <c r="E151" s="150">
        <f t="shared" si="21"/>
        <v>1.8033106315507039E-3</v>
      </c>
      <c r="F151" s="117">
        <f>F454</f>
        <v>4650</v>
      </c>
      <c r="G151" s="423">
        <f t="shared" si="22"/>
        <v>0.77500000000000002</v>
      </c>
      <c r="H151" s="605" t="s">
        <v>690</v>
      </c>
      <c r="I151" s="595"/>
      <c r="J151" s="570"/>
      <c r="K151" s="570"/>
      <c r="L151" s="570"/>
      <c r="M151" s="575"/>
      <c r="N151" s="576"/>
      <c r="O151" s="576"/>
      <c r="P151" s="576"/>
      <c r="Q151" s="576"/>
      <c r="R151" s="576"/>
      <c r="S151" s="576"/>
      <c r="T151"/>
      <c r="U151"/>
      <c r="V151"/>
      <c r="W151"/>
      <c r="X151"/>
      <c r="Y151"/>
      <c r="Z151"/>
      <c r="AA151"/>
      <c r="AB151"/>
    </row>
    <row r="152" spans="1:28" ht="15.75" customHeight="1">
      <c r="A152" s="359"/>
      <c r="B152" s="598"/>
      <c r="C152" s="89" t="s">
        <v>70</v>
      </c>
      <c r="D152" s="117">
        <f>D511</f>
        <v>4000</v>
      </c>
      <c r="E152" s="150">
        <f t="shared" si="21"/>
        <v>1.2022070877004693E-3</v>
      </c>
      <c r="F152" s="117">
        <f>F511</f>
        <v>4000</v>
      </c>
      <c r="G152" s="423">
        <f t="shared" si="22"/>
        <v>1</v>
      </c>
      <c r="H152" s="605" t="s">
        <v>312</v>
      </c>
      <c r="I152" s="595"/>
      <c r="J152" s="570"/>
      <c r="K152" s="570"/>
      <c r="L152" s="570"/>
      <c r="M152" s="575"/>
      <c r="N152" s="576"/>
      <c r="O152" s="576"/>
      <c r="P152" s="576"/>
      <c r="Q152" s="576"/>
      <c r="R152" s="576"/>
      <c r="S152" s="576"/>
      <c r="T152"/>
      <c r="U152"/>
      <c r="V152"/>
      <c r="W152"/>
      <c r="X152"/>
      <c r="Y152"/>
      <c r="Z152"/>
      <c r="AA152"/>
      <c r="AB152"/>
    </row>
    <row r="153" spans="1:28" ht="15.75" customHeight="1">
      <c r="A153" s="359"/>
      <c r="B153" s="598"/>
      <c r="C153" s="89" t="s">
        <v>76</v>
      </c>
      <c r="D153" s="117">
        <f>D579</f>
        <v>5450</v>
      </c>
      <c r="E153" s="150">
        <f t="shared" si="21"/>
        <v>1.6380071569918895E-3</v>
      </c>
      <c r="F153" s="117">
        <f>F579</f>
        <v>4850</v>
      </c>
      <c r="G153" s="423">
        <f t="shared" si="22"/>
        <v>0.88990825688073394</v>
      </c>
      <c r="H153" s="605"/>
      <c r="I153" s="595"/>
      <c r="J153" s="570"/>
      <c r="K153" s="570"/>
      <c r="L153" s="570"/>
      <c r="M153" s="575"/>
      <c r="N153" s="576"/>
      <c r="O153" s="576"/>
      <c r="P153" s="576"/>
      <c r="Q153" s="576"/>
      <c r="R153" s="576"/>
      <c r="S153" s="576"/>
      <c r="T153"/>
      <c r="U153"/>
      <c r="V153"/>
      <c r="W153"/>
      <c r="X153"/>
      <c r="Y153"/>
      <c r="Z153"/>
      <c r="AA153"/>
      <c r="AB153"/>
    </row>
    <row r="154" spans="1:28" ht="15.75" customHeight="1">
      <c r="A154" s="359"/>
      <c r="B154" s="598"/>
      <c r="C154" s="89" t="s">
        <v>14</v>
      </c>
      <c r="D154" s="117">
        <f>D598</f>
        <v>5200</v>
      </c>
      <c r="E154" s="150">
        <f t="shared" si="21"/>
        <v>1.5628692140106102E-3</v>
      </c>
      <c r="F154" s="117">
        <f>F598</f>
        <v>4000</v>
      </c>
      <c r="G154" s="423">
        <f t="shared" si="22"/>
        <v>0.76923076923076927</v>
      </c>
      <c r="H154" s="605"/>
      <c r="I154" s="595"/>
      <c r="J154" s="570"/>
      <c r="K154" s="570"/>
      <c r="L154" s="570"/>
      <c r="M154" s="575"/>
      <c r="N154" s="576"/>
      <c r="O154" s="576"/>
      <c r="P154" s="576"/>
      <c r="Q154" s="576"/>
      <c r="R154" s="576"/>
      <c r="S154" s="576"/>
      <c r="T154"/>
      <c r="U154"/>
      <c r="V154"/>
      <c r="W154"/>
      <c r="X154"/>
      <c r="Y154"/>
      <c r="Z154"/>
      <c r="AA154"/>
      <c r="AB154"/>
    </row>
    <row r="155" spans="1:28" ht="15.75" customHeight="1">
      <c r="A155" s="359"/>
      <c r="B155" s="598"/>
      <c r="C155" s="89" t="s">
        <v>86</v>
      </c>
      <c r="D155" s="117">
        <f>D649</f>
        <v>27200</v>
      </c>
      <c r="E155" s="150">
        <f t="shared" si="21"/>
        <v>8.1750081963631906E-3</v>
      </c>
      <c r="F155" s="117">
        <f>F649</f>
        <v>9457</v>
      </c>
      <c r="G155" s="423">
        <f t="shared" si="22"/>
        <v>0.34768382352941174</v>
      </c>
      <c r="H155" s="605"/>
      <c r="I155" s="595"/>
      <c r="J155" s="570"/>
      <c r="K155" s="570"/>
      <c r="L155" s="570"/>
      <c r="M155" s="575"/>
      <c r="N155" s="576"/>
      <c r="O155" s="576"/>
      <c r="P155" s="576"/>
      <c r="Q155" s="576"/>
      <c r="R155" s="576"/>
      <c r="S155" s="576"/>
      <c r="T155"/>
      <c r="U155"/>
      <c r="V155"/>
      <c r="W155"/>
      <c r="X155"/>
      <c r="Y155"/>
      <c r="Z155"/>
      <c r="AA155"/>
      <c r="AB155"/>
    </row>
    <row r="156" spans="1:28" ht="15.75" customHeight="1">
      <c r="A156" s="359"/>
      <c r="B156" s="598"/>
      <c r="C156" s="89" t="s">
        <v>91</v>
      </c>
      <c r="D156" s="117">
        <f>D676</f>
        <v>4500</v>
      </c>
      <c r="E156" s="150">
        <f t="shared" si="21"/>
        <v>1.3524829736630279E-3</v>
      </c>
      <c r="F156" s="117">
        <f>F676</f>
        <v>2800</v>
      </c>
      <c r="G156" s="423">
        <f t="shared" si="22"/>
        <v>0.62222222222222223</v>
      </c>
      <c r="H156" s="605"/>
      <c r="I156" s="595"/>
      <c r="J156" s="570"/>
      <c r="K156" s="570"/>
      <c r="L156" s="570"/>
      <c r="M156" s="575"/>
      <c r="N156" s="576"/>
      <c r="O156" s="576"/>
      <c r="P156" s="576"/>
      <c r="Q156" s="576"/>
      <c r="R156" s="576"/>
      <c r="S156" s="576"/>
      <c r="T156"/>
      <c r="U156"/>
      <c r="V156"/>
      <c r="W156"/>
      <c r="X156"/>
      <c r="Y156"/>
      <c r="Z156"/>
      <c r="AA156"/>
      <c r="AB156"/>
    </row>
    <row r="157" spans="1:28" ht="15.75" customHeight="1">
      <c r="A157" s="359"/>
      <c r="B157" s="598"/>
      <c r="C157" s="89" t="s">
        <v>98</v>
      </c>
      <c r="D157" s="117">
        <f>D690</f>
        <v>4150</v>
      </c>
      <c r="E157" s="150">
        <f t="shared" si="21"/>
        <v>1.2472898534892369E-3</v>
      </c>
      <c r="F157" s="117">
        <f>F690</f>
        <v>4000</v>
      </c>
      <c r="G157" s="423">
        <f t="shared" si="22"/>
        <v>0.96385542168674698</v>
      </c>
      <c r="H157" s="605"/>
      <c r="I157" s="595"/>
      <c r="J157" s="570"/>
      <c r="K157" s="570"/>
      <c r="L157" s="570"/>
      <c r="M157" s="575"/>
      <c r="N157" s="576"/>
      <c r="O157" s="576"/>
      <c r="P157" s="576"/>
      <c r="Q157" s="576"/>
      <c r="R157" s="576"/>
      <c r="S157" s="576"/>
      <c r="T157"/>
      <c r="U157"/>
      <c r="V157"/>
      <c r="W157"/>
      <c r="X157"/>
      <c r="Y157"/>
      <c r="Z157"/>
      <c r="AA157"/>
      <c r="AB157"/>
    </row>
    <row r="158" spans="1:28" ht="15.75" customHeight="1">
      <c r="A158" s="359"/>
      <c r="B158" s="599"/>
      <c r="C158" s="79" t="s">
        <v>104</v>
      </c>
      <c r="D158" s="117">
        <f>D707</f>
        <v>7100</v>
      </c>
      <c r="E158" s="150">
        <f t="shared" si="21"/>
        <v>2.1339175806683328E-3</v>
      </c>
      <c r="F158" s="117">
        <f>F707</f>
        <v>6212</v>
      </c>
      <c r="G158" s="423">
        <f t="shared" si="22"/>
        <v>0.87492957746478872</v>
      </c>
      <c r="H158" s="605"/>
      <c r="I158" s="595"/>
      <c r="J158" s="570"/>
      <c r="K158" s="570"/>
      <c r="L158" s="570"/>
      <c r="M158" s="575"/>
      <c r="N158" s="576"/>
      <c r="O158" s="576"/>
      <c r="P158" s="576"/>
      <c r="Q158" s="576"/>
      <c r="R158" s="576"/>
      <c r="S158" s="576"/>
      <c r="T158"/>
      <c r="U158"/>
      <c r="V158"/>
      <c r="W158"/>
      <c r="X158"/>
      <c r="Y158"/>
      <c r="Z158"/>
      <c r="AA158"/>
      <c r="AB158"/>
    </row>
    <row r="159" spans="1:28" ht="15.75" customHeight="1">
      <c r="A159" s="359"/>
      <c r="B159" s="741" t="s">
        <v>579</v>
      </c>
      <c r="C159" s="595"/>
      <c r="D159" s="115">
        <f>SUM(D147:D158)</f>
        <v>151190</v>
      </c>
      <c r="E159" s="152">
        <f t="shared" si="21"/>
        <v>4.5440422397358488E-2</v>
      </c>
      <c r="F159" s="115">
        <f>SUM(F147:F158)</f>
        <v>109831.72</v>
      </c>
      <c r="G159" s="450">
        <f t="shared" si="22"/>
        <v>0.72644831007341759</v>
      </c>
      <c r="H159" s="647"/>
      <c r="I159" s="595"/>
      <c r="J159" s="570"/>
      <c r="K159" s="570"/>
      <c r="L159" s="570"/>
      <c r="M159" s="575"/>
      <c r="N159" s="576"/>
      <c r="O159" s="576"/>
      <c r="P159" s="576"/>
      <c r="Q159" s="576"/>
      <c r="R159" s="576"/>
      <c r="S159" s="576"/>
      <c r="T159"/>
      <c r="U159"/>
      <c r="V159"/>
      <c r="W159"/>
      <c r="X159"/>
      <c r="Y159"/>
      <c r="Z159"/>
      <c r="AA159"/>
      <c r="AB159"/>
    </row>
    <row r="160" spans="1:28" ht="15.75" customHeight="1">
      <c r="A160" s="359"/>
      <c r="B160" s="134" t="s">
        <v>642</v>
      </c>
      <c r="C160" s="135" t="s">
        <v>616</v>
      </c>
      <c r="D160" s="110" t="s">
        <v>591</v>
      </c>
      <c r="E160" s="136" t="s">
        <v>592</v>
      </c>
      <c r="F160" s="176" t="s">
        <v>730</v>
      </c>
      <c r="G160" s="447" t="s">
        <v>731</v>
      </c>
      <c r="H160" s="596" t="s">
        <v>593</v>
      </c>
      <c r="I160" s="595"/>
      <c r="J160" s="570"/>
      <c r="K160" s="570"/>
      <c r="L160" s="570"/>
      <c r="M160" s="575"/>
      <c r="N160" s="576"/>
      <c r="O160" s="576"/>
      <c r="P160" s="576"/>
      <c r="Q160" s="576"/>
      <c r="R160" s="576"/>
      <c r="S160" s="576"/>
      <c r="T160"/>
      <c r="U160"/>
      <c r="V160"/>
      <c r="W160"/>
      <c r="X160"/>
      <c r="Y160"/>
      <c r="Z160"/>
      <c r="AA160"/>
      <c r="AB160"/>
    </row>
    <row r="161" spans="1:28" ht="15.75" customHeight="1">
      <c r="A161" s="359"/>
      <c r="B161" s="597" t="s">
        <v>676</v>
      </c>
      <c r="C161" s="745" t="s">
        <v>7</v>
      </c>
      <c r="D161" s="117">
        <f>D261</f>
        <v>400000</v>
      </c>
      <c r="E161" s="150">
        <f t="shared" ref="E161:E218" si="23">D161/D$226</f>
        <v>0.12022070877004692</v>
      </c>
      <c r="F161" s="117">
        <f>F261</f>
        <v>400000</v>
      </c>
      <c r="G161" s="423">
        <f t="shared" si="22"/>
        <v>1</v>
      </c>
      <c r="H161" s="605" t="s">
        <v>691</v>
      </c>
      <c r="I161" s="595"/>
      <c r="J161" s="570"/>
      <c r="K161" s="570"/>
      <c r="L161" s="570"/>
      <c r="M161" s="575"/>
      <c r="N161" s="576"/>
      <c r="O161" s="576"/>
      <c r="P161" s="576"/>
      <c r="Q161" s="576"/>
      <c r="R161" s="576"/>
      <c r="S161" s="576"/>
      <c r="T161"/>
      <c r="U161"/>
      <c r="V161"/>
      <c r="W161"/>
      <c r="X161"/>
      <c r="Y161"/>
      <c r="Z161"/>
      <c r="AA161"/>
      <c r="AB161"/>
    </row>
    <row r="162" spans="1:28" ht="15.75" customHeight="1">
      <c r="A162" s="359"/>
      <c r="B162" s="598"/>
      <c r="C162" s="598"/>
      <c r="D162" s="117">
        <f>D319</f>
        <v>190560</v>
      </c>
      <c r="E162" s="150">
        <f t="shared" si="23"/>
        <v>5.7273145658050355E-2</v>
      </c>
      <c r="F162" s="117">
        <f>F319</f>
        <v>190560</v>
      </c>
      <c r="G162" s="423">
        <f t="shared" si="22"/>
        <v>1</v>
      </c>
      <c r="H162" s="605" t="s">
        <v>692</v>
      </c>
      <c r="I162" s="595"/>
      <c r="J162" s="570"/>
      <c r="K162" s="570"/>
      <c r="L162" s="570"/>
      <c r="M162" s="575"/>
      <c r="N162" s="576"/>
      <c r="O162" s="576"/>
      <c r="P162" s="576"/>
      <c r="Q162" s="576"/>
      <c r="R162" s="576"/>
      <c r="S162" s="576"/>
      <c r="T162"/>
      <c r="U162"/>
      <c r="V162"/>
      <c r="W162"/>
      <c r="X162"/>
      <c r="Y162"/>
      <c r="Z162"/>
      <c r="AA162"/>
      <c r="AB162"/>
    </row>
    <row r="163" spans="1:28" ht="15.75" customHeight="1">
      <c r="A163" s="359"/>
      <c r="B163" s="598"/>
      <c r="C163" s="599"/>
      <c r="D163" s="117">
        <f>D318</f>
        <v>6700</v>
      </c>
      <c r="E163" s="150">
        <f t="shared" si="23"/>
        <v>2.0136968718982859E-3</v>
      </c>
      <c r="F163" s="117">
        <f>F318</f>
        <v>0</v>
      </c>
      <c r="G163" s="423">
        <f t="shared" si="22"/>
        <v>0</v>
      </c>
      <c r="H163" s="605" t="s">
        <v>693</v>
      </c>
      <c r="I163" s="595"/>
      <c r="J163" s="570"/>
      <c r="K163" s="570"/>
      <c r="L163" s="570"/>
      <c r="M163" s="575"/>
      <c r="N163" s="576"/>
      <c r="O163" s="576"/>
      <c r="P163" s="576"/>
      <c r="Q163" s="576"/>
      <c r="R163" s="576"/>
      <c r="S163" s="576"/>
      <c r="T163"/>
      <c r="U163"/>
      <c r="V163"/>
      <c r="W163"/>
      <c r="X163"/>
      <c r="Y163"/>
      <c r="Z163"/>
      <c r="AA163"/>
      <c r="AB163"/>
    </row>
    <row r="164" spans="1:28" ht="15.75" customHeight="1">
      <c r="A164" s="359"/>
      <c r="B164" s="598"/>
      <c r="C164" s="745" t="s">
        <v>20</v>
      </c>
      <c r="D164" s="117">
        <f>D384</f>
        <v>10900</v>
      </c>
      <c r="E164" s="150">
        <f t="shared" si="23"/>
        <v>3.2760143139837789E-3</v>
      </c>
      <c r="F164" s="117">
        <f>F384</f>
        <v>10052</v>
      </c>
      <c r="G164" s="423">
        <f t="shared" si="22"/>
        <v>0.92220183486238527</v>
      </c>
      <c r="H164" s="605" t="s">
        <v>694</v>
      </c>
      <c r="I164" s="595"/>
      <c r="J164" s="570"/>
      <c r="K164" s="570"/>
      <c r="L164" s="570"/>
      <c r="M164" s="575"/>
      <c r="N164" s="576"/>
      <c r="O164" s="576"/>
      <c r="P164" s="576"/>
      <c r="Q164" s="576"/>
      <c r="R164" s="576"/>
      <c r="S164" s="576"/>
      <c r="T164"/>
      <c r="U164"/>
      <c r="V164"/>
      <c r="W164"/>
      <c r="X164"/>
      <c r="Y164"/>
      <c r="Z164"/>
      <c r="AA164"/>
      <c r="AB164"/>
    </row>
    <row r="165" spans="1:28" ht="15.75" customHeight="1">
      <c r="A165" s="359"/>
      <c r="B165" s="598"/>
      <c r="C165" s="599"/>
      <c r="D165" s="117">
        <f>D389</f>
        <v>11200</v>
      </c>
      <c r="E165" s="150">
        <f t="shared" si="23"/>
        <v>3.3661798455613141E-3</v>
      </c>
      <c r="F165" s="117">
        <f>F389</f>
        <v>0</v>
      </c>
      <c r="G165" s="423">
        <f t="shared" si="22"/>
        <v>0</v>
      </c>
      <c r="H165" s="605" t="s">
        <v>695</v>
      </c>
      <c r="I165" s="595"/>
      <c r="J165" s="570"/>
      <c r="K165" s="570"/>
      <c r="L165" s="570"/>
      <c r="M165" s="575"/>
      <c r="N165" s="576"/>
      <c r="O165" s="576"/>
      <c r="P165" s="576"/>
      <c r="Q165" s="576"/>
      <c r="R165" s="576"/>
      <c r="S165" s="576"/>
      <c r="T165"/>
      <c r="U165"/>
      <c r="V165"/>
      <c r="W165"/>
      <c r="X165"/>
      <c r="Y165"/>
      <c r="Z165"/>
      <c r="AA165"/>
      <c r="AB165"/>
    </row>
    <row r="166" spans="1:28" ht="15.75" customHeight="1">
      <c r="A166" s="359"/>
      <c r="B166" s="598"/>
      <c r="C166" s="632" t="s">
        <v>86</v>
      </c>
      <c r="D166" s="117">
        <f>D653</f>
        <v>17000</v>
      </c>
      <c r="E166" s="150">
        <f t="shared" si="23"/>
        <v>5.1093801227269945E-3</v>
      </c>
      <c r="F166" s="117">
        <f>F653</f>
        <v>13080</v>
      </c>
      <c r="G166" s="423">
        <f t="shared" si="22"/>
        <v>0.76941176470588235</v>
      </c>
      <c r="H166" s="605" t="s">
        <v>696</v>
      </c>
      <c r="I166" s="595"/>
      <c r="J166" s="570"/>
      <c r="K166" s="570"/>
      <c r="L166" s="570"/>
      <c r="M166" s="575"/>
      <c r="N166" s="576"/>
      <c r="O166" s="576"/>
      <c r="P166" s="576"/>
      <c r="Q166" s="576"/>
      <c r="R166" s="576"/>
      <c r="S166" s="576"/>
      <c r="T166"/>
      <c r="U166"/>
      <c r="V166"/>
      <c r="W166"/>
      <c r="X166"/>
      <c r="Y166"/>
      <c r="Z166"/>
      <c r="AA166"/>
      <c r="AB166"/>
    </row>
    <row r="167" spans="1:28" ht="15.75" customHeight="1">
      <c r="A167" s="359"/>
      <c r="B167" s="598"/>
      <c r="C167" s="598"/>
      <c r="D167" s="117">
        <f>D657</f>
        <v>299000</v>
      </c>
      <c r="E167" s="150">
        <f t="shared" si="23"/>
        <v>8.9864979805610076E-2</v>
      </c>
      <c r="F167" s="117">
        <f>F657</f>
        <v>113011</v>
      </c>
      <c r="G167" s="423">
        <f t="shared" si="22"/>
        <v>0.37796321070234112</v>
      </c>
      <c r="H167" s="605" t="s">
        <v>697</v>
      </c>
      <c r="I167" s="595"/>
      <c r="J167" s="570"/>
      <c r="K167" s="570"/>
      <c r="L167" s="570"/>
      <c r="M167" s="575"/>
      <c r="N167" s="576"/>
      <c r="O167" s="576"/>
      <c r="P167" s="576"/>
      <c r="Q167" s="576"/>
      <c r="R167" s="576"/>
      <c r="S167" s="576"/>
      <c r="T167"/>
      <c r="U167"/>
      <c r="V167"/>
      <c r="W167"/>
      <c r="X167"/>
      <c r="Y167"/>
      <c r="Z167"/>
      <c r="AA167"/>
      <c r="AB167"/>
    </row>
    <row r="168" spans="1:28" ht="15.75" customHeight="1">
      <c r="A168" s="359"/>
      <c r="B168" s="598"/>
      <c r="C168" s="599"/>
      <c r="D168" s="117">
        <f>D661</f>
        <v>2000</v>
      </c>
      <c r="E168" s="150">
        <f t="shared" si="23"/>
        <v>6.0110354385023467E-4</v>
      </c>
      <c r="F168" s="117">
        <f>F661</f>
        <v>1050</v>
      </c>
      <c r="G168" s="423">
        <f t="shared" si="22"/>
        <v>0.52500000000000002</v>
      </c>
      <c r="H168" s="605" t="s">
        <v>698</v>
      </c>
      <c r="I168" s="595"/>
      <c r="J168" s="570"/>
      <c r="K168" s="570"/>
      <c r="L168" s="570"/>
      <c r="M168" s="575"/>
      <c r="N168" s="576"/>
      <c r="O168" s="576"/>
      <c r="P168" s="576"/>
      <c r="Q168" s="576"/>
      <c r="R168" s="576"/>
      <c r="S168" s="576"/>
      <c r="T168"/>
      <c r="U168"/>
      <c r="V168"/>
      <c r="W168"/>
      <c r="X168"/>
      <c r="Y168"/>
      <c r="Z168"/>
      <c r="AA168"/>
      <c r="AB168"/>
    </row>
    <row r="169" spans="1:28" ht="15.75" customHeight="1">
      <c r="A169" s="359"/>
      <c r="B169" s="598"/>
      <c r="C169" s="632" t="s">
        <v>16</v>
      </c>
      <c r="D169" s="117">
        <f>D497</f>
        <v>190350</v>
      </c>
      <c r="E169" s="150">
        <f t="shared" si="23"/>
        <v>5.7210029785946082E-2</v>
      </c>
      <c r="F169" s="117">
        <f>F497</f>
        <v>117779</v>
      </c>
      <c r="G169" s="423">
        <f t="shared" si="22"/>
        <v>0.61874967165747308</v>
      </c>
      <c r="H169" s="605" t="s">
        <v>627</v>
      </c>
      <c r="I169" s="595"/>
      <c r="J169" s="570"/>
      <c r="K169" s="570"/>
      <c r="L169" s="570"/>
      <c r="M169" s="575"/>
      <c r="N169" s="576"/>
      <c r="O169" s="576"/>
      <c r="P169" s="576"/>
      <c r="Q169" s="576"/>
      <c r="R169" s="576"/>
      <c r="S169" s="576"/>
      <c r="T169"/>
      <c r="U169"/>
      <c r="V169"/>
      <c r="W169"/>
      <c r="X169"/>
      <c r="Y169"/>
      <c r="Z169"/>
      <c r="AA169"/>
      <c r="AB169"/>
    </row>
    <row r="170" spans="1:28" ht="15.75" customHeight="1">
      <c r="A170" s="359"/>
      <c r="B170" s="598"/>
      <c r="C170" s="599"/>
      <c r="D170" s="117">
        <f>D485</f>
        <v>90800</v>
      </c>
      <c r="E170" s="150">
        <f t="shared" si="23"/>
        <v>2.7290100890800653E-2</v>
      </c>
      <c r="F170" s="117">
        <f>F485</f>
        <v>63546</v>
      </c>
      <c r="G170" s="423">
        <f t="shared" si="22"/>
        <v>0.6998458149779736</v>
      </c>
      <c r="H170" s="605" t="s">
        <v>699</v>
      </c>
      <c r="I170" s="595"/>
      <c r="J170" s="570"/>
      <c r="K170" s="570"/>
      <c r="L170" s="570"/>
      <c r="M170" s="575"/>
      <c r="N170" s="576"/>
      <c r="O170" s="576"/>
      <c r="P170" s="576"/>
      <c r="Q170" s="576"/>
      <c r="R170" s="576"/>
      <c r="S170" s="576"/>
      <c r="T170"/>
      <c r="U170"/>
      <c r="V170"/>
      <c r="W170"/>
      <c r="X170"/>
      <c r="Y170"/>
      <c r="Z170"/>
      <c r="AA170"/>
      <c r="AB170"/>
    </row>
    <row r="171" spans="1:28" ht="15.75" customHeight="1">
      <c r="A171" s="359"/>
      <c r="B171" s="598"/>
      <c r="C171" s="632" t="s">
        <v>57</v>
      </c>
      <c r="D171" s="117">
        <f t="shared" ref="D171:F175" si="24">D405</f>
        <v>30600</v>
      </c>
      <c r="E171" s="150">
        <f t="shared" si="23"/>
        <v>9.1968842209085907E-3</v>
      </c>
      <c r="F171" s="117">
        <f t="shared" si="24"/>
        <v>30600</v>
      </c>
      <c r="G171" s="423">
        <f t="shared" si="22"/>
        <v>1</v>
      </c>
      <c r="H171" s="605" t="s">
        <v>700</v>
      </c>
      <c r="I171" s="595"/>
      <c r="J171" s="570"/>
      <c r="K171" s="570"/>
      <c r="L171" s="570"/>
      <c r="M171" s="575"/>
      <c r="N171" s="576"/>
      <c r="O171" s="576"/>
      <c r="P171" s="576"/>
      <c r="Q171" s="576"/>
      <c r="R171" s="576"/>
      <c r="S171" s="576"/>
      <c r="T171"/>
      <c r="U171"/>
      <c r="V171"/>
      <c r="W171"/>
      <c r="X171"/>
      <c r="Y171"/>
      <c r="Z171"/>
      <c r="AA171"/>
      <c r="AB171"/>
    </row>
    <row r="172" spans="1:28" ht="15.75" customHeight="1">
      <c r="A172" s="359"/>
      <c r="B172" s="598"/>
      <c r="C172" s="598"/>
      <c r="D172" s="117">
        <f t="shared" si="24"/>
        <v>48750</v>
      </c>
      <c r="E172" s="150">
        <f t="shared" si="23"/>
        <v>1.4651898881349469E-2</v>
      </c>
      <c r="F172" s="117">
        <f t="shared" si="24"/>
        <v>48750</v>
      </c>
      <c r="G172" s="425">
        <f t="shared" si="22"/>
        <v>1</v>
      </c>
      <c r="H172" s="608"/>
      <c r="I172" s="595"/>
      <c r="J172" s="570"/>
      <c r="K172" s="570"/>
      <c r="L172" s="570"/>
      <c r="M172" s="575"/>
      <c r="N172" s="576"/>
      <c r="O172" s="576"/>
      <c r="P172" s="576"/>
      <c r="Q172" s="576"/>
      <c r="R172" s="576"/>
      <c r="S172" s="576"/>
      <c r="T172"/>
      <c r="U172"/>
      <c r="V172"/>
      <c r="W172"/>
      <c r="X172"/>
      <c r="Y172"/>
      <c r="Z172"/>
      <c r="AA172"/>
      <c r="AB172"/>
    </row>
    <row r="173" spans="1:28" ht="15.75" customHeight="1">
      <c r="A173" s="359"/>
      <c r="B173" s="598"/>
      <c r="C173" s="598"/>
      <c r="D173" s="117">
        <f t="shared" si="24"/>
        <v>2400</v>
      </c>
      <c r="E173" s="150">
        <f t="shared" si="23"/>
        <v>7.2132425262028154E-4</v>
      </c>
      <c r="F173" s="117">
        <f t="shared" si="24"/>
        <v>1800</v>
      </c>
      <c r="G173" s="425">
        <f t="shared" si="22"/>
        <v>0.75</v>
      </c>
      <c r="H173" s="608"/>
      <c r="I173" s="595"/>
      <c r="J173" s="570"/>
      <c r="K173" s="570"/>
      <c r="L173" s="570"/>
      <c r="M173" s="575"/>
      <c r="N173" s="576"/>
      <c r="O173" s="576"/>
      <c r="P173" s="576"/>
      <c r="Q173" s="576"/>
      <c r="R173" s="576"/>
      <c r="S173" s="576"/>
      <c r="T173"/>
      <c r="U173"/>
      <c r="V173"/>
      <c r="W173"/>
      <c r="X173"/>
      <c r="Y173"/>
      <c r="Z173"/>
      <c r="AA173"/>
      <c r="AB173"/>
    </row>
    <row r="174" spans="1:28" ht="15.75" customHeight="1">
      <c r="A174" s="359"/>
      <c r="B174" s="598"/>
      <c r="C174" s="598"/>
      <c r="D174" s="117">
        <f t="shared" si="24"/>
        <v>1500</v>
      </c>
      <c r="E174" s="150">
        <f t="shared" si="23"/>
        <v>4.5082765788767598E-4</v>
      </c>
      <c r="F174" s="117">
        <f t="shared" si="24"/>
        <v>550</v>
      </c>
      <c r="G174" s="425">
        <f t="shared" si="22"/>
        <v>0.36666666666666664</v>
      </c>
      <c r="H174" s="608"/>
      <c r="I174" s="595"/>
      <c r="J174" s="570"/>
      <c r="K174" s="570"/>
      <c r="L174" s="570"/>
      <c r="M174" s="575"/>
      <c r="N174" s="576"/>
      <c r="O174" s="576"/>
      <c r="P174" s="576"/>
      <c r="Q174" s="576"/>
      <c r="R174" s="576"/>
      <c r="S174" s="576"/>
      <c r="T174"/>
      <c r="U174"/>
      <c r="V174"/>
      <c r="W174"/>
      <c r="X174"/>
      <c r="Y174"/>
      <c r="Z174"/>
      <c r="AA174"/>
      <c r="AB174"/>
    </row>
    <row r="175" spans="1:28" ht="15.75" customHeight="1">
      <c r="A175" s="359"/>
      <c r="B175" s="598"/>
      <c r="C175" s="598"/>
      <c r="D175" s="117">
        <f t="shared" si="24"/>
        <v>1000</v>
      </c>
      <c r="E175" s="150">
        <f t="shared" si="23"/>
        <v>3.0055177192511734E-4</v>
      </c>
      <c r="F175" s="117">
        <f t="shared" si="24"/>
        <v>230</v>
      </c>
      <c r="G175" s="425">
        <f t="shared" si="22"/>
        <v>0.23</v>
      </c>
      <c r="H175" s="608"/>
      <c r="I175" s="595"/>
      <c r="J175" s="570"/>
      <c r="K175" s="570"/>
      <c r="L175" s="570"/>
      <c r="M175" s="575"/>
      <c r="N175" s="576"/>
      <c r="O175" s="576"/>
      <c r="P175" s="576"/>
      <c r="Q175" s="576"/>
      <c r="R175" s="576"/>
      <c r="S175" s="576"/>
      <c r="T175"/>
      <c r="U175"/>
      <c r="V175"/>
      <c r="W175"/>
      <c r="X175"/>
      <c r="Y175"/>
      <c r="Z175"/>
      <c r="AA175"/>
      <c r="AB175"/>
    </row>
    <row r="176" spans="1:28" ht="15.75" customHeight="1">
      <c r="A176" s="359"/>
      <c r="B176" s="598"/>
      <c r="C176" s="598"/>
      <c r="D176" s="117">
        <f t="shared" ref="D176:F179" si="25">D411</f>
        <v>12000</v>
      </c>
      <c r="E176" s="150">
        <f t="shared" si="23"/>
        <v>3.6066212631014078E-3</v>
      </c>
      <c r="F176" s="117">
        <f t="shared" si="25"/>
        <v>0</v>
      </c>
      <c r="G176" s="423">
        <f t="shared" si="22"/>
        <v>0</v>
      </c>
      <c r="H176" s="605" t="s">
        <v>701</v>
      </c>
      <c r="I176" s="595"/>
      <c r="J176" s="570"/>
      <c r="K176" s="570"/>
      <c r="L176" s="570"/>
      <c r="M176" s="575"/>
      <c r="N176" s="576"/>
      <c r="O176" s="576"/>
      <c r="P176" s="576"/>
      <c r="Q176" s="576"/>
      <c r="R176" s="576"/>
      <c r="S176" s="576"/>
      <c r="T176"/>
      <c r="U176"/>
      <c r="V176"/>
      <c r="W176"/>
      <c r="X176"/>
      <c r="Y176"/>
      <c r="Z176"/>
      <c r="AA176"/>
      <c r="AB176"/>
    </row>
    <row r="177" spans="1:28" ht="15.75" customHeight="1">
      <c r="A177" s="359"/>
      <c r="B177" s="598"/>
      <c r="C177" s="598"/>
      <c r="D177" s="117">
        <f t="shared" si="25"/>
        <v>7800</v>
      </c>
      <c r="E177" s="150">
        <f t="shared" si="23"/>
        <v>2.3443038210159152E-3</v>
      </c>
      <c r="F177" s="117">
        <f t="shared" si="25"/>
        <v>1800</v>
      </c>
      <c r="G177" s="425">
        <f t="shared" si="22"/>
        <v>0.23076923076923078</v>
      </c>
      <c r="H177" s="608"/>
      <c r="I177" s="595"/>
      <c r="J177" s="570"/>
      <c r="K177" s="570"/>
      <c r="L177" s="570"/>
      <c r="M177" s="575"/>
      <c r="N177" s="576"/>
      <c r="O177" s="576"/>
      <c r="P177" s="576"/>
      <c r="Q177" s="576"/>
      <c r="R177" s="576"/>
      <c r="S177" s="576"/>
      <c r="T177"/>
      <c r="U177"/>
      <c r="V177"/>
      <c r="W177"/>
      <c r="X177"/>
      <c r="Y177"/>
      <c r="Z177"/>
      <c r="AA177"/>
      <c r="AB177"/>
    </row>
    <row r="178" spans="1:28" ht="15.75" customHeight="1">
      <c r="A178" s="359"/>
      <c r="B178" s="598"/>
      <c r="C178" s="598"/>
      <c r="D178" s="117">
        <f t="shared" si="25"/>
        <v>7200</v>
      </c>
      <c r="E178" s="150">
        <f t="shared" si="23"/>
        <v>2.1639727578608445E-3</v>
      </c>
      <c r="F178" s="117">
        <f t="shared" si="25"/>
        <v>2400</v>
      </c>
      <c r="G178" s="425">
        <f t="shared" si="22"/>
        <v>0.33333333333333331</v>
      </c>
      <c r="H178" s="608"/>
      <c r="I178" s="595"/>
      <c r="J178" s="570"/>
      <c r="K178" s="570"/>
      <c r="L178" s="570"/>
      <c r="M178" s="575"/>
      <c r="N178" s="576"/>
      <c r="O178" s="576"/>
      <c r="P178" s="576"/>
      <c r="Q178" s="576"/>
      <c r="R178" s="576"/>
      <c r="S178" s="576"/>
      <c r="T178"/>
      <c r="U178"/>
      <c r="V178"/>
      <c r="W178"/>
      <c r="X178"/>
      <c r="Y178"/>
      <c r="Z178"/>
      <c r="AA178"/>
      <c r="AB178"/>
    </row>
    <row r="179" spans="1:28" ht="15.75" customHeight="1">
      <c r="A179" s="359"/>
      <c r="B179" s="598"/>
      <c r="C179" s="598"/>
      <c r="D179" s="117">
        <f t="shared" si="25"/>
        <v>500</v>
      </c>
      <c r="E179" s="150">
        <f t="shared" si="23"/>
        <v>1.5027588596255867E-4</v>
      </c>
      <c r="F179" s="117">
        <f t="shared" si="25"/>
        <v>0</v>
      </c>
      <c r="G179" s="425">
        <f t="shared" si="22"/>
        <v>0</v>
      </c>
      <c r="H179" s="608"/>
      <c r="I179" s="595"/>
      <c r="J179" s="570"/>
      <c r="K179" s="570"/>
      <c r="L179" s="570"/>
      <c r="M179" s="575"/>
      <c r="N179" s="576"/>
      <c r="O179" s="576"/>
      <c r="P179" s="576"/>
      <c r="Q179" s="576"/>
      <c r="R179" s="576"/>
      <c r="S179" s="576"/>
      <c r="T179"/>
      <c r="U179"/>
      <c r="V179"/>
      <c r="W179"/>
      <c r="X179"/>
      <c r="Y179"/>
      <c r="Z179"/>
      <c r="AA179"/>
      <c r="AB179"/>
    </row>
    <row r="180" spans="1:28" ht="15.75" customHeight="1">
      <c r="A180" s="359"/>
      <c r="B180" s="598"/>
      <c r="C180" s="598"/>
      <c r="D180" s="117">
        <f t="shared" ref="D180:F182" si="26">D420</f>
        <v>3200</v>
      </c>
      <c r="E180" s="150">
        <f t="shared" si="23"/>
        <v>9.6176567016037539E-4</v>
      </c>
      <c r="F180" s="117">
        <f t="shared" si="26"/>
        <v>3200</v>
      </c>
      <c r="G180" s="423">
        <f t="shared" si="22"/>
        <v>1</v>
      </c>
      <c r="H180" s="605" t="s">
        <v>702</v>
      </c>
      <c r="I180" s="595"/>
      <c r="J180" s="570"/>
      <c r="K180" s="570"/>
      <c r="L180" s="570"/>
      <c r="M180" s="575"/>
      <c r="N180" s="576"/>
      <c r="O180" s="576"/>
      <c r="P180" s="576"/>
      <c r="Q180" s="576"/>
      <c r="R180" s="576"/>
      <c r="S180" s="576"/>
      <c r="T180"/>
      <c r="U180"/>
      <c r="V180"/>
      <c r="W180"/>
      <c r="X180"/>
      <c r="Y180"/>
      <c r="Z180"/>
      <c r="AA180"/>
      <c r="AB180"/>
    </row>
    <row r="181" spans="1:28" ht="15.75" customHeight="1">
      <c r="A181" s="359"/>
      <c r="B181" s="598"/>
      <c r="C181" s="598"/>
      <c r="D181" s="117">
        <f t="shared" si="26"/>
        <v>760</v>
      </c>
      <c r="E181" s="150">
        <f t="shared" si="23"/>
        <v>2.2841934666308915E-4</v>
      </c>
      <c r="F181" s="117">
        <f t="shared" si="26"/>
        <v>760</v>
      </c>
      <c r="G181" s="425">
        <f t="shared" si="22"/>
        <v>1</v>
      </c>
      <c r="H181" s="608"/>
      <c r="I181" s="595"/>
      <c r="J181" s="570"/>
      <c r="K181" s="570"/>
      <c r="L181" s="570"/>
      <c r="M181" s="575"/>
      <c r="N181" s="576"/>
      <c r="O181" s="576"/>
      <c r="P181" s="576"/>
      <c r="Q181" s="576"/>
      <c r="R181" s="576"/>
      <c r="S181" s="576"/>
      <c r="T181"/>
      <c r="U181"/>
      <c r="V181"/>
      <c r="W181"/>
      <c r="X181"/>
      <c r="Y181"/>
      <c r="Z181"/>
      <c r="AA181"/>
      <c r="AB181"/>
    </row>
    <row r="182" spans="1:28" ht="15.75" customHeight="1">
      <c r="A182" s="359"/>
      <c r="B182" s="598"/>
      <c r="C182" s="598"/>
      <c r="D182" s="117">
        <f t="shared" si="26"/>
        <v>500</v>
      </c>
      <c r="E182" s="150">
        <f t="shared" si="23"/>
        <v>1.5027588596255867E-4</v>
      </c>
      <c r="F182" s="117">
        <f t="shared" si="26"/>
        <v>60</v>
      </c>
      <c r="G182" s="468">
        <f t="shared" si="22"/>
        <v>0.12</v>
      </c>
      <c r="H182" s="608"/>
      <c r="I182" s="595"/>
      <c r="J182" s="570"/>
      <c r="K182" s="570"/>
      <c r="L182" s="570"/>
      <c r="M182" s="575"/>
      <c r="N182" s="576"/>
      <c r="O182" s="576"/>
      <c r="P182" s="576"/>
      <c r="Q182" s="576"/>
      <c r="R182" s="576"/>
      <c r="S182" s="576"/>
      <c r="T182"/>
      <c r="U182"/>
      <c r="V182"/>
      <c r="W182"/>
      <c r="X182"/>
      <c r="Y182"/>
      <c r="Z182"/>
      <c r="AA182"/>
      <c r="AB182"/>
    </row>
    <row r="183" spans="1:28" ht="15.75" customHeight="1">
      <c r="A183" s="359"/>
      <c r="B183" s="598"/>
      <c r="C183" s="598"/>
      <c r="D183" s="117">
        <f t="shared" ref="D183:F185" si="27">D416</f>
        <v>10125</v>
      </c>
      <c r="E183" s="150">
        <f t="shared" si="23"/>
        <v>3.0430866907418127E-3</v>
      </c>
      <c r="F183" s="117">
        <f t="shared" si="27"/>
        <v>10125</v>
      </c>
      <c r="G183" s="423">
        <f t="shared" si="22"/>
        <v>1</v>
      </c>
      <c r="H183" s="605" t="s">
        <v>703</v>
      </c>
      <c r="I183" s="595"/>
      <c r="J183" s="570"/>
      <c r="K183" s="570"/>
      <c r="L183" s="570"/>
      <c r="M183" s="575"/>
      <c r="N183" s="576"/>
      <c r="O183" s="576"/>
      <c r="P183" s="576"/>
      <c r="Q183" s="576"/>
      <c r="R183" s="576"/>
      <c r="S183" s="576"/>
      <c r="T183"/>
      <c r="U183"/>
      <c r="V183"/>
      <c r="W183"/>
      <c r="X183"/>
      <c r="Y183"/>
      <c r="Z183"/>
      <c r="AA183"/>
      <c r="AB183"/>
    </row>
    <row r="184" spans="1:28" ht="15.75" customHeight="1">
      <c r="A184" s="359"/>
      <c r="B184" s="598"/>
      <c r="C184" s="598"/>
      <c r="D184" s="117">
        <f t="shared" si="27"/>
        <v>10125</v>
      </c>
      <c r="E184" s="150">
        <f t="shared" si="23"/>
        <v>3.0430866907418127E-3</v>
      </c>
      <c r="F184" s="117">
        <f t="shared" si="27"/>
        <v>0</v>
      </c>
      <c r="G184" s="425">
        <f t="shared" si="22"/>
        <v>0</v>
      </c>
      <c r="H184" s="608"/>
      <c r="I184" s="595"/>
      <c r="J184" s="570"/>
      <c r="K184" s="570"/>
      <c r="L184" s="570"/>
      <c r="M184" s="575"/>
      <c r="N184" s="576"/>
      <c r="O184" s="576"/>
      <c r="P184" s="576"/>
      <c r="Q184" s="576"/>
      <c r="R184" s="576"/>
      <c r="S184" s="576"/>
      <c r="T184"/>
      <c r="U184"/>
      <c r="V184"/>
      <c r="W184"/>
      <c r="X184"/>
      <c r="Y184"/>
      <c r="Z184"/>
      <c r="AA184"/>
      <c r="AB184"/>
    </row>
    <row r="185" spans="1:28" ht="15.75" customHeight="1">
      <c r="A185" s="359"/>
      <c r="B185" s="598"/>
      <c r="C185" s="599"/>
      <c r="D185" s="117">
        <f t="shared" si="27"/>
        <v>2000</v>
      </c>
      <c r="E185" s="150">
        <f t="shared" si="23"/>
        <v>6.0110354385023467E-4</v>
      </c>
      <c r="F185" s="117">
        <f t="shared" si="27"/>
        <v>1000</v>
      </c>
      <c r="G185" s="425">
        <f t="shared" si="22"/>
        <v>0.5</v>
      </c>
      <c r="H185" s="608"/>
      <c r="I185" s="595"/>
      <c r="J185" s="570"/>
      <c r="K185" s="570"/>
      <c r="L185" s="570"/>
      <c r="M185" s="575"/>
      <c r="N185" s="576"/>
      <c r="O185" s="576"/>
      <c r="P185" s="576"/>
      <c r="Q185" s="576"/>
      <c r="R185" s="576"/>
      <c r="S185" s="576"/>
      <c r="T185"/>
      <c r="U185"/>
      <c r="V185"/>
      <c r="W185"/>
      <c r="X185"/>
      <c r="Y185"/>
      <c r="Z185"/>
      <c r="AA185"/>
      <c r="AB185"/>
    </row>
    <row r="186" spans="1:28" ht="15.75" customHeight="1">
      <c r="A186" s="359"/>
      <c r="B186" s="598"/>
      <c r="C186" s="597" t="s">
        <v>104</v>
      </c>
      <c r="D186" s="117">
        <f>D720</f>
        <v>44170</v>
      </c>
      <c r="E186" s="150">
        <f t="shared" si="23"/>
        <v>1.3275371765932431E-2</v>
      </c>
      <c r="F186" s="117">
        <f>F720</f>
        <v>35599</v>
      </c>
      <c r="G186" s="423">
        <f t="shared" si="22"/>
        <v>0.80595426760244515</v>
      </c>
      <c r="H186" s="605" t="s">
        <v>704</v>
      </c>
      <c r="I186" s="595"/>
      <c r="J186" s="570"/>
      <c r="K186" s="570"/>
      <c r="L186" s="570"/>
      <c r="M186" s="575"/>
      <c r="N186" s="576"/>
      <c r="O186" s="576"/>
      <c r="P186" s="576"/>
      <c r="Q186" s="576"/>
      <c r="R186" s="576"/>
      <c r="S186" s="576"/>
      <c r="T186"/>
      <c r="U186"/>
      <c r="V186"/>
      <c r="W186"/>
      <c r="X186"/>
      <c r="Y186"/>
      <c r="Z186"/>
      <c r="AA186"/>
      <c r="AB186"/>
    </row>
    <row r="187" spans="1:28" ht="15.75" customHeight="1">
      <c r="A187" s="359"/>
      <c r="B187" s="598"/>
      <c r="C187" s="598"/>
      <c r="D187" s="117">
        <f>D741</f>
        <v>117615</v>
      </c>
      <c r="E187" s="150">
        <f t="shared" si="23"/>
        <v>3.5349396654972672E-2</v>
      </c>
      <c r="F187" s="117">
        <f>F741</f>
        <v>114968</v>
      </c>
      <c r="G187" s="423">
        <f t="shared" si="22"/>
        <v>0.97749436721506611</v>
      </c>
      <c r="H187" s="605" t="s">
        <v>705</v>
      </c>
      <c r="I187" s="595"/>
      <c r="J187" s="570"/>
      <c r="K187" s="570"/>
      <c r="L187" s="570"/>
      <c r="M187" s="575"/>
      <c r="N187" s="576"/>
      <c r="O187" s="576"/>
      <c r="P187" s="576"/>
      <c r="Q187" s="576"/>
      <c r="R187" s="576"/>
      <c r="S187" s="576"/>
      <c r="T187"/>
      <c r="U187"/>
      <c r="V187"/>
      <c r="W187"/>
      <c r="X187"/>
      <c r="Y187"/>
      <c r="Z187"/>
      <c r="AA187"/>
      <c r="AB187"/>
    </row>
    <row r="188" spans="1:28" ht="15.75" customHeight="1">
      <c r="A188" s="359"/>
      <c r="B188" s="598"/>
      <c r="C188" s="599"/>
      <c r="D188" s="117">
        <f>D748</f>
        <v>82320</v>
      </c>
      <c r="E188" s="150">
        <f t="shared" si="23"/>
        <v>2.4741421864875657E-2</v>
      </c>
      <c r="F188" s="117">
        <f>F748</f>
        <v>74970</v>
      </c>
      <c r="G188" s="423">
        <f t="shared" si="22"/>
        <v>0.9107142857142857</v>
      </c>
      <c r="H188" s="605" t="s">
        <v>706</v>
      </c>
      <c r="I188" s="595"/>
      <c r="J188" s="570"/>
      <c r="K188" s="570"/>
      <c r="L188" s="570"/>
      <c r="M188" s="575"/>
      <c r="N188" s="576"/>
      <c r="O188" s="576"/>
      <c r="P188" s="576"/>
      <c r="Q188" s="576"/>
      <c r="R188" s="576"/>
      <c r="S188" s="576"/>
      <c r="T188"/>
      <c r="U188"/>
      <c r="V188"/>
      <c r="W188"/>
      <c r="X188"/>
      <c r="Y188"/>
      <c r="Z188"/>
      <c r="AA188"/>
      <c r="AB188"/>
    </row>
    <row r="189" spans="1:28" ht="15.75" customHeight="1">
      <c r="A189" s="359"/>
      <c r="B189" s="598"/>
      <c r="C189" s="684" t="s">
        <v>70</v>
      </c>
      <c r="D189" s="163">
        <f>D514</f>
        <v>1000</v>
      </c>
      <c r="E189" s="150">
        <f t="shared" si="23"/>
        <v>3.0055177192511734E-4</v>
      </c>
      <c r="F189" s="163">
        <f>F514</f>
        <v>0</v>
      </c>
      <c r="G189" s="448">
        <f t="shared" si="22"/>
        <v>0</v>
      </c>
      <c r="H189" s="648" t="s">
        <v>707</v>
      </c>
      <c r="I189" s="595"/>
      <c r="J189" s="570"/>
      <c r="K189" s="570"/>
      <c r="L189" s="570"/>
      <c r="M189" s="575"/>
      <c r="N189" s="576"/>
      <c r="O189" s="576"/>
      <c r="P189" s="576"/>
      <c r="Q189" s="576"/>
      <c r="R189" s="576"/>
      <c r="S189" s="576"/>
      <c r="T189"/>
      <c r="U189"/>
      <c r="V189"/>
      <c r="W189"/>
      <c r="X189"/>
      <c r="Y189"/>
      <c r="Z189"/>
      <c r="AA189"/>
      <c r="AB189"/>
    </row>
    <row r="190" spans="1:28" ht="15.75" customHeight="1">
      <c r="A190" s="359"/>
      <c r="B190" s="598"/>
      <c r="C190" s="598"/>
      <c r="D190" s="163">
        <f>D518</f>
        <v>4000</v>
      </c>
      <c r="E190" s="150">
        <f t="shared" si="23"/>
        <v>1.2022070877004693E-3</v>
      </c>
      <c r="F190" s="163">
        <f>F518</f>
        <v>0</v>
      </c>
      <c r="G190" s="448">
        <f t="shared" si="22"/>
        <v>0</v>
      </c>
      <c r="H190" s="648" t="s">
        <v>708</v>
      </c>
      <c r="I190" s="595"/>
      <c r="J190" s="570"/>
      <c r="K190" s="570"/>
      <c r="L190" s="570"/>
      <c r="M190" s="575"/>
      <c r="N190" s="576"/>
      <c r="O190" s="576"/>
      <c r="P190" s="576"/>
      <c r="Q190" s="576"/>
      <c r="R190" s="576"/>
      <c r="S190" s="576"/>
      <c r="T190"/>
      <c r="U190"/>
      <c r="V190"/>
      <c r="W190"/>
      <c r="X190"/>
      <c r="Y190"/>
      <c r="Z190"/>
      <c r="AA190"/>
      <c r="AB190"/>
    </row>
    <row r="191" spans="1:28" ht="15.75" customHeight="1">
      <c r="A191" s="359"/>
      <c r="B191" s="598"/>
      <c r="C191" s="598"/>
      <c r="D191" s="163">
        <f>D525</f>
        <v>13500</v>
      </c>
      <c r="E191" s="150">
        <f t="shared" si="23"/>
        <v>4.0574489209890836E-3</v>
      </c>
      <c r="F191" s="163">
        <f>F525</f>
        <v>12040</v>
      </c>
      <c r="G191" s="448">
        <f t="shared" si="22"/>
        <v>0.8918518518518519</v>
      </c>
      <c r="H191" s="648" t="s">
        <v>709</v>
      </c>
      <c r="I191" s="595"/>
      <c r="J191" s="570"/>
      <c r="K191" s="570"/>
      <c r="L191" s="570"/>
      <c r="M191" s="575"/>
      <c r="N191" s="576"/>
      <c r="O191" s="576"/>
      <c r="P191" s="576"/>
      <c r="Q191" s="576"/>
      <c r="R191" s="576"/>
      <c r="S191" s="576"/>
      <c r="T191"/>
      <c r="U191"/>
      <c r="V191"/>
      <c r="W191"/>
      <c r="X191"/>
      <c r="Y191"/>
      <c r="Z191"/>
      <c r="AA191"/>
      <c r="AB191"/>
    </row>
    <row r="192" spans="1:28" ht="15.75" customHeight="1">
      <c r="A192" s="359"/>
      <c r="B192" s="598"/>
      <c r="C192" s="598"/>
      <c r="D192" s="163">
        <f>D527</f>
        <v>13200</v>
      </c>
      <c r="E192" s="150">
        <f t="shared" si="23"/>
        <v>3.9672833894115484E-3</v>
      </c>
      <c r="F192" s="163">
        <f>F527</f>
        <v>700</v>
      </c>
      <c r="G192" s="448">
        <f t="shared" si="22"/>
        <v>5.3030303030303032E-2</v>
      </c>
      <c r="H192" s="648" t="s">
        <v>710</v>
      </c>
      <c r="I192" s="595"/>
      <c r="J192" s="570"/>
      <c r="K192" s="570"/>
      <c r="L192" s="570"/>
      <c r="M192" s="575"/>
      <c r="N192" s="576"/>
      <c r="O192" s="576"/>
      <c r="P192" s="576"/>
      <c r="Q192" s="576"/>
      <c r="R192" s="576"/>
      <c r="S192" s="576"/>
      <c r="T192"/>
      <c r="U192"/>
      <c r="V192"/>
      <c r="W192"/>
      <c r="X192"/>
      <c r="Y192"/>
      <c r="Z192"/>
      <c r="AA192"/>
      <c r="AB192"/>
    </row>
    <row r="193" spans="1:28" ht="15.75" customHeight="1">
      <c r="A193" s="359"/>
      <c r="B193" s="598"/>
      <c r="C193" s="598"/>
      <c r="D193" s="163">
        <f>D536</f>
        <v>38295</v>
      </c>
      <c r="E193" s="150">
        <f t="shared" si="23"/>
        <v>1.1509630105872368E-2</v>
      </c>
      <c r="F193" s="163">
        <f>F536</f>
        <v>29814</v>
      </c>
      <c r="G193" s="462">
        <f t="shared" si="22"/>
        <v>0.77853505679592638</v>
      </c>
      <c r="H193" s="707" t="s">
        <v>711</v>
      </c>
      <c r="I193" s="595"/>
      <c r="J193" s="570"/>
      <c r="K193" s="570"/>
      <c r="L193" s="570"/>
      <c r="M193" s="575"/>
      <c r="N193" s="576"/>
      <c r="O193" s="576"/>
      <c r="P193" s="576"/>
      <c r="Q193" s="576"/>
      <c r="R193" s="576"/>
      <c r="S193" s="576"/>
      <c r="T193"/>
      <c r="U193"/>
      <c r="V193"/>
      <c r="W193"/>
      <c r="X193"/>
      <c r="Y193"/>
      <c r="Z193"/>
      <c r="AA193"/>
      <c r="AB193"/>
    </row>
    <row r="194" spans="1:28" ht="15.75" customHeight="1">
      <c r="A194" s="359"/>
      <c r="B194" s="598"/>
      <c r="C194" s="598"/>
      <c r="D194" s="163">
        <f>D545</f>
        <v>32350</v>
      </c>
      <c r="E194" s="150">
        <f t="shared" si="23"/>
        <v>9.7228498217775457E-3</v>
      </c>
      <c r="F194" s="163">
        <f>F545</f>
        <v>14416</v>
      </c>
      <c r="G194" s="448">
        <f t="shared" si="22"/>
        <v>0.44562596599690879</v>
      </c>
      <c r="H194" s="648" t="s">
        <v>712</v>
      </c>
      <c r="I194" s="595"/>
      <c r="J194" s="570"/>
      <c r="K194" s="570"/>
      <c r="L194" s="570"/>
      <c r="M194" s="575"/>
      <c r="N194" s="576"/>
      <c r="O194" s="576"/>
      <c r="P194" s="576"/>
      <c r="Q194" s="576"/>
      <c r="R194" s="576"/>
      <c r="S194" s="576"/>
      <c r="T194"/>
      <c r="U194"/>
      <c r="V194"/>
      <c r="W194"/>
      <c r="X194"/>
      <c r="Y194"/>
      <c r="Z194"/>
      <c r="AA194"/>
      <c r="AB194"/>
    </row>
    <row r="195" spans="1:28" ht="15.75" customHeight="1">
      <c r="A195" s="359"/>
      <c r="B195" s="598"/>
      <c r="C195" s="598"/>
      <c r="D195" s="163">
        <f>D553</f>
        <v>36100</v>
      </c>
      <c r="E195" s="150">
        <f t="shared" si="23"/>
        <v>1.0849918966496735E-2</v>
      </c>
      <c r="F195" s="163">
        <f>F553</f>
        <v>15560</v>
      </c>
      <c r="G195" s="448">
        <f t="shared" si="22"/>
        <v>0.43102493074792242</v>
      </c>
      <c r="H195" s="648" t="s">
        <v>713</v>
      </c>
      <c r="I195" s="595"/>
      <c r="J195" s="570"/>
      <c r="K195" s="570"/>
      <c r="L195" s="570"/>
      <c r="M195" s="575"/>
      <c r="N195" s="576"/>
      <c r="O195" s="576"/>
      <c r="P195" s="576"/>
      <c r="Q195" s="576"/>
      <c r="R195" s="576"/>
      <c r="S195" s="576"/>
      <c r="T195"/>
      <c r="U195"/>
      <c r="V195"/>
      <c r="W195"/>
      <c r="X195"/>
      <c r="Y195"/>
      <c r="Z195"/>
      <c r="AA195"/>
      <c r="AB195"/>
    </row>
    <row r="196" spans="1:28" ht="15.75" customHeight="1">
      <c r="A196" s="359"/>
      <c r="B196" s="598"/>
      <c r="C196" s="598"/>
      <c r="D196" s="163">
        <f>D564</f>
        <v>13000</v>
      </c>
      <c r="E196" s="150">
        <f t="shared" si="23"/>
        <v>3.907173035026525E-3</v>
      </c>
      <c r="F196" s="163">
        <f>F564</f>
        <v>2500</v>
      </c>
      <c r="G196" s="448">
        <f t="shared" si="22"/>
        <v>0.19230769230769232</v>
      </c>
      <c r="H196" s="648" t="s">
        <v>714</v>
      </c>
      <c r="I196" s="595"/>
      <c r="J196" s="570"/>
      <c r="K196" s="570"/>
      <c r="L196" s="570"/>
      <c r="M196" s="575"/>
      <c r="N196" s="576"/>
      <c r="O196" s="576"/>
      <c r="P196" s="576"/>
      <c r="Q196" s="576"/>
      <c r="R196" s="576"/>
      <c r="S196" s="576"/>
      <c r="T196"/>
      <c r="U196"/>
      <c r="V196"/>
      <c r="W196"/>
      <c r="X196"/>
      <c r="Y196"/>
      <c r="Z196"/>
      <c r="AA196"/>
      <c r="AB196"/>
    </row>
    <row r="197" spans="1:28" ht="15.75" customHeight="1">
      <c r="A197" s="359"/>
      <c r="B197" s="598"/>
      <c r="C197" s="599"/>
      <c r="D197" s="163">
        <f>D559</f>
        <v>10100</v>
      </c>
      <c r="E197" s="150">
        <f t="shared" si="23"/>
        <v>3.0355728964436847E-3</v>
      </c>
      <c r="F197" s="163">
        <f>F559</f>
        <v>0</v>
      </c>
      <c r="G197" s="448">
        <f t="shared" si="22"/>
        <v>0</v>
      </c>
      <c r="H197" s="648" t="s">
        <v>715</v>
      </c>
      <c r="I197" s="595"/>
      <c r="J197" s="570"/>
      <c r="K197" s="570"/>
      <c r="L197" s="570"/>
      <c r="M197" s="575"/>
      <c r="N197" s="576"/>
      <c r="O197" s="576"/>
      <c r="P197" s="576"/>
      <c r="Q197" s="576"/>
      <c r="R197" s="576"/>
      <c r="S197" s="576"/>
      <c r="T197"/>
      <c r="U197"/>
      <c r="V197"/>
      <c r="W197"/>
      <c r="X197"/>
      <c r="Y197"/>
      <c r="Z197"/>
      <c r="AA197"/>
      <c r="AB197"/>
    </row>
    <row r="198" spans="1:28" ht="15.75" customHeight="1">
      <c r="A198" s="359"/>
      <c r="B198" s="598"/>
      <c r="C198" s="684" t="s">
        <v>14</v>
      </c>
      <c r="D198" s="163">
        <f>D602</f>
        <v>4500</v>
      </c>
      <c r="E198" s="150">
        <f t="shared" si="23"/>
        <v>1.3524829736630279E-3</v>
      </c>
      <c r="F198" s="163">
        <f>F602</f>
        <v>0</v>
      </c>
      <c r="G198" s="448">
        <f t="shared" si="22"/>
        <v>0</v>
      </c>
      <c r="H198" s="648" t="s">
        <v>716</v>
      </c>
      <c r="I198" s="595"/>
      <c r="J198" s="570"/>
      <c r="K198" s="570"/>
      <c r="L198" s="570"/>
      <c r="M198" s="575"/>
      <c r="N198" s="576"/>
      <c r="O198" s="576"/>
      <c r="P198" s="576"/>
      <c r="Q198" s="576"/>
      <c r="R198" s="576"/>
      <c r="S198" s="576"/>
      <c r="T198"/>
      <c r="U198"/>
      <c r="V198"/>
      <c r="W198"/>
      <c r="X198"/>
      <c r="Y198"/>
      <c r="Z198"/>
      <c r="AA198"/>
      <c r="AB198"/>
    </row>
    <row r="199" spans="1:28" ht="15.75" customHeight="1">
      <c r="A199" s="359"/>
      <c r="B199" s="598"/>
      <c r="C199" s="598"/>
      <c r="D199" s="163">
        <f>D612</f>
        <v>6280</v>
      </c>
      <c r="E199" s="150">
        <f t="shared" si="23"/>
        <v>1.8874651276897367E-3</v>
      </c>
      <c r="F199" s="163">
        <f>F612</f>
        <v>0</v>
      </c>
      <c r="G199" s="448">
        <f t="shared" si="22"/>
        <v>0</v>
      </c>
      <c r="H199" s="648" t="s">
        <v>717</v>
      </c>
      <c r="I199" s="595"/>
      <c r="J199" s="570"/>
      <c r="K199" s="570"/>
      <c r="L199" s="570"/>
      <c r="M199" s="575"/>
      <c r="N199" s="576"/>
      <c r="O199" s="576"/>
      <c r="P199" s="576"/>
      <c r="Q199" s="576"/>
      <c r="R199" s="576"/>
      <c r="S199" s="576"/>
      <c r="T199"/>
      <c r="U199"/>
      <c r="V199"/>
      <c r="W199"/>
      <c r="X199"/>
      <c r="Y199"/>
      <c r="Z199"/>
      <c r="AA199"/>
      <c r="AB199"/>
    </row>
    <row r="200" spans="1:28" ht="15.75" customHeight="1">
      <c r="A200" s="359"/>
      <c r="B200" s="598"/>
      <c r="C200" s="598"/>
      <c r="D200" s="163">
        <f>D625</f>
        <v>334600</v>
      </c>
      <c r="E200" s="150">
        <f t="shared" si="23"/>
        <v>0.10056462288614426</v>
      </c>
      <c r="F200" s="163">
        <f>F625</f>
        <v>271203</v>
      </c>
      <c r="G200" s="448">
        <f t="shared" si="22"/>
        <v>0.81052898983861332</v>
      </c>
      <c r="H200" s="648" t="s">
        <v>718</v>
      </c>
      <c r="I200" s="595"/>
      <c r="J200" s="570"/>
      <c r="K200" s="570"/>
      <c r="L200" s="570"/>
      <c r="M200" s="575"/>
      <c r="N200" s="576"/>
      <c r="O200" s="576"/>
      <c r="P200" s="576"/>
      <c r="Q200" s="576"/>
      <c r="R200" s="576"/>
      <c r="S200" s="576"/>
      <c r="T200"/>
      <c r="U200"/>
      <c r="V200"/>
      <c r="W200"/>
      <c r="X200"/>
      <c r="Y200"/>
      <c r="Z200"/>
      <c r="AA200"/>
      <c r="AB200"/>
    </row>
    <row r="201" spans="1:28" ht="15.75" customHeight="1">
      <c r="A201" s="359"/>
      <c r="B201" s="599"/>
      <c r="C201" s="599"/>
      <c r="D201" s="163">
        <f>D609</f>
        <v>114200</v>
      </c>
      <c r="E201" s="150">
        <f t="shared" si="23"/>
        <v>3.4323012353848395E-2</v>
      </c>
      <c r="F201" s="163">
        <f>F609</f>
        <v>70975</v>
      </c>
      <c r="G201" s="463">
        <f t="shared" si="22"/>
        <v>0.62149737302977237</v>
      </c>
      <c r="H201" s="592" t="s">
        <v>719</v>
      </c>
      <c r="I201" s="595"/>
      <c r="J201" s="570"/>
      <c r="K201" s="570"/>
      <c r="L201" s="570"/>
      <c r="M201" s="575"/>
      <c r="N201" s="576"/>
      <c r="O201" s="576"/>
      <c r="P201" s="576"/>
      <c r="Q201" s="576"/>
      <c r="R201" s="576"/>
      <c r="S201" s="576"/>
      <c r="T201"/>
      <c r="U201"/>
      <c r="V201"/>
      <c r="W201"/>
      <c r="X201"/>
      <c r="Y201"/>
      <c r="Z201"/>
      <c r="AA201"/>
      <c r="AB201"/>
    </row>
    <row r="202" spans="1:28" ht="15.75" customHeight="1">
      <c r="A202" s="359"/>
      <c r="B202" s="741" t="s">
        <v>579</v>
      </c>
      <c r="C202" s="595"/>
      <c r="D202" s="165">
        <f>SUM(D161:D201)</f>
        <v>2222200</v>
      </c>
      <c r="E202" s="152">
        <f t="shared" si="23"/>
        <v>0.66788614757199571</v>
      </c>
      <c r="F202" s="165">
        <f>SUM(F161:F201)</f>
        <v>1653098</v>
      </c>
      <c r="G202" s="450">
        <f t="shared" si="22"/>
        <v>0.74390153901539013</v>
      </c>
      <c r="H202" s="647"/>
      <c r="I202" s="595"/>
      <c r="J202" s="570"/>
      <c r="K202" s="570"/>
      <c r="L202" s="570"/>
      <c r="M202" s="575"/>
      <c r="N202" s="576"/>
      <c r="O202" s="576"/>
      <c r="P202" s="576"/>
      <c r="Q202" s="576"/>
      <c r="R202" s="576"/>
      <c r="S202" s="576"/>
      <c r="T202"/>
      <c r="U202"/>
      <c r="V202"/>
      <c r="W202"/>
      <c r="X202"/>
      <c r="Y202"/>
      <c r="Z202"/>
      <c r="AA202"/>
      <c r="AB202"/>
    </row>
    <row r="203" spans="1:28" ht="15.75" customHeight="1">
      <c r="A203" s="359"/>
      <c r="B203" s="747" t="s">
        <v>720</v>
      </c>
      <c r="C203" s="89" t="s">
        <v>16</v>
      </c>
      <c r="D203" s="117">
        <f>D464</f>
        <v>89380</v>
      </c>
      <c r="E203" s="150">
        <f t="shared" si="23"/>
        <v>2.6863317374666986E-2</v>
      </c>
      <c r="F203" s="117">
        <f>F464</f>
        <v>64810</v>
      </c>
      <c r="G203" s="423">
        <f t="shared" si="22"/>
        <v>0.72510628776012531</v>
      </c>
      <c r="H203" s="605" t="s">
        <v>721</v>
      </c>
      <c r="I203" s="595"/>
      <c r="J203" s="570"/>
      <c r="K203" s="570"/>
      <c r="L203" s="570"/>
      <c r="M203" s="575"/>
      <c r="N203" s="576"/>
      <c r="O203" s="576"/>
      <c r="P203" s="576"/>
      <c r="Q203" s="576"/>
      <c r="R203" s="576"/>
      <c r="S203" s="576"/>
      <c r="T203"/>
      <c r="U203"/>
      <c r="V203"/>
      <c r="W203"/>
      <c r="X203"/>
      <c r="Y203"/>
      <c r="Z203"/>
      <c r="AA203"/>
      <c r="AB203"/>
    </row>
    <row r="204" spans="1:28" ht="15.75" customHeight="1">
      <c r="A204" s="359"/>
      <c r="B204" s="599"/>
      <c r="C204" s="166" t="s">
        <v>20</v>
      </c>
      <c r="D204" s="113">
        <f>D379</f>
        <v>2500</v>
      </c>
      <c r="E204" s="167">
        <f t="shared" si="23"/>
        <v>7.5137942981279326E-4</v>
      </c>
      <c r="F204" s="113">
        <f>F379</f>
        <v>1750</v>
      </c>
      <c r="G204" s="461">
        <f t="shared" si="22"/>
        <v>0.7</v>
      </c>
      <c r="H204" s="646" t="s">
        <v>722</v>
      </c>
      <c r="I204" s="595"/>
      <c r="J204" s="570"/>
      <c r="K204" s="570"/>
      <c r="L204" s="570"/>
      <c r="M204" s="575"/>
      <c r="N204" s="576"/>
      <c r="O204" s="576"/>
      <c r="P204" s="576"/>
      <c r="Q204" s="576"/>
      <c r="R204" s="576"/>
      <c r="S204" s="576"/>
      <c r="T204"/>
      <c r="U204"/>
      <c r="V204"/>
      <c r="W204"/>
      <c r="X204"/>
      <c r="Y204"/>
      <c r="Z204"/>
      <c r="AA204"/>
      <c r="AB204"/>
    </row>
    <row r="205" spans="1:28" ht="15.75" customHeight="1">
      <c r="A205" s="359"/>
      <c r="B205" s="741" t="s">
        <v>579</v>
      </c>
      <c r="C205" s="595"/>
      <c r="D205" s="115">
        <f>D203+D204</f>
        <v>91880</v>
      </c>
      <c r="E205" s="152">
        <f t="shared" si="23"/>
        <v>2.7614696804479779E-2</v>
      </c>
      <c r="F205" s="115">
        <f>F203+F204</f>
        <v>66560</v>
      </c>
      <c r="G205" s="450">
        <f t="shared" si="22"/>
        <v>0.72442316064431866</v>
      </c>
      <c r="H205" s="647"/>
      <c r="I205" s="595"/>
      <c r="J205" s="570"/>
      <c r="K205" s="570"/>
      <c r="L205" s="570"/>
      <c r="M205" s="575"/>
      <c r="N205" s="576"/>
      <c r="O205" s="576"/>
      <c r="P205" s="576"/>
      <c r="Q205" s="576"/>
      <c r="R205" s="576"/>
      <c r="S205" s="576"/>
      <c r="T205"/>
      <c r="U205"/>
      <c r="V205"/>
      <c r="W205"/>
      <c r="X205"/>
      <c r="Y205"/>
      <c r="Z205"/>
      <c r="AA205"/>
      <c r="AB205"/>
    </row>
    <row r="206" spans="1:28" ht="15.75" customHeight="1">
      <c r="A206" s="359"/>
      <c r="B206" s="597" t="s">
        <v>668</v>
      </c>
      <c r="C206" s="89" t="s">
        <v>7</v>
      </c>
      <c r="D206" s="117">
        <f>D323</f>
        <v>835</v>
      </c>
      <c r="E206" s="150">
        <f t="shared" si="23"/>
        <v>2.5096072955747297E-4</v>
      </c>
      <c r="F206" s="117">
        <f>F323</f>
        <v>0</v>
      </c>
      <c r="G206" s="423">
        <f t="shared" si="22"/>
        <v>0</v>
      </c>
      <c r="H206" s="605"/>
      <c r="I206" s="595"/>
      <c r="J206" s="570"/>
      <c r="K206" s="570"/>
      <c r="L206" s="570"/>
      <c r="M206" s="575"/>
      <c r="N206" s="576"/>
      <c r="O206" s="576"/>
      <c r="P206" s="576"/>
      <c r="Q206" s="576"/>
      <c r="R206" s="576"/>
      <c r="S206" s="576"/>
      <c r="T206"/>
      <c r="U206"/>
      <c r="V206"/>
      <c r="W206"/>
      <c r="X206"/>
      <c r="Y206"/>
      <c r="Z206"/>
      <c r="AA206"/>
      <c r="AB206"/>
    </row>
    <row r="207" spans="1:28" ht="15.75" customHeight="1">
      <c r="A207" s="359"/>
      <c r="B207" s="598"/>
      <c r="C207" s="89" t="s">
        <v>20</v>
      </c>
      <c r="D207" s="117">
        <f>D390</f>
        <v>4500</v>
      </c>
      <c r="E207" s="150">
        <f t="shared" si="23"/>
        <v>1.3524829736630279E-3</v>
      </c>
      <c r="F207" s="117">
        <f>F390</f>
        <v>709</v>
      </c>
      <c r="G207" s="423">
        <f t="shared" si="22"/>
        <v>0.15755555555555556</v>
      </c>
      <c r="H207" s="605"/>
      <c r="I207" s="595"/>
      <c r="J207" s="570"/>
      <c r="K207" s="570"/>
      <c r="L207" s="570"/>
      <c r="M207" s="575"/>
      <c r="N207" s="576"/>
      <c r="O207" s="576"/>
      <c r="P207" s="576"/>
      <c r="Q207" s="576"/>
      <c r="R207" s="576"/>
      <c r="S207" s="576"/>
      <c r="T207"/>
      <c r="U207"/>
      <c r="V207"/>
      <c r="W207"/>
      <c r="X207"/>
      <c r="Y207"/>
      <c r="Z207"/>
      <c r="AA207"/>
      <c r="AB207"/>
    </row>
    <row r="208" spans="1:28" ht="15.75" customHeight="1">
      <c r="A208" s="359"/>
      <c r="B208" s="598"/>
      <c r="C208" s="79" t="s">
        <v>57</v>
      </c>
      <c r="D208" s="117">
        <f>D424</f>
        <v>7655.7894736842109</v>
      </c>
      <c r="E208" s="150">
        <f t="shared" si="23"/>
        <v>2.3009610918014508E-3</v>
      </c>
      <c r="F208" s="117">
        <f>F424</f>
        <v>0</v>
      </c>
      <c r="G208" s="423">
        <f t="shared" si="22"/>
        <v>0</v>
      </c>
      <c r="H208" s="605"/>
      <c r="I208" s="595"/>
      <c r="J208" s="570"/>
      <c r="K208" s="570"/>
      <c r="L208" s="570"/>
      <c r="M208" s="575"/>
      <c r="N208" s="576"/>
      <c r="O208" s="576"/>
      <c r="P208" s="576"/>
      <c r="Q208" s="576"/>
      <c r="R208" s="576"/>
      <c r="S208" s="576"/>
      <c r="T208"/>
      <c r="U208"/>
      <c r="V208"/>
      <c r="W208"/>
      <c r="X208"/>
      <c r="Y208"/>
      <c r="Z208"/>
      <c r="AA208"/>
      <c r="AB208"/>
    </row>
    <row r="209" spans="1:28" ht="15.75" customHeight="1">
      <c r="A209" s="359"/>
      <c r="B209" s="598"/>
      <c r="C209" s="79" t="s">
        <v>16</v>
      </c>
      <c r="D209" s="117">
        <f>D498</f>
        <v>18000</v>
      </c>
      <c r="E209" s="150">
        <f t="shared" si="23"/>
        <v>5.4099318946521117E-3</v>
      </c>
      <c r="F209" s="117">
        <f>F498</f>
        <v>2025</v>
      </c>
      <c r="G209" s="423">
        <f t="shared" si="22"/>
        <v>0.1125</v>
      </c>
      <c r="H209" s="605"/>
      <c r="I209" s="595"/>
      <c r="J209" s="570"/>
      <c r="K209" s="570"/>
      <c r="L209" s="570"/>
      <c r="M209" s="575"/>
      <c r="N209" s="576"/>
      <c r="O209" s="576"/>
      <c r="P209" s="576"/>
      <c r="Q209" s="576"/>
      <c r="R209" s="576"/>
      <c r="S209" s="576"/>
      <c r="T209"/>
      <c r="U209"/>
      <c r="V209"/>
      <c r="W209"/>
      <c r="X209"/>
      <c r="Y209"/>
      <c r="Z209"/>
      <c r="AA209"/>
      <c r="AB209"/>
    </row>
    <row r="210" spans="1:28" ht="15.75" customHeight="1">
      <c r="A210" s="359"/>
      <c r="B210" s="598"/>
      <c r="C210" s="79" t="s">
        <v>70</v>
      </c>
      <c r="D210" s="117">
        <f>D565</f>
        <v>8292</v>
      </c>
      <c r="E210" s="150">
        <f t="shared" si="23"/>
        <v>2.4921752928030727E-3</v>
      </c>
      <c r="F210" s="117">
        <f>F565</f>
        <v>1740</v>
      </c>
      <c r="G210" s="423">
        <f t="shared" si="22"/>
        <v>0.20984081041968161</v>
      </c>
      <c r="H210" s="605"/>
      <c r="I210" s="595"/>
      <c r="J210" s="570"/>
      <c r="K210" s="570"/>
      <c r="L210" s="570"/>
      <c r="M210" s="575"/>
      <c r="N210" s="576"/>
      <c r="O210" s="576"/>
      <c r="P210" s="576"/>
      <c r="Q210" s="576"/>
      <c r="R210" s="576"/>
      <c r="S210" s="576"/>
      <c r="T210"/>
      <c r="U210"/>
      <c r="V210"/>
      <c r="W210"/>
      <c r="X210"/>
      <c r="Y210"/>
      <c r="Z210"/>
      <c r="AA210"/>
      <c r="AB210"/>
    </row>
    <row r="211" spans="1:28" ht="15.75" customHeight="1">
      <c r="A211" s="359"/>
      <c r="B211" s="598"/>
      <c r="C211" s="79" t="s">
        <v>76</v>
      </c>
      <c r="D211" s="117">
        <f>D580</f>
        <v>250</v>
      </c>
      <c r="E211" s="150">
        <f t="shared" si="23"/>
        <v>7.5137942981279334E-5</v>
      </c>
      <c r="F211" s="117">
        <f>F580</f>
        <v>0</v>
      </c>
      <c r="G211" s="423">
        <f t="shared" ref="G211:G218" si="28">F211/D211</f>
        <v>0</v>
      </c>
      <c r="H211" s="605"/>
      <c r="I211" s="595"/>
      <c r="J211" s="570"/>
      <c r="K211" s="570"/>
      <c r="L211" s="570"/>
      <c r="M211" s="575"/>
      <c r="N211" s="576"/>
      <c r="O211" s="576"/>
      <c r="P211" s="576"/>
      <c r="Q211" s="576"/>
      <c r="R211" s="576"/>
      <c r="S211" s="576"/>
      <c r="T211"/>
      <c r="U211"/>
      <c r="V211"/>
      <c r="W211"/>
      <c r="X211"/>
      <c r="Y211"/>
      <c r="Z211"/>
      <c r="AA211"/>
      <c r="AB211"/>
    </row>
    <row r="212" spans="1:28" ht="15.75" customHeight="1">
      <c r="A212" s="359"/>
      <c r="B212" s="598"/>
      <c r="C212" s="79" t="s">
        <v>14</v>
      </c>
      <c r="D212" s="117">
        <f>D626</f>
        <v>21609</v>
      </c>
      <c r="E212" s="150">
        <f t="shared" si="23"/>
        <v>6.4946232395298601E-3</v>
      </c>
      <c r="F212" s="117">
        <f>F626</f>
        <v>2119</v>
      </c>
      <c r="G212" s="423">
        <f t="shared" si="28"/>
        <v>9.8060993104724881E-2</v>
      </c>
      <c r="H212" s="605"/>
      <c r="I212" s="595"/>
      <c r="J212" s="570"/>
      <c r="K212" s="570"/>
      <c r="L212" s="570"/>
      <c r="M212" s="575"/>
      <c r="N212" s="576"/>
      <c r="O212" s="576"/>
      <c r="P212" s="576"/>
      <c r="Q212" s="576"/>
      <c r="R212" s="576"/>
      <c r="S212" s="576"/>
      <c r="T212"/>
      <c r="U212"/>
      <c r="V212"/>
      <c r="W212"/>
      <c r="X212"/>
      <c r="Y212"/>
      <c r="Z212"/>
      <c r="AA212"/>
      <c r="AB212"/>
    </row>
    <row r="213" spans="1:28" ht="15.75" customHeight="1">
      <c r="A213" s="359"/>
      <c r="B213" s="598"/>
      <c r="C213" s="79" t="s">
        <v>86</v>
      </c>
      <c r="D213" s="117">
        <f>D662</f>
        <v>1000</v>
      </c>
      <c r="E213" s="150">
        <f t="shared" si="23"/>
        <v>3.0055177192511734E-4</v>
      </c>
      <c r="F213" s="117">
        <f>F662</f>
        <v>0</v>
      </c>
      <c r="G213" s="423">
        <f t="shared" si="28"/>
        <v>0</v>
      </c>
      <c r="H213" s="605"/>
      <c r="I213" s="595"/>
      <c r="J213" s="570"/>
      <c r="K213" s="570"/>
      <c r="L213" s="570"/>
      <c r="M213" s="575"/>
      <c r="N213" s="576"/>
      <c r="O213" s="576"/>
      <c r="P213" s="576"/>
      <c r="Q213" s="576"/>
      <c r="R213" s="576"/>
      <c r="S213" s="576"/>
      <c r="T213"/>
      <c r="U213"/>
      <c r="V213"/>
      <c r="W213"/>
      <c r="X213"/>
      <c r="Y213"/>
      <c r="Z213"/>
      <c r="AA213"/>
      <c r="AB213"/>
    </row>
    <row r="214" spans="1:28" ht="15.75" customHeight="1">
      <c r="A214" s="359"/>
      <c r="B214" s="598"/>
      <c r="C214" s="79" t="s">
        <v>91</v>
      </c>
      <c r="D214" s="117">
        <f>D677</f>
        <v>200</v>
      </c>
      <c r="E214" s="150">
        <f t="shared" si="23"/>
        <v>6.0110354385023462E-5</v>
      </c>
      <c r="F214" s="117">
        <f>F677</f>
        <v>0</v>
      </c>
      <c r="G214" s="423">
        <f t="shared" si="28"/>
        <v>0</v>
      </c>
      <c r="H214" s="605"/>
      <c r="I214" s="595"/>
      <c r="J214" s="570"/>
      <c r="K214" s="570"/>
      <c r="L214" s="570"/>
      <c r="M214" s="575"/>
      <c r="N214" s="576"/>
      <c r="O214" s="576"/>
      <c r="P214" s="576"/>
      <c r="Q214" s="576"/>
      <c r="R214" s="576"/>
      <c r="S214" s="576"/>
      <c r="T214"/>
      <c r="U214"/>
      <c r="V214"/>
      <c r="W214"/>
      <c r="X214"/>
      <c r="Y214"/>
      <c r="Z214"/>
      <c r="AA214"/>
      <c r="AB214"/>
    </row>
    <row r="215" spans="1:28" ht="15.75" customHeight="1">
      <c r="A215" s="359"/>
      <c r="B215" s="598"/>
      <c r="C215" s="79" t="s">
        <v>98</v>
      </c>
      <c r="D215" s="117">
        <f>D691</f>
        <v>75</v>
      </c>
      <c r="E215" s="150">
        <f t="shared" si="23"/>
        <v>2.2541382894383798E-5</v>
      </c>
      <c r="F215" s="117">
        <f>F691</f>
        <v>0</v>
      </c>
      <c r="G215" s="423">
        <f t="shared" si="28"/>
        <v>0</v>
      </c>
      <c r="H215" s="605"/>
      <c r="I215" s="595"/>
      <c r="J215" s="570"/>
      <c r="K215" s="570"/>
      <c r="L215" s="570"/>
      <c r="M215" s="575"/>
      <c r="N215" s="576"/>
      <c r="O215" s="576"/>
      <c r="P215" s="576"/>
      <c r="Q215" s="576"/>
      <c r="R215" s="576"/>
      <c r="S215" s="576"/>
      <c r="T215"/>
      <c r="U215"/>
      <c r="V215"/>
      <c r="W215"/>
      <c r="X215"/>
      <c r="Y215"/>
      <c r="Z215"/>
      <c r="AA215"/>
      <c r="AB215"/>
    </row>
    <row r="216" spans="1:28" ht="15.75" customHeight="1">
      <c r="A216" s="359"/>
      <c r="B216" s="599"/>
      <c r="C216" s="79" t="s">
        <v>104</v>
      </c>
      <c r="D216" s="117">
        <f>D749</f>
        <v>12500</v>
      </c>
      <c r="E216" s="150">
        <f t="shared" si="23"/>
        <v>3.7568971490639664E-3</v>
      </c>
      <c r="F216" s="117">
        <f>F749</f>
        <v>0</v>
      </c>
      <c r="G216" s="423">
        <f t="shared" si="28"/>
        <v>0</v>
      </c>
      <c r="H216" s="605"/>
      <c r="I216" s="595"/>
      <c r="J216" s="570"/>
      <c r="K216" s="570"/>
      <c r="L216" s="570"/>
      <c r="M216" s="575"/>
      <c r="N216" s="576"/>
      <c r="O216" s="576"/>
      <c r="P216" s="576"/>
      <c r="Q216" s="576"/>
      <c r="R216" s="576"/>
      <c r="S216" s="576"/>
      <c r="T216"/>
      <c r="U216"/>
      <c r="V216"/>
      <c r="W216"/>
      <c r="X216"/>
      <c r="Y216"/>
      <c r="Z216"/>
      <c r="AA216"/>
      <c r="AB216"/>
    </row>
    <row r="217" spans="1:28" ht="15.75" customHeight="1">
      <c r="A217" s="359"/>
      <c r="B217" s="744" t="s">
        <v>579</v>
      </c>
      <c r="C217" s="620"/>
      <c r="D217" s="168">
        <f>SUM(D206:D216)</f>
        <v>74916.789473684214</v>
      </c>
      <c r="E217" s="169">
        <f t="shared" si="23"/>
        <v>2.2516373823256768E-2</v>
      </c>
      <c r="F217" s="168">
        <f>SUM(F206:F216)</f>
        <v>6593</v>
      </c>
      <c r="G217" s="464">
        <f t="shared" si="28"/>
        <v>8.8004305127302646E-2</v>
      </c>
      <c r="H217" s="647"/>
      <c r="I217" s="595"/>
      <c r="J217" s="570"/>
      <c r="K217" s="570"/>
      <c r="L217" s="570"/>
      <c r="M217" s="575"/>
      <c r="N217" s="576"/>
      <c r="O217" s="576"/>
      <c r="P217" s="576"/>
      <c r="Q217" s="576"/>
      <c r="R217" s="576"/>
      <c r="S217" s="576"/>
      <c r="T217"/>
      <c r="U217"/>
      <c r="V217"/>
      <c r="W217"/>
      <c r="X217"/>
      <c r="Y217"/>
      <c r="Z217"/>
      <c r="AA217"/>
      <c r="AB217"/>
    </row>
    <row r="218" spans="1:28" ht="15.75" customHeight="1">
      <c r="A218" s="359"/>
      <c r="B218" s="743" t="s">
        <v>723</v>
      </c>
      <c r="C218" s="595"/>
      <c r="D218" s="144">
        <f>D217+D205+D159+D202</f>
        <v>2540186.789473684</v>
      </c>
      <c r="E218" s="170">
        <f t="shared" si="23"/>
        <v>0.76345764059709065</v>
      </c>
      <c r="F218" s="144">
        <f>F217+F205+F159+F202</f>
        <v>1836082.72</v>
      </c>
      <c r="G218" s="451">
        <f t="shared" si="28"/>
        <v>0.72281405745773075</v>
      </c>
      <c r="H218" s="606"/>
      <c r="I218" s="595"/>
      <c r="J218" s="570"/>
      <c r="K218" s="570"/>
      <c r="L218" s="570"/>
      <c r="M218" s="575"/>
      <c r="N218" s="576"/>
      <c r="O218" s="576"/>
      <c r="P218" s="576"/>
      <c r="Q218" s="576"/>
      <c r="R218" s="576"/>
      <c r="S218" s="576"/>
      <c r="T218"/>
      <c r="U218"/>
      <c r="V218"/>
      <c r="W218"/>
      <c r="X218"/>
      <c r="Y218"/>
      <c r="Z218"/>
      <c r="AA218"/>
      <c r="AB218"/>
    </row>
    <row r="219" spans="1:28" ht="15.75" customHeight="1">
      <c r="A219" s="359"/>
      <c r="B219" s="601" t="s">
        <v>628</v>
      </c>
      <c r="C219" s="602"/>
      <c r="D219" s="602"/>
      <c r="E219" s="602"/>
      <c r="F219" s="602"/>
      <c r="G219" s="602"/>
      <c r="H219" s="602"/>
      <c r="I219" s="595"/>
      <c r="J219" s="570"/>
      <c r="K219" s="570"/>
      <c r="L219" s="570"/>
      <c r="M219" s="575"/>
      <c r="N219" s="576"/>
      <c r="O219" s="576"/>
      <c r="P219" s="576"/>
      <c r="Q219" s="576"/>
      <c r="R219" s="576"/>
      <c r="S219" s="576"/>
      <c r="T219"/>
      <c r="U219"/>
      <c r="V219"/>
      <c r="W219"/>
      <c r="X219"/>
      <c r="Y219"/>
      <c r="Z219"/>
      <c r="AA219"/>
      <c r="AB219"/>
    </row>
    <row r="220" spans="1:28" ht="15.75" customHeight="1">
      <c r="A220" s="359"/>
      <c r="B220" s="134" t="s">
        <v>642</v>
      </c>
      <c r="C220" s="135" t="s">
        <v>616</v>
      </c>
      <c r="D220" s="110" t="s">
        <v>591</v>
      </c>
      <c r="E220" s="136" t="s">
        <v>592</v>
      </c>
      <c r="F220" s="176" t="s">
        <v>730</v>
      </c>
      <c r="G220" s="422" t="s">
        <v>731</v>
      </c>
      <c r="H220" s="596" t="s">
        <v>593</v>
      </c>
      <c r="I220" s="595"/>
      <c r="J220" s="570"/>
      <c r="K220" s="570"/>
      <c r="L220" s="570"/>
      <c r="M220" s="575"/>
      <c r="N220" s="576"/>
      <c r="O220" s="576"/>
      <c r="P220" s="576"/>
      <c r="Q220" s="576"/>
      <c r="R220" s="576"/>
      <c r="S220" s="576"/>
      <c r="T220"/>
      <c r="U220"/>
      <c r="V220"/>
      <c r="W220"/>
      <c r="X220"/>
      <c r="Y220"/>
      <c r="Z220"/>
      <c r="AA220"/>
      <c r="AB220"/>
    </row>
    <row r="221" spans="1:28" ht="15.75" customHeight="1">
      <c r="A221" s="359"/>
      <c r="B221" s="171" t="s">
        <v>676</v>
      </c>
      <c r="C221" s="172" t="s">
        <v>7</v>
      </c>
      <c r="D221" s="173">
        <v>151800</v>
      </c>
      <c r="E221" s="167">
        <f t="shared" ref="E221:E225" si="29">D221/D$226</f>
        <v>4.5623758978232808E-2</v>
      </c>
      <c r="F221" s="467">
        <f>F334</f>
        <v>83718</v>
      </c>
      <c r="G221" s="423">
        <f>F221/D221</f>
        <v>0.55150197628458497</v>
      </c>
      <c r="H221" s="646" t="s">
        <v>629</v>
      </c>
      <c r="I221" s="595"/>
      <c r="J221" s="570"/>
      <c r="K221" s="570"/>
      <c r="L221" s="570"/>
      <c r="M221" s="575"/>
      <c r="N221" s="576"/>
      <c r="O221" s="576"/>
      <c r="P221" s="576"/>
      <c r="Q221" s="576"/>
      <c r="R221" s="576"/>
      <c r="S221" s="576"/>
      <c r="T221"/>
      <c r="U221"/>
      <c r="V221"/>
      <c r="W221"/>
      <c r="X221"/>
      <c r="Y221"/>
      <c r="Z221"/>
      <c r="AA221"/>
      <c r="AB221"/>
    </row>
    <row r="222" spans="1:28" ht="15.75" customHeight="1">
      <c r="A222" s="359"/>
      <c r="B222" s="744" t="s">
        <v>579</v>
      </c>
      <c r="C222" s="620"/>
      <c r="D222" s="173">
        <f>D221</f>
        <v>151800</v>
      </c>
      <c r="E222" s="167">
        <f t="shared" si="29"/>
        <v>4.5623758978232808E-2</v>
      </c>
      <c r="F222" s="467">
        <f>F221</f>
        <v>83718</v>
      </c>
      <c r="G222" s="423">
        <f>F222/D222</f>
        <v>0.55150197628458497</v>
      </c>
      <c r="H222" s="646"/>
      <c r="I222" s="595"/>
      <c r="J222" s="570"/>
      <c r="K222" s="570"/>
      <c r="L222" s="570"/>
      <c r="M222" s="575"/>
      <c r="N222" s="576"/>
      <c r="O222" s="576"/>
      <c r="P222" s="576"/>
      <c r="Q222" s="576"/>
      <c r="R222" s="576"/>
      <c r="S222" s="576"/>
      <c r="T222"/>
      <c r="U222"/>
      <c r="V222"/>
      <c r="W222"/>
      <c r="X222"/>
      <c r="Y222"/>
      <c r="Z222"/>
      <c r="AA222"/>
      <c r="AB222"/>
    </row>
    <row r="223" spans="1:28" ht="15.75" customHeight="1">
      <c r="A223" s="359"/>
      <c r="B223" s="171" t="s">
        <v>668</v>
      </c>
      <c r="C223" s="172" t="s">
        <v>7</v>
      </c>
      <c r="D223" s="173">
        <v>7590</v>
      </c>
      <c r="E223" s="167">
        <f t="shared" si="29"/>
        <v>2.2811879489116403E-3</v>
      </c>
      <c r="F223" s="467">
        <f>F335</f>
        <v>0</v>
      </c>
      <c r="G223" s="423">
        <f>F223/D223</f>
        <v>0</v>
      </c>
      <c r="H223" s="646"/>
      <c r="I223" s="828"/>
      <c r="J223" s="570"/>
      <c r="K223" s="570"/>
      <c r="L223" s="570"/>
      <c r="M223" s="575"/>
      <c r="N223" s="576"/>
      <c r="O223" s="576"/>
      <c r="P223" s="576"/>
      <c r="Q223" s="576"/>
      <c r="R223" s="576"/>
      <c r="S223" s="576"/>
      <c r="T223"/>
      <c r="U223"/>
      <c r="V223"/>
      <c r="W223"/>
      <c r="X223"/>
      <c r="Y223"/>
      <c r="Z223"/>
      <c r="AA223"/>
      <c r="AB223"/>
    </row>
    <row r="224" spans="1:28" ht="15.75" customHeight="1">
      <c r="A224" s="359"/>
      <c r="B224" s="744" t="s">
        <v>579</v>
      </c>
      <c r="C224" s="620"/>
      <c r="D224" s="173">
        <f>D223</f>
        <v>7590</v>
      </c>
      <c r="E224" s="167">
        <f t="shared" si="29"/>
        <v>2.2811879489116403E-3</v>
      </c>
      <c r="F224" s="467">
        <f>F223</f>
        <v>0</v>
      </c>
      <c r="G224" s="423">
        <f>F224/D224</f>
        <v>0</v>
      </c>
      <c r="H224" s="646"/>
      <c r="I224" s="828"/>
      <c r="J224" s="570"/>
      <c r="K224" s="570"/>
      <c r="L224" s="570"/>
      <c r="M224" s="575"/>
      <c r="N224" s="576"/>
      <c r="O224" s="576"/>
      <c r="P224" s="576"/>
      <c r="Q224" s="576"/>
      <c r="R224" s="576"/>
      <c r="S224" s="576"/>
      <c r="T224"/>
      <c r="U224"/>
      <c r="V224"/>
      <c r="W224"/>
      <c r="X224"/>
      <c r="Y224"/>
      <c r="Z224"/>
      <c r="AA224"/>
      <c r="AB224"/>
    </row>
    <row r="225" spans="1:28" ht="15.75" customHeight="1">
      <c r="A225" s="359"/>
      <c r="B225" s="743" t="s">
        <v>724</v>
      </c>
      <c r="C225" s="595"/>
      <c r="D225" s="144">
        <f>D222+D224</f>
        <v>159390</v>
      </c>
      <c r="E225" s="170">
        <f t="shared" si="29"/>
        <v>4.7904946927144448E-2</v>
      </c>
      <c r="F225" s="459">
        <f>F222+F224</f>
        <v>83718</v>
      </c>
      <c r="G225" s="451">
        <f>F225/D225</f>
        <v>0.5252399774138905</v>
      </c>
      <c r="H225" s="606"/>
      <c r="I225" s="595"/>
      <c r="J225" s="570"/>
      <c r="K225" s="570"/>
      <c r="L225" s="570"/>
      <c r="M225" s="575"/>
      <c r="N225" s="576"/>
      <c r="O225" s="576"/>
      <c r="P225" s="576"/>
      <c r="Q225" s="576"/>
      <c r="R225" s="576"/>
      <c r="S225" s="576"/>
      <c r="T225"/>
      <c r="U225"/>
      <c r="V225"/>
      <c r="W225"/>
      <c r="X225"/>
      <c r="Y225"/>
      <c r="Z225"/>
      <c r="AA225"/>
      <c r="AB225"/>
    </row>
    <row r="226" spans="1:28" ht="15.75" customHeight="1">
      <c r="A226" s="359"/>
      <c r="B226" s="742" t="s">
        <v>725</v>
      </c>
      <c r="C226" s="595"/>
      <c r="D226" s="119">
        <f>D135+D143+D218+D225</f>
        <v>3327213.789473684</v>
      </c>
      <c r="E226" s="154">
        <f>D226/D$227</f>
        <v>0.90388812061659296</v>
      </c>
      <c r="F226" s="119">
        <f>F135+F143+F218+F225</f>
        <v>1955599.5999999999</v>
      </c>
      <c r="G226" s="452">
        <f t="shared" ref="G226:G227" si="30">F226/D226</f>
        <v>0.58775892495605064</v>
      </c>
      <c r="H226" s="614"/>
      <c r="I226" s="595"/>
      <c r="J226" s="570"/>
      <c r="K226" s="570"/>
      <c r="L226" s="570"/>
      <c r="M226" s="575"/>
      <c r="N226" s="576"/>
      <c r="O226" s="576"/>
      <c r="P226" s="576"/>
      <c r="Q226" s="576"/>
      <c r="R226" s="576"/>
      <c r="S226" s="576"/>
      <c r="T226"/>
      <c r="U226"/>
      <c r="V226"/>
      <c r="W226"/>
      <c r="X226"/>
      <c r="Y226"/>
      <c r="Z226"/>
      <c r="AA226"/>
      <c r="AB226"/>
    </row>
    <row r="227" spans="1:28" ht="15.75" customHeight="1">
      <c r="A227" s="359"/>
      <c r="B227" s="772" t="s">
        <v>573</v>
      </c>
      <c r="C227" s="595"/>
      <c r="D227" s="121">
        <f>D116+D123+D226</f>
        <v>3681001.789473684</v>
      </c>
      <c r="E227" s="174">
        <v>1</v>
      </c>
      <c r="F227" s="121">
        <f>F116+F123+F226</f>
        <v>2008063.5999999999</v>
      </c>
      <c r="G227" s="453">
        <f t="shared" si="30"/>
        <v>0.54552095186216043</v>
      </c>
      <c r="H227" s="615"/>
      <c r="I227" s="595"/>
      <c r="J227" s="570"/>
      <c r="K227" s="570"/>
      <c r="L227" s="570"/>
      <c r="M227" s="575"/>
      <c r="N227" s="576"/>
      <c r="O227" s="576"/>
      <c r="P227" s="576"/>
      <c r="Q227" s="576"/>
      <c r="R227" s="576"/>
      <c r="S227" s="576"/>
      <c r="T227"/>
      <c r="U227"/>
      <c r="V227"/>
      <c r="W227"/>
      <c r="X227"/>
      <c r="Y227"/>
      <c r="Z227"/>
      <c r="AA227"/>
      <c r="AB227"/>
    </row>
    <row r="228" spans="1:28" ht="15.75" customHeight="1">
      <c r="A228" s="359"/>
      <c r="B228" s="810"/>
      <c r="C228" s="645"/>
      <c r="D228" s="645"/>
      <c r="E228" s="645"/>
      <c r="F228" s="645"/>
      <c r="G228" s="645"/>
      <c r="H228" s="645"/>
      <c r="I228" s="620"/>
      <c r="J228" s="570"/>
      <c r="K228" s="570"/>
      <c r="L228" s="570"/>
      <c r="M228" s="575"/>
      <c r="N228" s="576"/>
      <c r="O228" s="576"/>
      <c r="P228" s="576"/>
      <c r="Q228" s="576"/>
      <c r="R228" s="576"/>
      <c r="S228" s="576"/>
      <c r="T228"/>
      <c r="U228"/>
      <c r="V228"/>
      <c r="W228"/>
      <c r="X228"/>
      <c r="Y228"/>
      <c r="Z228"/>
      <c r="AA228"/>
      <c r="AB228"/>
    </row>
    <row r="229" spans="1:28" ht="15.75" customHeight="1">
      <c r="A229" s="359"/>
      <c r="B229" s="809" t="s">
        <v>726</v>
      </c>
      <c r="C229" s="642"/>
      <c r="D229" s="642"/>
      <c r="E229" s="642"/>
      <c r="F229" s="642"/>
      <c r="G229" s="642"/>
      <c r="H229" s="642"/>
      <c r="I229" s="643"/>
      <c r="J229" s="570"/>
      <c r="K229" s="570"/>
      <c r="L229" s="570"/>
      <c r="M229" s="575"/>
      <c r="N229" s="576"/>
      <c r="O229" s="576"/>
      <c r="P229" s="576"/>
      <c r="Q229" s="576"/>
      <c r="R229" s="576"/>
      <c r="S229" s="576"/>
      <c r="T229"/>
      <c r="U229"/>
      <c r="V229"/>
      <c r="W229"/>
      <c r="X229"/>
      <c r="Y229"/>
      <c r="Z229"/>
      <c r="AA229"/>
      <c r="AB229"/>
    </row>
    <row r="230" spans="1:28" ht="15.75" customHeight="1">
      <c r="A230" s="359"/>
      <c r="B230" s="644"/>
      <c r="C230" s="645"/>
      <c r="D230" s="645"/>
      <c r="E230" s="645"/>
      <c r="F230" s="645"/>
      <c r="G230" s="645"/>
      <c r="H230" s="645"/>
      <c r="I230" s="620"/>
      <c r="J230" s="570"/>
      <c r="K230" s="570"/>
      <c r="L230" s="570"/>
      <c r="M230" s="575"/>
      <c r="N230" s="576"/>
      <c r="O230" s="576"/>
      <c r="P230" s="576"/>
      <c r="Q230" s="576"/>
      <c r="R230" s="576"/>
      <c r="S230" s="576"/>
      <c r="T230"/>
      <c r="U230"/>
      <c r="V230"/>
      <c r="W230"/>
      <c r="X230"/>
      <c r="Y230"/>
      <c r="Z230"/>
      <c r="AA230"/>
      <c r="AB230"/>
    </row>
    <row r="231" spans="1:28" ht="15.75" customHeight="1">
      <c r="A231" s="359"/>
      <c r="B231" s="600"/>
      <c r="C231" s="602"/>
      <c r="D231" s="602"/>
      <c r="E231" s="602"/>
      <c r="F231" s="602"/>
      <c r="G231" s="602"/>
      <c r="H231" s="602"/>
      <c r="I231" s="595"/>
      <c r="J231" s="570"/>
      <c r="K231" s="570"/>
      <c r="L231" s="570"/>
      <c r="M231" s="575"/>
      <c r="N231" s="576"/>
      <c r="O231" s="576"/>
      <c r="P231" s="576"/>
      <c r="Q231" s="576"/>
      <c r="R231" s="576"/>
      <c r="S231" s="576"/>
      <c r="T231"/>
      <c r="U231"/>
      <c r="V231"/>
      <c r="W231"/>
      <c r="X231"/>
      <c r="Y231"/>
      <c r="Z231"/>
      <c r="AA231"/>
      <c r="AB231"/>
    </row>
    <row r="232" spans="1:28" ht="15.75" customHeight="1">
      <c r="A232" s="359"/>
      <c r="B232" s="641" t="s">
        <v>727</v>
      </c>
      <c r="C232" s="642"/>
      <c r="D232" s="642"/>
      <c r="E232" s="642"/>
      <c r="F232" s="642"/>
      <c r="G232" s="642"/>
      <c r="H232" s="642"/>
      <c r="I232" s="643"/>
      <c r="J232" s="570"/>
      <c r="K232" s="570"/>
      <c r="L232" s="570"/>
      <c r="M232" s="575"/>
      <c r="N232" s="576"/>
      <c r="O232" s="576"/>
      <c r="P232" s="576"/>
      <c r="Q232" s="576"/>
      <c r="R232" s="576"/>
      <c r="S232" s="576"/>
      <c r="T232"/>
      <c r="U232"/>
      <c r="V232"/>
      <c r="W232"/>
      <c r="X232"/>
      <c r="Y232"/>
      <c r="Z232"/>
      <c r="AA232"/>
      <c r="AB232"/>
    </row>
    <row r="233" spans="1:28" ht="15.75" customHeight="1">
      <c r="A233" s="359"/>
      <c r="B233" s="644"/>
      <c r="C233" s="645"/>
      <c r="D233" s="645"/>
      <c r="E233" s="645"/>
      <c r="F233" s="645"/>
      <c r="G233" s="645"/>
      <c r="H233" s="645"/>
      <c r="I233" s="620"/>
      <c r="J233" s="570"/>
      <c r="K233" s="570"/>
      <c r="L233" s="570"/>
      <c r="M233" s="575"/>
      <c r="N233" s="576"/>
      <c r="O233" s="576"/>
      <c r="P233" s="576"/>
      <c r="Q233" s="576"/>
      <c r="R233" s="576"/>
      <c r="S233" s="576"/>
      <c r="T233"/>
      <c r="U233"/>
      <c r="V233"/>
      <c r="W233"/>
      <c r="X233"/>
      <c r="Y233"/>
      <c r="Z233"/>
      <c r="AA233"/>
      <c r="AB233"/>
    </row>
    <row r="234" spans="1:28" ht="15.75" customHeight="1">
      <c r="A234" s="359"/>
      <c r="B234" s="600"/>
      <c r="C234" s="602"/>
      <c r="D234" s="602"/>
      <c r="E234" s="602"/>
      <c r="F234" s="602"/>
      <c r="G234" s="602"/>
      <c r="H234" s="602"/>
      <c r="I234" s="595"/>
      <c r="J234" s="570"/>
      <c r="K234" s="570"/>
      <c r="L234" s="570"/>
      <c r="M234" s="575"/>
      <c r="N234" s="576"/>
      <c r="O234" s="576"/>
      <c r="P234" s="576"/>
      <c r="Q234" s="576"/>
      <c r="R234" s="576"/>
      <c r="S234" s="576"/>
      <c r="T234"/>
      <c r="U234"/>
      <c r="V234"/>
      <c r="W234"/>
      <c r="X234"/>
      <c r="Y234"/>
      <c r="Z234"/>
      <c r="AA234"/>
      <c r="AB234"/>
    </row>
    <row r="235" spans="1:28" ht="15.75" customHeight="1">
      <c r="A235" s="359"/>
      <c r="B235" s="603" t="s">
        <v>728</v>
      </c>
      <c r="C235" s="602"/>
      <c r="D235" s="602"/>
      <c r="E235" s="602"/>
      <c r="F235" s="602"/>
      <c r="G235" s="602"/>
      <c r="H235" s="602"/>
      <c r="I235" s="595"/>
      <c r="J235" s="570"/>
      <c r="K235" s="570"/>
      <c r="L235" s="570"/>
      <c r="M235" s="575"/>
      <c r="N235" s="576"/>
      <c r="O235" s="576"/>
      <c r="P235" s="576"/>
      <c r="Q235" s="576"/>
      <c r="R235" s="576"/>
      <c r="S235" s="576"/>
      <c r="T235"/>
      <c r="U235"/>
      <c r="V235"/>
      <c r="W235"/>
      <c r="X235"/>
      <c r="Y235"/>
      <c r="Z235"/>
      <c r="AA235"/>
      <c r="AB235"/>
    </row>
    <row r="236" spans="1:28" ht="15.75" customHeight="1">
      <c r="A236" s="359"/>
      <c r="B236" s="601" t="s">
        <v>729</v>
      </c>
      <c r="C236" s="602"/>
      <c r="D236" s="602"/>
      <c r="E236" s="602"/>
      <c r="F236" s="602"/>
      <c r="G236" s="602"/>
      <c r="H236" s="602"/>
      <c r="I236" s="595"/>
      <c r="J236" s="570"/>
      <c r="K236" s="570"/>
      <c r="L236" s="570"/>
      <c r="M236" s="575"/>
      <c r="N236" s="576"/>
      <c r="O236" s="576"/>
      <c r="P236" s="576"/>
      <c r="Q236" s="576"/>
      <c r="R236" s="576"/>
      <c r="S236" s="576"/>
      <c r="T236"/>
      <c r="U236"/>
      <c r="V236"/>
      <c r="W236"/>
      <c r="X236"/>
      <c r="Y236"/>
      <c r="Z236"/>
      <c r="AA236"/>
      <c r="AB236"/>
    </row>
    <row r="237" spans="1:28" ht="15.75" customHeight="1">
      <c r="A237" s="359"/>
      <c r="B237" s="109" t="s">
        <v>642</v>
      </c>
      <c r="C237" s="109" t="s">
        <v>616</v>
      </c>
      <c r="D237" s="175" t="s">
        <v>591</v>
      </c>
      <c r="E237" s="176" t="s">
        <v>592</v>
      </c>
      <c r="F237" s="176" t="s">
        <v>730</v>
      </c>
      <c r="G237" s="422" t="s">
        <v>731</v>
      </c>
      <c r="H237" s="607" t="s">
        <v>593</v>
      </c>
      <c r="I237" s="595"/>
      <c r="J237" s="570"/>
      <c r="K237" s="570"/>
      <c r="L237" s="570"/>
      <c r="M237" s="575"/>
      <c r="N237" s="576"/>
      <c r="O237" s="576"/>
      <c r="P237" s="576"/>
      <c r="Q237" s="576"/>
      <c r="R237" s="576"/>
      <c r="S237" s="576"/>
      <c r="T237"/>
      <c r="U237"/>
      <c r="V237"/>
      <c r="W237"/>
      <c r="X237"/>
      <c r="Y237"/>
      <c r="Z237"/>
      <c r="AA237"/>
      <c r="AB237"/>
    </row>
    <row r="238" spans="1:28" ht="15.75" customHeight="1">
      <c r="A238" s="359"/>
      <c r="B238" s="632" t="s">
        <v>684</v>
      </c>
      <c r="C238" s="141" t="s">
        <v>732</v>
      </c>
      <c r="D238" s="117">
        <v>500</v>
      </c>
      <c r="E238" s="124">
        <f t="shared" ref="E238:E257" si="31">D238/D$337</f>
        <v>3.721614317199143E-4</v>
      </c>
      <c r="F238" s="221">
        <v>200</v>
      </c>
      <c r="G238" s="367">
        <f t="shared" ref="G238:G248" si="32">F238/D238</f>
        <v>0.4</v>
      </c>
      <c r="H238" s="605" t="s">
        <v>1372</v>
      </c>
      <c r="I238" s="595"/>
      <c r="J238" s="570"/>
      <c r="K238" s="570"/>
      <c r="L238" s="570"/>
      <c r="M238" s="575"/>
      <c r="N238" s="576"/>
      <c r="O238" s="576"/>
      <c r="P238" s="576"/>
      <c r="Q238" s="576"/>
      <c r="R238" s="576"/>
      <c r="S238" s="576"/>
      <c r="T238"/>
      <c r="U238"/>
      <c r="V238"/>
      <c r="W238"/>
      <c r="X238"/>
      <c r="Y238"/>
      <c r="Z238"/>
      <c r="AA238"/>
      <c r="AB238"/>
    </row>
    <row r="239" spans="1:28" ht="15.75" customHeight="1">
      <c r="A239" s="359"/>
      <c r="B239" s="598"/>
      <c r="C239" s="141" t="s">
        <v>734</v>
      </c>
      <c r="D239" s="117">
        <v>800</v>
      </c>
      <c r="E239" s="124">
        <f t="shared" si="31"/>
        <v>5.954582907518629E-4</v>
      </c>
      <c r="F239" s="221">
        <v>656</v>
      </c>
      <c r="G239" s="367">
        <f t="shared" si="32"/>
        <v>0.82</v>
      </c>
      <c r="H239" s="605" t="s">
        <v>1373</v>
      </c>
      <c r="I239" s="595"/>
      <c r="J239" s="570"/>
      <c r="K239" s="570"/>
      <c r="L239" s="570"/>
      <c r="M239" s="575"/>
      <c r="N239" s="576"/>
      <c r="O239" s="576"/>
      <c r="P239" s="576"/>
      <c r="Q239" s="576"/>
      <c r="R239" s="576"/>
      <c r="S239" s="576"/>
      <c r="T239"/>
      <c r="U239"/>
      <c r="V239"/>
      <c r="W239"/>
      <c r="X239"/>
      <c r="Y239"/>
      <c r="Z239"/>
      <c r="AA239"/>
      <c r="AB239"/>
    </row>
    <row r="240" spans="1:28" ht="15.75" customHeight="1">
      <c r="A240" s="359"/>
      <c r="B240" s="598"/>
      <c r="C240" s="141" t="s">
        <v>736</v>
      </c>
      <c r="D240" s="117">
        <v>2500</v>
      </c>
      <c r="E240" s="124">
        <f t="shared" si="31"/>
        <v>1.8608071585995713E-3</v>
      </c>
      <c r="F240" s="221">
        <v>2000</v>
      </c>
      <c r="G240" s="367">
        <f t="shared" si="32"/>
        <v>0.8</v>
      </c>
      <c r="H240" s="605" t="s">
        <v>1374</v>
      </c>
      <c r="I240" s="595"/>
      <c r="J240" s="570"/>
      <c r="K240" s="570"/>
      <c r="L240" s="570"/>
      <c r="M240" s="575"/>
      <c r="N240" s="576"/>
      <c r="O240" s="576"/>
      <c r="P240" s="576"/>
      <c r="Q240" s="576"/>
      <c r="R240" s="576"/>
      <c r="S240" s="576"/>
      <c r="T240"/>
      <c r="U240"/>
      <c r="V240"/>
      <c r="W240"/>
      <c r="X240"/>
      <c r="Y240"/>
      <c r="Z240"/>
      <c r="AA240"/>
      <c r="AB240"/>
    </row>
    <row r="241" spans="1:28" ht="15.75" customHeight="1">
      <c r="A241" s="359"/>
      <c r="B241" s="599"/>
      <c r="C241" s="141" t="s">
        <v>738</v>
      </c>
      <c r="D241" s="117">
        <v>500</v>
      </c>
      <c r="E241" s="124">
        <f t="shared" si="31"/>
        <v>3.721614317199143E-4</v>
      </c>
      <c r="F241" s="221">
        <v>180</v>
      </c>
      <c r="G241" s="367">
        <f t="shared" si="32"/>
        <v>0.36</v>
      </c>
      <c r="H241" s="605" t="s">
        <v>1375</v>
      </c>
      <c r="I241" s="595"/>
      <c r="J241" s="570"/>
      <c r="K241" s="570"/>
      <c r="L241" s="570"/>
      <c r="M241" s="575"/>
      <c r="N241" s="576"/>
      <c r="O241" s="576"/>
      <c r="P241" s="576"/>
      <c r="Q241" s="576"/>
      <c r="R241" s="576"/>
      <c r="S241" s="576"/>
      <c r="T241"/>
      <c r="U241"/>
      <c r="V241"/>
      <c r="W241"/>
      <c r="X241"/>
      <c r="Y241"/>
      <c r="Z241"/>
      <c r="AA241"/>
      <c r="AB241"/>
    </row>
    <row r="242" spans="1:28" ht="16.5" customHeight="1">
      <c r="A242" s="359"/>
      <c r="B242" s="594" t="s">
        <v>579</v>
      </c>
      <c r="C242" s="595"/>
      <c r="D242" s="115">
        <v>4300</v>
      </c>
      <c r="E242" s="116">
        <f t="shared" si="31"/>
        <v>3.2005883127912628E-3</v>
      </c>
      <c r="F242" s="354">
        <f>SUM(F238:F241)</f>
        <v>3036</v>
      </c>
      <c r="G242" s="368">
        <f t="shared" si="32"/>
        <v>0.70604651162790699</v>
      </c>
      <c r="H242" s="609"/>
      <c r="I242" s="595"/>
      <c r="J242" s="570"/>
      <c r="K242" s="570"/>
      <c r="L242" s="570"/>
      <c r="M242" s="575"/>
      <c r="N242" s="576"/>
      <c r="O242" s="576"/>
      <c r="P242" s="576"/>
      <c r="Q242" s="576"/>
      <c r="R242" s="576"/>
      <c r="S242" s="576"/>
      <c r="T242"/>
      <c r="U242"/>
      <c r="V242"/>
      <c r="W242"/>
      <c r="X242"/>
      <c r="Y242"/>
      <c r="Z242"/>
      <c r="AA242"/>
      <c r="AB242"/>
    </row>
    <row r="243" spans="1:28" ht="16.5" customHeight="1">
      <c r="A243" s="359"/>
      <c r="B243" s="632" t="s">
        <v>685</v>
      </c>
      <c r="C243" s="141" t="s">
        <v>740</v>
      </c>
      <c r="D243" s="117">
        <v>10000</v>
      </c>
      <c r="E243" s="124">
        <f t="shared" si="31"/>
        <v>7.4432286343982853E-3</v>
      </c>
      <c r="F243" s="221">
        <v>0</v>
      </c>
      <c r="G243" s="367">
        <f t="shared" si="32"/>
        <v>0</v>
      </c>
      <c r="H243" s="596" t="s">
        <v>1376</v>
      </c>
      <c r="I243" s="595"/>
      <c r="J243" s="570"/>
      <c r="K243" s="570"/>
      <c r="L243" s="570"/>
      <c r="M243" s="575"/>
      <c r="N243" s="576"/>
      <c r="O243" s="576"/>
      <c r="P243" s="576"/>
      <c r="Q243" s="576"/>
      <c r="R243" s="576"/>
      <c r="S243" s="576"/>
      <c r="T243"/>
      <c r="U243"/>
      <c r="V243"/>
      <c r="W243"/>
      <c r="X243"/>
      <c r="Y243"/>
      <c r="Z243"/>
      <c r="AA243"/>
      <c r="AB243"/>
    </row>
    <row r="244" spans="1:28" ht="18" customHeight="1">
      <c r="A244" s="359"/>
      <c r="B244" s="598"/>
      <c r="C244" s="141" t="s">
        <v>742</v>
      </c>
      <c r="D244" s="117">
        <v>800</v>
      </c>
      <c r="E244" s="124">
        <f t="shared" si="31"/>
        <v>5.954582907518629E-4</v>
      </c>
      <c r="F244" s="221">
        <v>760</v>
      </c>
      <c r="G244" s="367">
        <f t="shared" si="32"/>
        <v>0.95</v>
      </c>
      <c r="H244" s="596" t="s">
        <v>1377</v>
      </c>
      <c r="I244" s="595"/>
      <c r="J244" s="570"/>
      <c r="K244" s="570"/>
      <c r="L244" s="570"/>
      <c r="M244" s="575"/>
      <c r="N244" s="576"/>
      <c r="O244" s="576"/>
      <c r="P244" s="576"/>
      <c r="Q244" s="576"/>
      <c r="R244" s="576"/>
      <c r="S244" s="576"/>
      <c r="T244"/>
      <c r="U244"/>
      <c r="V244"/>
      <c r="W244"/>
      <c r="X244"/>
      <c r="Y244"/>
      <c r="Z244"/>
      <c r="AA244"/>
      <c r="AB244"/>
    </row>
    <row r="245" spans="1:28" ht="16.5" customHeight="1">
      <c r="A245" s="359"/>
      <c r="B245" s="598"/>
      <c r="C245" s="141" t="s">
        <v>736</v>
      </c>
      <c r="D245" s="117">
        <v>4000</v>
      </c>
      <c r="E245" s="124">
        <f t="shared" si="31"/>
        <v>2.9772914537593144E-3</v>
      </c>
      <c r="F245" s="221">
        <v>4000</v>
      </c>
      <c r="G245" s="367">
        <f t="shared" si="32"/>
        <v>1</v>
      </c>
      <c r="H245" s="596" t="s">
        <v>1378</v>
      </c>
      <c r="I245" s="595"/>
      <c r="J245" s="570"/>
      <c r="K245" s="570"/>
      <c r="L245" s="570"/>
      <c r="M245" s="575"/>
      <c r="N245" s="576"/>
      <c r="O245" s="576"/>
      <c r="P245" s="576"/>
      <c r="Q245" s="576"/>
      <c r="R245" s="576"/>
      <c r="S245" s="576"/>
      <c r="T245"/>
      <c r="U245"/>
      <c r="V245"/>
      <c r="W245"/>
      <c r="X245"/>
      <c r="Y245"/>
      <c r="Z245"/>
      <c r="AA245"/>
      <c r="AB245"/>
    </row>
    <row r="246" spans="1:28" ht="16.5" customHeight="1">
      <c r="A246" s="359"/>
      <c r="B246" s="598"/>
      <c r="C246" s="141" t="s">
        <v>734</v>
      </c>
      <c r="D246" s="117">
        <v>800</v>
      </c>
      <c r="E246" s="124">
        <f t="shared" si="31"/>
        <v>5.954582907518629E-4</v>
      </c>
      <c r="F246" s="221">
        <v>0</v>
      </c>
      <c r="G246" s="367">
        <f t="shared" si="32"/>
        <v>0</v>
      </c>
      <c r="H246" s="596" t="s">
        <v>1379</v>
      </c>
      <c r="I246" s="595"/>
      <c r="J246" s="570"/>
      <c r="K246" s="570"/>
      <c r="L246" s="570"/>
      <c r="M246" s="575"/>
      <c r="N246" s="576"/>
      <c r="O246" s="576"/>
      <c r="P246" s="576"/>
      <c r="Q246" s="576"/>
      <c r="R246" s="576"/>
      <c r="S246" s="576"/>
      <c r="T246"/>
      <c r="U246"/>
      <c r="V246"/>
      <c r="W246"/>
      <c r="X246"/>
      <c r="Y246"/>
      <c r="Z246"/>
      <c r="AA246"/>
      <c r="AB246"/>
    </row>
    <row r="247" spans="1:28" ht="16.5" customHeight="1">
      <c r="A247" s="359"/>
      <c r="B247" s="599"/>
      <c r="C247" s="141" t="s">
        <v>738</v>
      </c>
      <c r="D247" s="117">
        <v>500</v>
      </c>
      <c r="E247" s="124">
        <f t="shared" si="31"/>
        <v>3.721614317199143E-4</v>
      </c>
      <c r="F247" s="221">
        <v>0</v>
      </c>
      <c r="G247" s="367">
        <f t="shared" si="32"/>
        <v>0</v>
      </c>
      <c r="H247" s="596"/>
      <c r="I247" s="595"/>
      <c r="J247" s="570"/>
      <c r="K247" s="570"/>
      <c r="L247" s="570"/>
      <c r="M247" s="575"/>
      <c r="N247" s="576"/>
      <c r="O247" s="576"/>
      <c r="P247" s="576"/>
      <c r="Q247" s="576"/>
      <c r="R247" s="576"/>
      <c r="S247" s="576"/>
      <c r="T247"/>
      <c r="U247"/>
      <c r="V247"/>
      <c r="W247"/>
      <c r="X247"/>
      <c r="Y247"/>
      <c r="Z247"/>
      <c r="AA247"/>
      <c r="AB247"/>
    </row>
    <row r="248" spans="1:28" ht="16.5" customHeight="1">
      <c r="A248" s="359"/>
      <c r="B248" s="594" t="s">
        <v>579</v>
      </c>
      <c r="C248" s="595"/>
      <c r="D248" s="115">
        <v>16100</v>
      </c>
      <c r="E248" s="116">
        <f t="shared" si="31"/>
        <v>1.198359810138124E-2</v>
      </c>
      <c r="F248" s="93">
        <f>SUM(F243:F247)</f>
        <v>4760</v>
      </c>
      <c r="G248" s="369">
        <f t="shared" si="32"/>
        <v>0.29565217391304349</v>
      </c>
      <c r="H248" s="804"/>
      <c r="I248" s="595"/>
      <c r="J248" s="570"/>
      <c r="K248" s="570"/>
      <c r="L248" s="570"/>
      <c r="M248" s="575"/>
      <c r="N248" s="576"/>
      <c r="O248" s="576"/>
      <c r="P248" s="576"/>
      <c r="Q248" s="576"/>
      <c r="R248" s="576"/>
      <c r="S248" s="576"/>
      <c r="T248"/>
      <c r="U248"/>
      <c r="V248"/>
      <c r="W248"/>
      <c r="X248"/>
      <c r="Y248"/>
      <c r="Z248"/>
      <c r="AA248"/>
      <c r="AB248"/>
    </row>
    <row r="249" spans="1:28" ht="16.5" customHeight="1">
      <c r="A249" s="359"/>
      <c r="B249" s="632" t="s">
        <v>686</v>
      </c>
      <c r="C249" s="177" t="s">
        <v>742</v>
      </c>
      <c r="D249" s="117">
        <v>2100</v>
      </c>
      <c r="E249" s="124">
        <f t="shared" si="31"/>
        <v>1.5630780132236399E-3</v>
      </c>
      <c r="F249" s="221">
        <v>0</v>
      </c>
      <c r="G249" s="367">
        <f t="shared" ref="G249:G255" si="33">F249/D249</f>
        <v>0</v>
      </c>
      <c r="H249" s="596" t="s">
        <v>1380</v>
      </c>
      <c r="I249" s="595"/>
      <c r="J249" s="570"/>
      <c r="K249" s="570"/>
      <c r="L249" s="570"/>
      <c r="M249" s="575"/>
      <c r="N249" s="576"/>
      <c r="O249" s="576"/>
      <c r="P249" s="576"/>
      <c r="Q249" s="576"/>
      <c r="R249" s="576"/>
      <c r="S249" s="576"/>
      <c r="T249"/>
      <c r="U249"/>
      <c r="V249"/>
      <c r="W249"/>
      <c r="X249"/>
      <c r="Y249"/>
      <c r="Z249"/>
      <c r="AA249"/>
      <c r="AB249"/>
    </row>
    <row r="250" spans="1:28" ht="16.5" customHeight="1">
      <c r="A250" s="359"/>
      <c r="B250" s="598"/>
      <c r="C250" s="177" t="s">
        <v>747</v>
      </c>
      <c r="D250" s="117">
        <v>4800</v>
      </c>
      <c r="E250" s="124">
        <f t="shared" si="31"/>
        <v>3.5727497445111772E-3</v>
      </c>
      <c r="F250" s="221">
        <v>0</v>
      </c>
      <c r="G250" s="367">
        <f t="shared" si="33"/>
        <v>0</v>
      </c>
      <c r="H250" s="596" t="s">
        <v>1381</v>
      </c>
      <c r="I250" s="595"/>
      <c r="J250" s="570"/>
      <c r="K250" s="570"/>
      <c r="L250" s="570"/>
      <c r="M250" s="575"/>
      <c r="N250" s="576"/>
      <c r="O250" s="576"/>
      <c r="P250" s="576"/>
      <c r="Q250" s="576"/>
      <c r="R250" s="576"/>
      <c r="S250" s="576"/>
      <c r="T250"/>
      <c r="U250"/>
      <c r="V250"/>
      <c r="W250"/>
      <c r="X250"/>
      <c r="Y250"/>
      <c r="Z250"/>
      <c r="AA250"/>
      <c r="AB250"/>
    </row>
    <row r="251" spans="1:28" ht="16.5" customHeight="1">
      <c r="A251" s="359"/>
      <c r="B251" s="598"/>
      <c r="C251" s="177" t="s">
        <v>679</v>
      </c>
      <c r="D251" s="117">
        <v>12000</v>
      </c>
      <c r="E251" s="124">
        <f t="shared" si="31"/>
        <v>8.9318743612779427E-3</v>
      </c>
      <c r="F251" s="221">
        <v>11214</v>
      </c>
      <c r="G251" s="367">
        <f t="shared" si="33"/>
        <v>0.9345</v>
      </c>
      <c r="H251" s="806" t="s">
        <v>1382</v>
      </c>
      <c r="I251" s="656"/>
      <c r="J251" s="570"/>
      <c r="K251" s="570"/>
      <c r="L251" s="570"/>
      <c r="M251" s="575"/>
      <c r="N251" s="576"/>
      <c r="O251" s="576"/>
      <c r="P251" s="576"/>
      <c r="Q251" s="576"/>
      <c r="R251" s="576"/>
      <c r="S251" s="576"/>
      <c r="T251"/>
      <c r="U251"/>
      <c r="V251"/>
      <c r="W251"/>
      <c r="X251"/>
      <c r="Y251"/>
      <c r="Z251"/>
      <c r="AA251"/>
      <c r="AB251"/>
    </row>
    <row r="252" spans="1:28" ht="16.5" customHeight="1">
      <c r="A252" s="359"/>
      <c r="B252" s="598"/>
      <c r="C252" s="177" t="s">
        <v>750</v>
      </c>
      <c r="D252" s="117">
        <v>2250</v>
      </c>
      <c r="E252" s="124">
        <f t="shared" si="31"/>
        <v>1.6747264427396144E-3</v>
      </c>
      <c r="F252" s="221">
        <v>1617</v>
      </c>
      <c r="G252" s="367">
        <f t="shared" si="33"/>
        <v>0.71866666666666668</v>
      </c>
      <c r="H252" s="805" t="s">
        <v>1383</v>
      </c>
      <c r="I252" s="595"/>
      <c r="J252" s="570"/>
      <c r="K252" s="570"/>
      <c r="L252" s="570"/>
      <c r="M252" s="575"/>
      <c r="N252" s="576"/>
      <c r="O252" s="576"/>
      <c r="P252" s="576"/>
      <c r="Q252" s="576"/>
      <c r="R252" s="576"/>
      <c r="S252" s="576"/>
      <c r="T252"/>
      <c r="U252"/>
      <c r="V252"/>
      <c r="W252"/>
      <c r="X252"/>
      <c r="Y252"/>
      <c r="Z252"/>
      <c r="AA252"/>
      <c r="AB252"/>
    </row>
    <row r="253" spans="1:28" ht="16.5" customHeight="1">
      <c r="A253" s="359"/>
      <c r="B253" s="598"/>
      <c r="C253" s="177" t="s">
        <v>752</v>
      </c>
      <c r="D253" s="117">
        <v>500</v>
      </c>
      <c r="E253" s="124">
        <f t="shared" si="31"/>
        <v>3.721614317199143E-4</v>
      </c>
      <c r="F253" s="221">
        <v>360</v>
      </c>
      <c r="G253" s="367">
        <f t="shared" si="33"/>
        <v>0.72</v>
      </c>
      <c r="H253" s="805" t="s">
        <v>1384</v>
      </c>
      <c r="I253" s="595"/>
      <c r="J253" s="570"/>
      <c r="K253" s="570"/>
      <c r="L253" s="570"/>
      <c r="M253" s="575"/>
      <c r="N253" s="576"/>
      <c r="O253" s="576"/>
      <c r="P253" s="576"/>
      <c r="Q253" s="576"/>
      <c r="R253" s="576"/>
      <c r="S253" s="576"/>
      <c r="T253"/>
      <c r="U253"/>
      <c r="V253"/>
      <c r="W253"/>
      <c r="X253"/>
      <c r="Y253"/>
      <c r="Z253"/>
      <c r="AA253"/>
      <c r="AB253"/>
    </row>
    <row r="254" spans="1:28" ht="16.5" customHeight="1">
      <c r="A254" s="359"/>
      <c r="B254" s="599"/>
      <c r="C254" s="177" t="s">
        <v>738</v>
      </c>
      <c r="D254" s="117">
        <v>500</v>
      </c>
      <c r="E254" s="124">
        <f t="shared" si="31"/>
        <v>3.721614317199143E-4</v>
      </c>
      <c r="F254" s="221">
        <v>120</v>
      </c>
      <c r="G254" s="367">
        <f t="shared" si="33"/>
        <v>0.24</v>
      </c>
      <c r="H254" s="596" t="s">
        <v>1385</v>
      </c>
      <c r="I254" s="595"/>
      <c r="J254" s="570"/>
      <c r="K254" s="570"/>
      <c r="L254" s="570"/>
      <c r="M254" s="575"/>
      <c r="N254" s="576"/>
      <c r="O254" s="576"/>
      <c r="P254" s="576"/>
      <c r="Q254" s="576"/>
      <c r="R254" s="576"/>
      <c r="S254" s="576"/>
      <c r="T254"/>
      <c r="U254"/>
      <c r="V254"/>
      <c r="W254"/>
      <c r="X254"/>
      <c r="Y254"/>
      <c r="Z254"/>
      <c r="AA254"/>
      <c r="AB254"/>
    </row>
    <row r="255" spans="1:28" ht="16.5" customHeight="1">
      <c r="A255" s="359"/>
      <c r="B255" s="141" t="s">
        <v>668</v>
      </c>
      <c r="C255" s="177"/>
      <c r="D255" s="117">
        <v>2410</v>
      </c>
      <c r="E255" s="124">
        <f t="shared" si="31"/>
        <v>1.7938181008899869E-3</v>
      </c>
      <c r="F255" s="221">
        <v>0</v>
      </c>
      <c r="G255" s="367">
        <f t="shared" si="33"/>
        <v>0</v>
      </c>
      <c r="H255" s="596"/>
      <c r="I255" s="595"/>
      <c r="J255" s="570"/>
      <c r="K255" s="570"/>
      <c r="L255" s="570"/>
      <c r="M255" s="575"/>
      <c r="N255" s="576"/>
      <c r="O255" s="576"/>
      <c r="P255" s="576"/>
      <c r="Q255" s="576"/>
      <c r="R255" s="576"/>
      <c r="S255" s="576"/>
      <c r="T255"/>
      <c r="U255"/>
      <c r="V255"/>
      <c r="W255"/>
      <c r="X255"/>
      <c r="Y255"/>
      <c r="Z255"/>
      <c r="AA255"/>
      <c r="AB255"/>
    </row>
    <row r="256" spans="1:28" ht="16.5" customHeight="1">
      <c r="A256" s="359"/>
      <c r="B256" s="594" t="s">
        <v>579</v>
      </c>
      <c r="C256" s="595"/>
      <c r="D256" s="115">
        <f>SUM(D249:D255)</f>
        <v>24560</v>
      </c>
      <c r="E256" s="116">
        <f t="shared" si="31"/>
        <v>1.8280569526082188E-2</v>
      </c>
      <c r="F256" s="93">
        <f>SUM(F249:F255)</f>
        <v>13311</v>
      </c>
      <c r="G256" s="430">
        <f>F256/D256</f>
        <v>0.54197882736156355</v>
      </c>
      <c r="H256" s="748"/>
      <c r="I256" s="595"/>
      <c r="J256" s="570"/>
      <c r="K256" s="570"/>
      <c r="L256" s="570"/>
      <c r="M256" s="575"/>
      <c r="N256" s="576"/>
      <c r="O256" s="576"/>
      <c r="P256" s="576"/>
      <c r="Q256" s="576"/>
      <c r="R256" s="576"/>
      <c r="S256" s="576"/>
      <c r="T256"/>
      <c r="U256"/>
      <c r="V256"/>
      <c r="W256"/>
      <c r="X256"/>
      <c r="Y256"/>
      <c r="Z256"/>
      <c r="AA256"/>
      <c r="AB256"/>
    </row>
    <row r="257" spans="1:28" ht="15.75" customHeight="1">
      <c r="A257" s="359"/>
      <c r="B257" s="621" t="s">
        <v>753</v>
      </c>
      <c r="C257" s="595"/>
      <c r="D257" s="178">
        <f>D242+D248+D256</f>
        <v>44960</v>
      </c>
      <c r="E257" s="122">
        <f t="shared" si="31"/>
        <v>3.3464755940254692E-2</v>
      </c>
      <c r="F257" s="370">
        <f>F242+F248+F256</f>
        <v>21107</v>
      </c>
      <c r="G257" s="427">
        <f>F257/D257</f>
        <v>0.46946174377224198</v>
      </c>
      <c r="H257" s="629"/>
      <c r="I257" s="595"/>
      <c r="J257" s="570"/>
      <c r="K257" s="570"/>
      <c r="L257" s="570"/>
      <c r="M257" s="575"/>
      <c r="N257" s="576"/>
      <c r="O257" s="576"/>
      <c r="P257" s="576"/>
      <c r="Q257" s="576"/>
      <c r="R257" s="576"/>
      <c r="S257" s="576"/>
      <c r="T257"/>
      <c r="U257"/>
      <c r="V257"/>
      <c r="W257"/>
      <c r="X257"/>
      <c r="Y257"/>
      <c r="Z257"/>
      <c r="AA257"/>
      <c r="AB257"/>
    </row>
    <row r="258" spans="1:28" ht="15.75" customHeight="1">
      <c r="A258" s="359"/>
      <c r="B258" s="601" t="s">
        <v>641</v>
      </c>
      <c r="C258" s="602"/>
      <c r="D258" s="602"/>
      <c r="E258" s="602"/>
      <c r="F258" s="602"/>
      <c r="G258" s="602"/>
      <c r="H258" s="602"/>
      <c r="I258" s="595"/>
      <c r="J258" s="570"/>
      <c r="K258" s="570"/>
      <c r="L258" s="570"/>
      <c r="M258" s="575"/>
      <c r="N258" s="576"/>
      <c r="O258" s="576"/>
      <c r="P258" s="576"/>
      <c r="Q258" s="576"/>
      <c r="R258" s="576"/>
      <c r="S258" s="576"/>
      <c r="T258"/>
      <c r="U258"/>
      <c r="V258"/>
      <c r="W258"/>
      <c r="X258"/>
      <c r="Y258"/>
      <c r="Z258"/>
      <c r="AA258"/>
      <c r="AB258"/>
    </row>
    <row r="259" spans="1:28" ht="15.75" customHeight="1">
      <c r="A259" s="359"/>
      <c r="B259" s="604" t="s">
        <v>754</v>
      </c>
      <c r="C259" s="602"/>
      <c r="D259" s="602"/>
      <c r="E259" s="602"/>
      <c r="F259" s="602"/>
      <c r="G259" s="602"/>
      <c r="H259" s="602"/>
      <c r="I259" s="595"/>
      <c r="J259" s="570"/>
      <c r="K259" s="570"/>
      <c r="L259" s="570"/>
      <c r="M259" s="575"/>
      <c r="N259" s="576"/>
      <c r="O259" s="576"/>
      <c r="P259" s="576"/>
      <c r="Q259" s="576"/>
      <c r="R259" s="576"/>
      <c r="S259" s="576"/>
      <c r="T259"/>
      <c r="U259"/>
      <c r="V259"/>
      <c r="W259"/>
      <c r="X259"/>
      <c r="Y259"/>
      <c r="Z259"/>
      <c r="AA259"/>
      <c r="AB259"/>
    </row>
    <row r="260" spans="1:28" ht="15.75" customHeight="1">
      <c r="A260" s="359"/>
      <c r="B260" s="141" t="s">
        <v>589</v>
      </c>
      <c r="C260" s="141" t="s">
        <v>590</v>
      </c>
      <c r="D260" s="110" t="s">
        <v>591</v>
      </c>
      <c r="E260" s="111" t="s">
        <v>592</v>
      </c>
      <c r="F260" s="176" t="s">
        <v>730</v>
      </c>
      <c r="G260" s="422" t="s">
        <v>731</v>
      </c>
      <c r="H260" s="807" t="s">
        <v>39</v>
      </c>
      <c r="I260" s="595"/>
      <c r="J260" s="570"/>
      <c r="K260" s="570"/>
      <c r="L260" s="570"/>
      <c r="M260" s="575"/>
      <c r="N260" s="576"/>
      <c r="O260" s="576"/>
      <c r="P260" s="576"/>
      <c r="Q260" s="576"/>
      <c r="R260" s="576"/>
      <c r="S260" s="576"/>
      <c r="T260"/>
      <c r="U260"/>
      <c r="V260"/>
      <c r="W260"/>
      <c r="X260"/>
      <c r="Y260"/>
      <c r="Z260"/>
      <c r="AA260"/>
      <c r="AB260"/>
    </row>
    <row r="261" spans="1:28" ht="15.75" customHeight="1">
      <c r="A261" s="359"/>
      <c r="B261" s="141" t="s">
        <v>606</v>
      </c>
      <c r="C261" s="141" t="s">
        <v>607</v>
      </c>
      <c r="D261" s="117">
        <v>400000</v>
      </c>
      <c r="E261" s="124">
        <f>D261/D$305</f>
        <v>0.43513734022300787</v>
      </c>
      <c r="F261" s="221">
        <v>400000</v>
      </c>
      <c r="G261" s="367">
        <f>F261/D261</f>
        <v>1</v>
      </c>
      <c r="H261" s="633" t="s">
        <v>755</v>
      </c>
      <c r="I261" s="595"/>
      <c r="J261" s="570"/>
      <c r="K261" s="570"/>
      <c r="L261" s="570"/>
      <c r="M261" s="575"/>
      <c r="N261" s="576"/>
      <c r="O261" s="576"/>
      <c r="P261" s="576"/>
      <c r="Q261" s="576"/>
      <c r="R261" s="576"/>
      <c r="S261" s="576"/>
      <c r="T261"/>
      <c r="U261"/>
      <c r="V261"/>
      <c r="W261"/>
      <c r="X261"/>
      <c r="Y261"/>
      <c r="Z261"/>
      <c r="AA261"/>
      <c r="AB261"/>
    </row>
    <row r="262" spans="1:28" ht="15.75" customHeight="1">
      <c r="A262" s="359"/>
      <c r="B262" s="141" t="s">
        <v>608</v>
      </c>
      <c r="C262" s="141" t="s">
        <v>609</v>
      </c>
      <c r="D262" s="117">
        <v>100000</v>
      </c>
      <c r="E262" s="124">
        <f>D262/D$305</f>
        <v>0.10878433505575197</v>
      </c>
      <c r="F262" s="221">
        <v>0</v>
      </c>
      <c r="G262" s="367">
        <f>F262/D262</f>
        <v>0</v>
      </c>
      <c r="H262" s="633" t="s">
        <v>756</v>
      </c>
      <c r="I262" s="595"/>
      <c r="J262" s="570"/>
      <c r="K262" s="570"/>
      <c r="L262" s="570"/>
      <c r="M262" s="575"/>
      <c r="N262" s="576"/>
      <c r="O262" s="576"/>
      <c r="P262" s="576"/>
      <c r="Q262" s="576"/>
      <c r="R262" s="576"/>
      <c r="S262" s="576"/>
      <c r="T262"/>
      <c r="U262"/>
      <c r="V262"/>
      <c r="W262"/>
      <c r="X262"/>
      <c r="Y262"/>
      <c r="Z262"/>
      <c r="AA262"/>
      <c r="AB262"/>
    </row>
    <row r="263" spans="1:28" ht="15.75" customHeight="1">
      <c r="A263" s="359"/>
      <c r="B263" s="141" t="s">
        <v>610</v>
      </c>
      <c r="C263" s="141" t="s">
        <v>611</v>
      </c>
      <c r="D263" s="117">
        <v>60000</v>
      </c>
      <c r="E263" s="124">
        <f>D263/D$305</f>
        <v>6.5270601033451184E-2</v>
      </c>
      <c r="F263" s="221">
        <v>0</v>
      </c>
      <c r="G263" s="367">
        <f>F263/D263</f>
        <v>0</v>
      </c>
      <c r="H263" s="633" t="s">
        <v>757</v>
      </c>
      <c r="I263" s="595"/>
      <c r="J263" s="570"/>
      <c r="K263" s="570"/>
      <c r="L263" s="570"/>
      <c r="M263" s="575"/>
      <c r="N263" s="576"/>
      <c r="O263" s="576"/>
      <c r="P263" s="576"/>
      <c r="Q263" s="576"/>
      <c r="R263" s="576"/>
      <c r="S263" s="576"/>
      <c r="T263"/>
      <c r="U263"/>
      <c r="V263"/>
      <c r="W263"/>
      <c r="X263"/>
      <c r="Y263"/>
      <c r="Z263"/>
      <c r="AA263"/>
      <c r="AB263"/>
    </row>
    <row r="264" spans="1:28" ht="15.75" customHeight="1">
      <c r="A264" s="359"/>
      <c r="B264" s="594" t="s">
        <v>579</v>
      </c>
      <c r="C264" s="595"/>
      <c r="D264" s="115">
        <f>SUM(D261:D263)</f>
        <v>560000</v>
      </c>
      <c r="E264" s="116">
        <f>D264/D$305</f>
        <v>0.60919227631221107</v>
      </c>
      <c r="F264" s="374">
        <f>SUM(F261:F263)</f>
        <v>400000</v>
      </c>
      <c r="G264" s="434">
        <f t="shared" ref="G264:G265" si="34">F264/D264</f>
        <v>0.7142857142857143</v>
      </c>
      <c r="H264" s="594"/>
      <c r="I264" s="595"/>
      <c r="J264" s="570"/>
      <c r="K264" s="570"/>
      <c r="L264" s="570"/>
      <c r="M264" s="575"/>
      <c r="N264" s="576"/>
      <c r="O264" s="576"/>
      <c r="P264" s="576"/>
      <c r="Q264" s="576"/>
      <c r="R264" s="576"/>
      <c r="S264" s="576"/>
      <c r="T264"/>
      <c r="U264"/>
      <c r="V264"/>
      <c r="W264"/>
      <c r="X264"/>
      <c r="Y264"/>
      <c r="Z264"/>
      <c r="AA264"/>
      <c r="AB264"/>
    </row>
    <row r="265" spans="1:28" ht="15.75" customHeight="1">
      <c r="A265" s="359"/>
      <c r="B265" s="621" t="s">
        <v>612</v>
      </c>
      <c r="C265" s="595"/>
      <c r="D265" s="131">
        <f>D264</f>
        <v>560000</v>
      </c>
      <c r="E265" s="122">
        <f>D265/D$305</f>
        <v>0.60919227631221107</v>
      </c>
      <c r="F265" s="376">
        <f>F264</f>
        <v>400000</v>
      </c>
      <c r="G265" s="436">
        <f t="shared" si="34"/>
        <v>0.7142857142857143</v>
      </c>
      <c r="H265" s="621"/>
      <c r="I265" s="595"/>
      <c r="J265" s="570"/>
      <c r="K265" s="570"/>
      <c r="L265" s="570"/>
      <c r="M265" s="575"/>
      <c r="N265" s="576"/>
      <c r="O265" s="576"/>
      <c r="P265" s="576"/>
      <c r="Q265" s="576"/>
      <c r="R265" s="576"/>
      <c r="S265" s="576"/>
      <c r="T265"/>
      <c r="U265"/>
      <c r="V265"/>
      <c r="W265"/>
      <c r="X265"/>
      <c r="Y265"/>
      <c r="Z265"/>
      <c r="AA265"/>
      <c r="AB265"/>
    </row>
    <row r="266" spans="1:28" ht="15.75" customHeight="1">
      <c r="A266" s="359"/>
      <c r="B266" s="179"/>
      <c r="C266" s="180"/>
      <c r="D266" s="181"/>
      <c r="E266" s="182"/>
      <c r="F266" s="182"/>
      <c r="G266" s="431"/>
      <c r="H266" s="182"/>
      <c r="I266" s="183"/>
      <c r="J266" s="570"/>
      <c r="K266" s="570"/>
      <c r="L266" s="570"/>
      <c r="M266" s="575"/>
      <c r="N266" s="576"/>
      <c r="O266" s="576"/>
      <c r="P266" s="576"/>
      <c r="Q266" s="576"/>
      <c r="R266" s="576"/>
      <c r="S266" s="576"/>
      <c r="T266"/>
      <c r="U266"/>
      <c r="V266"/>
      <c r="W266"/>
      <c r="X266"/>
      <c r="Y266"/>
      <c r="Z266"/>
      <c r="AA266"/>
      <c r="AB266"/>
    </row>
    <row r="267" spans="1:28" ht="15.75" customHeight="1">
      <c r="A267" s="359"/>
      <c r="B267" s="604" t="s">
        <v>758</v>
      </c>
      <c r="C267" s="602"/>
      <c r="D267" s="602"/>
      <c r="E267" s="602"/>
      <c r="F267" s="602"/>
      <c r="G267" s="602"/>
      <c r="H267" s="602"/>
      <c r="I267" s="595"/>
      <c r="J267" s="570"/>
      <c r="K267" s="570"/>
      <c r="L267" s="570"/>
      <c r="M267" s="575"/>
      <c r="N267" s="576"/>
      <c r="O267" s="576"/>
      <c r="P267" s="576"/>
      <c r="Q267" s="576"/>
      <c r="R267" s="576"/>
      <c r="S267" s="576"/>
      <c r="T267"/>
      <c r="U267"/>
      <c r="V267"/>
      <c r="W267"/>
      <c r="X267"/>
      <c r="Y267"/>
      <c r="Z267"/>
      <c r="AA267"/>
      <c r="AB267"/>
    </row>
    <row r="268" spans="1:28" ht="15.75" customHeight="1">
      <c r="A268" s="359"/>
      <c r="B268" s="134" t="s">
        <v>642</v>
      </c>
      <c r="C268" s="134" t="s">
        <v>616</v>
      </c>
      <c r="D268" s="175" t="s">
        <v>591</v>
      </c>
      <c r="E268" s="184" t="s">
        <v>592</v>
      </c>
      <c r="F268" s="176" t="s">
        <v>730</v>
      </c>
      <c r="G268" s="422" t="s">
        <v>731</v>
      </c>
      <c r="H268" s="596" t="s">
        <v>593</v>
      </c>
      <c r="I268" s="595"/>
      <c r="J268" s="570"/>
      <c r="K268" s="570"/>
      <c r="L268" s="570"/>
      <c r="M268" s="575"/>
      <c r="N268" s="576"/>
      <c r="O268" s="576"/>
      <c r="P268" s="576"/>
      <c r="Q268" s="576"/>
      <c r="R268" s="576"/>
      <c r="S268" s="576"/>
      <c r="T268"/>
      <c r="U268"/>
      <c r="V268"/>
      <c r="W268"/>
      <c r="X268"/>
      <c r="Y268"/>
      <c r="Z268"/>
      <c r="AA268"/>
      <c r="AB268"/>
    </row>
    <row r="269" spans="1:28" ht="16.5" customHeight="1">
      <c r="A269" s="359"/>
      <c r="B269" s="597" t="s">
        <v>677</v>
      </c>
      <c r="C269" s="79" t="s">
        <v>759</v>
      </c>
      <c r="D269" s="117">
        <v>88750</v>
      </c>
      <c r="E269" s="150">
        <f t="shared" ref="E269:E290" si="35">D269/D$337</f>
        <v>6.6058654130284791E-2</v>
      </c>
      <c r="F269" s="221">
        <v>0</v>
      </c>
      <c r="G269" s="367">
        <f t="shared" ref="G269:G289" si="36">F269/D269</f>
        <v>0</v>
      </c>
      <c r="H269" s="808" t="s">
        <v>1226</v>
      </c>
      <c r="I269" s="595"/>
      <c r="J269" s="570"/>
      <c r="K269" s="570"/>
      <c r="L269" s="570"/>
      <c r="M269" s="575"/>
      <c r="N269" s="576"/>
      <c r="O269" s="576"/>
      <c r="P269" s="576"/>
      <c r="Q269" s="576"/>
      <c r="R269" s="576"/>
      <c r="S269" s="576"/>
      <c r="T269"/>
      <c r="U269"/>
      <c r="V269"/>
      <c r="W269"/>
      <c r="X269"/>
      <c r="Y269"/>
      <c r="Z269"/>
      <c r="AA269"/>
      <c r="AB269"/>
    </row>
    <row r="270" spans="1:28" ht="16.5" customHeight="1">
      <c r="A270" s="359"/>
      <c r="B270" s="598"/>
      <c r="C270" s="79" t="s">
        <v>761</v>
      </c>
      <c r="D270" s="117">
        <v>20000</v>
      </c>
      <c r="E270" s="150">
        <f t="shared" si="35"/>
        <v>1.4886457268796571E-2</v>
      </c>
      <c r="F270" s="221">
        <v>0</v>
      </c>
      <c r="G270" s="367">
        <f t="shared" si="36"/>
        <v>0</v>
      </c>
      <c r="H270" s="610" t="s">
        <v>762</v>
      </c>
      <c r="I270" s="595"/>
      <c r="J270" s="570"/>
      <c r="K270" s="570"/>
      <c r="L270" s="570"/>
      <c r="M270" s="575"/>
      <c r="N270" s="576"/>
      <c r="O270" s="576"/>
      <c r="P270" s="576"/>
      <c r="Q270" s="576"/>
      <c r="R270" s="576"/>
      <c r="S270" s="576"/>
      <c r="T270"/>
      <c r="U270"/>
      <c r="V270"/>
      <c r="W270"/>
      <c r="X270"/>
      <c r="Y270"/>
      <c r="Z270"/>
      <c r="AA270"/>
      <c r="AB270"/>
    </row>
    <row r="271" spans="1:28" ht="16.5" customHeight="1">
      <c r="A271" s="359"/>
      <c r="B271" s="598"/>
      <c r="C271" s="79" t="s">
        <v>763</v>
      </c>
      <c r="D271" s="117">
        <v>20460</v>
      </c>
      <c r="E271" s="150">
        <f t="shared" si="35"/>
        <v>1.5228845785978893E-2</v>
      </c>
      <c r="F271" s="221">
        <v>0</v>
      </c>
      <c r="G271" s="367">
        <f t="shared" si="36"/>
        <v>0</v>
      </c>
      <c r="H271" s="610" t="s">
        <v>764</v>
      </c>
      <c r="I271" s="595"/>
      <c r="J271" s="570"/>
      <c r="K271" s="570"/>
      <c r="L271" s="570"/>
      <c r="M271" s="575"/>
      <c r="N271" s="576"/>
      <c r="O271" s="576"/>
      <c r="P271" s="576"/>
      <c r="Q271" s="576"/>
      <c r="R271" s="576"/>
      <c r="S271" s="576"/>
      <c r="T271"/>
      <c r="U271"/>
      <c r="V271"/>
      <c r="W271"/>
      <c r="X271"/>
      <c r="Y271"/>
      <c r="Z271"/>
      <c r="AA271"/>
      <c r="AB271"/>
    </row>
    <row r="272" spans="1:28" ht="16.5" customHeight="1">
      <c r="A272" s="359"/>
      <c r="B272" s="598"/>
      <c r="C272" s="79" t="s">
        <v>765</v>
      </c>
      <c r="D272" s="117">
        <v>10800</v>
      </c>
      <c r="E272" s="150">
        <f t="shared" si="35"/>
        <v>8.0386869251501489E-3</v>
      </c>
      <c r="F272" s="221">
        <v>0</v>
      </c>
      <c r="G272" s="367">
        <f t="shared" si="36"/>
        <v>0</v>
      </c>
      <c r="H272" s="610" t="s">
        <v>766</v>
      </c>
      <c r="I272" s="595"/>
      <c r="J272" s="570"/>
      <c r="K272" s="570"/>
      <c r="L272" s="570"/>
      <c r="M272" s="575"/>
      <c r="N272" s="576"/>
      <c r="O272" s="576"/>
      <c r="P272" s="576"/>
      <c r="Q272" s="576"/>
      <c r="R272" s="576"/>
      <c r="S272" s="576"/>
      <c r="T272"/>
      <c r="U272"/>
      <c r="V272"/>
      <c r="W272"/>
      <c r="X272"/>
      <c r="Y272"/>
      <c r="Z272"/>
      <c r="AA272"/>
      <c r="AB272"/>
    </row>
    <row r="273" spans="1:28" ht="16.5" customHeight="1">
      <c r="A273" s="359"/>
      <c r="B273" s="598"/>
      <c r="C273" s="79" t="s">
        <v>767</v>
      </c>
      <c r="D273" s="117">
        <v>6900</v>
      </c>
      <c r="E273" s="150">
        <f t="shared" si="35"/>
        <v>5.1358277577348175E-3</v>
      </c>
      <c r="F273" s="221">
        <v>0</v>
      </c>
      <c r="G273" s="367">
        <f t="shared" si="36"/>
        <v>0</v>
      </c>
      <c r="H273" s="610" t="s">
        <v>768</v>
      </c>
      <c r="I273" s="595"/>
      <c r="J273" s="570"/>
      <c r="K273" s="570"/>
      <c r="L273" s="570"/>
      <c r="M273" s="575"/>
      <c r="N273" s="576"/>
      <c r="O273" s="576"/>
      <c r="P273" s="576"/>
      <c r="Q273" s="576"/>
      <c r="R273" s="576"/>
      <c r="S273" s="576"/>
      <c r="T273"/>
      <c r="U273"/>
      <c r="V273"/>
      <c r="W273"/>
      <c r="X273"/>
      <c r="Y273"/>
      <c r="Z273"/>
      <c r="AA273"/>
      <c r="AB273"/>
    </row>
    <row r="274" spans="1:28" ht="16.5" customHeight="1">
      <c r="A274" s="359"/>
      <c r="B274" s="598"/>
      <c r="C274" s="79" t="s">
        <v>769</v>
      </c>
      <c r="D274" s="117">
        <v>92000</v>
      </c>
      <c r="E274" s="150">
        <f t="shared" si="35"/>
        <v>6.8477703436464227E-2</v>
      </c>
      <c r="F274" s="221">
        <v>0</v>
      </c>
      <c r="G274" s="367">
        <f t="shared" si="36"/>
        <v>0</v>
      </c>
      <c r="H274" s="610" t="s">
        <v>770</v>
      </c>
      <c r="I274" s="595"/>
      <c r="J274" s="570"/>
      <c r="K274" s="570"/>
      <c r="L274" s="570"/>
      <c r="M274" s="575"/>
      <c r="N274" s="576"/>
      <c r="O274" s="576"/>
      <c r="P274" s="576"/>
      <c r="Q274" s="576"/>
      <c r="R274" s="576"/>
      <c r="S274" s="576"/>
      <c r="T274"/>
      <c r="U274"/>
      <c r="V274"/>
      <c r="W274"/>
      <c r="X274"/>
      <c r="Y274"/>
      <c r="Z274"/>
      <c r="AA274"/>
      <c r="AB274"/>
    </row>
    <row r="275" spans="1:28" ht="16.5" customHeight="1">
      <c r="A275" s="359"/>
      <c r="B275" s="598"/>
      <c r="C275" s="79" t="s">
        <v>771</v>
      </c>
      <c r="D275" s="117">
        <v>100000</v>
      </c>
      <c r="E275" s="150">
        <f t="shared" si="35"/>
        <v>7.4432286343982856E-2</v>
      </c>
      <c r="F275" s="221">
        <v>0</v>
      </c>
      <c r="G275" s="367">
        <f t="shared" si="36"/>
        <v>0</v>
      </c>
      <c r="H275" s="610" t="s">
        <v>772</v>
      </c>
      <c r="I275" s="595"/>
      <c r="J275" s="570"/>
      <c r="K275" s="570"/>
      <c r="L275" s="570"/>
      <c r="M275" s="575"/>
      <c r="N275" s="576"/>
      <c r="O275" s="576"/>
      <c r="P275" s="576"/>
      <c r="Q275" s="576"/>
      <c r="R275" s="576"/>
      <c r="S275" s="576"/>
      <c r="T275"/>
      <c r="U275"/>
      <c r="V275"/>
      <c r="W275"/>
      <c r="X275"/>
      <c r="Y275"/>
      <c r="Z275"/>
      <c r="AA275"/>
      <c r="AB275"/>
    </row>
    <row r="276" spans="1:28" ht="16.5" customHeight="1">
      <c r="A276" s="359"/>
      <c r="B276" s="598"/>
      <c r="C276" s="79" t="s">
        <v>773</v>
      </c>
      <c r="D276" s="117">
        <v>12800</v>
      </c>
      <c r="E276" s="150">
        <f t="shared" si="35"/>
        <v>9.5273326520298064E-3</v>
      </c>
      <c r="F276" s="221">
        <v>0</v>
      </c>
      <c r="G276" s="367">
        <f t="shared" si="36"/>
        <v>0</v>
      </c>
      <c r="H276" s="610" t="s">
        <v>774</v>
      </c>
      <c r="I276" s="595"/>
      <c r="J276" s="570"/>
      <c r="K276" s="570"/>
      <c r="L276" s="570"/>
      <c r="M276" s="575"/>
      <c r="N276" s="576"/>
      <c r="O276" s="576"/>
      <c r="P276" s="576"/>
      <c r="Q276" s="576"/>
      <c r="R276" s="576"/>
      <c r="S276" s="576"/>
      <c r="T276"/>
      <c r="U276"/>
      <c r="V276"/>
      <c r="W276"/>
      <c r="X276"/>
      <c r="Y276"/>
      <c r="Z276"/>
      <c r="AA276"/>
      <c r="AB276"/>
    </row>
    <row r="277" spans="1:28" ht="16.5" customHeight="1">
      <c r="A277" s="359"/>
      <c r="B277" s="598"/>
      <c r="C277" s="79" t="s">
        <v>775</v>
      </c>
      <c r="D277" s="117">
        <v>4000</v>
      </c>
      <c r="E277" s="150">
        <f t="shared" si="35"/>
        <v>2.9772914537593144E-3</v>
      </c>
      <c r="F277" s="221">
        <v>0</v>
      </c>
      <c r="G277" s="367">
        <f t="shared" si="36"/>
        <v>0</v>
      </c>
      <c r="H277" s="610" t="s">
        <v>776</v>
      </c>
      <c r="I277" s="595"/>
      <c r="J277" s="570"/>
      <c r="K277" s="570"/>
      <c r="L277" s="570"/>
      <c r="M277" s="575"/>
      <c r="N277" s="576"/>
      <c r="O277" s="576"/>
      <c r="P277" s="576"/>
      <c r="Q277" s="576"/>
      <c r="R277" s="576"/>
      <c r="S277" s="576"/>
      <c r="T277"/>
      <c r="U277"/>
      <c r="V277"/>
      <c r="W277"/>
      <c r="X277"/>
      <c r="Y277"/>
      <c r="Z277"/>
      <c r="AA277"/>
      <c r="AB277"/>
    </row>
    <row r="278" spans="1:28" ht="16.5" customHeight="1">
      <c r="A278" s="359"/>
      <c r="B278" s="598"/>
      <c r="C278" s="79" t="s">
        <v>777</v>
      </c>
      <c r="D278" s="117">
        <v>21680</v>
      </c>
      <c r="E278" s="150">
        <f t="shared" si="35"/>
        <v>1.6136919679375483E-2</v>
      </c>
      <c r="F278" s="221">
        <v>0</v>
      </c>
      <c r="G278" s="367">
        <f t="shared" si="36"/>
        <v>0</v>
      </c>
      <c r="H278" s="610" t="s">
        <v>778</v>
      </c>
      <c r="I278" s="595"/>
      <c r="J278" s="570"/>
      <c r="K278" s="570"/>
      <c r="L278" s="570"/>
      <c r="M278" s="575"/>
      <c r="N278" s="576"/>
      <c r="O278" s="576"/>
      <c r="P278" s="576"/>
      <c r="Q278" s="576"/>
      <c r="R278" s="576"/>
      <c r="S278" s="576"/>
      <c r="T278"/>
      <c r="U278"/>
      <c r="V278"/>
      <c r="W278"/>
      <c r="X278"/>
      <c r="Y278"/>
      <c r="Z278"/>
      <c r="AA278"/>
      <c r="AB278"/>
    </row>
    <row r="279" spans="1:28" ht="16.5" customHeight="1">
      <c r="A279" s="359"/>
      <c r="B279" s="598"/>
      <c r="C279" s="79" t="s">
        <v>779</v>
      </c>
      <c r="D279" s="117">
        <v>12000</v>
      </c>
      <c r="E279" s="150">
        <f t="shared" si="35"/>
        <v>8.9318743612779427E-3</v>
      </c>
      <c r="F279" s="221">
        <v>0</v>
      </c>
      <c r="G279" s="367">
        <f t="shared" si="36"/>
        <v>0</v>
      </c>
      <c r="H279" s="610" t="s">
        <v>780</v>
      </c>
      <c r="I279" s="595"/>
      <c r="J279" s="570"/>
      <c r="K279" s="570"/>
      <c r="L279" s="570"/>
      <c r="M279" s="575"/>
      <c r="N279" s="576"/>
      <c r="O279" s="576"/>
      <c r="P279" s="576"/>
      <c r="Q279" s="576"/>
      <c r="R279" s="576"/>
      <c r="S279" s="576"/>
      <c r="T279"/>
      <c r="U279"/>
      <c r="V279"/>
      <c r="W279"/>
      <c r="X279"/>
      <c r="Y279"/>
      <c r="Z279"/>
      <c r="AA279"/>
      <c r="AB279"/>
    </row>
    <row r="280" spans="1:28" ht="16.5" customHeight="1">
      <c r="A280" s="359"/>
      <c r="B280" s="598"/>
      <c r="C280" s="79" t="s">
        <v>781</v>
      </c>
      <c r="D280" s="117">
        <v>24000</v>
      </c>
      <c r="E280" s="150">
        <f t="shared" si="35"/>
        <v>1.7863748722555885E-2</v>
      </c>
      <c r="F280" s="221">
        <v>0</v>
      </c>
      <c r="G280" s="367">
        <f t="shared" si="36"/>
        <v>0</v>
      </c>
      <c r="H280" s="610" t="s">
        <v>782</v>
      </c>
      <c r="I280" s="595"/>
      <c r="J280" s="570"/>
      <c r="K280" s="570"/>
      <c r="L280" s="570"/>
      <c r="M280" s="575"/>
      <c r="N280" s="576"/>
      <c r="O280" s="576"/>
      <c r="P280" s="576"/>
      <c r="Q280" s="576"/>
      <c r="R280" s="576"/>
      <c r="S280" s="576"/>
      <c r="T280"/>
      <c r="U280"/>
      <c r="V280"/>
      <c r="W280"/>
      <c r="X280"/>
      <c r="Y280"/>
      <c r="Z280"/>
      <c r="AA280"/>
      <c r="AB280"/>
    </row>
    <row r="281" spans="1:28" ht="16.5" customHeight="1">
      <c r="A281" s="359"/>
      <c r="B281" s="598"/>
      <c r="C281" s="79" t="s">
        <v>783</v>
      </c>
      <c r="D281" s="117">
        <v>20000</v>
      </c>
      <c r="E281" s="150">
        <f t="shared" si="35"/>
        <v>1.4886457268796571E-2</v>
      </c>
      <c r="F281" s="221">
        <v>0</v>
      </c>
      <c r="G281" s="367">
        <f t="shared" si="36"/>
        <v>0</v>
      </c>
      <c r="H281" s="610" t="s">
        <v>784</v>
      </c>
      <c r="I281" s="595"/>
      <c r="J281" s="570"/>
      <c r="K281" s="570"/>
      <c r="L281" s="570"/>
      <c r="M281" s="575"/>
      <c r="N281" s="576"/>
      <c r="O281" s="576"/>
      <c r="P281" s="576"/>
      <c r="Q281" s="576"/>
      <c r="R281" s="576"/>
      <c r="S281" s="576"/>
      <c r="T281"/>
      <c r="U281"/>
      <c r="V281"/>
      <c r="W281"/>
      <c r="X281"/>
      <c r="Y281"/>
      <c r="Z281"/>
      <c r="AA281"/>
      <c r="AB281"/>
    </row>
    <row r="282" spans="1:28" ht="16.5" customHeight="1">
      <c r="A282" s="359"/>
      <c r="B282" s="598"/>
      <c r="C282" s="79" t="s">
        <v>785</v>
      </c>
      <c r="D282" s="117">
        <v>668</v>
      </c>
      <c r="E282" s="150">
        <f t="shared" si="35"/>
        <v>4.9720767277780552E-4</v>
      </c>
      <c r="F282" s="221">
        <v>0</v>
      </c>
      <c r="G282" s="367">
        <f t="shared" si="36"/>
        <v>0</v>
      </c>
      <c r="H282" s="610" t="s">
        <v>786</v>
      </c>
      <c r="I282" s="595"/>
      <c r="J282" s="570"/>
      <c r="K282" s="570"/>
      <c r="L282" s="570"/>
      <c r="M282" s="575"/>
      <c r="N282" s="576"/>
      <c r="O282" s="576"/>
      <c r="P282" s="576"/>
      <c r="Q282" s="576"/>
      <c r="R282" s="576"/>
      <c r="S282" s="576"/>
      <c r="T282"/>
      <c r="U282"/>
      <c r="V282"/>
      <c r="W282"/>
      <c r="X282"/>
      <c r="Y282"/>
      <c r="Z282"/>
      <c r="AA282"/>
      <c r="AB282"/>
    </row>
    <row r="283" spans="1:28" ht="16.5" customHeight="1">
      <c r="A283" s="359"/>
      <c r="B283" s="598"/>
      <c r="C283" s="79" t="s">
        <v>787</v>
      </c>
      <c r="D283" s="117">
        <v>5000</v>
      </c>
      <c r="E283" s="150">
        <f t="shared" si="35"/>
        <v>3.7216143171991426E-3</v>
      </c>
      <c r="F283" s="221">
        <v>0</v>
      </c>
      <c r="G283" s="367">
        <f t="shared" si="36"/>
        <v>0</v>
      </c>
      <c r="H283" s="610" t="s">
        <v>788</v>
      </c>
      <c r="I283" s="595"/>
      <c r="J283" s="570"/>
      <c r="K283" s="570"/>
      <c r="L283" s="570"/>
      <c r="M283" s="575"/>
      <c r="N283" s="576"/>
      <c r="O283" s="576"/>
      <c r="P283" s="576"/>
      <c r="Q283" s="576"/>
      <c r="R283" s="576"/>
      <c r="S283" s="576"/>
      <c r="T283"/>
      <c r="U283"/>
      <c r="V283"/>
      <c r="W283"/>
      <c r="X283"/>
      <c r="Y283"/>
      <c r="Z283"/>
      <c r="AA283"/>
      <c r="AB283"/>
    </row>
    <row r="284" spans="1:28" ht="16.5" customHeight="1">
      <c r="A284" s="359"/>
      <c r="B284" s="598"/>
      <c r="C284" s="79" t="s">
        <v>789</v>
      </c>
      <c r="D284" s="117">
        <v>3600</v>
      </c>
      <c r="E284" s="150">
        <f t="shared" si="35"/>
        <v>2.679562308383383E-3</v>
      </c>
      <c r="F284" s="221">
        <v>0</v>
      </c>
      <c r="G284" s="367">
        <f t="shared" si="36"/>
        <v>0</v>
      </c>
      <c r="H284" s="610" t="s">
        <v>790</v>
      </c>
      <c r="I284" s="595"/>
      <c r="J284" s="570"/>
      <c r="K284" s="570"/>
      <c r="L284" s="570"/>
      <c r="M284" s="575"/>
      <c r="N284" s="576"/>
      <c r="O284" s="576"/>
      <c r="P284" s="576"/>
      <c r="Q284" s="576"/>
      <c r="R284" s="576"/>
      <c r="S284" s="576"/>
      <c r="T284"/>
      <c r="U284"/>
      <c r="V284"/>
      <c r="W284"/>
      <c r="X284"/>
      <c r="Y284"/>
      <c r="Z284"/>
      <c r="AA284"/>
      <c r="AB284"/>
    </row>
    <row r="285" spans="1:28" ht="16.5" customHeight="1">
      <c r="A285" s="359"/>
      <c r="B285" s="598"/>
      <c r="C285" s="79" t="s">
        <v>791</v>
      </c>
      <c r="D285" s="117">
        <v>2400</v>
      </c>
      <c r="E285" s="150">
        <f t="shared" si="35"/>
        <v>1.7863748722555886E-3</v>
      </c>
      <c r="F285" s="221">
        <v>0</v>
      </c>
      <c r="G285" s="367">
        <f t="shared" si="36"/>
        <v>0</v>
      </c>
      <c r="H285" s="610" t="s">
        <v>792</v>
      </c>
      <c r="I285" s="595"/>
      <c r="J285" s="570"/>
      <c r="K285" s="570"/>
      <c r="L285" s="570"/>
      <c r="M285" s="575"/>
      <c r="N285" s="576"/>
      <c r="O285" s="576"/>
      <c r="P285" s="576"/>
      <c r="Q285" s="576"/>
      <c r="R285" s="576"/>
      <c r="S285" s="576"/>
      <c r="T285"/>
      <c r="U285"/>
      <c r="V285"/>
      <c r="W285"/>
      <c r="X285"/>
      <c r="Y285"/>
      <c r="Z285"/>
      <c r="AA285"/>
      <c r="AB285"/>
    </row>
    <row r="286" spans="1:28" ht="16.5" customHeight="1">
      <c r="A286" s="359"/>
      <c r="B286" s="598"/>
      <c r="C286" s="79" t="s">
        <v>793</v>
      </c>
      <c r="D286" s="117">
        <v>50000</v>
      </c>
      <c r="E286" s="150">
        <f t="shared" si="35"/>
        <v>3.7216143171991428E-2</v>
      </c>
      <c r="F286" s="221">
        <v>0</v>
      </c>
      <c r="G286" s="367">
        <f t="shared" si="36"/>
        <v>0</v>
      </c>
      <c r="H286" s="610" t="s">
        <v>794</v>
      </c>
      <c r="I286" s="595"/>
      <c r="J286" s="570"/>
      <c r="K286" s="570"/>
      <c r="L286" s="570"/>
      <c r="M286" s="575"/>
      <c r="N286" s="576"/>
      <c r="O286" s="576"/>
      <c r="P286" s="576"/>
      <c r="Q286" s="576"/>
      <c r="R286" s="576"/>
      <c r="S286" s="576"/>
      <c r="T286"/>
      <c r="U286"/>
      <c r="V286"/>
      <c r="W286"/>
      <c r="X286"/>
      <c r="Y286"/>
      <c r="Z286"/>
      <c r="AA286"/>
      <c r="AB286"/>
    </row>
    <row r="287" spans="1:28" ht="16.5" customHeight="1">
      <c r="A287" s="359"/>
      <c r="B287" s="598"/>
      <c r="C287" s="79" t="s">
        <v>795</v>
      </c>
      <c r="D287" s="117">
        <v>27000</v>
      </c>
      <c r="E287" s="150">
        <f t="shared" si="35"/>
        <v>2.0096717312875371E-2</v>
      </c>
      <c r="F287" s="221">
        <v>0</v>
      </c>
      <c r="G287" s="367">
        <f t="shared" si="36"/>
        <v>0</v>
      </c>
      <c r="H287" s="610" t="s">
        <v>796</v>
      </c>
      <c r="I287" s="595"/>
      <c r="J287" s="570"/>
      <c r="K287" s="570"/>
      <c r="L287" s="570"/>
      <c r="M287" s="575"/>
      <c r="N287" s="576"/>
      <c r="O287" s="576"/>
      <c r="P287" s="576"/>
      <c r="Q287" s="576"/>
      <c r="R287" s="576"/>
      <c r="S287" s="576"/>
      <c r="T287"/>
      <c r="U287"/>
      <c r="V287"/>
      <c r="W287"/>
      <c r="X287"/>
      <c r="Y287"/>
      <c r="Z287"/>
      <c r="AA287"/>
      <c r="AB287"/>
    </row>
    <row r="288" spans="1:28" ht="16.5" customHeight="1">
      <c r="A288" s="359"/>
      <c r="B288" s="598"/>
      <c r="C288" s="79" t="s">
        <v>797</v>
      </c>
      <c r="D288" s="117">
        <v>8000</v>
      </c>
      <c r="E288" s="150">
        <f t="shared" si="35"/>
        <v>5.9545829075186288E-3</v>
      </c>
      <c r="F288" s="221">
        <v>0</v>
      </c>
      <c r="G288" s="367">
        <f t="shared" si="36"/>
        <v>0</v>
      </c>
      <c r="H288" s="610" t="s">
        <v>798</v>
      </c>
      <c r="I288" s="595"/>
      <c r="J288" s="570"/>
      <c r="K288" s="570"/>
      <c r="L288" s="570"/>
      <c r="M288" s="575"/>
      <c r="N288" s="576"/>
      <c r="O288" s="576"/>
      <c r="P288" s="576"/>
      <c r="Q288" s="576"/>
      <c r="R288" s="576"/>
      <c r="S288" s="576"/>
      <c r="T288"/>
      <c r="U288"/>
      <c r="V288"/>
      <c r="W288"/>
      <c r="X288"/>
      <c r="Y288"/>
      <c r="Z288"/>
      <c r="AA288"/>
      <c r="AB288"/>
    </row>
    <row r="289" spans="1:28" ht="16.5" customHeight="1">
      <c r="A289" s="359"/>
      <c r="B289" s="599"/>
      <c r="C289" s="79" t="s">
        <v>799</v>
      </c>
      <c r="D289" s="117">
        <v>1000</v>
      </c>
      <c r="E289" s="150">
        <f t="shared" si="35"/>
        <v>7.4432286343982859E-4</v>
      </c>
      <c r="F289" s="221">
        <v>0</v>
      </c>
      <c r="G289" s="367">
        <f t="shared" si="36"/>
        <v>0</v>
      </c>
      <c r="H289" s="610" t="s">
        <v>800</v>
      </c>
      <c r="I289" s="595"/>
      <c r="J289" s="570"/>
      <c r="K289" s="570"/>
      <c r="L289" s="570"/>
      <c r="M289" s="575"/>
      <c r="N289" s="576"/>
      <c r="O289" s="576"/>
      <c r="P289" s="576"/>
      <c r="Q289" s="576"/>
      <c r="R289" s="576"/>
      <c r="S289" s="576"/>
      <c r="T289"/>
      <c r="U289"/>
      <c r="V289"/>
      <c r="W289"/>
      <c r="X289"/>
      <c r="Y289"/>
      <c r="Z289"/>
      <c r="AA289"/>
      <c r="AB289"/>
    </row>
    <row r="290" spans="1:28" ht="15.75" customHeight="1">
      <c r="A290" s="359"/>
      <c r="B290" s="621" t="s">
        <v>645</v>
      </c>
      <c r="C290" s="595"/>
      <c r="D290" s="178">
        <f>SUM(D269:D289)</f>
        <v>531058</v>
      </c>
      <c r="E290" s="122">
        <f t="shared" si="35"/>
        <v>0.39527861121262847</v>
      </c>
      <c r="F290" s="123"/>
      <c r="G290" s="151"/>
      <c r="H290" s="629"/>
      <c r="I290" s="595"/>
      <c r="J290" s="570"/>
      <c r="K290" s="570"/>
      <c r="L290" s="570"/>
      <c r="M290" s="575"/>
      <c r="N290" s="576"/>
      <c r="O290" s="576"/>
      <c r="P290" s="576"/>
      <c r="Q290" s="576"/>
      <c r="R290" s="576"/>
      <c r="S290" s="576"/>
      <c r="T290"/>
      <c r="U290"/>
      <c r="V290"/>
      <c r="W290"/>
      <c r="X290"/>
      <c r="Y290"/>
      <c r="Z290"/>
      <c r="AA290"/>
      <c r="AB290"/>
    </row>
    <row r="291" spans="1:28" ht="15.75" customHeight="1">
      <c r="A291" s="359"/>
      <c r="B291" s="601" t="s">
        <v>613</v>
      </c>
      <c r="C291" s="602"/>
      <c r="D291" s="602"/>
      <c r="E291" s="602"/>
      <c r="F291" s="602"/>
      <c r="G291" s="602"/>
      <c r="H291" s="602"/>
      <c r="I291" s="595"/>
      <c r="J291" s="570"/>
      <c r="K291" s="570"/>
      <c r="L291" s="570"/>
      <c r="M291" s="575"/>
      <c r="N291" s="576"/>
      <c r="O291" s="576"/>
      <c r="P291" s="576"/>
      <c r="Q291" s="576"/>
      <c r="R291" s="576"/>
      <c r="S291" s="576"/>
      <c r="T291"/>
      <c r="U291"/>
      <c r="V291"/>
      <c r="W291"/>
      <c r="X291"/>
      <c r="Y291"/>
      <c r="Z291"/>
      <c r="AA291"/>
      <c r="AB291"/>
    </row>
    <row r="292" spans="1:28" ht="15.75" customHeight="1">
      <c r="A292" s="359"/>
      <c r="B292" s="604" t="s">
        <v>754</v>
      </c>
      <c r="C292" s="602"/>
      <c r="D292" s="602"/>
      <c r="E292" s="602"/>
      <c r="F292" s="602"/>
      <c r="G292" s="602"/>
      <c r="H292" s="602"/>
      <c r="I292" s="595"/>
      <c r="J292" s="570"/>
      <c r="K292" s="570"/>
      <c r="L292" s="570"/>
      <c r="M292" s="575"/>
      <c r="N292" s="576"/>
      <c r="O292" s="576"/>
      <c r="P292" s="576"/>
      <c r="Q292" s="576"/>
      <c r="R292" s="576"/>
      <c r="S292" s="576"/>
      <c r="T292"/>
      <c r="U292"/>
      <c r="V292"/>
      <c r="W292"/>
      <c r="X292"/>
      <c r="Y292"/>
      <c r="Z292"/>
      <c r="AA292"/>
      <c r="AB292"/>
    </row>
    <row r="293" spans="1:28" ht="15.75" customHeight="1">
      <c r="A293" s="359"/>
      <c r="B293" s="547" t="s">
        <v>589</v>
      </c>
      <c r="C293" s="547" t="s">
        <v>590</v>
      </c>
      <c r="D293" s="548" t="s">
        <v>591</v>
      </c>
      <c r="E293" s="187" t="s">
        <v>592</v>
      </c>
      <c r="F293" s="176" t="s">
        <v>730</v>
      </c>
      <c r="G293" s="422" t="s">
        <v>731</v>
      </c>
      <c r="H293" s="612" t="s">
        <v>593</v>
      </c>
      <c r="I293" s="595"/>
      <c r="J293" s="570"/>
      <c r="K293" s="570"/>
      <c r="L293" s="570"/>
      <c r="M293" s="575"/>
      <c r="N293" s="576"/>
      <c r="O293" s="576"/>
      <c r="P293" s="576"/>
      <c r="Q293" s="576"/>
      <c r="R293" s="576"/>
      <c r="S293" s="576"/>
      <c r="T293"/>
      <c r="U293"/>
      <c r="V293"/>
      <c r="W293"/>
      <c r="X293"/>
      <c r="Y293"/>
      <c r="Z293"/>
      <c r="AA293"/>
      <c r="AB293"/>
    </row>
    <row r="294" spans="1:28" ht="15.75" customHeight="1">
      <c r="A294" s="359"/>
      <c r="B294" s="544" t="s">
        <v>608</v>
      </c>
      <c r="C294" s="550" t="s">
        <v>801</v>
      </c>
      <c r="D294" s="551">
        <v>15000</v>
      </c>
      <c r="E294" s="546">
        <f>D294/D$305</f>
        <v>1.6317650258362796E-2</v>
      </c>
      <c r="F294" s="221">
        <v>24000</v>
      </c>
      <c r="G294" s="367">
        <f>F294/D294</f>
        <v>1.6</v>
      </c>
      <c r="H294" s="592" t="s">
        <v>802</v>
      </c>
      <c r="I294" s="595"/>
      <c r="J294" s="570"/>
      <c r="K294" s="570"/>
      <c r="L294" s="570"/>
      <c r="M294" s="575"/>
      <c r="N294" s="576"/>
      <c r="O294" s="576"/>
      <c r="P294" s="576"/>
      <c r="Q294" s="576"/>
      <c r="R294" s="576"/>
      <c r="S294" s="576"/>
      <c r="T294"/>
      <c r="U294"/>
      <c r="V294"/>
      <c r="W294"/>
      <c r="X294"/>
      <c r="Y294"/>
      <c r="Z294"/>
      <c r="AA294"/>
      <c r="AB294"/>
    </row>
    <row r="295" spans="1:28" s="537" customFormat="1" ht="15.75" customHeight="1">
      <c r="A295" s="359"/>
      <c r="B295" s="544" t="s">
        <v>1268</v>
      </c>
      <c r="C295" s="550" t="s">
        <v>1269</v>
      </c>
      <c r="D295" s="551">
        <v>250000</v>
      </c>
      <c r="E295" s="546">
        <f>D295/D$305</f>
        <v>0.27196083763937995</v>
      </c>
      <c r="F295" s="221">
        <v>250000</v>
      </c>
      <c r="G295" s="367">
        <f>F295/D295</f>
        <v>1</v>
      </c>
      <c r="H295" s="592" t="s">
        <v>1345</v>
      </c>
      <c r="I295" s="593"/>
      <c r="J295" s="570"/>
      <c r="K295" s="570"/>
      <c r="L295" s="570"/>
      <c r="M295" s="575"/>
      <c r="N295" s="576"/>
      <c r="O295" s="576"/>
      <c r="P295" s="576"/>
      <c r="Q295" s="576"/>
      <c r="R295" s="576"/>
      <c r="S295" s="576"/>
      <c r="T295" s="539"/>
      <c r="U295" s="539"/>
      <c r="V295" s="539"/>
      <c r="W295" s="539"/>
      <c r="X295" s="539"/>
      <c r="Y295" s="539"/>
      <c r="Z295" s="539"/>
      <c r="AA295" s="539"/>
      <c r="AB295" s="539"/>
    </row>
    <row r="296" spans="1:28" ht="15.75" customHeight="1">
      <c r="A296" s="359"/>
      <c r="B296" s="619" t="s">
        <v>600</v>
      </c>
      <c r="C296" s="620"/>
      <c r="D296" s="549">
        <f>D294+D295</f>
        <v>265000</v>
      </c>
      <c r="E296" s="559">
        <f>D296/D$305</f>
        <v>0.28827848789774274</v>
      </c>
      <c r="F296" s="380">
        <f>F294+F295</f>
        <v>274000</v>
      </c>
      <c r="G296" s="509">
        <f>G294</f>
        <v>1.6</v>
      </c>
      <c r="H296" s="613"/>
      <c r="I296" s="595"/>
      <c r="J296" s="570"/>
      <c r="K296" s="570"/>
      <c r="L296" s="570"/>
      <c r="M296" s="575"/>
      <c r="N296" s="576"/>
      <c r="O296" s="576"/>
      <c r="P296" s="576"/>
      <c r="Q296" s="576"/>
      <c r="R296" s="576"/>
      <c r="S296" s="576"/>
      <c r="T296"/>
      <c r="U296"/>
      <c r="V296"/>
      <c r="W296"/>
      <c r="X296"/>
      <c r="Y296"/>
      <c r="Z296"/>
      <c r="AA296"/>
      <c r="AB296"/>
    </row>
    <row r="297" spans="1:28" ht="15.75" customHeight="1">
      <c r="A297" s="359"/>
      <c r="B297" s="601" t="s">
        <v>628</v>
      </c>
      <c r="C297" s="602"/>
      <c r="D297" s="602"/>
      <c r="E297" s="602"/>
      <c r="F297" s="602"/>
      <c r="G297" s="602"/>
      <c r="H297" s="602"/>
      <c r="I297" s="595"/>
      <c r="J297" s="570"/>
      <c r="K297" s="570"/>
      <c r="L297" s="570"/>
      <c r="M297" s="575"/>
      <c r="N297" s="576"/>
      <c r="O297" s="576"/>
      <c r="P297" s="576"/>
      <c r="Q297" s="576"/>
      <c r="R297" s="576"/>
      <c r="S297" s="576"/>
      <c r="T297"/>
      <c r="U297"/>
      <c r="V297"/>
      <c r="W297"/>
      <c r="X297"/>
      <c r="Y297"/>
      <c r="Z297"/>
      <c r="AA297"/>
      <c r="AB297"/>
    </row>
    <row r="298" spans="1:28" ht="16.5" customHeight="1">
      <c r="A298" s="359"/>
      <c r="B298" s="185" t="s">
        <v>589</v>
      </c>
      <c r="C298" s="185" t="s">
        <v>590</v>
      </c>
      <c r="D298" s="186" t="s">
        <v>591</v>
      </c>
      <c r="E298" s="187" t="s">
        <v>592</v>
      </c>
      <c r="F298" s="176" t="s">
        <v>730</v>
      </c>
      <c r="G298" s="422" t="s">
        <v>731</v>
      </c>
      <c r="H298" s="612" t="s">
        <v>593</v>
      </c>
      <c r="I298" s="595"/>
      <c r="J298" s="570"/>
      <c r="K298" s="570"/>
      <c r="L298" s="570"/>
      <c r="M298" s="575"/>
      <c r="N298" s="576"/>
      <c r="O298" s="576"/>
      <c r="P298" s="576"/>
      <c r="Q298" s="576"/>
      <c r="R298" s="576"/>
      <c r="S298" s="576"/>
      <c r="T298"/>
      <c r="U298"/>
      <c r="V298"/>
      <c r="W298"/>
      <c r="X298"/>
      <c r="Y298"/>
      <c r="Z298"/>
      <c r="AA298"/>
      <c r="AB298"/>
    </row>
    <row r="299" spans="1:28" ht="16.5" customHeight="1">
      <c r="A299" s="359"/>
      <c r="B299" s="684" t="s">
        <v>629</v>
      </c>
      <c r="C299" s="141" t="s">
        <v>630</v>
      </c>
      <c r="D299" s="221">
        <f>48000</f>
        <v>48000</v>
      </c>
      <c r="E299" s="124">
        <f>D299/$D$305</f>
        <v>5.2216480826760947E-2</v>
      </c>
      <c r="F299" s="221">
        <v>46800</v>
      </c>
      <c r="G299" s="367">
        <f>F299/D299</f>
        <v>0.97499999999999998</v>
      </c>
      <c r="H299" s="600" t="s">
        <v>1370</v>
      </c>
      <c r="I299" s="595"/>
      <c r="J299" s="570"/>
      <c r="K299" s="570"/>
      <c r="L299" s="570"/>
      <c r="M299" s="575"/>
      <c r="N299" s="576"/>
      <c r="O299" s="576"/>
      <c r="P299" s="576"/>
      <c r="Q299" s="576"/>
      <c r="R299" s="576"/>
      <c r="S299" s="576"/>
      <c r="T299"/>
      <c r="U299"/>
      <c r="V299"/>
      <c r="W299"/>
      <c r="X299"/>
      <c r="Y299"/>
      <c r="Z299"/>
      <c r="AA299"/>
      <c r="AB299"/>
    </row>
    <row r="300" spans="1:28" ht="16.5" customHeight="1">
      <c r="A300" s="359"/>
      <c r="B300" s="635"/>
      <c r="C300" s="141" t="s">
        <v>632</v>
      </c>
      <c r="D300" s="221">
        <f>75*200</f>
        <v>15000</v>
      </c>
      <c r="E300" s="124">
        <f t="shared" ref="E300:E305" si="37">D300/$D$305</f>
        <v>1.6317650258362796E-2</v>
      </c>
      <c r="F300" s="221">
        <v>13550</v>
      </c>
      <c r="G300" s="367">
        <f>F300/D300</f>
        <v>0.90333333333333332</v>
      </c>
      <c r="H300" s="625" t="s">
        <v>1405</v>
      </c>
      <c r="I300" s="656"/>
      <c r="J300" s="570"/>
      <c r="K300" s="570"/>
      <c r="L300" s="570"/>
      <c r="M300" s="575"/>
      <c r="N300" s="576"/>
      <c r="O300" s="576"/>
      <c r="P300" s="576"/>
      <c r="Q300" s="576"/>
      <c r="R300" s="576"/>
      <c r="S300" s="576"/>
      <c r="T300"/>
      <c r="U300"/>
      <c r="V300"/>
      <c r="W300"/>
      <c r="X300"/>
      <c r="Y300"/>
      <c r="Z300"/>
      <c r="AA300"/>
      <c r="AB300"/>
    </row>
    <row r="301" spans="1:28" ht="15.75" customHeight="1">
      <c r="A301" s="359"/>
      <c r="B301" s="635"/>
      <c r="C301" s="141" t="s">
        <v>634</v>
      </c>
      <c r="D301" s="221">
        <f>10*500</f>
        <v>5000</v>
      </c>
      <c r="E301" s="124">
        <f t="shared" si="37"/>
        <v>5.4392167527875989E-3</v>
      </c>
      <c r="F301" s="221">
        <v>0</v>
      </c>
      <c r="G301" s="367">
        <f>F301/D301</f>
        <v>0</v>
      </c>
      <c r="H301" s="600" t="s">
        <v>635</v>
      </c>
      <c r="I301" s="595"/>
      <c r="J301" s="570"/>
      <c r="K301" s="570"/>
      <c r="L301" s="570"/>
      <c r="M301" s="575"/>
      <c r="N301" s="576"/>
      <c r="O301" s="576"/>
      <c r="P301" s="576"/>
      <c r="Q301" s="576"/>
      <c r="R301" s="576"/>
      <c r="S301" s="576"/>
      <c r="T301"/>
      <c r="U301"/>
      <c r="V301"/>
      <c r="W301"/>
      <c r="X301"/>
      <c r="Y301"/>
      <c r="Z301"/>
      <c r="AA301"/>
      <c r="AB301"/>
    </row>
    <row r="302" spans="1:28" ht="15.75" customHeight="1">
      <c r="A302" s="359"/>
      <c r="B302" s="636"/>
      <c r="C302" s="141" t="s">
        <v>636</v>
      </c>
      <c r="D302" s="221">
        <f>55*150+30*300+50*100+40*100</f>
        <v>26250</v>
      </c>
      <c r="E302" s="124">
        <f t="shared" si="37"/>
        <v>2.8555887952134894E-2</v>
      </c>
      <c r="F302" s="221">
        <v>2650</v>
      </c>
      <c r="G302" s="367">
        <f>F302/D302</f>
        <v>0.10095238095238095</v>
      </c>
      <c r="H302" s="605" t="s">
        <v>1371</v>
      </c>
      <c r="I302" s="595"/>
      <c r="J302" s="570"/>
      <c r="K302" s="570"/>
      <c r="L302" s="570"/>
      <c r="M302" s="575"/>
      <c r="N302" s="576"/>
      <c r="O302" s="576"/>
      <c r="P302" s="576"/>
      <c r="Q302" s="576"/>
      <c r="R302" s="576"/>
      <c r="S302" s="576"/>
      <c r="T302"/>
      <c r="U302"/>
      <c r="V302"/>
      <c r="W302"/>
      <c r="X302"/>
      <c r="Y302"/>
      <c r="Z302"/>
      <c r="AA302"/>
      <c r="AB302"/>
    </row>
    <row r="303" spans="1:28" ht="15.75" customHeight="1">
      <c r="A303" s="359"/>
      <c r="B303" s="617" t="s">
        <v>579</v>
      </c>
      <c r="C303" s="595"/>
      <c r="D303" s="192">
        <f>SUM(D299:D302)</f>
        <v>94250</v>
      </c>
      <c r="E303" s="560">
        <f>D303/$D$305</f>
        <v>0.10252923579004623</v>
      </c>
      <c r="F303" s="374">
        <f>SUM(F299:F302)</f>
        <v>63000</v>
      </c>
      <c r="G303" s="434">
        <f t="shared" ref="G303:G305" si="38">F303/D303</f>
        <v>0.66843501326259946</v>
      </c>
      <c r="H303" s="594"/>
      <c r="I303" s="595"/>
      <c r="J303" s="570"/>
      <c r="K303" s="570"/>
      <c r="L303" s="570"/>
      <c r="M303" s="575"/>
      <c r="N303" s="576"/>
      <c r="O303" s="576"/>
      <c r="P303" s="576"/>
      <c r="Q303" s="576"/>
      <c r="R303" s="576"/>
      <c r="S303" s="576"/>
      <c r="T303"/>
      <c r="U303"/>
      <c r="V303"/>
      <c r="W303"/>
      <c r="X303"/>
      <c r="Y303"/>
      <c r="Z303"/>
      <c r="AA303"/>
      <c r="AB303"/>
    </row>
    <row r="304" spans="1:28" ht="15.75" customHeight="1">
      <c r="A304" s="359"/>
      <c r="B304" s="618" t="s">
        <v>637</v>
      </c>
      <c r="C304" s="595"/>
      <c r="D304" s="189">
        <v>94250</v>
      </c>
      <c r="E304" s="559">
        <f t="shared" si="37"/>
        <v>0.10252923579004623</v>
      </c>
      <c r="F304" s="380">
        <f>F303</f>
        <v>63000</v>
      </c>
      <c r="G304" s="426">
        <f t="shared" si="38"/>
        <v>0.66843501326259946</v>
      </c>
      <c r="H304" s="613"/>
      <c r="I304" s="595"/>
      <c r="J304" s="570"/>
      <c r="K304" s="570"/>
      <c r="L304" s="570"/>
      <c r="M304" s="575"/>
      <c r="N304" s="576"/>
      <c r="O304" s="576"/>
      <c r="P304" s="576"/>
      <c r="Q304" s="576"/>
      <c r="R304" s="576"/>
      <c r="S304" s="576"/>
      <c r="T304"/>
      <c r="U304"/>
      <c r="V304"/>
      <c r="W304"/>
      <c r="X304"/>
      <c r="Y304"/>
      <c r="Z304"/>
      <c r="AA304"/>
      <c r="AB304"/>
    </row>
    <row r="305" spans="1:28" ht="15.75" customHeight="1">
      <c r="A305" s="359"/>
      <c r="B305" s="621" t="s">
        <v>572</v>
      </c>
      <c r="C305" s="595"/>
      <c r="D305" s="178">
        <f>D265+D296+D304</f>
        <v>919250</v>
      </c>
      <c r="E305" s="558">
        <f t="shared" si="37"/>
        <v>1</v>
      </c>
      <c r="F305" s="178">
        <f>F265+F296+F304</f>
        <v>737000</v>
      </c>
      <c r="G305" s="480">
        <f t="shared" si="38"/>
        <v>0.80174054936089201</v>
      </c>
      <c r="H305" s="629"/>
      <c r="I305" s="595"/>
      <c r="J305" s="570"/>
      <c r="K305" s="570"/>
      <c r="L305" s="570"/>
      <c r="M305" s="575"/>
      <c r="N305" s="576"/>
      <c r="O305" s="576"/>
      <c r="P305" s="576"/>
      <c r="Q305" s="576"/>
      <c r="R305" s="576"/>
      <c r="S305" s="576"/>
      <c r="T305"/>
      <c r="U305"/>
      <c r="V305"/>
      <c r="W305"/>
      <c r="X305"/>
      <c r="Y305"/>
      <c r="Z305"/>
      <c r="AA305"/>
      <c r="AB305"/>
    </row>
    <row r="306" spans="1:28" ht="15.75" customHeight="1">
      <c r="A306" s="359"/>
      <c r="B306" s="179"/>
      <c r="C306" s="180"/>
      <c r="D306" s="181"/>
      <c r="E306" s="182"/>
      <c r="F306" s="182"/>
      <c r="G306" s="431"/>
      <c r="H306" s="611"/>
      <c r="I306" s="595"/>
      <c r="J306" s="570"/>
      <c r="K306" s="570"/>
      <c r="L306" s="570"/>
      <c r="M306" s="575"/>
      <c r="N306" s="576"/>
      <c r="O306" s="576"/>
      <c r="P306" s="576"/>
      <c r="Q306" s="576"/>
      <c r="R306" s="576"/>
      <c r="S306" s="576"/>
      <c r="T306"/>
      <c r="U306"/>
      <c r="V306"/>
      <c r="W306"/>
      <c r="X306"/>
      <c r="Y306"/>
      <c r="Z306"/>
      <c r="AA306"/>
      <c r="AB306"/>
    </row>
    <row r="307" spans="1:28" ht="15.75" customHeight="1">
      <c r="A307" s="359"/>
      <c r="B307" s="604" t="s">
        <v>758</v>
      </c>
      <c r="C307" s="602"/>
      <c r="D307" s="602"/>
      <c r="E307" s="602"/>
      <c r="F307" s="602"/>
      <c r="G307" s="602"/>
      <c r="H307" s="602"/>
      <c r="I307" s="595"/>
      <c r="J307" s="570"/>
      <c r="K307" s="570"/>
      <c r="L307" s="570"/>
      <c r="M307" s="575"/>
      <c r="N307" s="576"/>
      <c r="O307" s="576"/>
      <c r="P307" s="576"/>
      <c r="Q307" s="576"/>
      <c r="R307" s="576"/>
      <c r="S307" s="576"/>
      <c r="T307"/>
      <c r="U307"/>
      <c r="V307"/>
      <c r="W307"/>
      <c r="X307"/>
      <c r="Y307"/>
      <c r="Z307"/>
      <c r="AA307"/>
      <c r="AB307"/>
    </row>
    <row r="308" spans="1:28" ht="15.75" customHeight="1">
      <c r="A308" s="359"/>
      <c r="B308" s="109" t="s">
        <v>642</v>
      </c>
      <c r="C308" s="109" t="s">
        <v>616</v>
      </c>
      <c r="D308" s="175" t="s">
        <v>591</v>
      </c>
      <c r="E308" s="176" t="s">
        <v>592</v>
      </c>
      <c r="F308" s="176" t="s">
        <v>730</v>
      </c>
      <c r="G308" s="422" t="s">
        <v>731</v>
      </c>
      <c r="H308" s="607" t="s">
        <v>593</v>
      </c>
      <c r="I308" s="595"/>
      <c r="J308" s="570"/>
      <c r="K308" s="570"/>
      <c r="L308" s="570"/>
      <c r="M308" s="575"/>
      <c r="N308" s="576"/>
      <c r="O308" s="576"/>
      <c r="P308" s="576"/>
      <c r="Q308" s="576"/>
      <c r="R308" s="576"/>
      <c r="S308" s="576"/>
      <c r="T308"/>
      <c r="U308"/>
      <c r="V308"/>
      <c r="W308"/>
      <c r="X308"/>
      <c r="Y308"/>
      <c r="Z308"/>
      <c r="AA308"/>
      <c r="AB308"/>
    </row>
    <row r="309" spans="1:28" ht="15.75" customHeight="1">
      <c r="A309" s="359"/>
      <c r="B309" s="632" t="s">
        <v>646</v>
      </c>
      <c r="C309" s="220" t="s">
        <v>312</v>
      </c>
      <c r="D309" s="221">
        <v>6000</v>
      </c>
      <c r="E309" s="124">
        <f t="shared" ref="E309:E324" si="39">D309/D$337</f>
        <v>4.4659371806389713E-3</v>
      </c>
      <c r="F309" s="221">
        <v>6000</v>
      </c>
      <c r="G309" s="367">
        <f>F309/D309</f>
        <v>1</v>
      </c>
      <c r="H309" s="600" t="s">
        <v>803</v>
      </c>
      <c r="I309" s="595"/>
      <c r="J309" s="570"/>
      <c r="K309" s="570"/>
      <c r="L309" s="570"/>
      <c r="M309" s="575"/>
      <c r="N309" s="576"/>
      <c r="O309" s="576"/>
      <c r="P309" s="576"/>
      <c r="Q309" s="576"/>
      <c r="R309" s="576"/>
      <c r="S309" s="576"/>
      <c r="T309"/>
      <c r="U309"/>
      <c r="V309"/>
      <c r="W309"/>
      <c r="X309"/>
      <c r="Y309"/>
      <c r="Z309"/>
      <c r="AA309"/>
      <c r="AB309"/>
    </row>
    <row r="310" spans="1:28" ht="15.75" customHeight="1">
      <c r="A310" s="359"/>
      <c r="B310" s="598"/>
      <c r="C310" s="220" t="s">
        <v>804</v>
      </c>
      <c r="D310" s="221">
        <v>3000</v>
      </c>
      <c r="E310" s="124">
        <f t="shared" si="39"/>
        <v>2.2329685903194857E-3</v>
      </c>
      <c r="F310" s="221">
        <v>3000</v>
      </c>
      <c r="G310" s="367">
        <f>F310/D310</f>
        <v>1</v>
      </c>
      <c r="H310" s="600" t="s">
        <v>805</v>
      </c>
      <c r="I310" s="595"/>
      <c r="J310" s="570"/>
      <c r="K310" s="570"/>
      <c r="L310" s="570"/>
      <c r="M310" s="575"/>
      <c r="N310" s="576"/>
      <c r="O310" s="576"/>
      <c r="P310" s="576"/>
      <c r="Q310" s="576"/>
      <c r="R310" s="576"/>
      <c r="S310" s="576"/>
      <c r="T310"/>
      <c r="U310"/>
      <c r="V310"/>
      <c r="W310"/>
      <c r="X310"/>
      <c r="Y310"/>
      <c r="Z310"/>
      <c r="AA310"/>
      <c r="AB310"/>
    </row>
    <row r="311" spans="1:28" ht="15.75" customHeight="1">
      <c r="A311" s="359"/>
      <c r="B311" s="599"/>
      <c r="C311" s="220" t="s">
        <v>806</v>
      </c>
      <c r="D311" s="221">
        <v>1000</v>
      </c>
      <c r="E311" s="124">
        <f t="shared" si="39"/>
        <v>7.4432286343982859E-4</v>
      </c>
      <c r="F311" s="221">
        <v>57</v>
      </c>
      <c r="G311" s="367">
        <f>F311/D311</f>
        <v>5.7000000000000002E-2</v>
      </c>
      <c r="H311" s="600" t="s">
        <v>1346</v>
      </c>
      <c r="I311" s="595"/>
      <c r="J311" s="570"/>
      <c r="K311" s="570"/>
      <c r="L311" s="570"/>
      <c r="M311" s="575"/>
      <c r="N311" s="576"/>
      <c r="O311" s="576"/>
      <c r="P311" s="576"/>
      <c r="Q311" s="576"/>
      <c r="R311" s="576"/>
      <c r="S311" s="576"/>
      <c r="T311"/>
      <c r="U311"/>
      <c r="V311"/>
      <c r="W311"/>
      <c r="X311"/>
      <c r="Y311"/>
      <c r="Z311"/>
      <c r="AA311"/>
      <c r="AB311"/>
    </row>
    <row r="312" spans="1:28" ht="15.75" customHeight="1">
      <c r="A312" s="359"/>
      <c r="B312" s="617" t="s">
        <v>579</v>
      </c>
      <c r="C312" s="595"/>
      <c r="D312" s="192">
        <v>10000</v>
      </c>
      <c r="E312" s="116">
        <f t="shared" si="39"/>
        <v>7.4432286343982853E-3</v>
      </c>
      <c r="F312" s="371">
        <f>SUM(F309:F311)</f>
        <v>9057</v>
      </c>
      <c r="G312" s="424">
        <f>F312/D312</f>
        <v>0.90569999999999995</v>
      </c>
      <c r="H312" s="630"/>
      <c r="I312" s="595"/>
      <c r="J312" s="570"/>
      <c r="K312" s="570"/>
      <c r="L312" s="570"/>
      <c r="M312" s="575"/>
      <c r="N312" s="576"/>
      <c r="O312" s="576"/>
      <c r="P312" s="576"/>
      <c r="Q312" s="576"/>
      <c r="R312" s="576"/>
      <c r="S312" s="576"/>
      <c r="T312"/>
      <c r="U312"/>
      <c r="V312"/>
      <c r="W312"/>
      <c r="X312"/>
      <c r="Y312"/>
      <c r="Z312"/>
      <c r="AA312"/>
      <c r="AB312"/>
    </row>
    <row r="313" spans="1:28" ht="15.75" customHeight="1">
      <c r="A313" s="359"/>
      <c r="B313" s="632" t="s">
        <v>807</v>
      </c>
      <c r="C313" s="141" t="s">
        <v>808</v>
      </c>
      <c r="D313" s="221">
        <v>900</v>
      </c>
      <c r="E313" s="124">
        <f t="shared" si="39"/>
        <v>6.6989057709584575E-4</v>
      </c>
      <c r="F313" s="221">
        <v>0</v>
      </c>
      <c r="G313" s="367">
        <f t="shared" ref="G313:G318" si="40">F313/D313</f>
        <v>0</v>
      </c>
      <c r="H313" s="600" t="s">
        <v>1386</v>
      </c>
      <c r="I313" s="595"/>
      <c r="J313" s="570"/>
      <c r="K313" s="570"/>
      <c r="L313" s="570"/>
      <c r="M313" s="575"/>
      <c r="N313" s="576"/>
      <c r="O313" s="576"/>
      <c r="P313" s="576"/>
      <c r="Q313" s="576"/>
      <c r="R313" s="576"/>
      <c r="S313" s="576"/>
      <c r="T313"/>
      <c r="U313"/>
      <c r="V313"/>
      <c r="W313"/>
      <c r="X313"/>
      <c r="Y313"/>
      <c r="Z313"/>
      <c r="AA313"/>
      <c r="AB313"/>
    </row>
    <row r="314" spans="1:28" ht="15.75" customHeight="1">
      <c r="A314" s="359"/>
      <c r="B314" s="598"/>
      <c r="C314" s="141" t="s">
        <v>810</v>
      </c>
      <c r="D314" s="221">
        <v>1900</v>
      </c>
      <c r="E314" s="124">
        <f t="shared" si="39"/>
        <v>1.4142134405356742E-3</v>
      </c>
      <c r="F314" s="221">
        <v>0</v>
      </c>
      <c r="G314" s="367">
        <f t="shared" si="40"/>
        <v>0</v>
      </c>
      <c r="H314" s="600" t="s">
        <v>1386</v>
      </c>
      <c r="I314" s="595"/>
      <c r="J314" s="570"/>
      <c r="K314" s="570"/>
      <c r="L314" s="570"/>
      <c r="M314" s="575"/>
      <c r="N314" s="576"/>
      <c r="O314" s="576"/>
      <c r="P314" s="576"/>
      <c r="Q314" s="576"/>
      <c r="R314" s="576"/>
      <c r="S314" s="576"/>
      <c r="T314"/>
      <c r="U314"/>
      <c r="V314"/>
      <c r="W314"/>
      <c r="X314"/>
      <c r="Y314"/>
      <c r="Z314"/>
      <c r="AA314"/>
      <c r="AB314"/>
    </row>
    <row r="315" spans="1:28" ht="15.75" customHeight="1">
      <c r="A315" s="359"/>
      <c r="B315" s="598"/>
      <c r="C315" s="141" t="s">
        <v>812</v>
      </c>
      <c r="D315" s="221">
        <v>1600</v>
      </c>
      <c r="E315" s="124">
        <f t="shared" si="39"/>
        <v>1.1909165815037258E-3</v>
      </c>
      <c r="F315" s="221">
        <v>0</v>
      </c>
      <c r="G315" s="367">
        <f t="shared" si="40"/>
        <v>0</v>
      </c>
      <c r="H315" s="600" t="s">
        <v>1386</v>
      </c>
      <c r="I315" s="595"/>
      <c r="J315" s="570"/>
      <c r="K315" s="570"/>
      <c r="L315" s="570"/>
      <c r="M315" s="575"/>
      <c r="N315" s="576"/>
      <c r="O315" s="576"/>
      <c r="P315" s="576"/>
      <c r="Q315" s="576"/>
      <c r="R315" s="576"/>
      <c r="S315" s="576"/>
      <c r="T315"/>
      <c r="U315"/>
      <c r="V315"/>
      <c r="W315"/>
      <c r="X315"/>
      <c r="Y315"/>
      <c r="Z315"/>
      <c r="AA315"/>
      <c r="AB315"/>
    </row>
    <row r="316" spans="1:28" ht="15.75" customHeight="1">
      <c r="A316" s="359"/>
      <c r="B316" s="598"/>
      <c r="C316" s="141" t="s">
        <v>814</v>
      </c>
      <c r="D316" s="221">
        <v>1300</v>
      </c>
      <c r="E316" s="124">
        <f t="shared" si="39"/>
        <v>9.6761972247177714E-4</v>
      </c>
      <c r="F316" s="221">
        <v>0</v>
      </c>
      <c r="G316" s="367">
        <f t="shared" si="40"/>
        <v>0</v>
      </c>
      <c r="H316" s="600" t="s">
        <v>1386</v>
      </c>
      <c r="I316" s="595"/>
      <c r="J316" s="570"/>
      <c r="K316" s="570"/>
      <c r="L316" s="570"/>
      <c r="M316" s="575"/>
      <c r="N316" s="576"/>
      <c r="O316" s="576"/>
      <c r="P316" s="576"/>
      <c r="Q316" s="576"/>
      <c r="R316" s="576"/>
      <c r="S316" s="576"/>
      <c r="T316"/>
      <c r="U316"/>
      <c r="V316"/>
      <c r="W316"/>
      <c r="X316"/>
      <c r="Y316"/>
      <c r="Z316"/>
      <c r="AA316"/>
      <c r="AB316"/>
    </row>
    <row r="317" spans="1:28" ht="15.75" customHeight="1">
      <c r="A317" s="359"/>
      <c r="B317" s="599"/>
      <c r="C317" s="141" t="s">
        <v>816</v>
      </c>
      <c r="D317" s="221">
        <v>1000</v>
      </c>
      <c r="E317" s="124">
        <f t="shared" si="39"/>
        <v>7.4432286343982859E-4</v>
      </c>
      <c r="F317" s="221">
        <v>0</v>
      </c>
      <c r="G317" s="367">
        <f t="shared" si="40"/>
        <v>0</v>
      </c>
      <c r="H317" s="600" t="s">
        <v>1386</v>
      </c>
      <c r="I317" s="595"/>
      <c r="J317" s="570"/>
      <c r="K317" s="570"/>
      <c r="L317" s="570"/>
      <c r="M317" s="575"/>
      <c r="N317" s="576"/>
      <c r="O317" s="576"/>
      <c r="P317" s="576"/>
      <c r="Q317" s="576"/>
      <c r="R317" s="576"/>
      <c r="S317" s="576"/>
      <c r="T317"/>
      <c r="U317"/>
      <c r="V317"/>
      <c r="W317"/>
      <c r="X317"/>
      <c r="Y317"/>
      <c r="Z317"/>
      <c r="AA317"/>
      <c r="AB317"/>
    </row>
    <row r="318" spans="1:28" ht="15.75" customHeight="1">
      <c r="A318" s="359"/>
      <c r="B318" s="617" t="s">
        <v>579</v>
      </c>
      <c r="C318" s="595"/>
      <c r="D318" s="192">
        <v>6700</v>
      </c>
      <c r="E318" s="116">
        <f t="shared" si="39"/>
        <v>4.9869631850468516E-3</v>
      </c>
      <c r="F318" s="372">
        <f>SUM(F313:F317)</f>
        <v>0</v>
      </c>
      <c r="G318" s="432">
        <f t="shared" si="40"/>
        <v>0</v>
      </c>
      <c r="H318" s="631"/>
      <c r="I318" s="595"/>
      <c r="J318" s="570"/>
      <c r="K318" s="570"/>
      <c r="L318" s="570"/>
      <c r="M318" s="575"/>
      <c r="N318" s="576"/>
      <c r="O318" s="576"/>
      <c r="P318" s="576"/>
      <c r="Q318" s="576"/>
      <c r="R318" s="576"/>
      <c r="S318" s="576"/>
      <c r="T318"/>
      <c r="U318"/>
      <c r="V318"/>
      <c r="W318"/>
      <c r="X318"/>
      <c r="Y318"/>
      <c r="Z318"/>
      <c r="AA318"/>
      <c r="AB318"/>
    </row>
    <row r="319" spans="1:28" ht="15.75" customHeight="1">
      <c r="A319" s="359"/>
      <c r="B319" s="109" t="s">
        <v>817</v>
      </c>
      <c r="C319" s="195" t="s">
        <v>818</v>
      </c>
      <c r="D319" s="175">
        <f>187930+2630</f>
        <v>190560</v>
      </c>
      <c r="E319" s="124">
        <f t="shared" si="39"/>
        <v>0.14183816485709372</v>
      </c>
      <c r="F319" s="221">
        <v>190560</v>
      </c>
      <c r="G319" s="367">
        <f t="shared" ref="G319:G324" si="41">F319/D319</f>
        <v>1</v>
      </c>
      <c r="H319" s="616" t="s">
        <v>1288</v>
      </c>
      <c r="I319" s="595"/>
      <c r="J319" s="570"/>
      <c r="K319" s="570"/>
      <c r="L319" s="570"/>
      <c r="M319" s="575"/>
      <c r="N319" s="576"/>
      <c r="O319" s="576"/>
      <c r="P319" s="576"/>
      <c r="Q319" s="576"/>
      <c r="R319" s="576"/>
      <c r="S319" s="576"/>
      <c r="T319"/>
      <c r="U319"/>
      <c r="V319"/>
      <c r="W319"/>
      <c r="X319"/>
      <c r="Y319"/>
      <c r="Z319"/>
      <c r="AA319"/>
      <c r="AB319"/>
    </row>
    <row r="320" spans="1:28" ht="15.75" customHeight="1">
      <c r="A320" s="359"/>
      <c r="B320" s="617" t="s">
        <v>579</v>
      </c>
      <c r="C320" s="595"/>
      <c r="D320" s="192">
        <f>D319</f>
        <v>190560</v>
      </c>
      <c r="E320" s="196">
        <f t="shared" si="39"/>
        <v>0.14183816485709372</v>
      </c>
      <c r="F320" s="372">
        <f>F319</f>
        <v>190560</v>
      </c>
      <c r="G320" s="432">
        <f t="shared" si="41"/>
        <v>1</v>
      </c>
      <c r="H320" s="631"/>
      <c r="I320" s="595"/>
      <c r="J320" s="570"/>
      <c r="K320" s="570"/>
      <c r="L320" s="570"/>
      <c r="M320" s="575"/>
      <c r="N320" s="576"/>
      <c r="O320" s="576"/>
      <c r="P320" s="576"/>
      <c r="Q320" s="576"/>
      <c r="R320" s="576"/>
      <c r="S320" s="576"/>
      <c r="T320"/>
      <c r="U320"/>
      <c r="V320"/>
      <c r="W320"/>
      <c r="X320"/>
      <c r="Y320"/>
      <c r="Z320"/>
      <c r="AA320"/>
      <c r="AB320"/>
    </row>
    <row r="321" spans="1:28" ht="15.75" customHeight="1">
      <c r="A321" s="359"/>
      <c r="B321" s="141" t="s">
        <v>819</v>
      </c>
      <c r="C321" s="220" t="s">
        <v>820</v>
      </c>
      <c r="D321" s="221">
        <v>400000</v>
      </c>
      <c r="E321" s="124">
        <f t="shared" si="39"/>
        <v>0.29772914537593143</v>
      </c>
      <c r="F321" s="221">
        <v>400000</v>
      </c>
      <c r="G321" s="367">
        <f t="shared" si="41"/>
        <v>1</v>
      </c>
      <c r="H321" s="600" t="s">
        <v>821</v>
      </c>
      <c r="I321" s="595"/>
      <c r="J321" s="570"/>
      <c r="K321" s="570"/>
      <c r="L321" s="570"/>
      <c r="M321" s="575"/>
      <c r="N321" s="576"/>
      <c r="O321" s="576"/>
      <c r="P321" s="576"/>
      <c r="Q321" s="576"/>
      <c r="R321" s="576"/>
      <c r="S321" s="576"/>
      <c r="T321"/>
      <c r="U321"/>
      <c r="V321"/>
      <c r="W321"/>
      <c r="X321"/>
      <c r="Y321"/>
      <c r="Z321"/>
      <c r="AA321"/>
      <c r="AB321"/>
    </row>
    <row r="322" spans="1:28" ht="15.75" customHeight="1">
      <c r="A322" s="359"/>
      <c r="B322" s="617" t="s">
        <v>579</v>
      </c>
      <c r="C322" s="595"/>
      <c r="D322" s="192">
        <v>400000</v>
      </c>
      <c r="E322" s="116">
        <f t="shared" si="39"/>
        <v>0.29772914537593143</v>
      </c>
      <c r="F322" s="372">
        <f>F321</f>
        <v>400000</v>
      </c>
      <c r="G322" s="432">
        <f t="shared" si="41"/>
        <v>1</v>
      </c>
      <c r="H322" s="594"/>
      <c r="I322" s="595"/>
      <c r="J322" s="570"/>
      <c r="K322" s="570"/>
      <c r="L322" s="570"/>
      <c r="M322" s="575"/>
      <c r="N322" s="576"/>
      <c r="O322" s="576"/>
      <c r="P322" s="576"/>
      <c r="Q322" s="576"/>
      <c r="R322" s="576"/>
      <c r="S322" s="576"/>
      <c r="T322"/>
      <c r="U322"/>
      <c r="V322"/>
      <c r="W322"/>
      <c r="X322"/>
      <c r="Y322"/>
      <c r="Z322"/>
      <c r="AA322"/>
      <c r="AB322"/>
    </row>
    <row r="323" spans="1:28" ht="15.75" customHeight="1">
      <c r="A323" s="359"/>
      <c r="B323" s="141" t="s">
        <v>668</v>
      </c>
      <c r="C323" s="220"/>
      <c r="D323" s="221">
        <v>835</v>
      </c>
      <c r="E323" s="124">
        <f t="shared" si="39"/>
        <v>6.2150959097225682E-4</v>
      </c>
      <c r="F323" s="221">
        <f>SUM(J323:AH323)</f>
        <v>0</v>
      </c>
      <c r="G323" s="367">
        <f t="shared" si="41"/>
        <v>0</v>
      </c>
      <c r="H323" s="600"/>
      <c r="I323" s="595"/>
      <c r="J323" s="570"/>
      <c r="K323" s="570"/>
      <c r="L323" s="570"/>
      <c r="M323" s="575"/>
      <c r="N323" s="576"/>
      <c r="O323" s="576"/>
      <c r="P323" s="576"/>
      <c r="Q323" s="576"/>
      <c r="R323" s="576"/>
      <c r="S323" s="576"/>
      <c r="T323"/>
      <c r="U323"/>
      <c r="V323"/>
      <c r="W323"/>
      <c r="X323"/>
      <c r="Y323"/>
      <c r="Z323"/>
      <c r="AA323"/>
      <c r="AB323"/>
    </row>
    <row r="324" spans="1:28" ht="15.75" customHeight="1">
      <c r="A324" s="359"/>
      <c r="B324" s="699" t="s">
        <v>822</v>
      </c>
      <c r="C324" s="595"/>
      <c r="D324" s="189">
        <f>D312+D318+D322+D323+D320</f>
        <v>608095</v>
      </c>
      <c r="E324" s="120">
        <f t="shared" si="39"/>
        <v>0.45261901164344254</v>
      </c>
      <c r="F324" s="373">
        <f>F322+F320+F318+F312</f>
        <v>599617</v>
      </c>
      <c r="G324" s="433">
        <f t="shared" si="41"/>
        <v>0.98605809947458867</v>
      </c>
      <c r="H324" s="618"/>
      <c r="I324" s="595"/>
      <c r="J324" s="570"/>
      <c r="K324" s="570"/>
      <c r="L324" s="570"/>
      <c r="M324" s="575"/>
      <c r="N324" s="576"/>
      <c r="O324" s="576"/>
      <c r="P324" s="576"/>
      <c r="Q324" s="576"/>
      <c r="R324" s="576"/>
      <c r="S324" s="576"/>
      <c r="T324"/>
      <c r="U324"/>
      <c r="V324"/>
      <c r="W324"/>
      <c r="X324"/>
      <c r="Y324"/>
      <c r="Z324"/>
      <c r="AA324"/>
      <c r="AB324"/>
    </row>
    <row r="325" spans="1:28" ht="15.75" customHeight="1">
      <c r="A325" s="359"/>
      <c r="B325" s="601" t="s">
        <v>628</v>
      </c>
      <c r="C325" s="602"/>
      <c r="D325" s="602"/>
      <c r="E325" s="602"/>
      <c r="F325" s="602"/>
      <c r="G325" s="602"/>
      <c r="H325" s="602"/>
      <c r="I325" s="595"/>
      <c r="J325" s="570"/>
      <c r="K325" s="570"/>
      <c r="L325" s="570"/>
      <c r="M325" s="575"/>
      <c r="N325" s="576"/>
      <c r="O325" s="576"/>
      <c r="P325" s="576"/>
      <c r="Q325" s="576"/>
      <c r="R325" s="576"/>
      <c r="S325" s="576"/>
      <c r="T325"/>
      <c r="U325"/>
      <c r="V325"/>
      <c r="W325"/>
      <c r="X325"/>
      <c r="Y325"/>
      <c r="Z325"/>
      <c r="AA325"/>
      <c r="AB325"/>
    </row>
    <row r="326" spans="1:28" ht="15.75" customHeight="1">
      <c r="A326" s="359"/>
      <c r="B326" s="597" t="s">
        <v>629</v>
      </c>
      <c r="C326" s="141" t="s">
        <v>823</v>
      </c>
      <c r="D326" s="221">
        <v>40000</v>
      </c>
      <c r="E326" s="114">
        <f t="shared" ref="E326:E337" si="42">D326/D$337</f>
        <v>2.9772914537593141E-2</v>
      </c>
      <c r="F326" s="221">
        <v>9168</v>
      </c>
      <c r="G326" s="367">
        <f t="shared" ref="G326:G333" si="43">F326/D326</f>
        <v>0.22919999999999999</v>
      </c>
      <c r="H326" s="625" t="s">
        <v>1406</v>
      </c>
      <c r="I326" s="783"/>
      <c r="J326" s="570"/>
      <c r="K326" s="570"/>
      <c r="L326" s="570"/>
      <c r="M326" s="872"/>
      <c r="N326" s="576"/>
      <c r="O326" s="576"/>
      <c r="P326" s="576"/>
      <c r="Q326" s="576"/>
      <c r="R326" s="576"/>
      <c r="S326" s="576"/>
      <c r="T326"/>
      <c r="U326"/>
      <c r="V326"/>
      <c r="W326"/>
      <c r="X326"/>
      <c r="Y326"/>
      <c r="Z326"/>
      <c r="AA326"/>
      <c r="AB326"/>
    </row>
    <row r="327" spans="1:28" ht="15.75" customHeight="1">
      <c r="A327" s="359"/>
      <c r="B327" s="635"/>
      <c r="C327" s="141" t="s">
        <v>824</v>
      </c>
      <c r="D327" s="221">
        <f>550*64</f>
        <v>35200</v>
      </c>
      <c r="E327" s="114">
        <f t="shared" si="42"/>
        <v>2.6200164793081966E-2</v>
      </c>
      <c r="F327" s="221">
        <v>28800</v>
      </c>
      <c r="G327" s="367">
        <f t="shared" si="43"/>
        <v>0.81818181818181823</v>
      </c>
      <c r="H327" s="600" t="s">
        <v>1387</v>
      </c>
      <c r="I327" s="602"/>
      <c r="J327" s="570"/>
      <c r="K327" s="570"/>
      <c r="L327" s="570"/>
      <c r="M327" s="575"/>
      <c r="N327" s="576"/>
      <c r="O327" s="576"/>
      <c r="P327" s="576"/>
      <c r="Q327" s="576"/>
      <c r="R327" s="576"/>
      <c r="S327" s="576"/>
      <c r="T327"/>
      <c r="U327"/>
      <c r="V327"/>
      <c r="W327"/>
      <c r="X327"/>
      <c r="Y327"/>
      <c r="Z327"/>
      <c r="AA327"/>
      <c r="AB327"/>
    </row>
    <row r="328" spans="1:28" ht="15.75" customHeight="1">
      <c r="A328" s="359"/>
      <c r="B328" s="635"/>
      <c r="C328" s="141" t="s">
        <v>825</v>
      </c>
      <c r="D328" s="221">
        <f>2000+1200</f>
        <v>3200</v>
      </c>
      <c r="E328" s="114">
        <f t="shared" si="42"/>
        <v>2.3818331630074516E-3</v>
      </c>
      <c r="F328" s="221">
        <v>0</v>
      </c>
      <c r="G328" s="367">
        <f t="shared" si="43"/>
        <v>0</v>
      </c>
      <c r="H328" s="600" t="s">
        <v>1388</v>
      </c>
      <c r="I328" s="602"/>
      <c r="J328" s="570"/>
      <c r="K328" s="570"/>
      <c r="L328" s="570"/>
      <c r="M328" s="575"/>
      <c r="N328" s="576"/>
      <c r="O328" s="576"/>
      <c r="P328" s="576"/>
      <c r="Q328" s="576"/>
      <c r="R328" s="576"/>
      <c r="S328" s="576"/>
      <c r="T328"/>
      <c r="U328"/>
      <c r="V328"/>
      <c r="W328"/>
      <c r="X328"/>
      <c r="Y328"/>
      <c r="Z328"/>
      <c r="AA328"/>
      <c r="AB328"/>
    </row>
    <row r="329" spans="1:28" ht="15.75" customHeight="1">
      <c r="A329" s="359"/>
      <c r="B329" s="635"/>
      <c r="C329" s="141" t="s">
        <v>826</v>
      </c>
      <c r="D329" s="221">
        <v>20000</v>
      </c>
      <c r="E329" s="114">
        <f t="shared" si="42"/>
        <v>1.4886457268796571E-2</v>
      </c>
      <c r="F329" s="221">
        <v>10274</v>
      </c>
      <c r="G329" s="367">
        <f t="shared" si="43"/>
        <v>0.51370000000000005</v>
      </c>
      <c r="H329" s="625" t="s">
        <v>1407</v>
      </c>
      <c r="I329" s="783"/>
      <c r="J329" s="570"/>
      <c r="K329" s="570"/>
      <c r="L329" s="570"/>
      <c r="M329" s="872"/>
      <c r="N329" s="576"/>
      <c r="O329" s="576"/>
      <c r="P329" s="576"/>
      <c r="Q329" s="576"/>
      <c r="R329" s="576"/>
      <c r="S329" s="576"/>
      <c r="T329"/>
      <c r="U329"/>
      <c r="V329"/>
      <c r="W329"/>
      <c r="X329"/>
      <c r="Y329"/>
      <c r="Z329"/>
      <c r="AA329"/>
      <c r="AB329"/>
    </row>
    <row r="330" spans="1:28" ht="15.75" customHeight="1">
      <c r="A330" s="359"/>
      <c r="B330" s="635"/>
      <c r="C330" s="141" t="s">
        <v>827</v>
      </c>
      <c r="D330" s="221">
        <f>75*200</f>
        <v>15000</v>
      </c>
      <c r="E330" s="114">
        <f t="shared" si="42"/>
        <v>1.1164842951597429E-2</v>
      </c>
      <c r="F330" s="221">
        <v>13982</v>
      </c>
      <c r="G330" s="367">
        <f t="shared" si="43"/>
        <v>0.93213333333333337</v>
      </c>
      <c r="H330" s="625" t="s">
        <v>1409</v>
      </c>
      <c r="I330" s="783"/>
      <c r="J330" s="570"/>
      <c r="K330" s="570"/>
      <c r="L330" s="570"/>
      <c r="M330" s="575"/>
      <c r="N330" s="576"/>
      <c r="O330" s="576"/>
      <c r="P330" s="576"/>
      <c r="Q330" s="576"/>
      <c r="R330" s="576"/>
      <c r="S330" s="576"/>
      <c r="T330"/>
      <c r="U330"/>
      <c r="V330"/>
      <c r="W330"/>
      <c r="X330"/>
      <c r="Y330"/>
      <c r="Z330"/>
      <c r="AA330"/>
      <c r="AB330"/>
    </row>
    <row r="331" spans="1:28" ht="15.75" customHeight="1">
      <c r="A331" s="359"/>
      <c r="B331" s="635"/>
      <c r="C331" s="141" t="s">
        <v>828</v>
      </c>
      <c r="D331" s="221">
        <v>15000</v>
      </c>
      <c r="E331" s="114">
        <f t="shared" si="42"/>
        <v>1.1164842951597429E-2</v>
      </c>
      <c r="F331" s="221">
        <v>14000</v>
      </c>
      <c r="G331" s="367">
        <f t="shared" si="43"/>
        <v>0.93333333333333335</v>
      </c>
      <c r="H331" s="605" t="s">
        <v>1389</v>
      </c>
      <c r="I331" s="602"/>
      <c r="J331" s="570"/>
      <c r="K331" s="570"/>
      <c r="L331" s="570"/>
      <c r="M331" s="575"/>
      <c r="N331" s="576"/>
      <c r="O331" s="576"/>
      <c r="P331" s="576"/>
      <c r="Q331" s="576"/>
      <c r="R331" s="576"/>
      <c r="S331" s="576"/>
      <c r="T331"/>
      <c r="U331"/>
      <c r="V331"/>
      <c r="W331"/>
      <c r="X331"/>
      <c r="Y331"/>
      <c r="Z331"/>
      <c r="AA331"/>
      <c r="AB331"/>
    </row>
    <row r="332" spans="1:28" ht="15.75" customHeight="1">
      <c r="A332" s="359"/>
      <c r="B332" s="635"/>
      <c r="C332" s="141" t="s">
        <v>829</v>
      </c>
      <c r="D332" s="221">
        <f>80*230</f>
        <v>18400</v>
      </c>
      <c r="E332" s="114">
        <f t="shared" si="42"/>
        <v>1.3695540687292845E-2</v>
      </c>
      <c r="F332" s="221">
        <v>6894</v>
      </c>
      <c r="G332" s="367">
        <f t="shared" si="43"/>
        <v>0.37467391304347825</v>
      </c>
      <c r="H332" s="625" t="s">
        <v>1403</v>
      </c>
      <c r="I332" s="783"/>
      <c r="J332" s="570"/>
      <c r="K332" s="570"/>
      <c r="L332" s="570"/>
      <c r="M332" s="575"/>
      <c r="N332" s="576"/>
      <c r="O332" s="576"/>
      <c r="P332" s="576"/>
      <c r="Q332" s="576"/>
      <c r="R332" s="576"/>
      <c r="S332" s="576"/>
      <c r="T332"/>
      <c r="U332"/>
      <c r="V332"/>
      <c r="W332"/>
      <c r="X332"/>
      <c r="Y332"/>
      <c r="Z332"/>
      <c r="AA332"/>
      <c r="AB332"/>
    </row>
    <row r="333" spans="1:28" ht="15.75" customHeight="1">
      <c r="A333" s="359"/>
      <c r="B333" s="636"/>
      <c r="C333" s="141" t="s">
        <v>738</v>
      </c>
      <c r="D333" s="221">
        <v>5000</v>
      </c>
      <c r="E333" s="114">
        <f t="shared" si="42"/>
        <v>3.7216143171991426E-3</v>
      </c>
      <c r="F333" s="221">
        <v>600</v>
      </c>
      <c r="G333" s="367">
        <f t="shared" si="43"/>
        <v>0.12</v>
      </c>
      <c r="H333" s="592" t="s">
        <v>1347</v>
      </c>
      <c r="I333" s="803"/>
      <c r="J333" s="570"/>
      <c r="K333" s="570"/>
      <c r="L333" s="570"/>
      <c r="M333" s="575"/>
      <c r="N333" s="576"/>
      <c r="O333" s="576"/>
      <c r="P333" s="576"/>
      <c r="Q333" s="576"/>
      <c r="R333" s="576"/>
      <c r="S333" s="576"/>
      <c r="T333"/>
      <c r="U333"/>
      <c r="V333"/>
      <c r="W333"/>
      <c r="X333"/>
      <c r="Y333"/>
      <c r="Z333"/>
      <c r="AA333"/>
      <c r="AB333"/>
    </row>
    <row r="334" spans="1:28" ht="15.75" customHeight="1">
      <c r="A334" s="359"/>
      <c r="B334" s="617" t="s">
        <v>579</v>
      </c>
      <c r="C334" s="595"/>
      <c r="D334" s="192">
        <f>SUM(D326:D333)</f>
        <v>151800</v>
      </c>
      <c r="E334" s="197">
        <f t="shared" si="42"/>
        <v>0.11298821067016597</v>
      </c>
      <c r="F334" s="374">
        <f>SUM(F326:F333)</f>
        <v>83718</v>
      </c>
      <c r="G334" s="434">
        <f>F334/D334</f>
        <v>0.55150197628458497</v>
      </c>
      <c r="H334" s="594"/>
      <c r="I334" s="595"/>
      <c r="J334" s="570"/>
      <c r="K334" s="570"/>
      <c r="L334" s="570"/>
      <c r="M334" s="575"/>
      <c r="N334" s="576"/>
      <c r="O334" s="576"/>
      <c r="P334" s="576"/>
      <c r="Q334" s="576"/>
      <c r="R334" s="576"/>
      <c r="S334" s="576"/>
      <c r="T334"/>
      <c r="U334"/>
      <c r="V334"/>
      <c r="W334"/>
      <c r="X334"/>
      <c r="Y334"/>
      <c r="Z334"/>
      <c r="AA334"/>
      <c r="AB334"/>
    </row>
    <row r="335" spans="1:28" ht="15.75" customHeight="1">
      <c r="A335" s="359"/>
      <c r="B335" s="141" t="s">
        <v>668</v>
      </c>
      <c r="C335" s="220"/>
      <c r="D335" s="221">
        <v>7590</v>
      </c>
      <c r="E335" s="114">
        <f t="shared" si="42"/>
        <v>5.6494105335082988E-3</v>
      </c>
      <c r="F335" s="221">
        <v>0</v>
      </c>
      <c r="G335" s="367">
        <f>F335/D335</f>
        <v>0</v>
      </c>
      <c r="H335" s="600"/>
      <c r="I335" s="595"/>
      <c r="J335" s="570"/>
      <c r="K335" s="570"/>
      <c r="L335" s="570"/>
      <c r="M335" s="575"/>
      <c r="N335" s="576"/>
      <c r="O335" s="576"/>
      <c r="P335" s="576"/>
      <c r="Q335" s="576"/>
      <c r="R335" s="576"/>
      <c r="S335" s="576"/>
      <c r="T335"/>
      <c r="U335"/>
      <c r="V335"/>
      <c r="W335"/>
      <c r="X335"/>
      <c r="Y335"/>
      <c r="Z335"/>
      <c r="AA335"/>
      <c r="AB335"/>
    </row>
    <row r="336" spans="1:28" ht="15.75" customHeight="1">
      <c r="A336" s="359"/>
      <c r="B336" s="618" t="s">
        <v>724</v>
      </c>
      <c r="C336" s="595"/>
      <c r="D336" s="189">
        <f>D334+D335</f>
        <v>159390</v>
      </c>
      <c r="E336" s="198">
        <f t="shared" si="42"/>
        <v>0.11863762120367427</v>
      </c>
      <c r="F336" s="375">
        <f>F334</f>
        <v>83718</v>
      </c>
      <c r="G336" s="435">
        <f>F336/D336</f>
        <v>0.5252399774138905</v>
      </c>
      <c r="H336" s="199"/>
      <c r="I336" s="200"/>
      <c r="J336" s="570"/>
      <c r="K336" s="570"/>
      <c r="L336" s="570"/>
      <c r="M336" s="575"/>
      <c r="N336" s="576"/>
      <c r="O336" s="576"/>
      <c r="P336" s="576"/>
      <c r="Q336" s="576"/>
      <c r="R336" s="576"/>
      <c r="S336" s="576"/>
      <c r="T336"/>
      <c r="U336"/>
      <c r="V336"/>
      <c r="W336"/>
      <c r="X336"/>
      <c r="Y336"/>
      <c r="Z336"/>
      <c r="AA336"/>
      <c r="AB336"/>
    </row>
    <row r="337" spans="1:28" ht="15.75" customHeight="1">
      <c r="A337" s="359"/>
      <c r="B337" s="621" t="s">
        <v>573</v>
      </c>
      <c r="C337" s="595"/>
      <c r="D337" s="178">
        <f>D257+D290+D324+D336</f>
        <v>1343503</v>
      </c>
      <c r="E337" s="122">
        <f t="shared" si="42"/>
        <v>1</v>
      </c>
      <c r="F337" s="394">
        <f>F257+F290+F324+F336</f>
        <v>704442</v>
      </c>
      <c r="G337" s="436">
        <f>F337/D337</f>
        <v>0.5243322865672797</v>
      </c>
      <c r="H337" s="621"/>
      <c r="I337" s="595"/>
      <c r="J337" s="570"/>
      <c r="K337" s="570"/>
      <c r="L337" s="570"/>
      <c r="M337" s="575"/>
      <c r="N337" s="576"/>
      <c r="O337" s="576"/>
      <c r="P337" s="576"/>
      <c r="Q337" s="576"/>
      <c r="R337" s="576"/>
      <c r="S337" s="576"/>
      <c r="T337"/>
      <c r="U337"/>
      <c r="V337"/>
      <c r="W337"/>
      <c r="X337"/>
      <c r="Y337"/>
      <c r="Z337"/>
      <c r="AA337"/>
      <c r="AB337"/>
    </row>
    <row r="338" spans="1:28" ht="15.75" customHeight="1">
      <c r="A338" s="359"/>
      <c r="B338" s="600"/>
      <c r="C338" s="602"/>
      <c r="D338" s="602"/>
      <c r="E338" s="602"/>
      <c r="F338" s="602"/>
      <c r="G338" s="602"/>
      <c r="H338" s="602"/>
      <c r="I338" s="595"/>
      <c r="J338" s="570"/>
      <c r="K338" s="570"/>
      <c r="L338" s="570"/>
      <c r="M338" s="575"/>
      <c r="N338" s="576"/>
      <c r="O338" s="576"/>
      <c r="P338" s="576"/>
      <c r="Q338" s="576"/>
      <c r="R338" s="576"/>
      <c r="S338" s="576"/>
      <c r="T338"/>
      <c r="U338"/>
      <c r="V338"/>
      <c r="W338"/>
      <c r="X338"/>
      <c r="Y338"/>
      <c r="Z338"/>
      <c r="AA338"/>
      <c r="AB338"/>
    </row>
    <row r="339" spans="1:28" ht="15.75" customHeight="1">
      <c r="A339" s="359"/>
      <c r="B339" s="603" t="s">
        <v>830</v>
      </c>
      <c r="C339" s="602"/>
      <c r="D339" s="602"/>
      <c r="E339" s="602"/>
      <c r="F339" s="602"/>
      <c r="G339" s="602"/>
      <c r="H339" s="602"/>
      <c r="I339" s="595"/>
      <c r="J339" s="570"/>
      <c r="K339" s="570"/>
      <c r="L339" s="570"/>
      <c r="M339" s="575"/>
      <c r="N339" s="576"/>
      <c r="O339" s="576"/>
      <c r="P339" s="576"/>
      <c r="Q339" s="576"/>
      <c r="R339" s="576"/>
      <c r="S339" s="576"/>
      <c r="T339"/>
      <c r="U339"/>
      <c r="V339"/>
      <c r="W339"/>
      <c r="X339"/>
      <c r="Y339"/>
      <c r="Z339"/>
      <c r="AA339"/>
      <c r="AB339"/>
    </row>
    <row r="340" spans="1:28" ht="15.75" customHeight="1">
      <c r="A340" s="359"/>
      <c r="B340" s="601" t="s">
        <v>729</v>
      </c>
      <c r="C340" s="602"/>
      <c r="D340" s="602"/>
      <c r="E340" s="602"/>
      <c r="F340" s="602"/>
      <c r="G340" s="602"/>
      <c r="H340" s="602"/>
      <c r="I340" s="595"/>
      <c r="J340" s="570"/>
      <c r="K340" s="570"/>
      <c r="L340" s="570"/>
      <c r="M340" s="575"/>
      <c r="N340" s="576"/>
      <c r="O340" s="576"/>
      <c r="P340" s="576"/>
      <c r="Q340" s="576"/>
      <c r="R340" s="576"/>
      <c r="S340" s="576"/>
      <c r="T340"/>
      <c r="U340"/>
      <c r="V340"/>
      <c r="W340"/>
      <c r="X340"/>
      <c r="Y340"/>
      <c r="Z340"/>
      <c r="AA340"/>
      <c r="AB340"/>
    </row>
    <row r="341" spans="1:28" ht="15.75" customHeight="1">
      <c r="A341" s="359"/>
      <c r="B341" s="109" t="s">
        <v>642</v>
      </c>
      <c r="C341" s="109" t="s">
        <v>616</v>
      </c>
      <c r="D341" s="175" t="s">
        <v>591</v>
      </c>
      <c r="E341" s="176" t="s">
        <v>592</v>
      </c>
      <c r="F341" s="176" t="s">
        <v>730</v>
      </c>
      <c r="G341" s="422" t="s">
        <v>731</v>
      </c>
      <c r="H341" s="607" t="s">
        <v>593</v>
      </c>
      <c r="I341" s="595"/>
      <c r="J341" s="570"/>
      <c r="K341" s="570"/>
      <c r="L341" s="570"/>
      <c r="M341" s="575"/>
      <c r="N341" s="576"/>
      <c r="O341" s="576"/>
      <c r="P341" s="576"/>
      <c r="Q341" s="576"/>
      <c r="R341" s="576"/>
      <c r="S341" s="576"/>
      <c r="T341"/>
      <c r="U341"/>
      <c r="V341"/>
      <c r="W341"/>
      <c r="X341"/>
      <c r="Y341"/>
      <c r="Z341"/>
      <c r="AA341"/>
      <c r="AB341"/>
    </row>
    <row r="342" spans="1:28" ht="15.75" customHeight="1">
      <c r="A342" s="359"/>
      <c r="B342" s="632" t="s">
        <v>672</v>
      </c>
      <c r="C342" s="138" t="s">
        <v>831</v>
      </c>
      <c r="D342" s="117">
        <v>200</v>
      </c>
      <c r="E342" s="124">
        <f t="shared" ref="E342:E350" si="44">D342/D$392</f>
        <v>1.6293544497670022E-3</v>
      </c>
      <c r="F342" s="221">
        <v>0</v>
      </c>
      <c r="G342" s="367">
        <f>F342/D342</f>
        <v>0</v>
      </c>
      <c r="H342" s="600" t="s">
        <v>1390</v>
      </c>
      <c r="I342" s="595"/>
      <c r="J342" s="570"/>
      <c r="K342" s="570"/>
      <c r="L342" s="570"/>
      <c r="M342" s="575"/>
      <c r="N342" s="576"/>
      <c r="O342" s="576"/>
      <c r="P342" s="576"/>
      <c r="Q342" s="576"/>
      <c r="R342" s="576"/>
      <c r="S342" s="576"/>
      <c r="T342"/>
      <c r="U342"/>
      <c r="V342"/>
      <c r="W342"/>
      <c r="X342"/>
      <c r="Y342"/>
      <c r="Z342"/>
      <c r="AA342"/>
      <c r="AB342"/>
    </row>
    <row r="343" spans="1:28" ht="15.75" customHeight="1">
      <c r="A343" s="359"/>
      <c r="B343" s="598"/>
      <c r="C343" s="138" t="s">
        <v>650</v>
      </c>
      <c r="D343" s="117">
        <v>300</v>
      </c>
      <c r="E343" s="124">
        <f t="shared" si="44"/>
        <v>2.4440316746505036E-3</v>
      </c>
      <c r="F343" s="221">
        <v>0</v>
      </c>
      <c r="G343" s="367">
        <f>F343/D343</f>
        <v>0</v>
      </c>
      <c r="H343" s="600" t="s">
        <v>1391</v>
      </c>
      <c r="I343" s="595"/>
      <c r="J343" s="570"/>
      <c r="K343" s="570"/>
      <c r="L343" s="570"/>
      <c r="M343" s="575"/>
      <c r="N343" s="576"/>
      <c r="O343" s="576"/>
      <c r="P343" s="576"/>
      <c r="Q343" s="576"/>
      <c r="R343" s="576"/>
      <c r="S343" s="576"/>
      <c r="T343"/>
      <c r="U343"/>
      <c r="V343"/>
      <c r="W343"/>
      <c r="X343"/>
      <c r="Y343"/>
      <c r="Z343"/>
      <c r="AA343"/>
      <c r="AB343"/>
    </row>
    <row r="344" spans="1:28" ht="15.75" customHeight="1">
      <c r="A344" s="359"/>
      <c r="B344" s="598"/>
      <c r="C344" s="138" t="s">
        <v>833</v>
      </c>
      <c r="D344" s="117">
        <v>1300</v>
      </c>
      <c r="E344" s="124">
        <f t="shared" si="44"/>
        <v>1.0590803923485515E-2</v>
      </c>
      <c r="F344" s="221">
        <v>1108.48</v>
      </c>
      <c r="G344" s="367">
        <f>F344/D344</f>
        <v>0.85267692307692311</v>
      </c>
      <c r="H344" s="605" t="s">
        <v>1392</v>
      </c>
      <c r="I344" s="595"/>
      <c r="J344" s="570"/>
      <c r="K344" s="570"/>
      <c r="L344" s="570"/>
      <c r="M344" s="575"/>
      <c r="N344" s="576"/>
      <c r="O344" s="576"/>
      <c r="P344" s="576"/>
      <c r="Q344" s="576"/>
      <c r="R344" s="576"/>
      <c r="S344" s="576"/>
      <c r="T344"/>
      <c r="U344"/>
      <c r="V344"/>
      <c r="W344"/>
      <c r="X344"/>
      <c r="Y344"/>
      <c r="Z344"/>
      <c r="AA344"/>
      <c r="AB344"/>
    </row>
    <row r="345" spans="1:28" ht="15.75" customHeight="1">
      <c r="A345" s="359"/>
      <c r="B345" s="598"/>
      <c r="C345" s="138" t="s">
        <v>835</v>
      </c>
      <c r="D345" s="117">
        <v>0</v>
      </c>
      <c r="E345" s="124">
        <f t="shared" si="44"/>
        <v>0</v>
      </c>
      <c r="F345" s="221"/>
      <c r="G345" s="367"/>
      <c r="H345" s="600" t="s">
        <v>836</v>
      </c>
      <c r="I345" s="595"/>
      <c r="J345" s="570"/>
      <c r="K345" s="570"/>
      <c r="L345" s="570"/>
      <c r="M345" s="575"/>
      <c r="N345" s="576"/>
      <c r="O345" s="576"/>
      <c r="P345" s="576"/>
      <c r="Q345" s="576"/>
      <c r="R345" s="576"/>
      <c r="S345" s="576"/>
      <c r="T345"/>
      <c r="U345"/>
      <c r="V345"/>
      <c r="W345"/>
      <c r="X345"/>
      <c r="Y345"/>
      <c r="Z345"/>
      <c r="AA345"/>
      <c r="AB345"/>
    </row>
    <row r="346" spans="1:28" ht="15.75" customHeight="1">
      <c r="A346" s="359"/>
      <c r="B346" s="598"/>
      <c r="C346" s="138" t="s">
        <v>837</v>
      </c>
      <c r="D346" s="117">
        <v>0</v>
      </c>
      <c r="E346" s="124">
        <f t="shared" si="44"/>
        <v>0</v>
      </c>
      <c r="F346" s="221"/>
      <c r="G346" s="367"/>
      <c r="H346" s="600" t="s">
        <v>838</v>
      </c>
      <c r="I346" s="595"/>
      <c r="J346" s="570"/>
      <c r="K346" s="570"/>
      <c r="L346" s="570"/>
      <c r="M346" s="575"/>
      <c r="N346" s="576"/>
      <c r="O346" s="576"/>
      <c r="P346" s="576"/>
      <c r="Q346" s="576"/>
      <c r="R346" s="576"/>
      <c r="S346" s="576"/>
      <c r="T346"/>
      <c r="U346"/>
      <c r="V346"/>
      <c r="W346"/>
      <c r="X346"/>
      <c r="Y346"/>
      <c r="Z346"/>
      <c r="AA346"/>
      <c r="AB346"/>
    </row>
    <row r="347" spans="1:28" ht="15.75" customHeight="1">
      <c r="A347" s="359"/>
      <c r="B347" s="598"/>
      <c r="C347" s="138" t="s">
        <v>839</v>
      </c>
      <c r="D347" s="117">
        <v>0</v>
      </c>
      <c r="E347" s="124">
        <f t="shared" si="44"/>
        <v>0</v>
      </c>
      <c r="F347" s="221"/>
      <c r="G347" s="367"/>
      <c r="H347" s="600" t="s">
        <v>840</v>
      </c>
      <c r="I347" s="595"/>
      <c r="J347" s="570"/>
      <c r="K347" s="570"/>
      <c r="L347" s="570"/>
      <c r="M347" s="575"/>
      <c r="N347" s="576"/>
      <c r="O347" s="576"/>
      <c r="P347" s="576"/>
      <c r="Q347" s="576"/>
      <c r="R347" s="576"/>
      <c r="S347" s="576"/>
      <c r="T347"/>
      <c r="U347"/>
      <c r="V347"/>
      <c r="W347"/>
      <c r="X347"/>
      <c r="Y347"/>
      <c r="Z347"/>
      <c r="AA347"/>
      <c r="AB347"/>
    </row>
    <row r="348" spans="1:28" ht="15.75" customHeight="1">
      <c r="A348" s="359"/>
      <c r="B348" s="599"/>
      <c r="C348" s="141" t="s">
        <v>841</v>
      </c>
      <c r="D348" s="117">
        <v>4000</v>
      </c>
      <c r="E348" s="124">
        <f t="shared" si="44"/>
        <v>3.2587088995340047E-2</v>
      </c>
      <c r="F348" s="221">
        <f>SUM(J348:AH348)</f>
        <v>0</v>
      </c>
      <c r="G348" s="367">
        <f>F348/D348</f>
        <v>0</v>
      </c>
      <c r="H348" s="600" t="s">
        <v>1439</v>
      </c>
      <c r="I348" s="595"/>
      <c r="J348" s="570"/>
      <c r="K348" s="570"/>
      <c r="L348" s="570"/>
      <c r="M348" s="575"/>
      <c r="N348" s="576"/>
      <c r="O348" s="576"/>
      <c r="P348" s="576"/>
      <c r="Q348" s="576"/>
      <c r="R348" s="576"/>
      <c r="S348" s="576"/>
      <c r="T348"/>
      <c r="U348"/>
      <c r="V348"/>
      <c r="W348"/>
      <c r="X348"/>
      <c r="Y348"/>
      <c r="Z348"/>
      <c r="AA348"/>
      <c r="AB348"/>
    </row>
    <row r="349" spans="1:28" ht="15.75" customHeight="1">
      <c r="A349" s="359"/>
      <c r="B349" s="594" t="s">
        <v>579</v>
      </c>
      <c r="C349" s="595"/>
      <c r="D349" s="192">
        <f>SUM(D342:D348)</f>
        <v>5800</v>
      </c>
      <c r="E349" s="116">
        <f t="shared" si="44"/>
        <v>4.7251279043243069E-2</v>
      </c>
      <c r="F349" s="374">
        <f>SUM(F342:F348)</f>
        <v>1108.48</v>
      </c>
      <c r="G349" s="434">
        <f>F349/D349</f>
        <v>0.19111724137931035</v>
      </c>
      <c r="H349" s="594"/>
      <c r="I349" s="595"/>
      <c r="J349" s="570"/>
      <c r="K349" s="570"/>
      <c r="L349" s="570"/>
      <c r="M349" s="575"/>
      <c r="N349" s="576"/>
      <c r="O349" s="576"/>
      <c r="P349" s="576"/>
      <c r="Q349" s="576"/>
      <c r="R349" s="576"/>
      <c r="S349" s="576"/>
      <c r="T349"/>
      <c r="U349"/>
      <c r="V349"/>
      <c r="W349"/>
      <c r="X349"/>
      <c r="Y349"/>
      <c r="Z349"/>
      <c r="AA349"/>
      <c r="AB349"/>
    </row>
    <row r="350" spans="1:28" ht="15.75" customHeight="1">
      <c r="A350" s="359"/>
      <c r="B350" s="621" t="s">
        <v>843</v>
      </c>
      <c r="C350" s="595"/>
      <c r="D350" s="178">
        <f>D349</f>
        <v>5800</v>
      </c>
      <c r="E350" s="122">
        <f t="shared" si="44"/>
        <v>4.7251279043243069E-2</v>
      </c>
      <c r="F350" s="376">
        <f>F349</f>
        <v>1108.48</v>
      </c>
      <c r="G350" s="437">
        <f>G349</f>
        <v>0.19111724137931035</v>
      </c>
      <c r="H350" s="621"/>
      <c r="I350" s="595"/>
      <c r="J350" s="570"/>
      <c r="K350" s="570"/>
      <c r="L350" s="570"/>
      <c r="M350" s="575"/>
      <c r="N350" s="576"/>
      <c r="O350" s="576"/>
      <c r="P350" s="576"/>
      <c r="Q350" s="576"/>
      <c r="R350" s="576"/>
      <c r="S350" s="576"/>
      <c r="T350"/>
      <c r="U350"/>
      <c r="V350"/>
      <c r="W350"/>
      <c r="X350"/>
      <c r="Y350"/>
      <c r="Z350"/>
      <c r="AA350"/>
      <c r="AB350"/>
    </row>
    <row r="351" spans="1:28" ht="15.75" customHeight="1">
      <c r="A351" s="359"/>
      <c r="B351" s="601" t="s">
        <v>641</v>
      </c>
      <c r="C351" s="602"/>
      <c r="D351" s="602"/>
      <c r="E351" s="602"/>
      <c r="F351" s="602"/>
      <c r="G351" s="602"/>
      <c r="H351" s="602"/>
      <c r="I351" s="595"/>
      <c r="J351" s="570"/>
      <c r="K351" s="570"/>
      <c r="L351" s="570"/>
      <c r="M351" s="575"/>
      <c r="N351" s="576"/>
      <c r="O351" s="576"/>
      <c r="P351" s="576"/>
      <c r="Q351" s="576"/>
      <c r="R351" s="576"/>
      <c r="S351" s="576"/>
      <c r="T351"/>
      <c r="U351"/>
      <c r="V351"/>
      <c r="W351"/>
      <c r="X351"/>
      <c r="Y351"/>
      <c r="Z351"/>
      <c r="AA351"/>
      <c r="AB351"/>
    </row>
    <row r="352" spans="1:28" ht="15.75" customHeight="1">
      <c r="A352" s="359"/>
      <c r="B352" s="109" t="s">
        <v>642</v>
      </c>
      <c r="C352" s="109" t="s">
        <v>616</v>
      </c>
      <c r="D352" s="175" t="s">
        <v>591</v>
      </c>
      <c r="E352" s="176" t="s">
        <v>592</v>
      </c>
      <c r="F352" s="176" t="s">
        <v>730</v>
      </c>
      <c r="G352" s="422" t="s">
        <v>731</v>
      </c>
      <c r="H352" s="607" t="s">
        <v>593</v>
      </c>
      <c r="I352" s="595"/>
      <c r="J352" s="570"/>
      <c r="K352" s="570"/>
      <c r="L352" s="570"/>
      <c r="M352" s="575"/>
      <c r="N352" s="576"/>
      <c r="O352" s="576"/>
      <c r="P352" s="576"/>
      <c r="Q352" s="576"/>
      <c r="R352" s="576"/>
      <c r="S352" s="576"/>
      <c r="T352"/>
      <c r="U352"/>
      <c r="V352"/>
      <c r="W352"/>
      <c r="X352"/>
      <c r="Y352"/>
      <c r="Z352"/>
      <c r="AA352"/>
      <c r="AB352"/>
    </row>
    <row r="353" spans="1:28" ht="93.75" customHeight="1">
      <c r="A353" s="359"/>
      <c r="B353" s="141" t="s">
        <v>672</v>
      </c>
      <c r="C353" s="141" t="s">
        <v>681</v>
      </c>
      <c r="D353" s="117">
        <v>7000</v>
      </c>
      <c r="E353" s="201">
        <f>D353/D$392</f>
        <v>5.7027405741845082E-2</v>
      </c>
      <c r="F353" s="117">
        <v>2222.4</v>
      </c>
      <c r="G353" s="552">
        <f>F353/D353</f>
        <v>0.31748571428571432</v>
      </c>
      <c r="H353" s="801" t="s">
        <v>844</v>
      </c>
      <c r="I353" s="802"/>
      <c r="J353" s="570"/>
      <c r="K353" s="570"/>
      <c r="L353" s="570"/>
      <c r="M353" s="575"/>
      <c r="N353" s="576"/>
      <c r="O353" s="576"/>
      <c r="P353" s="576"/>
      <c r="Q353" s="576"/>
      <c r="R353" s="576"/>
      <c r="S353" s="576"/>
      <c r="T353"/>
      <c r="U353"/>
      <c r="V353"/>
      <c r="W353"/>
      <c r="X353"/>
      <c r="Y353"/>
      <c r="Z353"/>
      <c r="AA353"/>
      <c r="AB353"/>
    </row>
    <row r="354" spans="1:28" ht="15.75" customHeight="1">
      <c r="A354" s="359"/>
      <c r="B354" s="138" t="s">
        <v>845</v>
      </c>
      <c r="C354" s="141" t="s">
        <v>678</v>
      </c>
      <c r="D354" s="117">
        <v>4458</v>
      </c>
      <c r="E354" s="201">
        <f>D354/D$392</f>
        <v>3.6318310685306485E-2</v>
      </c>
      <c r="F354" s="221">
        <v>0</v>
      </c>
      <c r="G354" s="367">
        <f>F354/D354</f>
        <v>0</v>
      </c>
      <c r="H354" s="801" t="s">
        <v>846</v>
      </c>
      <c r="I354" s="661"/>
      <c r="J354" s="570"/>
      <c r="K354" s="570"/>
      <c r="L354" s="570"/>
      <c r="M354" s="575"/>
      <c r="N354" s="576"/>
      <c r="O354" s="576"/>
      <c r="P354" s="576"/>
      <c r="Q354" s="576"/>
      <c r="R354" s="576"/>
      <c r="S354" s="576"/>
      <c r="T354"/>
      <c r="U354"/>
      <c r="V354"/>
      <c r="W354"/>
      <c r="X354"/>
      <c r="Y354"/>
      <c r="Z354"/>
      <c r="AA354"/>
      <c r="AB354"/>
    </row>
    <row r="355" spans="1:28" ht="15.75" customHeight="1">
      <c r="A355" s="359"/>
      <c r="B355" s="141" t="s">
        <v>845</v>
      </c>
      <c r="C355" s="141" t="s">
        <v>679</v>
      </c>
      <c r="D355" s="117">
        <v>8000</v>
      </c>
      <c r="E355" s="201">
        <f>D355/D$392</f>
        <v>6.5174177990680093E-2</v>
      </c>
      <c r="F355" s="221">
        <v>0</v>
      </c>
      <c r="G355" s="367">
        <f>F355/D355</f>
        <v>0</v>
      </c>
      <c r="H355" s="800" t="s">
        <v>847</v>
      </c>
      <c r="I355" s="661"/>
      <c r="J355" s="570"/>
      <c r="K355" s="570"/>
      <c r="L355" s="570"/>
      <c r="M355" s="575"/>
      <c r="N355" s="576"/>
      <c r="O355" s="576"/>
      <c r="P355" s="576"/>
      <c r="Q355" s="576"/>
      <c r="R355" s="576"/>
      <c r="S355" s="576"/>
      <c r="T355"/>
      <c r="U355"/>
      <c r="V355"/>
      <c r="W355"/>
      <c r="X355"/>
      <c r="Y355"/>
      <c r="Z355"/>
      <c r="AA355"/>
      <c r="AB355"/>
    </row>
    <row r="356" spans="1:28" ht="15.75" customHeight="1">
      <c r="A356" s="359"/>
      <c r="B356" s="621" t="s">
        <v>645</v>
      </c>
      <c r="C356" s="595"/>
      <c r="D356" s="178">
        <f>SUM(D353:D355)</f>
        <v>19458</v>
      </c>
      <c r="E356" s="202">
        <f>D356/D$392</f>
        <v>0.15851989441783165</v>
      </c>
      <c r="F356" s="377">
        <f>SUM(F353:F355)</f>
        <v>2222.4</v>
      </c>
      <c r="G356" s="378">
        <f>F356/D356</f>
        <v>0.11421523280912736</v>
      </c>
      <c r="H356" s="663"/>
      <c r="I356" s="595"/>
      <c r="J356" s="570"/>
      <c r="K356" s="570"/>
      <c r="L356" s="570"/>
      <c r="M356" s="575"/>
      <c r="N356" s="576"/>
      <c r="O356" s="576"/>
      <c r="P356" s="576"/>
      <c r="Q356" s="576"/>
      <c r="R356" s="576"/>
      <c r="S356" s="576"/>
      <c r="T356"/>
      <c r="U356"/>
      <c r="V356"/>
      <c r="W356"/>
      <c r="X356"/>
      <c r="Y356"/>
      <c r="Z356"/>
      <c r="AA356"/>
      <c r="AB356"/>
    </row>
    <row r="357" spans="1:28" ht="15.75" customHeight="1">
      <c r="A357" s="359"/>
      <c r="B357" s="601" t="s">
        <v>613</v>
      </c>
      <c r="C357" s="602"/>
      <c r="D357" s="602"/>
      <c r="E357" s="602"/>
      <c r="F357" s="602"/>
      <c r="G357" s="602"/>
      <c r="H357" s="602"/>
      <c r="I357" s="595"/>
      <c r="J357" s="570"/>
      <c r="K357" s="570"/>
      <c r="L357" s="570"/>
      <c r="M357" s="575"/>
      <c r="N357" s="576"/>
      <c r="O357" s="576"/>
      <c r="P357" s="576"/>
      <c r="Q357" s="576"/>
      <c r="R357" s="576"/>
      <c r="S357" s="576"/>
      <c r="T357"/>
      <c r="U357"/>
      <c r="V357"/>
      <c r="W357"/>
      <c r="X357"/>
      <c r="Y357"/>
      <c r="Z357"/>
      <c r="AA357"/>
      <c r="AB357"/>
    </row>
    <row r="358" spans="1:28" ht="15.75" customHeight="1">
      <c r="A358" s="359"/>
      <c r="B358" s="793" t="s">
        <v>754</v>
      </c>
      <c r="C358" s="602"/>
      <c r="D358" s="602"/>
      <c r="E358" s="602"/>
      <c r="F358" s="602"/>
      <c r="G358" s="602"/>
      <c r="H358" s="602"/>
      <c r="I358" s="595"/>
      <c r="J358" s="570"/>
      <c r="K358" s="570"/>
      <c r="L358" s="570"/>
      <c r="M358" s="575"/>
      <c r="N358" s="576"/>
      <c r="O358" s="576"/>
      <c r="P358" s="576"/>
      <c r="Q358" s="576"/>
      <c r="R358" s="576"/>
      <c r="S358" s="576"/>
      <c r="T358"/>
      <c r="U358"/>
      <c r="V358"/>
      <c r="W358"/>
      <c r="X358"/>
      <c r="Y358"/>
      <c r="Z358"/>
      <c r="AA358"/>
      <c r="AB358"/>
    </row>
    <row r="359" spans="1:28" ht="15.75" customHeight="1">
      <c r="A359" s="359"/>
      <c r="B359" s="109" t="s">
        <v>589</v>
      </c>
      <c r="C359" s="203" t="s">
        <v>590</v>
      </c>
      <c r="D359" s="175" t="s">
        <v>591</v>
      </c>
      <c r="E359" s="176" t="s">
        <v>592</v>
      </c>
      <c r="F359" s="176" t="s">
        <v>730</v>
      </c>
      <c r="G359" s="422" t="s">
        <v>731</v>
      </c>
      <c r="H359" s="628" t="s">
        <v>593</v>
      </c>
      <c r="I359" s="595"/>
      <c r="J359" s="570"/>
      <c r="K359" s="570"/>
      <c r="L359" s="570"/>
      <c r="M359" s="575"/>
      <c r="N359" s="576"/>
      <c r="O359" s="576"/>
      <c r="P359" s="576"/>
      <c r="Q359" s="576"/>
      <c r="R359" s="576"/>
      <c r="S359" s="576"/>
      <c r="T359"/>
      <c r="U359"/>
      <c r="V359"/>
      <c r="W359"/>
      <c r="X359"/>
      <c r="Y359"/>
      <c r="Z359"/>
      <c r="AA359"/>
      <c r="AB359"/>
    </row>
    <row r="360" spans="1:28" ht="15.75" customHeight="1">
      <c r="A360" s="359"/>
      <c r="B360" s="141"/>
      <c r="C360" s="141"/>
      <c r="D360" s="117">
        <v>0</v>
      </c>
      <c r="E360" s="124"/>
      <c r="F360" s="221">
        <v>0</v>
      </c>
      <c r="G360" s="367">
        <v>0</v>
      </c>
      <c r="H360" s="600"/>
      <c r="I360" s="595"/>
      <c r="J360" s="570"/>
      <c r="K360" s="570"/>
      <c r="L360" s="570"/>
      <c r="M360" s="575"/>
      <c r="N360" s="576"/>
      <c r="O360" s="576"/>
      <c r="P360" s="576"/>
      <c r="Q360" s="576"/>
      <c r="R360" s="576"/>
      <c r="S360" s="576"/>
      <c r="T360"/>
      <c r="U360"/>
      <c r="V360"/>
      <c r="W360"/>
      <c r="X360"/>
      <c r="Y360"/>
      <c r="Z360"/>
      <c r="AA360"/>
      <c r="AB360"/>
    </row>
    <row r="361" spans="1:28" ht="15.75" customHeight="1">
      <c r="A361" s="359"/>
      <c r="B361" s="621" t="s">
        <v>600</v>
      </c>
      <c r="C361" s="595"/>
      <c r="D361" s="178">
        <f>D360</f>
        <v>0</v>
      </c>
      <c r="E361" s="193"/>
      <c r="F361" s="515">
        <v>0</v>
      </c>
      <c r="G361" s="480">
        <v>0</v>
      </c>
      <c r="H361" s="629"/>
      <c r="I361" s="595"/>
      <c r="J361" s="570"/>
      <c r="K361" s="570"/>
      <c r="L361" s="570"/>
      <c r="M361" s="575"/>
      <c r="N361" s="576"/>
      <c r="O361" s="576"/>
      <c r="P361" s="576"/>
      <c r="Q361" s="576"/>
      <c r="R361" s="576"/>
      <c r="S361" s="576"/>
      <c r="T361"/>
      <c r="U361"/>
      <c r="V361"/>
      <c r="W361"/>
      <c r="X361"/>
      <c r="Y361"/>
      <c r="Z361"/>
      <c r="AA361"/>
      <c r="AB361"/>
    </row>
    <row r="362" spans="1:28" ht="15.75" customHeight="1">
      <c r="A362" s="359"/>
      <c r="B362" s="604" t="s">
        <v>758</v>
      </c>
      <c r="C362" s="602"/>
      <c r="D362" s="602"/>
      <c r="E362" s="602"/>
      <c r="F362" s="602"/>
      <c r="G362" s="602"/>
      <c r="H362" s="602"/>
      <c r="I362" s="595"/>
      <c r="J362" s="570"/>
      <c r="K362" s="570"/>
      <c r="L362" s="570"/>
      <c r="M362" s="575"/>
      <c r="N362" s="576"/>
      <c r="O362" s="576"/>
      <c r="P362" s="576"/>
      <c r="Q362" s="576"/>
      <c r="R362" s="576"/>
      <c r="S362" s="576"/>
      <c r="T362"/>
      <c r="U362"/>
      <c r="V362"/>
      <c r="W362"/>
      <c r="X362"/>
      <c r="Y362"/>
      <c r="Z362"/>
      <c r="AA362"/>
      <c r="AB362"/>
    </row>
    <row r="363" spans="1:28" ht="15.75" customHeight="1">
      <c r="A363" s="359"/>
      <c r="B363" s="109" t="s">
        <v>642</v>
      </c>
      <c r="C363" s="109" t="s">
        <v>616</v>
      </c>
      <c r="D363" s="175" t="s">
        <v>591</v>
      </c>
      <c r="E363" s="176" t="s">
        <v>592</v>
      </c>
      <c r="F363" s="176" t="s">
        <v>730</v>
      </c>
      <c r="G363" s="422" t="s">
        <v>731</v>
      </c>
      <c r="H363" s="607" t="s">
        <v>593</v>
      </c>
      <c r="I363" s="595"/>
      <c r="J363" s="570"/>
      <c r="K363" s="570"/>
      <c r="L363" s="570"/>
      <c r="M363" s="575"/>
      <c r="N363" s="576"/>
      <c r="O363" s="576"/>
      <c r="P363" s="576"/>
      <c r="Q363" s="576"/>
      <c r="R363" s="576"/>
      <c r="S363" s="576"/>
      <c r="T363"/>
      <c r="U363"/>
      <c r="V363"/>
      <c r="W363"/>
      <c r="X363"/>
      <c r="Y363"/>
      <c r="Z363"/>
      <c r="AA363"/>
      <c r="AB363"/>
    </row>
    <row r="364" spans="1:28" ht="15.75" customHeight="1">
      <c r="A364" s="359"/>
      <c r="B364" s="632" t="s">
        <v>672</v>
      </c>
      <c r="C364" s="141" t="s">
        <v>312</v>
      </c>
      <c r="D364" s="117">
        <v>4000</v>
      </c>
      <c r="E364" s="124">
        <f t="shared" ref="E364:E392" si="45">D364/D$392</f>
        <v>3.2587088995340047E-2</v>
      </c>
      <c r="F364" s="117">
        <v>4000</v>
      </c>
      <c r="G364" s="552">
        <f t="shared" ref="G364:G376" si="46">F364/D364</f>
        <v>1</v>
      </c>
      <c r="H364" s="600" t="s">
        <v>832</v>
      </c>
      <c r="I364" s="622"/>
      <c r="J364" s="570"/>
      <c r="K364" s="570"/>
      <c r="L364" s="570"/>
      <c r="M364" s="575"/>
      <c r="N364" s="576"/>
      <c r="O364" s="576"/>
      <c r="P364" s="576"/>
      <c r="Q364" s="576"/>
      <c r="R364" s="576"/>
      <c r="S364" s="576"/>
      <c r="T364"/>
      <c r="U364"/>
      <c r="V364"/>
      <c r="W364"/>
      <c r="X364"/>
      <c r="Y364"/>
      <c r="Z364"/>
      <c r="AA364"/>
      <c r="AB364"/>
    </row>
    <row r="365" spans="1:28" ht="15.75" customHeight="1">
      <c r="A365" s="359"/>
      <c r="B365" s="598"/>
      <c r="C365" s="141" t="s">
        <v>831</v>
      </c>
      <c r="D365" s="113">
        <v>1000</v>
      </c>
      <c r="E365" s="114">
        <f t="shared" si="45"/>
        <v>8.1467722488350117E-3</v>
      </c>
      <c r="F365" s="117">
        <v>0</v>
      </c>
      <c r="G365" s="552">
        <f t="shared" si="46"/>
        <v>0</v>
      </c>
      <c r="H365" s="687" t="s">
        <v>1393</v>
      </c>
      <c r="I365" s="622"/>
      <c r="J365" s="570"/>
      <c r="K365" s="570"/>
      <c r="L365" s="570"/>
      <c r="M365" s="575"/>
      <c r="N365" s="576"/>
      <c r="O365" s="576"/>
      <c r="P365" s="576"/>
      <c r="Q365" s="576"/>
      <c r="R365" s="576"/>
      <c r="S365" s="576"/>
      <c r="T365"/>
      <c r="U365"/>
      <c r="V365"/>
      <c r="W365"/>
      <c r="X365"/>
      <c r="Y365"/>
      <c r="Z365"/>
      <c r="AA365"/>
      <c r="AB365"/>
    </row>
    <row r="366" spans="1:28" ht="15.75" customHeight="1">
      <c r="A366" s="359"/>
      <c r="B366" s="598"/>
      <c r="C366" s="141" t="s">
        <v>759</v>
      </c>
      <c r="D366" s="113">
        <v>20000</v>
      </c>
      <c r="E366" s="114">
        <f t="shared" si="45"/>
        <v>0.16293544497670023</v>
      </c>
      <c r="F366" s="117">
        <v>18780</v>
      </c>
      <c r="G366" s="552">
        <f t="shared" si="46"/>
        <v>0.93899999999999995</v>
      </c>
      <c r="H366" s="625" t="s">
        <v>1394</v>
      </c>
      <c r="I366" s="624"/>
      <c r="J366" s="570"/>
      <c r="K366" s="570"/>
      <c r="L366" s="570"/>
      <c r="M366" s="575"/>
      <c r="N366" s="576"/>
      <c r="O366" s="576"/>
      <c r="P366" s="576"/>
      <c r="Q366" s="576"/>
      <c r="R366" s="576"/>
      <c r="S366" s="576"/>
      <c r="T366"/>
      <c r="U366"/>
      <c r="V366"/>
      <c r="W366"/>
      <c r="X366"/>
      <c r="Y366"/>
      <c r="Z366"/>
      <c r="AA366"/>
      <c r="AB366"/>
    </row>
    <row r="367" spans="1:28" ht="15.75" customHeight="1">
      <c r="A367" s="359"/>
      <c r="B367" s="598"/>
      <c r="C367" s="141" t="s">
        <v>850</v>
      </c>
      <c r="D367" s="113">
        <v>5400</v>
      </c>
      <c r="E367" s="114">
        <f t="shared" si="45"/>
        <v>4.399257014370906E-2</v>
      </c>
      <c r="F367" s="117">
        <v>5400</v>
      </c>
      <c r="G367" s="552">
        <f t="shared" si="46"/>
        <v>1</v>
      </c>
      <c r="H367" s="623" t="s">
        <v>851</v>
      </c>
      <c r="I367" s="624"/>
      <c r="J367" s="570"/>
      <c r="K367" s="570"/>
      <c r="L367" s="570"/>
      <c r="M367" s="575"/>
      <c r="N367" s="576"/>
      <c r="O367" s="576"/>
      <c r="P367" s="576"/>
      <c r="Q367" s="576"/>
      <c r="R367" s="576"/>
      <c r="S367" s="576"/>
      <c r="T367"/>
      <c r="U367"/>
      <c r="V367"/>
      <c r="W367"/>
      <c r="X367"/>
      <c r="Y367"/>
      <c r="Z367"/>
      <c r="AA367"/>
      <c r="AB367"/>
    </row>
    <row r="368" spans="1:28" ht="15.75" customHeight="1">
      <c r="A368" s="359"/>
      <c r="B368" s="598"/>
      <c r="C368" s="141" t="s">
        <v>852</v>
      </c>
      <c r="D368" s="117">
        <v>2000</v>
      </c>
      <c r="E368" s="124">
        <f t="shared" si="45"/>
        <v>1.6293544497670023E-2</v>
      </c>
      <c r="F368" s="117">
        <v>0</v>
      </c>
      <c r="G368" s="552">
        <f t="shared" si="46"/>
        <v>0</v>
      </c>
      <c r="H368" s="623" t="s">
        <v>1402</v>
      </c>
      <c r="I368" s="624"/>
      <c r="J368" s="570"/>
      <c r="K368" s="570"/>
      <c r="L368" s="570"/>
      <c r="M368" s="575"/>
      <c r="N368" s="576"/>
      <c r="O368" s="576"/>
      <c r="P368" s="576"/>
      <c r="Q368" s="576"/>
      <c r="R368" s="576"/>
      <c r="S368" s="576"/>
      <c r="T368"/>
      <c r="U368"/>
      <c r="V368"/>
      <c r="W368"/>
      <c r="X368"/>
      <c r="Y368"/>
      <c r="Z368"/>
      <c r="AA368"/>
      <c r="AB368"/>
    </row>
    <row r="369" spans="1:28" ht="15.75" customHeight="1">
      <c r="A369" s="359"/>
      <c r="B369" s="598"/>
      <c r="C369" s="141" t="s">
        <v>854</v>
      </c>
      <c r="D369" s="117">
        <v>3000</v>
      </c>
      <c r="E369" s="124">
        <f t="shared" si="45"/>
        <v>2.4440316746505035E-2</v>
      </c>
      <c r="F369" s="117">
        <v>415</v>
      </c>
      <c r="G369" s="552">
        <f t="shared" si="46"/>
        <v>0.13833333333333334</v>
      </c>
      <c r="H369" s="600" t="s">
        <v>1395</v>
      </c>
      <c r="I369" s="622"/>
      <c r="J369" s="570"/>
      <c r="K369" s="570"/>
      <c r="L369" s="570"/>
      <c r="M369" s="575"/>
      <c r="N369" s="576"/>
      <c r="O369" s="576"/>
      <c r="P369" s="576"/>
      <c r="Q369" s="576"/>
      <c r="R369" s="576"/>
      <c r="S369" s="576"/>
      <c r="T369"/>
      <c r="U369"/>
      <c r="V369"/>
      <c r="W369"/>
      <c r="X369"/>
      <c r="Y369"/>
      <c r="Z369"/>
      <c r="AA369"/>
      <c r="AB369"/>
    </row>
    <row r="370" spans="1:28" ht="66" customHeight="1">
      <c r="A370" s="359"/>
      <c r="B370" s="598"/>
      <c r="C370" s="141" t="s">
        <v>856</v>
      </c>
      <c r="D370" s="117">
        <v>8000</v>
      </c>
      <c r="E370" s="124">
        <f t="shared" si="45"/>
        <v>6.5174177990680093E-2</v>
      </c>
      <c r="F370" s="117">
        <v>8000</v>
      </c>
      <c r="G370" s="552">
        <f t="shared" si="46"/>
        <v>1</v>
      </c>
      <c r="H370" s="605" t="s">
        <v>1396</v>
      </c>
      <c r="I370" s="622"/>
      <c r="J370" s="570"/>
      <c r="K370" s="570"/>
      <c r="L370" s="570"/>
      <c r="M370" s="575"/>
      <c r="N370" s="576"/>
      <c r="O370" s="576"/>
      <c r="P370" s="576"/>
      <c r="Q370" s="576"/>
      <c r="R370" s="576"/>
      <c r="S370" s="576"/>
      <c r="T370"/>
      <c r="U370"/>
      <c r="V370"/>
      <c r="W370"/>
      <c r="X370"/>
      <c r="Y370"/>
      <c r="Z370"/>
      <c r="AA370"/>
      <c r="AB370"/>
    </row>
    <row r="371" spans="1:28" ht="24.75" customHeight="1">
      <c r="A371" s="359"/>
      <c r="B371" s="598"/>
      <c r="C371" s="141" t="s">
        <v>858</v>
      </c>
      <c r="D371" s="117">
        <v>5220</v>
      </c>
      <c r="E371" s="124">
        <f t="shared" si="45"/>
        <v>4.2526151138918764E-2</v>
      </c>
      <c r="F371" s="117">
        <v>3654</v>
      </c>
      <c r="G371" s="552">
        <f t="shared" si="46"/>
        <v>0.7</v>
      </c>
      <c r="H371" s="605" t="s">
        <v>1397</v>
      </c>
      <c r="I371" s="622"/>
      <c r="J371" s="570"/>
      <c r="K371" s="570"/>
      <c r="L371" s="570"/>
      <c r="M371" s="575"/>
      <c r="N371" s="576"/>
      <c r="O371" s="576"/>
      <c r="P371" s="576"/>
      <c r="Q371" s="576"/>
      <c r="R371" s="576"/>
      <c r="S371" s="576"/>
      <c r="T371"/>
      <c r="U371"/>
      <c r="V371"/>
      <c r="W371"/>
      <c r="X371"/>
      <c r="Y371"/>
      <c r="Z371"/>
      <c r="AA371"/>
      <c r="AB371"/>
    </row>
    <row r="372" spans="1:28" ht="74.25" customHeight="1">
      <c r="A372" s="359"/>
      <c r="B372" s="598"/>
      <c r="C372" s="141" t="s">
        <v>860</v>
      </c>
      <c r="D372" s="117">
        <v>2500</v>
      </c>
      <c r="E372" s="124">
        <f t="shared" si="45"/>
        <v>2.0366930622087529E-2</v>
      </c>
      <c r="F372" s="117">
        <v>2247</v>
      </c>
      <c r="G372" s="552">
        <f t="shared" si="46"/>
        <v>0.89880000000000004</v>
      </c>
      <c r="H372" s="625" t="s">
        <v>1408</v>
      </c>
      <c r="I372" s="624"/>
      <c r="J372" s="570"/>
      <c r="K372" s="570"/>
      <c r="L372" s="570"/>
      <c r="M372" s="575"/>
      <c r="N372" s="576"/>
      <c r="O372" s="576"/>
      <c r="P372" s="576"/>
      <c r="Q372" s="576"/>
      <c r="R372" s="576"/>
      <c r="S372" s="576"/>
      <c r="T372"/>
      <c r="U372"/>
      <c r="V372"/>
      <c r="W372"/>
      <c r="X372"/>
      <c r="Y372"/>
      <c r="Z372"/>
      <c r="AA372"/>
      <c r="AB372"/>
    </row>
    <row r="373" spans="1:28" ht="78" customHeight="1">
      <c r="A373" s="359"/>
      <c r="B373" s="598"/>
      <c r="C373" s="141" t="s">
        <v>862</v>
      </c>
      <c r="D373" s="117">
        <v>10000</v>
      </c>
      <c r="E373" s="124">
        <f t="shared" si="45"/>
        <v>8.1467722488350117E-2</v>
      </c>
      <c r="F373" s="117">
        <v>6310</v>
      </c>
      <c r="G373" s="552">
        <f t="shared" si="46"/>
        <v>0.63100000000000001</v>
      </c>
      <c r="H373" s="605" t="s">
        <v>1491</v>
      </c>
      <c r="I373" s="622"/>
      <c r="J373" s="570"/>
      <c r="K373" s="570"/>
      <c r="L373" s="570"/>
      <c r="M373" s="575"/>
      <c r="N373" s="576"/>
      <c r="O373" s="576"/>
      <c r="P373" s="576"/>
      <c r="Q373" s="576"/>
      <c r="R373" s="576"/>
      <c r="S373" s="576"/>
      <c r="T373"/>
      <c r="U373"/>
      <c r="V373"/>
      <c r="W373"/>
      <c r="X373"/>
      <c r="Y373"/>
      <c r="Z373"/>
      <c r="AA373"/>
      <c r="AB373"/>
    </row>
    <row r="374" spans="1:28" ht="59.25" customHeight="1">
      <c r="A374" s="359"/>
      <c r="B374" s="598"/>
      <c r="C374" s="138" t="s">
        <v>864</v>
      </c>
      <c r="D374" s="117">
        <v>270</v>
      </c>
      <c r="E374" s="124">
        <f t="shared" si="45"/>
        <v>2.1996285071854533E-3</v>
      </c>
      <c r="F374" s="117">
        <v>270</v>
      </c>
      <c r="G374" s="552">
        <f t="shared" si="46"/>
        <v>1</v>
      </c>
      <c r="H374" s="657" t="s">
        <v>1462</v>
      </c>
      <c r="I374" s="784"/>
      <c r="J374" s="570"/>
      <c r="K374" s="570"/>
      <c r="L374" s="570"/>
      <c r="M374" s="575"/>
      <c r="N374" s="576"/>
      <c r="O374" s="576"/>
      <c r="P374" s="576"/>
      <c r="Q374" s="576"/>
      <c r="R374" s="576"/>
      <c r="S374" s="576"/>
      <c r="T374"/>
      <c r="U374"/>
      <c r="V374"/>
      <c r="W374"/>
      <c r="X374"/>
      <c r="Y374"/>
      <c r="Z374"/>
      <c r="AA374"/>
      <c r="AB374"/>
    </row>
    <row r="375" spans="1:28" s="577" customFormat="1" ht="45" customHeight="1">
      <c r="A375" s="570"/>
      <c r="B375" s="598"/>
      <c r="C375" s="571" t="s">
        <v>866</v>
      </c>
      <c r="D375" s="572">
        <v>5000</v>
      </c>
      <c r="E375" s="573">
        <f t="shared" si="45"/>
        <v>4.0733861244175058E-2</v>
      </c>
      <c r="F375" s="572">
        <v>4399.7199999999993</v>
      </c>
      <c r="G375" s="574">
        <f t="shared" si="46"/>
        <v>0.87994399999999984</v>
      </c>
      <c r="H375" s="625" t="s">
        <v>1410</v>
      </c>
      <c r="I375" s="624"/>
      <c r="J375" s="570"/>
      <c r="K375" s="570"/>
      <c r="L375" s="570"/>
      <c r="M375" s="575"/>
      <c r="N375" s="576"/>
      <c r="O375" s="576"/>
      <c r="P375" s="576"/>
      <c r="Q375" s="576"/>
      <c r="R375" s="576"/>
      <c r="S375" s="576"/>
      <c r="T375" s="576"/>
      <c r="U375" s="576"/>
      <c r="V375" s="576"/>
      <c r="W375" s="576"/>
      <c r="X375" s="576"/>
      <c r="Y375" s="576"/>
      <c r="Z375" s="576"/>
      <c r="AA375" s="576"/>
      <c r="AB375" s="576"/>
    </row>
    <row r="376" spans="1:28" ht="15.75" customHeight="1">
      <c r="A376" s="359"/>
      <c r="B376" s="599"/>
      <c r="C376" s="220" t="s">
        <v>868</v>
      </c>
      <c r="D376" s="221">
        <v>2000</v>
      </c>
      <c r="E376" s="124">
        <f t="shared" si="45"/>
        <v>1.6293544497670023E-2</v>
      </c>
      <c r="F376" s="221">
        <v>0</v>
      </c>
      <c r="G376" s="367">
        <f t="shared" si="46"/>
        <v>0</v>
      </c>
      <c r="H376" s="616" t="s">
        <v>1398</v>
      </c>
      <c r="I376" s="595"/>
      <c r="J376" s="570"/>
      <c r="K376" s="570"/>
      <c r="L376" s="570"/>
      <c r="M376" s="575"/>
      <c r="N376" s="576"/>
      <c r="O376" s="576"/>
      <c r="P376" s="576"/>
      <c r="Q376" s="576"/>
      <c r="R376" s="576"/>
      <c r="S376" s="576"/>
      <c r="T376"/>
      <c r="U376"/>
      <c r="V376"/>
      <c r="W376"/>
      <c r="X376"/>
      <c r="Y376"/>
      <c r="Z376"/>
      <c r="AA376"/>
      <c r="AB376"/>
    </row>
    <row r="377" spans="1:28" ht="15.75" customHeight="1">
      <c r="A377" s="359"/>
      <c r="B377" s="617" t="s">
        <v>579</v>
      </c>
      <c r="C377" s="595"/>
      <c r="D377" s="206">
        <f>SUM(D364:D376)</f>
        <v>68390</v>
      </c>
      <c r="E377" s="116">
        <f t="shared" si="45"/>
        <v>0.55715775409782642</v>
      </c>
      <c r="F377" s="372">
        <f>SUM(F364:F376)</f>
        <v>53475.72</v>
      </c>
      <c r="G377" s="432">
        <f>F377/D377</f>
        <v>0.78192308817078526</v>
      </c>
      <c r="H377" s="631"/>
      <c r="I377" s="595"/>
      <c r="J377" s="570"/>
      <c r="K377" s="570"/>
      <c r="L377" s="570"/>
      <c r="M377" s="575"/>
      <c r="N377" s="576"/>
      <c r="O377" s="576"/>
      <c r="P377" s="576"/>
      <c r="Q377" s="576"/>
      <c r="R377" s="576"/>
      <c r="S377" s="576"/>
      <c r="T377"/>
      <c r="U377"/>
      <c r="V377"/>
      <c r="W377"/>
      <c r="X377"/>
      <c r="Y377"/>
      <c r="Z377"/>
      <c r="AA377"/>
      <c r="AB377"/>
    </row>
    <row r="378" spans="1:28" ht="15.75" customHeight="1">
      <c r="A378" s="359"/>
      <c r="B378" s="205" t="s">
        <v>720</v>
      </c>
      <c r="C378" s="205" t="s">
        <v>870</v>
      </c>
      <c r="D378" s="113">
        <v>2500</v>
      </c>
      <c r="E378" s="114">
        <f t="shared" si="45"/>
        <v>2.0366930622087529E-2</v>
      </c>
      <c r="F378" s="117">
        <v>1750</v>
      </c>
      <c r="G378" s="552">
        <f>F378/D378</f>
        <v>0.7</v>
      </c>
      <c r="H378" s="646" t="s">
        <v>1399</v>
      </c>
      <c r="I378" s="622"/>
      <c r="J378" s="570"/>
      <c r="K378" s="570"/>
      <c r="L378" s="570"/>
      <c r="M378" s="575"/>
      <c r="N378" s="576"/>
      <c r="O378" s="576"/>
      <c r="P378" s="576"/>
      <c r="Q378" s="576"/>
      <c r="R378" s="576"/>
      <c r="S378" s="576"/>
      <c r="T378"/>
      <c r="U378"/>
      <c r="V378"/>
      <c r="W378"/>
      <c r="X378"/>
      <c r="Y378"/>
      <c r="Z378"/>
      <c r="AA378"/>
      <c r="AB378"/>
    </row>
    <row r="379" spans="1:28" ht="15.75" customHeight="1">
      <c r="A379" s="359"/>
      <c r="B379" s="785" t="s">
        <v>579</v>
      </c>
      <c r="C379" s="595"/>
      <c r="D379" s="553">
        <f>D378</f>
        <v>2500</v>
      </c>
      <c r="E379" s="196">
        <f t="shared" si="45"/>
        <v>2.0366930622087529E-2</v>
      </c>
      <c r="F379" s="554">
        <f>F378</f>
        <v>1750</v>
      </c>
      <c r="G379" s="424">
        <f>F379/D379</f>
        <v>0.7</v>
      </c>
      <c r="H379" s="555"/>
      <c r="I379" s="556"/>
      <c r="J379" s="570"/>
      <c r="K379" s="570"/>
      <c r="L379" s="570"/>
      <c r="M379" s="575"/>
      <c r="N379" s="576"/>
      <c r="O379" s="576"/>
      <c r="P379" s="576"/>
      <c r="Q379" s="576"/>
      <c r="R379" s="576"/>
      <c r="S379" s="576"/>
      <c r="T379"/>
      <c r="U379"/>
      <c r="V379"/>
      <c r="W379"/>
      <c r="X379"/>
      <c r="Y379"/>
      <c r="Z379"/>
      <c r="AA379"/>
      <c r="AB379"/>
    </row>
    <row r="380" spans="1:28" ht="15.75" customHeight="1">
      <c r="A380" s="359"/>
      <c r="B380" s="632" t="s">
        <v>694</v>
      </c>
      <c r="C380" s="220" t="s">
        <v>679</v>
      </c>
      <c r="D380" s="117">
        <v>9600</v>
      </c>
      <c r="E380" s="124">
        <f t="shared" si="45"/>
        <v>7.8209013588816115E-2</v>
      </c>
      <c r="F380" s="117">
        <v>9600</v>
      </c>
      <c r="G380" s="552">
        <f>F380/D380</f>
        <v>1</v>
      </c>
      <c r="H380" s="605" t="s">
        <v>1400</v>
      </c>
      <c r="I380" s="622"/>
      <c r="J380" s="570"/>
      <c r="K380" s="570"/>
      <c r="L380" s="570"/>
      <c r="M380" s="575"/>
      <c r="N380" s="576"/>
      <c r="O380" s="576"/>
      <c r="P380" s="576"/>
      <c r="Q380" s="576"/>
      <c r="R380" s="576"/>
      <c r="S380" s="576"/>
      <c r="T380"/>
      <c r="U380"/>
      <c r="V380"/>
      <c r="W380"/>
      <c r="X380"/>
      <c r="Y380"/>
      <c r="Z380"/>
      <c r="AA380"/>
      <c r="AB380"/>
    </row>
    <row r="381" spans="1:28" ht="15.75" customHeight="1">
      <c r="A381" s="359"/>
      <c r="B381" s="598"/>
      <c r="C381" s="208" t="s">
        <v>873</v>
      </c>
      <c r="D381" s="117">
        <v>800</v>
      </c>
      <c r="E381" s="124">
        <f t="shared" si="45"/>
        <v>6.517417799068009E-3</v>
      </c>
      <c r="F381" s="117">
        <v>452</v>
      </c>
      <c r="G381" s="552">
        <f>F381/D381</f>
        <v>0.56499999999999995</v>
      </c>
      <c r="H381" s="799" t="s">
        <v>1412</v>
      </c>
      <c r="I381" s="624"/>
      <c r="J381" s="570"/>
      <c r="K381" s="570"/>
      <c r="L381" s="570"/>
      <c r="M381" s="575"/>
      <c r="N381" s="576"/>
      <c r="O381" s="576"/>
      <c r="P381" s="576"/>
      <c r="Q381" s="576"/>
      <c r="R381" s="576"/>
      <c r="S381" s="576"/>
      <c r="T381"/>
      <c r="U381"/>
      <c r="V381"/>
      <c r="W381"/>
      <c r="X381"/>
      <c r="Y381"/>
      <c r="Z381"/>
      <c r="AA381"/>
      <c r="AB381"/>
    </row>
    <row r="382" spans="1:28" ht="15.75" customHeight="1">
      <c r="A382" s="359"/>
      <c r="B382" s="598"/>
      <c r="C382" s="220" t="s">
        <v>875</v>
      </c>
      <c r="D382" s="117">
        <v>0</v>
      </c>
      <c r="E382" s="124">
        <f t="shared" si="45"/>
        <v>0</v>
      </c>
      <c r="F382" s="117"/>
      <c r="G382" s="552"/>
      <c r="H382" s="600" t="s">
        <v>1401</v>
      </c>
      <c r="I382" s="622"/>
      <c r="J382" s="570"/>
      <c r="K382" s="570"/>
      <c r="L382" s="570"/>
      <c r="M382" s="575"/>
      <c r="N382" s="576"/>
      <c r="O382" s="576"/>
      <c r="P382" s="576"/>
      <c r="Q382" s="576"/>
      <c r="R382" s="576"/>
      <c r="S382" s="576"/>
      <c r="T382"/>
      <c r="U382"/>
      <c r="V382"/>
      <c r="W382"/>
      <c r="X382"/>
      <c r="Y382"/>
      <c r="Z382"/>
      <c r="AA382"/>
      <c r="AB382"/>
    </row>
    <row r="383" spans="1:28" ht="15.75" customHeight="1">
      <c r="A383" s="359"/>
      <c r="B383" s="599"/>
      <c r="C383" s="220" t="s">
        <v>738</v>
      </c>
      <c r="D383" s="117">
        <v>500</v>
      </c>
      <c r="E383" s="124">
        <f t="shared" si="45"/>
        <v>4.0733861244175058E-3</v>
      </c>
      <c r="F383" s="117">
        <v>0</v>
      </c>
      <c r="G383" s="552">
        <f>F383/D383</f>
        <v>0</v>
      </c>
      <c r="H383" s="600"/>
      <c r="I383" s="622"/>
      <c r="J383" s="570"/>
      <c r="K383" s="570"/>
      <c r="L383" s="570"/>
      <c r="M383" s="575"/>
      <c r="N383" s="576"/>
      <c r="O383" s="576"/>
      <c r="P383" s="576"/>
      <c r="Q383" s="576"/>
      <c r="R383" s="576"/>
      <c r="S383" s="576"/>
      <c r="T383"/>
      <c r="U383"/>
      <c r="V383"/>
      <c r="W383"/>
      <c r="X383"/>
      <c r="Y383"/>
      <c r="Z383"/>
      <c r="AA383"/>
      <c r="AB383"/>
    </row>
    <row r="384" spans="1:28" ht="15.75" customHeight="1">
      <c r="A384" s="359"/>
      <c r="B384" s="617" t="s">
        <v>579</v>
      </c>
      <c r="C384" s="595"/>
      <c r="D384" s="115">
        <f>SUM(D380:D383)</f>
        <v>10900</v>
      </c>
      <c r="E384" s="116">
        <f t="shared" si="45"/>
        <v>8.8799817512301621E-2</v>
      </c>
      <c r="F384" s="371">
        <f>SUM(F380:F383)</f>
        <v>10052</v>
      </c>
      <c r="G384" s="424">
        <f>F384/D384</f>
        <v>0.92220183486238527</v>
      </c>
      <c r="H384" s="630"/>
      <c r="I384" s="622"/>
      <c r="J384" s="570"/>
      <c r="K384" s="570"/>
      <c r="L384" s="570"/>
      <c r="M384" s="575"/>
      <c r="N384" s="576"/>
      <c r="O384" s="576"/>
      <c r="P384" s="576"/>
      <c r="Q384" s="576"/>
      <c r="R384" s="576"/>
      <c r="S384" s="576"/>
      <c r="T384"/>
      <c r="U384"/>
      <c r="V384"/>
      <c r="W384"/>
      <c r="X384"/>
      <c r="Y384"/>
      <c r="Z384"/>
      <c r="AA384"/>
      <c r="AB384"/>
    </row>
    <row r="385" spans="1:28" s="577" customFormat="1" ht="15.75" customHeight="1">
      <c r="A385" s="580"/>
      <c r="B385" s="778" t="s">
        <v>695</v>
      </c>
      <c r="C385" s="578" t="s">
        <v>679</v>
      </c>
      <c r="D385" s="572">
        <v>9600</v>
      </c>
      <c r="E385" s="573">
        <f t="shared" si="45"/>
        <v>7.8209013588816115E-2</v>
      </c>
      <c r="F385" s="572">
        <v>0</v>
      </c>
      <c r="G385" s="574">
        <f>F385/D385</f>
        <v>0</v>
      </c>
      <c r="H385" s="626" t="s">
        <v>1250</v>
      </c>
      <c r="I385" s="627"/>
      <c r="J385" s="570"/>
      <c r="K385" s="570"/>
      <c r="L385" s="570"/>
      <c r="M385" s="575"/>
      <c r="N385" s="576"/>
      <c r="O385" s="576"/>
      <c r="P385" s="576"/>
      <c r="Q385" s="576"/>
      <c r="R385" s="576"/>
      <c r="S385" s="576"/>
      <c r="T385" s="576"/>
      <c r="U385" s="576"/>
      <c r="V385" s="576"/>
      <c r="W385" s="576"/>
      <c r="X385" s="576"/>
      <c r="Y385" s="576"/>
      <c r="Z385" s="576"/>
      <c r="AA385" s="576"/>
      <c r="AB385" s="576"/>
    </row>
    <row r="386" spans="1:28" s="577" customFormat="1" ht="15.75" customHeight="1">
      <c r="A386" s="580"/>
      <c r="B386" s="779"/>
      <c r="C386" s="578" t="s">
        <v>875</v>
      </c>
      <c r="D386" s="572">
        <v>0</v>
      </c>
      <c r="E386" s="573">
        <f t="shared" si="45"/>
        <v>0</v>
      </c>
      <c r="F386" s="572"/>
      <c r="G386" s="574"/>
      <c r="H386" s="626" t="s">
        <v>1267</v>
      </c>
      <c r="I386" s="627"/>
      <c r="J386" s="570"/>
      <c r="K386" s="570"/>
      <c r="L386" s="570"/>
      <c r="M386" s="575"/>
      <c r="N386" s="576"/>
      <c r="O386" s="576"/>
      <c r="P386" s="576"/>
      <c r="Q386" s="576"/>
      <c r="R386" s="576"/>
      <c r="S386" s="576"/>
      <c r="T386" s="576"/>
      <c r="U386" s="576"/>
      <c r="V386" s="576"/>
      <c r="W386" s="576"/>
      <c r="X386" s="576"/>
      <c r="Y386" s="576"/>
      <c r="Z386" s="576"/>
      <c r="AA386" s="576"/>
      <c r="AB386" s="576"/>
    </row>
    <row r="387" spans="1:28" s="577" customFormat="1" ht="15.75" customHeight="1">
      <c r="A387" s="580"/>
      <c r="B387" s="779"/>
      <c r="C387" s="579" t="s">
        <v>873</v>
      </c>
      <c r="D387" s="572">
        <v>800</v>
      </c>
      <c r="E387" s="573">
        <f t="shared" si="45"/>
        <v>6.517417799068009E-3</v>
      </c>
      <c r="F387" s="572">
        <v>0</v>
      </c>
      <c r="G387" s="574">
        <f t="shared" ref="G387:G392" si="47">F387/D387</f>
        <v>0</v>
      </c>
      <c r="H387" s="626" t="s">
        <v>1249</v>
      </c>
      <c r="I387" s="627"/>
      <c r="J387" s="570"/>
      <c r="K387" s="570"/>
      <c r="L387" s="570"/>
      <c r="M387" s="575"/>
      <c r="N387" s="576"/>
      <c r="O387" s="576"/>
      <c r="P387" s="576"/>
      <c r="Q387" s="576"/>
      <c r="R387" s="576"/>
      <c r="S387" s="576"/>
      <c r="T387" s="576"/>
      <c r="U387" s="576"/>
      <c r="V387" s="576"/>
      <c r="W387" s="576"/>
      <c r="X387" s="576"/>
      <c r="Y387" s="576"/>
      <c r="Z387" s="576"/>
      <c r="AA387" s="576"/>
      <c r="AB387" s="576"/>
    </row>
    <row r="388" spans="1:28" s="577" customFormat="1" ht="15.75" customHeight="1">
      <c r="A388" s="580"/>
      <c r="B388" s="780"/>
      <c r="C388" s="578" t="s">
        <v>738</v>
      </c>
      <c r="D388" s="572">
        <v>800</v>
      </c>
      <c r="E388" s="573">
        <f t="shared" si="45"/>
        <v>6.517417799068009E-3</v>
      </c>
      <c r="F388" s="572">
        <v>0</v>
      </c>
      <c r="G388" s="574">
        <f t="shared" si="47"/>
        <v>0</v>
      </c>
      <c r="H388" s="626" t="s">
        <v>1248</v>
      </c>
      <c r="I388" s="627"/>
      <c r="J388" s="570"/>
      <c r="K388" s="570"/>
      <c r="L388" s="570"/>
      <c r="M388" s="575"/>
      <c r="N388" s="576"/>
      <c r="O388" s="576"/>
      <c r="P388" s="576"/>
      <c r="Q388" s="576"/>
      <c r="R388" s="576"/>
      <c r="S388" s="576"/>
      <c r="T388" s="576"/>
      <c r="U388" s="576"/>
      <c r="V388" s="576"/>
      <c r="W388" s="576"/>
      <c r="X388" s="576"/>
      <c r="Y388" s="576"/>
      <c r="Z388" s="576"/>
      <c r="AA388" s="576"/>
      <c r="AB388" s="576"/>
    </row>
    <row r="389" spans="1:28" ht="15.75" customHeight="1">
      <c r="A389" s="567"/>
      <c r="B389" s="617" t="s">
        <v>579</v>
      </c>
      <c r="C389" s="595"/>
      <c r="D389" s="192">
        <f>SUM(D385:D388)</f>
        <v>11200</v>
      </c>
      <c r="E389" s="116">
        <f t="shared" si="45"/>
        <v>9.1243849186952136E-2</v>
      </c>
      <c r="F389" s="519">
        <v>0</v>
      </c>
      <c r="G389" s="432">
        <f t="shared" si="47"/>
        <v>0</v>
      </c>
      <c r="H389" s="631"/>
      <c r="I389" s="595"/>
      <c r="J389" s="570"/>
      <c r="K389" s="570"/>
      <c r="L389" s="570"/>
      <c r="M389" s="575"/>
      <c r="N389" s="576"/>
      <c r="O389" s="576"/>
      <c r="P389" s="576"/>
      <c r="Q389" s="576"/>
      <c r="R389" s="576"/>
      <c r="S389" s="576"/>
      <c r="T389"/>
      <c r="U389"/>
      <c r="V389"/>
      <c r="W389"/>
      <c r="X389"/>
      <c r="Y389"/>
      <c r="Z389"/>
      <c r="AA389"/>
      <c r="AB389"/>
    </row>
    <row r="390" spans="1:28" ht="15.75" customHeight="1">
      <c r="A390" s="359"/>
      <c r="B390" s="600" t="s">
        <v>668</v>
      </c>
      <c r="C390" s="595"/>
      <c r="D390" s="163">
        <v>4500</v>
      </c>
      <c r="E390" s="124">
        <f t="shared" si="45"/>
        <v>3.6660475119757549E-2</v>
      </c>
      <c r="F390" s="519">
        <v>709</v>
      </c>
      <c r="G390" s="367">
        <f t="shared" si="47"/>
        <v>0.15755555555555556</v>
      </c>
      <c r="H390" s="797" t="s">
        <v>1440</v>
      </c>
      <c r="I390" s="658"/>
      <c r="J390" s="570"/>
      <c r="K390" s="570"/>
      <c r="L390" s="570"/>
      <c r="M390" s="575"/>
      <c r="N390" s="576"/>
      <c r="O390" s="576"/>
      <c r="P390" s="576"/>
      <c r="Q390" s="576"/>
      <c r="R390" s="576"/>
      <c r="S390" s="576"/>
      <c r="T390"/>
      <c r="U390"/>
      <c r="V390"/>
      <c r="W390"/>
      <c r="X390"/>
      <c r="Y390"/>
      <c r="Z390"/>
      <c r="AA390"/>
      <c r="AB390"/>
    </row>
    <row r="391" spans="1:28" ht="15.75" customHeight="1">
      <c r="A391" s="359"/>
      <c r="B391" s="618" t="s">
        <v>822</v>
      </c>
      <c r="C391" s="595"/>
      <c r="D391" s="209">
        <f>D377+D379+D384+D389+D390</f>
        <v>97490</v>
      </c>
      <c r="E391" s="120">
        <f t="shared" si="45"/>
        <v>0.79422882653892524</v>
      </c>
      <c r="F391" s="373">
        <f>F377+F379+F384+F389</f>
        <v>65277.72</v>
      </c>
      <c r="G391" s="438">
        <f t="shared" si="47"/>
        <v>0.66958375217971078</v>
      </c>
      <c r="H391" s="618"/>
      <c r="I391" s="595"/>
      <c r="J391" s="570"/>
      <c r="K391" s="570"/>
      <c r="L391" s="570"/>
      <c r="M391" s="575"/>
      <c r="N391" s="576"/>
      <c r="O391" s="576"/>
      <c r="P391" s="576"/>
      <c r="Q391" s="576"/>
      <c r="R391" s="576"/>
      <c r="S391" s="576"/>
      <c r="T391"/>
      <c r="U391"/>
      <c r="V391"/>
      <c r="W391"/>
      <c r="X391"/>
      <c r="Y391"/>
      <c r="Z391"/>
      <c r="AA391"/>
      <c r="AB391"/>
    </row>
    <row r="392" spans="1:28" ht="15.75" customHeight="1">
      <c r="A392" s="359"/>
      <c r="B392" s="621" t="s">
        <v>573</v>
      </c>
      <c r="C392" s="595"/>
      <c r="D392" s="178">
        <f>D350+D356+D391</f>
        <v>122748</v>
      </c>
      <c r="E392" s="122">
        <f t="shared" si="45"/>
        <v>1</v>
      </c>
      <c r="F392" s="394">
        <f>F350+F356+F391</f>
        <v>68608.600000000006</v>
      </c>
      <c r="G392" s="436">
        <f t="shared" si="47"/>
        <v>0.55893863851142178</v>
      </c>
      <c r="H392" s="621"/>
      <c r="I392" s="595"/>
      <c r="J392" s="570"/>
      <c r="K392" s="570"/>
      <c r="L392" s="570"/>
      <c r="M392" s="575"/>
      <c r="N392" s="576"/>
      <c r="O392" s="576"/>
      <c r="P392" s="576"/>
      <c r="Q392" s="576"/>
      <c r="R392" s="576"/>
      <c r="S392" s="576"/>
      <c r="T392"/>
      <c r="U392"/>
      <c r="V392"/>
      <c r="W392"/>
      <c r="X392"/>
      <c r="Y392"/>
      <c r="Z392"/>
      <c r="AA392"/>
      <c r="AB392"/>
    </row>
    <row r="393" spans="1:28" ht="15.75" customHeight="1">
      <c r="A393" s="359"/>
      <c r="B393" s="600"/>
      <c r="C393" s="602"/>
      <c r="D393" s="602"/>
      <c r="E393" s="602"/>
      <c r="F393" s="602"/>
      <c r="G393" s="602"/>
      <c r="H393" s="602"/>
      <c r="I393" s="595"/>
      <c r="J393" s="570"/>
      <c r="K393" s="570"/>
      <c r="L393" s="570"/>
      <c r="M393" s="575"/>
      <c r="N393" s="576"/>
      <c r="O393" s="576"/>
      <c r="P393" s="576"/>
      <c r="Q393" s="576"/>
      <c r="R393" s="576"/>
      <c r="S393" s="576"/>
      <c r="T393"/>
      <c r="U393"/>
      <c r="V393"/>
      <c r="W393"/>
      <c r="X393"/>
      <c r="Y393"/>
      <c r="Z393"/>
      <c r="AA393"/>
      <c r="AB393"/>
    </row>
    <row r="394" spans="1:28" ht="15.75" customHeight="1">
      <c r="A394" s="359"/>
      <c r="B394" s="603" t="s">
        <v>880</v>
      </c>
      <c r="C394" s="602"/>
      <c r="D394" s="602"/>
      <c r="E394" s="602"/>
      <c r="F394" s="602"/>
      <c r="G394" s="602"/>
      <c r="H394" s="602"/>
      <c r="I394" s="595"/>
      <c r="J394" s="570"/>
      <c r="K394" s="570"/>
      <c r="L394" s="570"/>
      <c r="M394" s="575"/>
      <c r="N394" s="576"/>
      <c r="O394" s="576"/>
      <c r="P394" s="576"/>
      <c r="Q394" s="576"/>
      <c r="R394" s="576"/>
      <c r="S394" s="576"/>
      <c r="T394"/>
      <c r="U394"/>
      <c r="V394"/>
      <c r="W394"/>
      <c r="X394"/>
      <c r="Y394"/>
      <c r="Z394"/>
      <c r="AA394"/>
      <c r="AB394"/>
    </row>
    <row r="395" spans="1:28" ht="15.75" customHeight="1">
      <c r="A395" s="359"/>
      <c r="B395" s="601" t="s">
        <v>613</v>
      </c>
      <c r="C395" s="602"/>
      <c r="D395" s="602"/>
      <c r="E395" s="602"/>
      <c r="F395" s="602"/>
      <c r="G395" s="602"/>
      <c r="H395" s="602"/>
      <c r="I395" s="595"/>
      <c r="J395" s="570"/>
      <c r="K395" s="570"/>
      <c r="L395" s="570"/>
      <c r="M395" s="575"/>
      <c r="N395" s="576"/>
      <c r="O395" s="576"/>
      <c r="P395" s="576"/>
      <c r="Q395" s="576"/>
      <c r="R395" s="576"/>
      <c r="S395" s="576"/>
      <c r="T395"/>
      <c r="U395"/>
      <c r="V395"/>
      <c r="W395"/>
      <c r="X395"/>
      <c r="Y395"/>
      <c r="Z395"/>
      <c r="AA395"/>
      <c r="AB395"/>
    </row>
    <row r="396" spans="1:28" ht="15.75" customHeight="1">
      <c r="A396" s="359"/>
      <c r="B396" s="604" t="s">
        <v>754</v>
      </c>
      <c r="C396" s="602"/>
      <c r="D396" s="602"/>
      <c r="E396" s="602"/>
      <c r="F396" s="602"/>
      <c r="G396" s="602"/>
      <c r="H396" s="602"/>
      <c r="I396" s="595"/>
      <c r="J396" s="570"/>
      <c r="K396" s="570"/>
      <c r="L396" s="570"/>
      <c r="M396" s="575"/>
      <c r="N396" s="576"/>
      <c r="O396" s="576"/>
      <c r="P396" s="576"/>
      <c r="Q396" s="576"/>
      <c r="R396" s="576"/>
      <c r="S396" s="576"/>
      <c r="T396"/>
      <c r="U396"/>
      <c r="V396"/>
      <c r="W396"/>
      <c r="X396"/>
      <c r="Y396"/>
      <c r="Z396"/>
      <c r="AA396"/>
      <c r="AB396"/>
    </row>
    <row r="397" spans="1:28" ht="15.75" customHeight="1">
      <c r="A397" s="359"/>
      <c r="B397" s="109" t="s">
        <v>589</v>
      </c>
      <c r="C397" s="203" t="s">
        <v>590</v>
      </c>
      <c r="D397" s="175" t="s">
        <v>591</v>
      </c>
      <c r="E397" s="176" t="s">
        <v>592</v>
      </c>
      <c r="F397" s="176" t="s">
        <v>730</v>
      </c>
      <c r="G397" s="422" t="s">
        <v>731</v>
      </c>
      <c r="H397" s="628" t="s">
        <v>593</v>
      </c>
      <c r="I397" s="595"/>
      <c r="J397" s="570"/>
      <c r="K397" s="570"/>
      <c r="L397" s="570"/>
      <c r="M397" s="575"/>
      <c r="N397" s="576"/>
      <c r="O397" s="576"/>
      <c r="P397" s="576"/>
      <c r="Q397" s="576"/>
      <c r="R397" s="576"/>
      <c r="S397" s="576"/>
      <c r="T397"/>
      <c r="U397"/>
      <c r="V397"/>
      <c r="W397"/>
      <c r="X397"/>
      <c r="Y397"/>
      <c r="Z397"/>
      <c r="AA397"/>
      <c r="AB397"/>
    </row>
    <row r="398" spans="1:28" ht="15.75" customHeight="1">
      <c r="A398" s="359"/>
      <c r="B398" s="141"/>
      <c r="C398" s="141"/>
      <c r="D398" s="221">
        <v>0</v>
      </c>
      <c r="E398" s="210"/>
      <c r="F398" s="221">
        <v>0</v>
      </c>
      <c r="G398" s="367">
        <v>0</v>
      </c>
      <c r="H398" s="600"/>
      <c r="I398" s="595"/>
      <c r="J398" s="570"/>
      <c r="K398" s="570"/>
      <c r="L398" s="570"/>
      <c r="M398" s="575"/>
      <c r="N398" s="576"/>
      <c r="O398" s="576"/>
      <c r="P398" s="576"/>
      <c r="Q398" s="576"/>
      <c r="R398" s="576"/>
      <c r="S398" s="576"/>
      <c r="T398"/>
      <c r="U398"/>
      <c r="V398"/>
      <c r="W398"/>
      <c r="X398"/>
      <c r="Y398"/>
      <c r="Z398"/>
      <c r="AA398"/>
      <c r="AB398"/>
    </row>
    <row r="399" spans="1:28" ht="15.75" customHeight="1">
      <c r="A399" s="359"/>
      <c r="B399" s="621" t="s">
        <v>600</v>
      </c>
      <c r="C399" s="595"/>
      <c r="D399" s="178">
        <v>0</v>
      </c>
      <c r="E399" s="193"/>
      <c r="F399" s="515">
        <v>0</v>
      </c>
      <c r="G399" s="480">
        <v>0</v>
      </c>
      <c r="H399" s="629"/>
      <c r="I399" s="595"/>
      <c r="J399" s="570"/>
      <c r="K399" s="570"/>
      <c r="L399" s="570"/>
      <c r="M399" s="575"/>
      <c r="N399" s="576"/>
      <c r="O399" s="576"/>
      <c r="P399" s="576"/>
      <c r="Q399" s="576"/>
      <c r="R399" s="576"/>
      <c r="S399" s="576"/>
      <c r="T399"/>
      <c r="U399"/>
      <c r="V399"/>
      <c r="W399"/>
      <c r="X399"/>
      <c r="Y399"/>
      <c r="Z399"/>
      <c r="AA399"/>
      <c r="AB399"/>
    </row>
    <row r="400" spans="1:28" ht="15.75" customHeight="1">
      <c r="A400" s="359"/>
      <c r="B400" s="604" t="s">
        <v>758</v>
      </c>
      <c r="C400" s="602"/>
      <c r="D400" s="602"/>
      <c r="E400" s="602"/>
      <c r="F400" s="602"/>
      <c r="G400" s="602"/>
      <c r="H400" s="602"/>
      <c r="I400" s="595"/>
      <c r="J400" s="570"/>
      <c r="K400" s="570"/>
      <c r="L400" s="570"/>
      <c r="M400" s="575"/>
      <c r="N400" s="576"/>
      <c r="O400" s="576"/>
      <c r="P400" s="576"/>
      <c r="Q400" s="576"/>
      <c r="R400" s="576"/>
      <c r="S400" s="576"/>
      <c r="T400"/>
      <c r="U400"/>
      <c r="V400"/>
      <c r="W400"/>
      <c r="X400"/>
      <c r="Y400"/>
      <c r="Z400"/>
      <c r="AA400"/>
      <c r="AB400"/>
    </row>
    <row r="401" spans="1:28" ht="15.75" customHeight="1">
      <c r="A401" s="359"/>
      <c r="B401" s="109" t="s">
        <v>642</v>
      </c>
      <c r="C401" s="109" t="s">
        <v>616</v>
      </c>
      <c r="D401" s="175" t="s">
        <v>591</v>
      </c>
      <c r="E401" s="176" t="s">
        <v>592</v>
      </c>
      <c r="F401" s="176" t="s">
        <v>730</v>
      </c>
      <c r="G401" s="422" t="s">
        <v>731</v>
      </c>
      <c r="H401" s="607" t="s">
        <v>593</v>
      </c>
      <c r="I401" s="595"/>
      <c r="J401" s="570"/>
      <c r="K401" s="570"/>
      <c r="L401" s="570"/>
      <c r="M401" s="575"/>
      <c r="N401" s="576"/>
      <c r="O401" s="576"/>
      <c r="P401" s="576"/>
      <c r="Q401" s="576"/>
      <c r="R401" s="576"/>
      <c r="S401" s="576"/>
      <c r="T401"/>
      <c r="U401"/>
      <c r="V401"/>
      <c r="W401"/>
      <c r="X401"/>
      <c r="Y401"/>
      <c r="Z401"/>
      <c r="AA401"/>
      <c r="AB401"/>
    </row>
    <row r="402" spans="1:28" ht="15.75" customHeight="1">
      <c r="A402" s="359"/>
      <c r="B402" s="632" t="s">
        <v>672</v>
      </c>
      <c r="C402" s="220" t="s">
        <v>312</v>
      </c>
      <c r="D402" s="221">
        <v>4000</v>
      </c>
      <c r="E402" s="124">
        <f t="shared" ref="E402:E426" si="48">D402/D$426</f>
        <v>2.6124020349236905E-2</v>
      </c>
      <c r="F402" s="221">
        <v>4000</v>
      </c>
      <c r="G402" s="367">
        <f t="shared" ref="G402:G426" si="49">F402/D402</f>
        <v>1</v>
      </c>
      <c r="H402" s="616" t="s">
        <v>881</v>
      </c>
      <c r="I402" s="595"/>
      <c r="J402" s="570"/>
      <c r="K402" s="570"/>
      <c r="L402" s="570"/>
      <c r="M402" s="575"/>
      <c r="N402" s="576"/>
      <c r="O402" s="576"/>
      <c r="P402" s="576"/>
      <c r="Q402" s="576"/>
      <c r="R402" s="576"/>
      <c r="S402" s="576"/>
      <c r="T402"/>
      <c r="U402"/>
      <c r="V402"/>
      <c r="W402"/>
      <c r="X402"/>
      <c r="Y402"/>
      <c r="Z402"/>
      <c r="AA402"/>
      <c r="AB402"/>
    </row>
    <row r="403" spans="1:28" ht="15.75" customHeight="1">
      <c r="A403" s="359"/>
      <c r="B403" s="599"/>
      <c r="C403" s="141" t="s">
        <v>682</v>
      </c>
      <c r="D403" s="117">
        <v>3000</v>
      </c>
      <c r="E403" s="124">
        <f t="shared" si="48"/>
        <v>1.9593015261927676E-2</v>
      </c>
      <c r="F403" s="221">
        <v>1130</v>
      </c>
      <c r="G403" s="367">
        <f t="shared" si="49"/>
        <v>0.37666666666666665</v>
      </c>
      <c r="H403" s="649" t="s">
        <v>1292</v>
      </c>
      <c r="I403" s="595"/>
      <c r="J403" s="570"/>
      <c r="K403" s="570"/>
      <c r="L403" s="570"/>
      <c r="M403" s="575"/>
      <c r="N403" s="576"/>
      <c r="O403" s="576"/>
      <c r="P403" s="576"/>
      <c r="Q403" s="576"/>
      <c r="R403" s="576"/>
      <c r="S403" s="576"/>
      <c r="T403"/>
      <c r="U403"/>
      <c r="V403"/>
      <c r="W403"/>
      <c r="X403"/>
      <c r="Y403"/>
      <c r="Z403"/>
      <c r="AA403"/>
      <c r="AB403"/>
    </row>
    <row r="404" spans="1:28" ht="15.75" customHeight="1">
      <c r="A404" s="359"/>
      <c r="B404" s="594" t="s">
        <v>579</v>
      </c>
      <c r="C404" s="595"/>
      <c r="D404" s="192">
        <f>SUM(D402:D403)</f>
        <v>7000</v>
      </c>
      <c r="E404" s="116">
        <f t="shared" si="48"/>
        <v>4.571703561116458E-2</v>
      </c>
      <c r="F404" s="371">
        <f>SUM(F402:F403)</f>
        <v>5130</v>
      </c>
      <c r="G404" s="432">
        <f t="shared" si="49"/>
        <v>0.73285714285714287</v>
      </c>
      <c r="H404" s="630"/>
      <c r="I404" s="595"/>
      <c r="J404" s="570"/>
      <c r="K404" s="570"/>
      <c r="L404" s="570"/>
      <c r="M404" s="575"/>
      <c r="N404" s="576"/>
      <c r="O404" s="576"/>
      <c r="P404" s="576"/>
      <c r="Q404" s="576"/>
      <c r="R404" s="576"/>
      <c r="S404" s="576"/>
      <c r="T404"/>
      <c r="U404"/>
      <c r="V404"/>
      <c r="W404"/>
      <c r="X404"/>
      <c r="Y404"/>
      <c r="Z404"/>
      <c r="AA404"/>
      <c r="AB404"/>
    </row>
    <row r="405" spans="1:28" ht="15.75" customHeight="1">
      <c r="A405" s="359"/>
      <c r="B405" s="632" t="s">
        <v>700</v>
      </c>
      <c r="C405" s="141" t="s">
        <v>883</v>
      </c>
      <c r="D405" s="117">
        <v>30600</v>
      </c>
      <c r="E405" s="124">
        <f t="shared" si="48"/>
        <v>0.1998487556716623</v>
      </c>
      <c r="F405" s="221">
        <v>30600</v>
      </c>
      <c r="G405" s="367">
        <f t="shared" si="49"/>
        <v>1</v>
      </c>
      <c r="H405" s="605" t="s">
        <v>1293</v>
      </c>
      <c r="I405" s="595"/>
      <c r="J405" s="570"/>
      <c r="K405" s="570"/>
      <c r="L405" s="570"/>
      <c r="M405" s="575"/>
      <c r="N405" s="576"/>
      <c r="O405" s="576"/>
      <c r="P405" s="576"/>
      <c r="Q405" s="576"/>
      <c r="R405" s="576"/>
      <c r="S405" s="576"/>
      <c r="T405"/>
      <c r="U405"/>
      <c r="V405"/>
      <c r="W405"/>
      <c r="X405"/>
      <c r="Y405"/>
      <c r="Z405"/>
      <c r="AA405"/>
      <c r="AB405"/>
    </row>
    <row r="406" spans="1:28" ht="15.75" customHeight="1">
      <c r="A406" s="359"/>
      <c r="B406" s="598"/>
      <c r="C406" s="141" t="s">
        <v>885</v>
      </c>
      <c r="D406" s="117">
        <v>48750</v>
      </c>
      <c r="E406" s="124">
        <f t="shared" si="48"/>
        <v>0.31838649800632474</v>
      </c>
      <c r="F406" s="221">
        <v>48750</v>
      </c>
      <c r="G406" s="367">
        <f t="shared" si="49"/>
        <v>1</v>
      </c>
      <c r="H406" s="605" t="s">
        <v>1367</v>
      </c>
      <c r="I406" s="595"/>
      <c r="J406" s="570"/>
      <c r="K406" s="570"/>
      <c r="L406" s="570"/>
      <c r="M406" s="575"/>
      <c r="N406" s="576"/>
      <c r="O406" s="576"/>
      <c r="P406" s="576"/>
      <c r="Q406" s="576"/>
      <c r="R406" s="576"/>
      <c r="S406" s="576"/>
      <c r="T406"/>
      <c r="U406"/>
      <c r="V406"/>
      <c r="W406"/>
      <c r="X406"/>
      <c r="Y406"/>
      <c r="Z406"/>
      <c r="AA406"/>
      <c r="AB406"/>
    </row>
    <row r="407" spans="1:28" ht="15.75" customHeight="1">
      <c r="A407" s="359"/>
      <c r="B407" s="598"/>
      <c r="C407" s="141" t="s">
        <v>887</v>
      </c>
      <c r="D407" s="117">
        <v>2400</v>
      </c>
      <c r="E407" s="124">
        <f t="shared" si="48"/>
        <v>1.5674412209542143E-2</v>
      </c>
      <c r="F407" s="221">
        <v>1800</v>
      </c>
      <c r="G407" s="367">
        <f t="shared" si="49"/>
        <v>0.75</v>
      </c>
      <c r="H407" s="796" t="s">
        <v>1326</v>
      </c>
      <c r="I407" s="675"/>
      <c r="J407" s="570"/>
      <c r="K407" s="570"/>
      <c r="L407" s="570"/>
      <c r="M407" s="575"/>
      <c r="N407" s="576"/>
      <c r="O407" s="576"/>
      <c r="P407" s="576"/>
      <c r="Q407" s="576"/>
      <c r="R407" s="576"/>
      <c r="S407" s="576"/>
      <c r="T407"/>
      <c r="U407"/>
      <c r="V407"/>
      <c r="W407"/>
      <c r="X407"/>
      <c r="Y407"/>
      <c r="Z407"/>
      <c r="AA407"/>
      <c r="AB407"/>
    </row>
    <row r="408" spans="1:28" ht="15.75" customHeight="1">
      <c r="A408" s="359"/>
      <c r="B408" s="598"/>
      <c r="C408" s="141" t="s">
        <v>889</v>
      </c>
      <c r="D408" s="117">
        <v>1500</v>
      </c>
      <c r="E408" s="124">
        <f t="shared" si="48"/>
        <v>9.7965076309638379E-3</v>
      </c>
      <c r="F408" s="221">
        <v>550</v>
      </c>
      <c r="G408" s="367">
        <f t="shared" si="49"/>
        <v>0.36666666666666664</v>
      </c>
      <c r="H408" s="625" t="s">
        <v>1366</v>
      </c>
      <c r="I408" s="656"/>
      <c r="J408" s="570"/>
      <c r="K408" s="570"/>
      <c r="L408" s="570"/>
      <c r="M408" s="575"/>
      <c r="N408" s="576"/>
      <c r="O408" s="576"/>
      <c r="P408" s="576"/>
      <c r="Q408" s="576"/>
      <c r="R408" s="576"/>
      <c r="S408" s="576"/>
      <c r="T408"/>
      <c r="U408"/>
      <c r="V408"/>
      <c r="W408"/>
      <c r="X408"/>
      <c r="Y408"/>
      <c r="Z408"/>
      <c r="AA408"/>
      <c r="AB408"/>
    </row>
    <row r="409" spans="1:28" ht="15.75" customHeight="1">
      <c r="A409" s="359"/>
      <c r="B409" s="599"/>
      <c r="C409" s="141" t="s">
        <v>738</v>
      </c>
      <c r="D409" s="117">
        <v>1000</v>
      </c>
      <c r="E409" s="124">
        <f t="shared" si="48"/>
        <v>6.5310050873092261E-3</v>
      </c>
      <c r="F409" s="221">
        <v>230</v>
      </c>
      <c r="G409" s="367">
        <f t="shared" si="49"/>
        <v>0.23</v>
      </c>
      <c r="H409" s="605" t="s">
        <v>1294</v>
      </c>
      <c r="I409" s="595"/>
      <c r="J409" s="570"/>
      <c r="K409" s="570"/>
      <c r="L409" s="570"/>
      <c r="M409" s="575"/>
      <c r="N409" s="576"/>
      <c r="O409" s="576"/>
      <c r="P409" s="576"/>
      <c r="Q409" s="576"/>
      <c r="R409" s="576"/>
      <c r="S409" s="576"/>
      <c r="T409"/>
      <c r="U409"/>
      <c r="V409"/>
      <c r="W409"/>
      <c r="X409"/>
      <c r="Y409"/>
      <c r="Z409"/>
      <c r="AA409"/>
      <c r="AB409"/>
    </row>
    <row r="410" spans="1:28" ht="15.75" customHeight="1">
      <c r="A410" s="359"/>
      <c r="B410" s="594" t="s">
        <v>579</v>
      </c>
      <c r="C410" s="595"/>
      <c r="D410" s="192">
        <f>SUM(D405:D409)</f>
        <v>84250</v>
      </c>
      <c r="E410" s="116">
        <f t="shared" si="48"/>
        <v>0.55023717860580224</v>
      </c>
      <c r="F410" s="371">
        <f>SUM(F405:F409)</f>
        <v>81930</v>
      </c>
      <c r="G410" s="432">
        <f t="shared" si="49"/>
        <v>0.97246290801186941</v>
      </c>
      <c r="H410" s="630"/>
      <c r="I410" s="595"/>
      <c r="J410" s="570"/>
      <c r="K410" s="570"/>
      <c r="L410" s="570"/>
      <c r="M410" s="575"/>
      <c r="N410" s="576"/>
      <c r="O410" s="576"/>
      <c r="P410" s="576"/>
      <c r="Q410" s="576"/>
      <c r="R410" s="576"/>
      <c r="S410" s="576"/>
      <c r="T410"/>
      <c r="U410"/>
      <c r="V410"/>
      <c r="W410"/>
      <c r="X410"/>
      <c r="Y410"/>
      <c r="Z410"/>
      <c r="AA410"/>
      <c r="AB410"/>
    </row>
    <row r="411" spans="1:28" ht="15.75" customHeight="1">
      <c r="A411" s="359"/>
      <c r="B411" s="632" t="s">
        <v>701</v>
      </c>
      <c r="C411" s="141" t="s">
        <v>892</v>
      </c>
      <c r="D411" s="117">
        <v>12000</v>
      </c>
      <c r="E411" s="124">
        <f t="shared" si="48"/>
        <v>7.8372061047710703E-2</v>
      </c>
      <c r="F411" s="221">
        <v>0</v>
      </c>
      <c r="G411" s="367">
        <f t="shared" si="49"/>
        <v>0</v>
      </c>
      <c r="H411" s="625" t="s">
        <v>1365</v>
      </c>
      <c r="I411" s="656"/>
      <c r="J411" s="570"/>
      <c r="K411" s="570"/>
      <c r="L411" s="570"/>
      <c r="M411" s="575"/>
      <c r="N411" s="576"/>
      <c r="O411" s="576"/>
      <c r="P411" s="576"/>
      <c r="Q411" s="576"/>
      <c r="R411" s="576"/>
      <c r="S411" s="576"/>
      <c r="T411"/>
      <c r="U411"/>
      <c r="V411"/>
      <c r="W411"/>
      <c r="X411"/>
      <c r="Y411"/>
      <c r="Z411"/>
      <c r="AA411"/>
      <c r="AB411"/>
    </row>
    <row r="412" spans="1:28" ht="15.75" customHeight="1">
      <c r="A412" s="359"/>
      <c r="B412" s="598"/>
      <c r="C412" s="141" t="s">
        <v>894</v>
      </c>
      <c r="D412" s="117">
        <v>7800</v>
      </c>
      <c r="E412" s="124">
        <f t="shared" si="48"/>
        <v>5.0941839681011958E-2</v>
      </c>
      <c r="F412" s="221">
        <v>1800</v>
      </c>
      <c r="G412" s="367">
        <f t="shared" si="49"/>
        <v>0.23076923076923078</v>
      </c>
      <c r="H412" s="605" t="s">
        <v>1295</v>
      </c>
      <c r="I412" s="595"/>
      <c r="J412" s="570"/>
      <c r="K412" s="570"/>
      <c r="L412" s="570"/>
      <c r="M412" s="575"/>
      <c r="N412" s="576"/>
      <c r="O412" s="576"/>
      <c r="P412" s="576"/>
      <c r="Q412" s="576"/>
      <c r="R412" s="576"/>
      <c r="S412" s="576"/>
      <c r="T412"/>
      <c r="U412"/>
      <c r="V412"/>
      <c r="W412"/>
      <c r="X412"/>
      <c r="Y412"/>
      <c r="Z412"/>
      <c r="AA412"/>
      <c r="AB412"/>
    </row>
    <row r="413" spans="1:28" ht="15.75" customHeight="1">
      <c r="A413" s="359"/>
      <c r="B413" s="598"/>
      <c r="C413" s="141" t="s">
        <v>896</v>
      </c>
      <c r="D413" s="117">
        <v>7200</v>
      </c>
      <c r="E413" s="124">
        <f t="shared" si="48"/>
        <v>4.7023236628626425E-2</v>
      </c>
      <c r="F413" s="221">
        <v>2400</v>
      </c>
      <c r="G413" s="367">
        <f t="shared" si="49"/>
        <v>0.33333333333333331</v>
      </c>
      <c r="H413" s="605" t="s">
        <v>1296</v>
      </c>
      <c r="I413" s="595"/>
      <c r="J413" s="570"/>
      <c r="K413" s="570"/>
      <c r="L413" s="570"/>
      <c r="M413" s="575"/>
      <c r="N413" s="576"/>
      <c r="O413" s="576"/>
      <c r="P413" s="576"/>
      <c r="Q413" s="576"/>
      <c r="R413" s="576"/>
      <c r="S413" s="576"/>
      <c r="T413"/>
      <c r="U413"/>
      <c r="V413"/>
      <c r="W413"/>
      <c r="X413"/>
      <c r="Y413"/>
      <c r="Z413"/>
      <c r="AA413"/>
      <c r="AB413"/>
    </row>
    <row r="414" spans="1:28" ht="15.75" customHeight="1">
      <c r="A414" s="359"/>
      <c r="B414" s="599"/>
      <c r="C414" s="141" t="s">
        <v>738</v>
      </c>
      <c r="D414" s="117">
        <v>500</v>
      </c>
      <c r="E414" s="124">
        <f t="shared" si="48"/>
        <v>3.2655025436546131E-3</v>
      </c>
      <c r="F414" s="221">
        <v>0</v>
      </c>
      <c r="G414" s="367">
        <f t="shared" si="49"/>
        <v>0</v>
      </c>
      <c r="H414" s="605" t="s">
        <v>1297</v>
      </c>
      <c r="I414" s="595"/>
      <c r="J414" s="570"/>
      <c r="K414" s="570"/>
      <c r="L414" s="570"/>
      <c r="M414" s="575"/>
      <c r="N414" s="576"/>
      <c r="O414" s="576"/>
      <c r="P414" s="576"/>
      <c r="Q414" s="576"/>
      <c r="R414" s="576"/>
      <c r="S414" s="576"/>
      <c r="T414"/>
      <c r="U414"/>
      <c r="V414"/>
      <c r="W414"/>
      <c r="X414"/>
      <c r="Y414"/>
      <c r="Z414"/>
      <c r="AA414"/>
      <c r="AB414"/>
    </row>
    <row r="415" spans="1:28" ht="15.75" customHeight="1">
      <c r="A415" s="359"/>
      <c r="B415" s="594" t="s">
        <v>579</v>
      </c>
      <c r="C415" s="595"/>
      <c r="D415" s="192">
        <f>SUM(D411:D414)</f>
        <v>27500</v>
      </c>
      <c r="E415" s="116">
        <f t="shared" si="48"/>
        <v>0.1796026399010037</v>
      </c>
      <c r="F415" s="371">
        <f>SUM(F411:F414)</f>
        <v>4200</v>
      </c>
      <c r="G415" s="432">
        <f t="shared" si="49"/>
        <v>0.15272727272727274</v>
      </c>
      <c r="H415" s="630"/>
      <c r="I415" s="595"/>
      <c r="J415" s="570"/>
      <c r="K415" s="570"/>
      <c r="L415" s="570"/>
      <c r="M415" s="575"/>
      <c r="N415" s="576"/>
      <c r="O415" s="576"/>
      <c r="P415" s="576"/>
      <c r="Q415" s="576"/>
      <c r="R415" s="576"/>
      <c r="S415" s="576"/>
      <c r="T415"/>
      <c r="U415"/>
      <c r="V415"/>
      <c r="W415"/>
      <c r="X415"/>
      <c r="Y415"/>
      <c r="Z415"/>
      <c r="AA415"/>
      <c r="AB415"/>
    </row>
    <row r="416" spans="1:28" ht="15.75" customHeight="1">
      <c r="A416" s="580"/>
      <c r="B416" s="794" t="s">
        <v>703</v>
      </c>
      <c r="C416" s="138" t="s">
        <v>899</v>
      </c>
      <c r="D416" s="113">
        <v>10125</v>
      </c>
      <c r="E416" s="114">
        <f t="shared" si="48"/>
        <v>6.6126426509005909E-2</v>
      </c>
      <c r="F416" s="221">
        <v>10125</v>
      </c>
      <c r="G416" s="367">
        <f t="shared" si="49"/>
        <v>1</v>
      </c>
      <c r="H416" s="795" t="s">
        <v>1298</v>
      </c>
      <c r="I416" s="595"/>
      <c r="J416" s="570"/>
      <c r="K416" s="570"/>
      <c r="L416" s="570"/>
      <c r="M416" s="575"/>
      <c r="N416" s="576"/>
      <c r="O416" s="576"/>
      <c r="P416" s="576"/>
      <c r="Q416" s="576"/>
      <c r="R416" s="576"/>
      <c r="S416" s="576"/>
      <c r="T416"/>
      <c r="U416"/>
      <c r="V416"/>
      <c r="W416"/>
      <c r="X416"/>
      <c r="Y416"/>
      <c r="Z416"/>
      <c r="AA416"/>
      <c r="AB416"/>
    </row>
    <row r="417" spans="1:28" s="569" customFormat="1" ht="107.25" customHeight="1">
      <c r="A417" s="580"/>
      <c r="B417" s="598"/>
      <c r="C417" s="516" t="s">
        <v>901</v>
      </c>
      <c r="D417" s="517">
        <v>10125</v>
      </c>
      <c r="E417" s="518">
        <f t="shared" si="48"/>
        <v>6.6126426509005909E-2</v>
      </c>
      <c r="F417" s="519">
        <v>0</v>
      </c>
      <c r="G417" s="520">
        <f t="shared" si="49"/>
        <v>0</v>
      </c>
      <c r="H417" s="787" t="s">
        <v>1289</v>
      </c>
      <c r="I417" s="788"/>
      <c r="J417" s="570"/>
      <c r="K417" s="570"/>
      <c r="L417" s="570"/>
      <c r="M417" s="575"/>
      <c r="N417" s="576"/>
      <c r="O417" s="576"/>
      <c r="P417" s="576"/>
      <c r="Q417" s="576"/>
      <c r="R417" s="576"/>
      <c r="S417" s="576"/>
      <c r="T417" s="568"/>
      <c r="U417" s="568"/>
      <c r="V417" s="568"/>
      <c r="W417" s="568"/>
      <c r="X417" s="568"/>
      <c r="Y417" s="568"/>
      <c r="Z417" s="568"/>
      <c r="AA417" s="568"/>
      <c r="AB417" s="568"/>
    </row>
    <row r="418" spans="1:28" s="569" customFormat="1" ht="92.25" customHeight="1">
      <c r="A418" s="580"/>
      <c r="B418" s="599"/>
      <c r="C418" s="516" t="s">
        <v>903</v>
      </c>
      <c r="D418" s="517">
        <v>2000</v>
      </c>
      <c r="E418" s="518">
        <f t="shared" si="48"/>
        <v>1.3062010174618452E-2</v>
      </c>
      <c r="F418" s="519">
        <v>1000</v>
      </c>
      <c r="G418" s="520">
        <f t="shared" si="49"/>
        <v>0.5</v>
      </c>
      <c r="H418" s="787" t="s">
        <v>1492</v>
      </c>
      <c r="I418" s="788"/>
      <c r="J418" s="570"/>
      <c r="K418" s="570"/>
      <c r="L418" s="570"/>
      <c r="M418" s="575"/>
      <c r="N418" s="576"/>
      <c r="O418" s="576"/>
      <c r="P418" s="576"/>
      <c r="Q418" s="576"/>
      <c r="R418" s="576"/>
      <c r="S418" s="576"/>
      <c r="T418" s="568"/>
      <c r="U418" s="568"/>
      <c r="V418" s="568"/>
      <c r="W418" s="568"/>
      <c r="X418" s="568"/>
      <c r="Y418" s="568"/>
      <c r="Z418" s="568"/>
      <c r="AA418" s="568"/>
      <c r="AB418" s="568"/>
    </row>
    <row r="419" spans="1:28" ht="15.75" customHeight="1">
      <c r="A419" s="359"/>
      <c r="B419" s="594" t="s">
        <v>579</v>
      </c>
      <c r="C419" s="595"/>
      <c r="D419" s="192">
        <f>SUM(D416:D418)</f>
        <v>22250</v>
      </c>
      <c r="E419" s="116">
        <f t="shared" si="48"/>
        <v>0.14531486319263026</v>
      </c>
      <c r="F419" s="379">
        <f>SUM(F416:F418)</f>
        <v>11125</v>
      </c>
      <c r="G419" s="432">
        <f t="shared" si="49"/>
        <v>0.5</v>
      </c>
      <c r="H419" s="792"/>
      <c r="I419" s="595"/>
      <c r="J419" s="570"/>
      <c r="K419" s="570"/>
      <c r="L419" s="570"/>
      <c r="M419" s="575"/>
      <c r="N419" s="576"/>
      <c r="O419" s="576"/>
      <c r="P419" s="576"/>
      <c r="Q419" s="576"/>
      <c r="R419" s="576"/>
      <c r="S419" s="576"/>
      <c r="T419"/>
      <c r="U419"/>
      <c r="V419"/>
      <c r="W419"/>
      <c r="X419"/>
      <c r="Y419"/>
      <c r="Z419"/>
      <c r="AA419"/>
      <c r="AB419"/>
    </row>
    <row r="420" spans="1:28" ht="15.75" customHeight="1">
      <c r="A420" s="359"/>
      <c r="B420" s="632" t="s">
        <v>702</v>
      </c>
      <c r="C420" s="141" t="s">
        <v>747</v>
      </c>
      <c r="D420" s="117">
        <v>3200</v>
      </c>
      <c r="E420" s="124">
        <f t="shared" si="48"/>
        <v>2.0899216279389524E-2</v>
      </c>
      <c r="F420" s="221">
        <v>3200</v>
      </c>
      <c r="G420" s="367">
        <f t="shared" si="49"/>
        <v>1</v>
      </c>
      <c r="H420" s="625" t="s">
        <v>1328</v>
      </c>
      <c r="I420" s="656"/>
      <c r="J420" s="570"/>
      <c r="K420" s="570"/>
      <c r="L420" s="570"/>
      <c r="M420" s="575"/>
      <c r="N420" s="576"/>
      <c r="O420" s="576"/>
      <c r="P420" s="576"/>
      <c r="Q420" s="576"/>
      <c r="R420" s="576"/>
      <c r="S420" s="576"/>
      <c r="T420"/>
      <c r="U420"/>
      <c r="V420"/>
      <c r="W420"/>
      <c r="X420"/>
      <c r="Y420"/>
      <c r="Z420"/>
      <c r="AA420"/>
      <c r="AB420"/>
    </row>
    <row r="421" spans="1:28" ht="15.75" customHeight="1">
      <c r="A421" s="359"/>
      <c r="B421" s="598"/>
      <c r="C421" s="141" t="s">
        <v>875</v>
      </c>
      <c r="D421" s="117">
        <v>760</v>
      </c>
      <c r="E421" s="124">
        <f t="shared" si="48"/>
        <v>4.9635638663550119E-3</v>
      </c>
      <c r="F421" s="221">
        <v>760</v>
      </c>
      <c r="G421" s="367">
        <f t="shared" si="49"/>
        <v>1</v>
      </c>
      <c r="H421" s="625" t="s">
        <v>1329</v>
      </c>
      <c r="I421" s="656"/>
      <c r="J421" s="570"/>
      <c r="K421" s="570"/>
      <c r="L421" s="570"/>
      <c r="M421" s="575"/>
      <c r="N421" s="576"/>
      <c r="O421" s="576"/>
      <c r="P421" s="576"/>
      <c r="Q421" s="576"/>
      <c r="R421" s="576"/>
      <c r="S421" s="576"/>
      <c r="T421"/>
      <c r="U421"/>
      <c r="V421"/>
      <c r="W421"/>
      <c r="X421"/>
      <c r="Y421"/>
      <c r="Z421"/>
      <c r="AA421"/>
      <c r="AB421"/>
    </row>
    <row r="422" spans="1:28" ht="15.75" customHeight="1">
      <c r="A422" s="359"/>
      <c r="B422" s="599"/>
      <c r="C422" s="141" t="s">
        <v>738</v>
      </c>
      <c r="D422" s="117">
        <v>500</v>
      </c>
      <c r="E422" s="124">
        <f t="shared" si="48"/>
        <v>3.2655025436546131E-3</v>
      </c>
      <c r="F422" s="221">
        <v>60</v>
      </c>
      <c r="G422" s="367">
        <f t="shared" si="49"/>
        <v>0.12</v>
      </c>
      <c r="H422" s="625" t="s">
        <v>1330</v>
      </c>
      <c r="I422" s="656"/>
      <c r="J422" s="570"/>
      <c r="K422" s="570"/>
      <c r="L422" s="570"/>
      <c r="M422" s="575"/>
      <c r="N422" s="576"/>
      <c r="O422" s="576"/>
      <c r="P422" s="576"/>
      <c r="Q422" s="576"/>
      <c r="R422" s="576"/>
      <c r="S422" s="576"/>
      <c r="T422"/>
      <c r="U422"/>
      <c r="V422"/>
      <c r="W422"/>
      <c r="X422"/>
      <c r="Y422"/>
      <c r="Z422"/>
      <c r="AA422"/>
      <c r="AB422"/>
    </row>
    <row r="423" spans="1:28" ht="15.75" customHeight="1">
      <c r="A423" s="359"/>
      <c r="B423" s="594" t="s">
        <v>579</v>
      </c>
      <c r="C423" s="595"/>
      <c r="D423" s="192">
        <f>SUM(D420:D422)</f>
        <v>4460</v>
      </c>
      <c r="E423" s="116">
        <f t="shared" si="48"/>
        <v>2.9128282689399147E-2</v>
      </c>
      <c r="F423" s="374">
        <f>SUM(F420:F422)</f>
        <v>4020</v>
      </c>
      <c r="G423" s="432">
        <f t="shared" si="49"/>
        <v>0.90134529147982068</v>
      </c>
      <c r="H423" s="594"/>
      <c r="I423" s="595"/>
      <c r="J423" s="570"/>
      <c r="K423" s="570"/>
      <c r="L423" s="570"/>
      <c r="M423" s="575"/>
      <c r="N423" s="576"/>
      <c r="O423" s="576"/>
      <c r="P423" s="576"/>
      <c r="Q423" s="576"/>
      <c r="R423" s="576"/>
      <c r="S423" s="576"/>
      <c r="T423"/>
      <c r="U423"/>
      <c r="V423"/>
      <c r="W423"/>
      <c r="X423"/>
      <c r="Y423"/>
      <c r="Z423"/>
      <c r="AA423"/>
      <c r="AB423"/>
    </row>
    <row r="424" spans="1:28" ht="15.75" customHeight="1">
      <c r="A424" s="359"/>
      <c r="B424" s="600" t="s">
        <v>668</v>
      </c>
      <c r="C424" s="595"/>
      <c r="D424" s="221">
        <f>145460*0.05/0.95</f>
        <v>7655.7894736842109</v>
      </c>
      <c r="E424" s="124">
        <f t="shared" si="48"/>
        <v>0.05</v>
      </c>
      <c r="F424" s="221">
        <v>0</v>
      </c>
      <c r="G424" s="367">
        <f t="shared" si="49"/>
        <v>0</v>
      </c>
      <c r="H424" s="600"/>
      <c r="I424" s="595"/>
      <c r="J424" s="570"/>
      <c r="K424" s="570"/>
      <c r="L424" s="570"/>
      <c r="M424" s="575"/>
      <c r="N424" s="576"/>
      <c r="O424" s="576"/>
      <c r="P424" s="576"/>
      <c r="Q424" s="576"/>
      <c r="R424" s="576"/>
      <c r="S424" s="576"/>
      <c r="T424"/>
      <c r="U424"/>
      <c r="V424"/>
      <c r="W424"/>
      <c r="X424"/>
      <c r="Y424"/>
      <c r="Z424"/>
      <c r="AA424"/>
      <c r="AB424"/>
    </row>
    <row r="425" spans="1:28" ht="15.75" customHeight="1">
      <c r="A425" s="359"/>
      <c r="B425" s="618" t="s">
        <v>822</v>
      </c>
      <c r="C425" s="595"/>
      <c r="D425" s="189">
        <f>D423+D419+D415+D410+D404+D424</f>
        <v>153115.78947368421</v>
      </c>
      <c r="E425" s="120">
        <f t="shared" si="48"/>
        <v>1</v>
      </c>
      <c r="F425" s="380">
        <f>F404+F410+F415+F419+F423</f>
        <v>106405</v>
      </c>
      <c r="G425" s="426">
        <f t="shared" si="49"/>
        <v>0.69493159631513812</v>
      </c>
      <c r="H425" s="613"/>
      <c r="I425" s="595"/>
      <c r="J425" s="570"/>
      <c r="K425" s="570"/>
      <c r="L425" s="570"/>
      <c r="M425" s="575"/>
      <c r="N425" s="576"/>
      <c r="O425" s="576"/>
      <c r="P425" s="576"/>
      <c r="Q425" s="576"/>
      <c r="R425" s="576"/>
      <c r="S425" s="576"/>
      <c r="T425"/>
      <c r="U425"/>
      <c r="V425"/>
      <c r="W425"/>
      <c r="X425"/>
      <c r="Y425"/>
      <c r="Z425"/>
      <c r="AA425"/>
      <c r="AB425"/>
    </row>
    <row r="426" spans="1:28" ht="15.75" customHeight="1">
      <c r="A426" s="359"/>
      <c r="B426" s="621" t="s">
        <v>573</v>
      </c>
      <c r="C426" s="595"/>
      <c r="D426" s="178">
        <f>D425</f>
        <v>153115.78947368421</v>
      </c>
      <c r="E426" s="122">
        <f t="shared" si="48"/>
        <v>1</v>
      </c>
      <c r="F426" s="178">
        <f>F425</f>
        <v>106405</v>
      </c>
      <c r="G426" s="436">
        <f t="shared" si="49"/>
        <v>0.69493159631513812</v>
      </c>
      <c r="H426" s="629"/>
      <c r="I426" s="595"/>
      <c r="J426" s="570"/>
      <c r="K426" s="570"/>
      <c r="L426" s="570"/>
      <c r="M426" s="575"/>
      <c r="N426" s="576"/>
      <c r="O426" s="576"/>
      <c r="P426" s="576"/>
      <c r="Q426" s="576"/>
      <c r="R426" s="576"/>
      <c r="S426" s="576"/>
      <c r="T426"/>
      <c r="U426"/>
      <c r="V426"/>
      <c r="W426"/>
      <c r="X426"/>
      <c r="Y426"/>
      <c r="Z426"/>
      <c r="AA426"/>
      <c r="AB426"/>
    </row>
    <row r="427" spans="1:28" ht="15.75" customHeight="1">
      <c r="A427" s="359"/>
      <c r="B427" s="600"/>
      <c r="C427" s="602"/>
      <c r="D427" s="602"/>
      <c r="E427" s="602"/>
      <c r="F427" s="602"/>
      <c r="G427" s="602"/>
      <c r="H427" s="602"/>
      <c r="I427" s="595"/>
      <c r="J427" s="570"/>
      <c r="K427" s="570"/>
      <c r="L427" s="570"/>
      <c r="M427" s="575"/>
      <c r="N427" s="576"/>
      <c r="O427" s="576"/>
      <c r="P427" s="576"/>
      <c r="Q427" s="576"/>
      <c r="R427" s="576"/>
      <c r="S427" s="576"/>
      <c r="T427"/>
      <c r="U427"/>
      <c r="V427"/>
      <c r="W427"/>
      <c r="X427"/>
      <c r="Y427"/>
      <c r="Z427"/>
      <c r="AA427"/>
      <c r="AB427"/>
    </row>
    <row r="428" spans="1:28" ht="15.75" customHeight="1">
      <c r="A428" s="359"/>
      <c r="B428" s="603" t="s">
        <v>908</v>
      </c>
      <c r="C428" s="602"/>
      <c r="D428" s="602"/>
      <c r="E428" s="602"/>
      <c r="F428" s="602"/>
      <c r="G428" s="602"/>
      <c r="H428" s="602"/>
      <c r="I428" s="595"/>
      <c r="J428" s="570"/>
      <c r="K428" s="570"/>
      <c r="L428" s="570"/>
      <c r="M428" s="575"/>
      <c r="N428" s="576"/>
      <c r="O428" s="576"/>
      <c r="P428" s="576"/>
      <c r="Q428" s="576"/>
      <c r="R428" s="576"/>
      <c r="S428" s="576"/>
      <c r="T428"/>
      <c r="U428"/>
      <c r="V428"/>
      <c r="W428"/>
      <c r="X428"/>
      <c r="Y428"/>
      <c r="Z428"/>
      <c r="AA428"/>
      <c r="AB428"/>
    </row>
    <row r="429" spans="1:28" ht="15.75" customHeight="1">
      <c r="A429" s="359"/>
      <c r="B429" s="601" t="s">
        <v>641</v>
      </c>
      <c r="C429" s="602"/>
      <c r="D429" s="602"/>
      <c r="E429" s="602"/>
      <c r="F429" s="602"/>
      <c r="G429" s="602"/>
      <c r="H429" s="602"/>
      <c r="I429" s="595"/>
      <c r="J429" s="570"/>
      <c r="K429" s="570"/>
      <c r="L429" s="570"/>
      <c r="M429" s="575"/>
      <c r="N429" s="576"/>
      <c r="O429" s="576"/>
      <c r="P429" s="576"/>
      <c r="Q429" s="576"/>
      <c r="R429" s="576"/>
      <c r="S429" s="576"/>
      <c r="T429"/>
      <c r="U429"/>
      <c r="V429"/>
      <c r="W429"/>
      <c r="X429"/>
      <c r="Y429"/>
      <c r="Z429"/>
      <c r="AA429"/>
      <c r="AB429"/>
    </row>
    <row r="430" spans="1:28" ht="15.75" customHeight="1">
      <c r="A430" s="359"/>
      <c r="B430" s="109" t="s">
        <v>642</v>
      </c>
      <c r="C430" s="109" t="s">
        <v>616</v>
      </c>
      <c r="D430" s="175" t="s">
        <v>591</v>
      </c>
      <c r="E430" s="176" t="s">
        <v>592</v>
      </c>
      <c r="F430" s="176" t="s">
        <v>730</v>
      </c>
      <c r="G430" s="422" t="s">
        <v>731</v>
      </c>
      <c r="H430" s="607" t="s">
        <v>593</v>
      </c>
      <c r="I430" s="595"/>
      <c r="J430" s="570"/>
      <c r="K430" s="570"/>
      <c r="L430" s="570"/>
      <c r="M430" s="575"/>
      <c r="N430" s="576"/>
      <c r="O430" s="576"/>
      <c r="P430" s="576"/>
      <c r="Q430" s="576"/>
      <c r="R430" s="576"/>
      <c r="S430" s="576"/>
      <c r="T430"/>
      <c r="U430"/>
      <c r="V430"/>
      <c r="W430"/>
      <c r="X430"/>
      <c r="Y430"/>
      <c r="Z430"/>
      <c r="AA430"/>
      <c r="AB430"/>
    </row>
    <row r="431" spans="1:28" ht="15.75" customHeight="1">
      <c r="A431" s="359"/>
      <c r="B431" s="212" t="s">
        <v>680</v>
      </c>
      <c r="C431" s="195" t="s">
        <v>909</v>
      </c>
      <c r="D431" s="163">
        <v>11361</v>
      </c>
      <c r="E431" s="213"/>
      <c r="F431" s="221">
        <v>11361</v>
      </c>
      <c r="G431" s="367">
        <f>F431/D431</f>
        <v>1</v>
      </c>
      <c r="H431" s="798" t="s">
        <v>910</v>
      </c>
      <c r="I431" s="595"/>
      <c r="J431" s="570"/>
      <c r="K431" s="570"/>
      <c r="L431" s="570"/>
      <c r="M431" s="575"/>
      <c r="N431" s="576"/>
      <c r="O431" s="576"/>
      <c r="P431" s="576"/>
      <c r="Q431" s="576"/>
      <c r="R431" s="576"/>
      <c r="S431" s="576"/>
      <c r="T431"/>
      <c r="U431"/>
      <c r="V431"/>
      <c r="W431"/>
      <c r="X431"/>
      <c r="Y431"/>
      <c r="Z431"/>
      <c r="AA431"/>
      <c r="AB431"/>
    </row>
    <row r="432" spans="1:28" ht="15.75" customHeight="1">
      <c r="A432" s="359"/>
      <c r="B432" s="594" t="s">
        <v>579</v>
      </c>
      <c r="C432" s="595"/>
      <c r="D432" s="192">
        <f>D431</f>
        <v>11361</v>
      </c>
      <c r="E432" s="214"/>
      <c r="F432" s="374">
        <f>F431</f>
        <v>11361</v>
      </c>
      <c r="G432" s="432">
        <f>F432/D432</f>
        <v>1</v>
      </c>
      <c r="H432" s="594"/>
      <c r="I432" s="595"/>
      <c r="J432" s="570"/>
      <c r="K432" s="570"/>
      <c r="L432" s="570"/>
      <c r="M432" s="575"/>
      <c r="N432" s="576"/>
      <c r="O432" s="576"/>
      <c r="P432" s="576"/>
      <c r="Q432" s="576"/>
      <c r="R432" s="576"/>
      <c r="S432" s="576"/>
      <c r="T432"/>
      <c r="U432"/>
      <c r="V432"/>
      <c r="W432"/>
      <c r="X432"/>
      <c r="Y432"/>
      <c r="Z432"/>
      <c r="AA432"/>
      <c r="AB432"/>
    </row>
    <row r="433" spans="1:28" ht="15.75" customHeight="1">
      <c r="A433" s="359"/>
      <c r="B433" s="621" t="s">
        <v>645</v>
      </c>
      <c r="C433" s="595"/>
      <c r="D433" s="178">
        <f>D432</f>
        <v>11361</v>
      </c>
      <c r="E433" s="215"/>
      <c r="F433" s="370">
        <f>F432</f>
        <v>11361</v>
      </c>
      <c r="G433" s="436">
        <f>F433/D433</f>
        <v>1</v>
      </c>
      <c r="H433" s="629"/>
      <c r="I433" s="595"/>
      <c r="J433" s="570"/>
      <c r="K433" s="570"/>
      <c r="L433" s="570"/>
      <c r="M433" s="575"/>
      <c r="N433" s="576"/>
      <c r="O433" s="576"/>
      <c r="P433" s="576"/>
      <c r="Q433" s="576"/>
      <c r="R433" s="576"/>
      <c r="S433" s="576"/>
      <c r="T433"/>
      <c r="U433"/>
      <c r="V433"/>
      <c r="W433"/>
      <c r="X433"/>
      <c r="Y433"/>
      <c r="Z433"/>
      <c r="AA433"/>
      <c r="AB433"/>
    </row>
    <row r="434" spans="1:28" ht="15.75" customHeight="1">
      <c r="A434" s="359"/>
      <c r="B434" s="601" t="s">
        <v>613</v>
      </c>
      <c r="C434" s="602"/>
      <c r="D434" s="602"/>
      <c r="E434" s="602"/>
      <c r="F434" s="602"/>
      <c r="G434" s="602"/>
      <c r="H434" s="602"/>
      <c r="I434" s="595"/>
      <c r="J434" s="570"/>
      <c r="K434" s="570"/>
      <c r="L434" s="570"/>
      <c r="M434" s="575"/>
      <c r="N434" s="576"/>
      <c r="O434" s="576"/>
      <c r="P434" s="576"/>
      <c r="Q434" s="576"/>
      <c r="R434" s="576"/>
      <c r="S434" s="576"/>
      <c r="T434"/>
      <c r="U434"/>
      <c r="V434"/>
      <c r="W434"/>
      <c r="X434"/>
      <c r="Y434"/>
      <c r="Z434"/>
      <c r="AA434"/>
      <c r="AB434"/>
    </row>
    <row r="435" spans="1:28" ht="15.75" customHeight="1">
      <c r="A435" s="359"/>
      <c r="B435" s="604" t="s">
        <v>754</v>
      </c>
      <c r="C435" s="602"/>
      <c r="D435" s="602"/>
      <c r="E435" s="602"/>
      <c r="F435" s="602"/>
      <c r="G435" s="602"/>
      <c r="H435" s="602"/>
      <c r="I435" s="595"/>
      <c r="J435" s="570"/>
      <c r="K435" s="570"/>
      <c r="L435" s="570"/>
      <c r="M435" s="575"/>
      <c r="N435" s="576"/>
      <c r="O435" s="576"/>
      <c r="P435" s="576"/>
      <c r="Q435" s="576"/>
      <c r="R435" s="576"/>
      <c r="S435" s="576"/>
      <c r="T435"/>
      <c r="U435"/>
      <c r="V435"/>
      <c r="W435"/>
      <c r="X435"/>
      <c r="Y435"/>
      <c r="Z435"/>
      <c r="AA435"/>
      <c r="AB435"/>
    </row>
    <row r="436" spans="1:28" ht="15.75" customHeight="1">
      <c r="A436" s="359"/>
      <c r="B436" s="109" t="s">
        <v>589</v>
      </c>
      <c r="C436" s="109" t="s">
        <v>590</v>
      </c>
      <c r="D436" s="216" t="s">
        <v>591</v>
      </c>
      <c r="E436" s="176" t="s">
        <v>592</v>
      </c>
      <c r="F436" s="176" t="s">
        <v>730</v>
      </c>
      <c r="G436" s="422" t="s">
        <v>731</v>
      </c>
      <c r="H436" s="628" t="s">
        <v>593</v>
      </c>
      <c r="I436" s="595"/>
      <c r="J436" s="570"/>
      <c r="K436" s="570"/>
      <c r="L436" s="570"/>
      <c r="M436" s="575"/>
      <c r="N436" s="576"/>
      <c r="O436" s="576"/>
      <c r="P436" s="576"/>
      <c r="Q436" s="576"/>
      <c r="R436" s="576"/>
      <c r="S436" s="576"/>
      <c r="T436"/>
      <c r="U436"/>
      <c r="V436"/>
      <c r="W436"/>
      <c r="X436"/>
      <c r="Y436"/>
      <c r="Z436"/>
      <c r="AA436"/>
      <c r="AB436"/>
    </row>
    <row r="437" spans="1:28" ht="15.75" customHeight="1">
      <c r="A437" s="359"/>
      <c r="B437" s="637" t="s">
        <v>622</v>
      </c>
      <c r="C437" s="602"/>
      <c r="D437" s="602"/>
      <c r="E437" s="602"/>
      <c r="F437" s="602"/>
      <c r="G437" s="602"/>
      <c r="H437" s="602"/>
      <c r="I437" s="595"/>
      <c r="J437" s="570"/>
      <c r="K437" s="570"/>
      <c r="L437" s="570"/>
      <c r="M437" s="575"/>
      <c r="N437" s="576"/>
      <c r="O437" s="576"/>
      <c r="P437" s="576"/>
      <c r="Q437" s="576"/>
      <c r="R437" s="576"/>
      <c r="S437" s="576"/>
      <c r="T437"/>
      <c r="U437"/>
      <c r="V437"/>
      <c r="W437"/>
      <c r="X437"/>
      <c r="Y437"/>
      <c r="Z437"/>
      <c r="AA437"/>
      <c r="AB437"/>
    </row>
    <row r="438" spans="1:28" ht="15.75" customHeight="1">
      <c r="A438" s="359"/>
      <c r="B438" s="141" t="s">
        <v>589</v>
      </c>
      <c r="C438" s="220" t="s">
        <v>616</v>
      </c>
      <c r="D438" s="85" t="s">
        <v>911</v>
      </c>
      <c r="E438" s="176" t="s">
        <v>592</v>
      </c>
      <c r="F438" s="176" t="s">
        <v>730</v>
      </c>
      <c r="G438" s="422" t="s">
        <v>731</v>
      </c>
      <c r="H438" s="616" t="s">
        <v>593</v>
      </c>
      <c r="I438" s="595"/>
      <c r="J438" s="570"/>
      <c r="K438" s="570"/>
      <c r="L438" s="570"/>
      <c r="M438" s="575"/>
      <c r="N438" s="576"/>
      <c r="O438" s="576"/>
      <c r="P438" s="576"/>
      <c r="Q438" s="576"/>
      <c r="R438" s="576"/>
      <c r="S438" s="576"/>
      <c r="T438"/>
      <c r="U438"/>
      <c r="V438"/>
      <c r="W438"/>
      <c r="X438"/>
      <c r="Y438"/>
      <c r="Z438"/>
      <c r="AA438"/>
      <c r="AB438"/>
    </row>
    <row r="439" spans="1:28" ht="15.75" customHeight="1">
      <c r="A439" s="359"/>
      <c r="B439" s="141" t="s">
        <v>621</v>
      </c>
      <c r="C439" s="220" t="s">
        <v>912</v>
      </c>
      <c r="D439" s="221">
        <v>50000</v>
      </c>
      <c r="E439" s="213">
        <f>D439/D$448</f>
        <v>0.21551724137931033</v>
      </c>
      <c r="F439" s="221">
        <v>77650</v>
      </c>
      <c r="G439" s="367">
        <f>F439/D439</f>
        <v>1.5529999999999999</v>
      </c>
      <c r="H439" s="649" t="s">
        <v>1299</v>
      </c>
      <c r="I439" s="595"/>
      <c r="J439" s="570"/>
      <c r="K439" s="570"/>
      <c r="L439" s="570"/>
      <c r="M439" s="575"/>
      <c r="N439" s="576"/>
      <c r="O439" s="576"/>
      <c r="P439" s="576"/>
      <c r="Q439" s="576"/>
      <c r="R439" s="576"/>
      <c r="S439" s="576"/>
      <c r="T439"/>
      <c r="U439"/>
      <c r="V439"/>
      <c r="W439"/>
      <c r="X439"/>
      <c r="Y439"/>
      <c r="Z439"/>
      <c r="AA439"/>
      <c r="AB439"/>
    </row>
    <row r="440" spans="1:28" ht="15.75" customHeight="1">
      <c r="A440" s="359"/>
      <c r="B440" s="617" t="s">
        <v>579</v>
      </c>
      <c r="C440" s="595"/>
      <c r="D440" s="192">
        <f>D439</f>
        <v>50000</v>
      </c>
      <c r="E440" s="214">
        <f>D440/D$448</f>
        <v>0.21551724137931033</v>
      </c>
      <c r="F440" s="487">
        <f>F439</f>
        <v>77650</v>
      </c>
      <c r="G440" s="432">
        <f>F440/D440</f>
        <v>1.5529999999999999</v>
      </c>
      <c r="H440" s="789"/>
      <c r="I440" s="595"/>
      <c r="J440" s="570"/>
      <c r="K440" s="570"/>
      <c r="L440" s="570"/>
      <c r="M440" s="575"/>
      <c r="N440" s="576"/>
      <c r="O440" s="576"/>
      <c r="P440" s="576"/>
      <c r="Q440" s="576"/>
      <c r="R440" s="576"/>
      <c r="S440" s="576"/>
      <c r="T440"/>
      <c r="U440"/>
      <c r="V440"/>
      <c r="W440"/>
      <c r="X440"/>
      <c r="Y440"/>
      <c r="Z440"/>
      <c r="AA440"/>
      <c r="AB440"/>
    </row>
    <row r="441" spans="1:28" ht="15.75" customHeight="1">
      <c r="A441" s="359"/>
      <c r="B441" s="637" t="s">
        <v>913</v>
      </c>
      <c r="C441" s="602"/>
      <c r="D441" s="602"/>
      <c r="E441" s="602"/>
      <c r="F441" s="602"/>
      <c r="G441" s="602"/>
      <c r="H441" s="602"/>
      <c r="I441" s="595"/>
      <c r="J441" s="570"/>
      <c r="K441" s="570"/>
      <c r="L441" s="570"/>
      <c r="M441" s="575"/>
      <c r="N441" s="576"/>
      <c r="O441" s="576"/>
      <c r="P441" s="576"/>
      <c r="Q441" s="576"/>
      <c r="R441" s="576"/>
      <c r="S441" s="576"/>
      <c r="T441"/>
      <c r="U441"/>
      <c r="V441"/>
      <c r="W441"/>
      <c r="X441"/>
      <c r="Y441"/>
      <c r="Z441"/>
      <c r="AA441"/>
      <c r="AB441"/>
    </row>
    <row r="442" spans="1:28" ht="15.75" customHeight="1">
      <c r="A442" s="359"/>
      <c r="B442" s="109" t="s">
        <v>589</v>
      </c>
      <c r="C442" s="109" t="s">
        <v>590</v>
      </c>
      <c r="D442" s="216" t="s">
        <v>591</v>
      </c>
      <c r="E442" s="176" t="s">
        <v>592</v>
      </c>
      <c r="F442" s="176" t="s">
        <v>730</v>
      </c>
      <c r="G442" s="422" t="s">
        <v>731</v>
      </c>
      <c r="H442" s="628" t="s">
        <v>593</v>
      </c>
      <c r="I442" s="595"/>
      <c r="J442" s="570"/>
      <c r="K442" s="570"/>
      <c r="L442" s="570"/>
      <c r="M442" s="575"/>
      <c r="N442" s="576"/>
      <c r="O442" s="576"/>
      <c r="P442" s="576"/>
      <c r="Q442" s="576"/>
      <c r="R442" s="576"/>
      <c r="S442" s="576"/>
      <c r="T442"/>
      <c r="U442"/>
      <c r="V442"/>
      <c r="W442"/>
      <c r="X442"/>
      <c r="Y442"/>
      <c r="Z442"/>
      <c r="AA442"/>
      <c r="AB442"/>
    </row>
    <row r="443" spans="1:28" ht="15.75" customHeight="1">
      <c r="A443" s="359"/>
      <c r="B443" s="141" t="s">
        <v>626</v>
      </c>
      <c r="C443" s="141" t="s">
        <v>627</v>
      </c>
      <c r="D443" s="117">
        <v>133000</v>
      </c>
      <c r="E443" s="213">
        <f t="shared" ref="E443:E448" si="50">D443/D$448</f>
        <v>0.57327586206896552</v>
      </c>
      <c r="F443" s="221">
        <v>123380</v>
      </c>
      <c r="G443" s="367">
        <f t="shared" ref="G443:G448" si="51">F443/D443</f>
        <v>0.92766917293233087</v>
      </c>
      <c r="H443" s="625" t="s">
        <v>1464</v>
      </c>
      <c r="I443" s="656"/>
      <c r="J443" s="570"/>
      <c r="K443" s="570"/>
      <c r="L443" s="570"/>
      <c r="M443" s="575"/>
      <c r="N443" s="576"/>
      <c r="O443" s="576"/>
      <c r="P443" s="576"/>
      <c r="Q443" s="576"/>
      <c r="R443" s="576"/>
      <c r="S443" s="576"/>
      <c r="T443"/>
      <c r="U443"/>
      <c r="V443"/>
      <c r="W443"/>
      <c r="X443"/>
      <c r="Y443"/>
      <c r="Z443"/>
      <c r="AA443"/>
      <c r="AB443"/>
    </row>
    <row r="444" spans="1:28" ht="15.75" customHeight="1">
      <c r="A444" s="359"/>
      <c r="B444" s="141" t="s">
        <v>620</v>
      </c>
      <c r="C444" s="141" t="s">
        <v>699</v>
      </c>
      <c r="D444" s="117">
        <v>40000</v>
      </c>
      <c r="E444" s="213">
        <f t="shared" si="50"/>
        <v>0.17241379310344829</v>
      </c>
      <c r="F444" s="221">
        <v>19160</v>
      </c>
      <c r="G444" s="367">
        <f t="shared" si="51"/>
        <v>0.47899999999999998</v>
      </c>
      <c r="H444" s="625" t="s">
        <v>1470</v>
      </c>
      <c r="I444" s="656"/>
      <c r="J444" s="570"/>
      <c r="K444" s="570"/>
      <c r="L444" s="570"/>
      <c r="M444" s="575"/>
      <c r="N444" s="576"/>
      <c r="O444" s="576"/>
      <c r="P444" s="576"/>
      <c r="Q444" s="576"/>
      <c r="R444" s="576"/>
      <c r="S444" s="576"/>
      <c r="T444"/>
      <c r="U444"/>
      <c r="V444"/>
      <c r="W444"/>
      <c r="X444"/>
      <c r="Y444"/>
      <c r="Z444"/>
      <c r="AA444"/>
      <c r="AB444"/>
    </row>
    <row r="445" spans="1:28" ht="15.75" customHeight="1">
      <c r="A445" s="359"/>
      <c r="B445" s="141" t="s">
        <v>625</v>
      </c>
      <c r="C445" s="141" t="s">
        <v>699</v>
      </c>
      <c r="D445" s="117">
        <v>9000</v>
      </c>
      <c r="E445" s="213">
        <f t="shared" si="50"/>
        <v>3.8793103448275863E-2</v>
      </c>
      <c r="F445" s="221">
        <v>390</v>
      </c>
      <c r="G445" s="367">
        <f t="shared" si="51"/>
        <v>4.3333333333333335E-2</v>
      </c>
      <c r="H445" s="600" t="s">
        <v>1300</v>
      </c>
      <c r="I445" s="595"/>
      <c r="J445" s="570"/>
      <c r="K445" s="570"/>
      <c r="L445" s="570"/>
      <c r="M445" s="575"/>
      <c r="N445" s="576"/>
      <c r="O445" s="576"/>
      <c r="P445" s="576"/>
      <c r="Q445" s="576"/>
      <c r="R445" s="576"/>
      <c r="S445" s="576"/>
      <c r="T445"/>
      <c r="U445"/>
      <c r="V445"/>
      <c r="W445"/>
      <c r="X445"/>
      <c r="Y445"/>
      <c r="Z445"/>
      <c r="AA445"/>
      <c r="AB445"/>
    </row>
    <row r="446" spans="1:28" ht="15.75" customHeight="1">
      <c r="A446" s="359"/>
      <c r="B446" s="594" t="s">
        <v>579</v>
      </c>
      <c r="C446" s="595"/>
      <c r="D446" s="192">
        <f>SUM(D443:D445)</f>
        <v>182000</v>
      </c>
      <c r="E446" s="214">
        <f t="shared" si="50"/>
        <v>0.78448275862068961</v>
      </c>
      <c r="F446" s="374">
        <f>SUM(F443:F445)</f>
        <v>142930</v>
      </c>
      <c r="G446" s="432">
        <f t="shared" si="51"/>
        <v>0.78532967032967038</v>
      </c>
      <c r="H446" s="594"/>
      <c r="I446" s="595"/>
      <c r="J446" s="570"/>
      <c r="K446" s="570"/>
      <c r="L446" s="570"/>
      <c r="M446" s="575"/>
      <c r="N446" s="576"/>
      <c r="O446" s="576"/>
      <c r="P446" s="576"/>
      <c r="Q446" s="576"/>
      <c r="R446" s="576"/>
      <c r="S446" s="576"/>
      <c r="T446"/>
      <c r="U446"/>
      <c r="V446"/>
      <c r="W446"/>
      <c r="X446"/>
      <c r="Y446"/>
      <c r="Z446"/>
      <c r="AA446"/>
      <c r="AB446"/>
    </row>
    <row r="447" spans="1:28" ht="15.75" customHeight="1">
      <c r="A447" s="359"/>
      <c r="B447" s="618" t="s">
        <v>917</v>
      </c>
      <c r="C447" s="595"/>
      <c r="D447" s="189">
        <f>D440+D446</f>
        <v>232000</v>
      </c>
      <c r="E447" s="217">
        <f t="shared" si="50"/>
        <v>1</v>
      </c>
      <c r="F447" s="373">
        <f>F440+F446</f>
        <v>220580</v>
      </c>
      <c r="G447" s="433">
        <f t="shared" si="51"/>
        <v>0.95077586206896547</v>
      </c>
      <c r="H447" s="618"/>
      <c r="I447" s="595"/>
      <c r="J447" s="570"/>
      <c r="K447" s="570"/>
      <c r="L447" s="570"/>
      <c r="M447" s="575"/>
      <c r="N447" s="576"/>
      <c r="O447" s="576"/>
      <c r="P447" s="576"/>
      <c r="Q447" s="576"/>
      <c r="R447" s="576"/>
      <c r="S447" s="576"/>
      <c r="T447"/>
      <c r="U447"/>
      <c r="V447"/>
      <c r="W447"/>
      <c r="X447"/>
      <c r="Y447"/>
      <c r="Z447"/>
      <c r="AA447"/>
      <c r="AB447"/>
    </row>
    <row r="448" spans="1:28" ht="15.75" customHeight="1">
      <c r="A448" s="359"/>
      <c r="B448" s="621" t="s">
        <v>572</v>
      </c>
      <c r="C448" s="595"/>
      <c r="D448" s="178">
        <f>D447</f>
        <v>232000</v>
      </c>
      <c r="E448" s="215">
        <f t="shared" si="50"/>
        <v>1</v>
      </c>
      <c r="F448" s="376">
        <f>F447</f>
        <v>220580</v>
      </c>
      <c r="G448" s="436">
        <f t="shared" si="51"/>
        <v>0.95077586206896547</v>
      </c>
      <c r="H448" s="621"/>
      <c r="I448" s="595"/>
      <c r="J448" s="570"/>
      <c r="K448" s="570"/>
      <c r="L448" s="570"/>
      <c r="M448" s="575"/>
      <c r="N448" s="576"/>
      <c r="O448" s="576"/>
      <c r="P448" s="576"/>
      <c r="Q448" s="576"/>
      <c r="R448" s="576"/>
      <c r="S448" s="576"/>
      <c r="T448"/>
      <c r="U448"/>
      <c r="V448"/>
      <c r="W448"/>
      <c r="X448"/>
      <c r="Y448"/>
      <c r="Z448"/>
      <c r="AA448"/>
      <c r="AB448"/>
    </row>
    <row r="449" spans="1:28" ht="15.75" customHeight="1">
      <c r="A449" s="359"/>
      <c r="B449" s="604" t="s">
        <v>758</v>
      </c>
      <c r="C449" s="602"/>
      <c r="D449" s="602"/>
      <c r="E449" s="602"/>
      <c r="F449" s="602"/>
      <c r="G449" s="602"/>
      <c r="H449" s="602"/>
      <c r="I449" s="595"/>
      <c r="J449" s="570"/>
      <c r="K449" s="570"/>
      <c r="L449" s="570"/>
      <c r="M449" s="575"/>
      <c r="N449" s="576"/>
      <c r="O449" s="576"/>
      <c r="P449" s="576"/>
      <c r="Q449" s="576"/>
      <c r="R449" s="576"/>
      <c r="S449" s="576"/>
      <c r="T449"/>
      <c r="U449"/>
      <c r="V449"/>
      <c r="W449"/>
      <c r="X449"/>
      <c r="Y449"/>
      <c r="Z449"/>
      <c r="AA449"/>
      <c r="AB449"/>
    </row>
    <row r="450" spans="1:28" ht="15.75" customHeight="1">
      <c r="A450" s="359"/>
      <c r="B450" s="109" t="s">
        <v>642</v>
      </c>
      <c r="C450" s="109" t="s">
        <v>616</v>
      </c>
      <c r="D450" s="175" t="s">
        <v>591</v>
      </c>
      <c r="E450" s="176" t="s">
        <v>592</v>
      </c>
      <c r="F450" s="176" t="s">
        <v>730</v>
      </c>
      <c r="G450" s="422" t="s">
        <v>731</v>
      </c>
      <c r="H450" s="607" t="s">
        <v>593</v>
      </c>
      <c r="I450" s="595"/>
      <c r="J450" s="570"/>
      <c r="K450" s="570"/>
      <c r="L450" s="570"/>
      <c r="M450" s="575"/>
      <c r="N450" s="576"/>
      <c r="O450" s="576"/>
      <c r="P450" s="576"/>
      <c r="Q450" s="576"/>
      <c r="R450" s="576"/>
      <c r="S450" s="576"/>
      <c r="T450"/>
      <c r="U450"/>
      <c r="V450"/>
      <c r="W450"/>
      <c r="X450"/>
      <c r="Y450"/>
      <c r="Z450"/>
      <c r="AA450"/>
      <c r="AB450"/>
    </row>
    <row r="451" spans="1:28" ht="15.75" customHeight="1">
      <c r="A451" s="359"/>
      <c r="B451" s="632" t="s">
        <v>672</v>
      </c>
      <c r="C451" s="220" t="s">
        <v>918</v>
      </c>
      <c r="D451" s="221">
        <v>4500</v>
      </c>
      <c r="E451" s="213">
        <f>D451/D$500</f>
        <v>1.1026952321908593E-2</v>
      </c>
      <c r="F451" s="221">
        <v>4500</v>
      </c>
      <c r="G451" s="367">
        <f>F451/D451</f>
        <v>1</v>
      </c>
      <c r="H451" s="600" t="s">
        <v>919</v>
      </c>
      <c r="I451" s="595"/>
      <c r="J451" s="570"/>
      <c r="K451" s="570"/>
      <c r="L451" s="570"/>
      <c r="M451" s="575"/>
      <c r="N451" s="576"/>
      <c r="O451" s="576"/>
      <c r="P451" s="576"/>
      <c r="Q451" s="576"/>
      <c r="R451" s="576"/>
      <c r="S451" s="576"/>
      <c r="T451"/>
      <c r="U451"/>
      <c r="V451"/>
      <c r="W451"/>
      <c r="X451"/>
      <c r="Y451"/>
      <c r="Z451"/>
      <c r="AA451"/>
      <c r="AB451"/>
    </row>
    <row r="452" spans="1:28" ht="15.75" customHeight="1">
      <c r="A452" s="359"/>
      <c r="B452" s="598"/>
      <c r="C452" s="220" t="s">
        <v>831</v>
      </c>
      <c r="D452" s="221">
        <v>1000</v>
      </c>
      <c r="E452" s="213">
        <f>D452/D$500</f>
        <v>2.4504338493130211E-3</v>
      </c>
      <c r="F452" s="221">
        <v>0</v>
      </c>
      <c r="G452" s="367">
        <f>F452/D452</f>
        <v>0</v>
      </c>
      <c r="H452" s="605" t="s">
        <v>1301</v>
      </c>
      <c r="I452" s="595"/>
      <c r="J452" s="570"/>
      <c r="K452" s="570"/>
      <c r="L452" s="570"/>
      <c r="M452" s="575"/>
      <c r="N452" s="576"/>
      <c r="O452" s="576"/>
      <c r="P452" s="576"/>
      <c r="Q452" s="576"/>
      <c r="R452" s="576"/>
      <c r="S452" s="576"/>
      <c r="T452"/>
      <c r="U452"/>
      <c r="V452"/>
      <c r="W452"/>
      <c r="X452"/>
      <c r="Y452"/>
      <c r="Z452"/>
      <c r="AA452"/>
      <c r="AB452"/>
    </row>
    <row r="453" spans="1:28" ht="15.75" customHeight="1">
      <c r="A453" s="359"/>
      <c r="B453" s="599"/>
      <c r="C453" s="220" t="s">
        <v>806</v>
      </c>
      <c r="D453" s="221">
        <v>500</v>
      </c>
      <c r="E453" s="213">
        <f>D453/D$500</f>
        <v>1.2252169246565105E-3</v>
      </c>
      <c r="F453" s="221">
        <v>150</v>
      </c>
      <c r="G453" s="367">
        <f>F453/D453</f>
        <v>0.3</v>
      </c>
      <c r="H453" s="605" t="s">
        <v>1302</v>
      </c>
      <c r="I453" s="595"/>
      <c r="J453" s="570"/>
      <c r="K453" s="570"/>
      <c r="L453" s="570"/>
      <c r="M453" s="575"/>
      <c r="N453" s="576"/>
      <c r="O453" s="576"/>
      <c r="P453" s="576"/>
      <c r="Q453" s="576"/>
      <c r="R453" s="576"/>
      <c r="S453" s="576"/>
      <c r="T453"/>
      <c r="U453"/>
      <c r="V453"/>
      <c r="W453"/>
      <c r="X453"/>
      <c r="Y453"/>
      <c r="Z453"/>
      <c r="AA453"/>
      <c r="AB453"/>
    </row>
    <row r="454" spans="1:28" ht="15.75" customHeight="1">
      <c r="A454" s="359"/>
      <c r="B454" s="594" t="s">
        <v>579</v>
      </c>
      <c r="C454" s="595"/>
      <c r="D454" s="192">
        <f>SUM(D451:D453)</f>
        <v>6000</v>
      </c>
      <c r="E454" s="214">
        <f>D454/D$500</f>
        <v>1.4702603095878125E-2</v>
      </c>
      <c r="F454" s="374">
        <f>SUM(F451:F453)</f>
        <v>4650</v>
      </c>
      <c r="G454" s="432">
        <f>F454/D454</f>
        <v>0.77500000000000002</v>
      </c>
      <c r="H454" s="594"/>
      <c r="I454" s="595"/>
      <c r="J454" s="570"/>
      <c r="K454" s="570"/>
      <c r="L454" s="570"/>
      <c r="M454" s="575"/>
      <c r="N454" s="576"/>
      <c r="O454" s="576"/>
      <c r="P454" s="576"/>
      <c r="Q454" s="576"/>
      <c r="R454" s="576"/>
      <c r="S454" s="576"/>
      <c r="T454"/>
      <c r="U454"/>
      <c r="V454"/>
      <c r="W454"/>
      <c r="X454"/>
      <c r="Y454"/>
      <c r="Z454"/>
      <c r="AA454"/>
      <c r="AB454"/>
    </row>
    <row r="455" spans="1:28" ht="15.75" customHeight="1">
      <c r="A455" s="359"/>
      <c r="B455" s="637" t="s">
        <v>622</v>
      </c>
      <c r="C455" s="602"/>
      <c r="D455" s="602"/>
      <c r="E455" s="602"/>
      <c r="F455" s="602"/>
      <c r="G455" s="602"/>
      <c r="H455" s="602"/>
      <c r="I455" s="595"/>
      <c r="J455" s="570"/>
      <c r="K455" s="570"/>
      <c r="L455" s="570"/>
      <c r="M455" s="575"/>
      <c r="N455" s="576"/>
      <c r="O455" s="576"/>
      <c r="P455" s="576"/>
      <c r="Q455" s="576"/>
      <c r="R455" s="576"/>
      <c r="S455" s="576"/>
      <c r="T455"/>
      <c r="U455"/>
      <c r="V455"/>
      <c r="W455"/>
      <c r="X455"/>
      <c r="Y455"/>
      <c r="Z455"/>
      <c r="AA455"/>
      <c r="AB455"/>
    </row>
    <row r="456" spans="1:28" ht="15.75" customHeight="1">
      <c r="A456" s="359"/>
      <c r="B456" s="109" t="s">
        <v>642</v>
      </c>
      <c r="C456" s="109" t="s">
        <v>616</v>
      </c>
      <c r="D456" s="175" t="s">
        <v>591</v>
      </c>
      <c r="E456" s="176" t="s">
        <v>592</v>
      </c>
      <c r="F456" s="176" t="s">
        <v>730</v>
      </c>
      <c r="G456" s="422" t="s">
        <v>731</v>
      </c>
      <c r="H456" s="607" t="s">
        <v>593</v>
      </c>
      <c r="I456" s="595"/>
      <c r="J456" s="570"/>
      <c r="K456" s="570"/>
      <c r="L456" s="570"/>
      <c r="M456" s="575"/>
      <c r="N456" s="576"/>
      <c r="O456" s="576"/>
      <c r="P456" s="576"/>
      <c r="Q456" s="576"/>
      <c r="R456" s="576"/>
      <c r="S456" s="576"/>
      <c r="T456"/>
      <c r="U456"/>
      <c r="V456"/>
      <c r="W456"/>
      <c r="X456"/>
      <c r="Y456"/>
      <c r="Z456"/>
      <c r="AA456"/>
      <c r="AB456"/>
    </row>
    <row r="457" spans="1:28" ht="15.75" customHeight="1">
      <c r="A457" s="359"/>
      <c r="B457" s="632" t="s">
        <v>672</v>
      </c>
      <c r="C457" s="220" t="s">
        <v>736</v>
      </c>
      <c r="D457" s="221">
        <v>2000</v>
      </c>
      <c r="E457" s="213">
        <f t="shared" ref="E457:E465" si="52">D457/D$500</f>
        <v>4.9008676986260422E-3</v>
      </c>
      <c r="F457" s="221">
        <v>2000</v>
      </c>
      <c r="G457" s="367">
        <f t="shared" ref="G457:G465" si="53">F457/D457</f>
        <v>1</v>
      </c>
      <c r="H457" s="605" t="s">
        <v>1303</v>
      </c>
      <c r="I457" s="595"/>
      <c r="J457" s="570"/>
      <c r="K457" s="570"/>
      <c r="L457" s="570"/>
      <c r="M457" s="575"/>
      <c r="N457" s="576"/>
      <c r="O457" s="576"/>
      <c r="P457" s="576"/>
      <c r="Q457" s="576"/>
      <c r="R457" s="576"/>
      <c r="S457" s="576"/>
      <c r="T457"/>
      <c r="U457"/>
      <c r="V457"/>
      <c r="W457"/>
      <c r="X457"/>
      <c r="Y457"/>
      <c r="Z457"/>
      <c r="AA457"/>
      <c r="AB457"/>
    </row>
    <row r="458" spans="1:28" ht="15.75" customHeight="1">
      <c r="A458" s="359"/>
      <c r="B458" s="599"/>
      <c r="C458" s="220" t="s">
        <v>759</v>
      </c>
      <c r="D458" s="221">
        <v>200</v>
      </c>
      <c r="E458" s="213">
        <f t="shared" si="52"/>
        <v>4.9008676986260415E-4</v>
      </c>
      <c r="F458" s="221">
        <v>200</v>
      </c>
      <c r="G458" s="367">
        <f t="shared" si="53"/>
        <v>1</v>
      </c>
      <c r="H458" s="600" t="s">
        <v>1304</v>
      </c>
      <c r="I458" s="595"/>
      <c r="J458" s="570"/>
      <c r="K458" s="570"/>
      <c r="L458" s="570"/>
      <c r="M458" s="575"/>
      <c r="N458" s="576"/>
      <c r="O458" s="576"/>
      <c r="P458" s="576"/>
      <c r="Q458" s="576"/>
      <c r="R458" s="576"/>
      <c r="S458" s="576"/>
      <c r="T458"/>
      <c r="U458"/>
      <c r="V458"/>
      <c r="W458"/>
      <c r="X458"/>
      <c r="Y458"/>
      <c r="Z458"/>
      <c r="AA458"/>
      <c r="AB458"/>
    </row>
    <row r="459" spans="1:28" ht="15.75" customHeight="1">
      <c r="A459" s="359"/>
      <c r="B459" s="594" t="s">
        <v>579</v>
      </c>
      <c r="C459" s="595"/>
      <c r="D459" s="192">
        <f>SUM(D457:D458)</f>
        <v>2200</v>
      </c>
      <c r="E459" s="214">
        <f t="shared" si="52"/>
        <v>5.3909544684886462E-3</v>
      </c>
      <c r="F459" s="374">
        <f>SUM(F457:F458)</f>
        <v>2200</v>
      </c>
      <c r="G459" s="432">
        <f t="shared" si="53"/>
        <v>1</v>
      </c>
      <c r="H459" s="594"/>
      <c r="I459" s="595"/>
      <c r="J459" s="570"/>
      <c r="K459" s="570"/>
      <c r="L459" s="570"/>
      <c r="M459" s="575"/>
      <c r="N459" s="576"/>
      <c r="O459" s="576"/>
      <c r="P459" s="576"/>
      <c r="Q459" s="576"/>
      <c r="R459" s="576"/>
      <c r="S459" s="576"/>
      <c r="T459"/>
      <c r="U459"/>
      <c r="V459"/>
      <c r="W459"/>
      <c r="X459"/>
      <c r="Y459"/>
      <c r="Z459"/>
      <c r="AA459"/>
      <c r="AB459"/>
    </row>
    <row r="460" spans="1:28" ht="15.75" customHeight="1">
      <c r="A460" s="359"/>
      <c r="B460" s="632" t="s">
        <v>720</v>
      </c>
      <c r="C460" s="220" t="s">
        <v>924</v>
      </c>
      <c r="D460" s="221">
        <v>63000</v>
      </c>
      <c r="E460" s="213">
        <f t="shared" si="52"/>
        <v>0.15437733250672031</v>
      </c>
      <c r="F460" s="221">
        <v>38430</v>
      </c>
      <c r="G460" s="367">
        <f t="shared" si="53"/>
        <v>0.61</v>
      </c>
      <c r="H460" s="605" t="s">
        <v>1305</v>
      </c>
      <c r="I460" s="595"/>
      <c r="J460" s="570"/>
      <c r="K460" s="570"/>
      <c r="L460" s="570"/>
      <c r="M460" s="575"/>
      <c r="N460" s="576"/>
      <c r="O460" s="576"/>
      <c r="P460" s="576"/>
      <c r="Q460" s="576"/>
      <c r="R460" s="576"/>
      <c r="S460" s="576"/>
      <c r="T460"/>
      <c r="U460"/>
      <c r="V460"/>
      <c r="W460"/>
      <c r="X460"/>
      <c r="Y460"/>
      <c r="Z460"/>
      <c r="AA460"/>
      <c r="AB460"/>
    </row>
    <row r="461" spans="1:28" ht="15.75" customHeight="1">
      <c r="A461" s="359"/>
      <c r="B461" s="598"/>
      <c r="C461" s="220" t="s">
        <v>926</v>
      </c>
      <c r="D461" s="221">
        <v>1980</v>
      </c>
      <c r="E461" s="213">
        <f t="shared" si="52"/>
        <v>4.8518590216397811E-3</v>
      </c>
      <c r="F461" s="221">
        <v>1980</v>
      </c>
      <c r="G461" s="367">
        <f t="shared" si="53"/>
        <v>1</v>
      </c>
      <c r="H461" s="605" t="s">
        <v>1306</v>
      </c>
      <c r="I461" s="595"/>
      <c r="J461" s="570"/>
      <c r="K461" s="570"/>
      <c r="L461" s="570"/>
      <c r="M461" s="575"/>
      <c r="N461" s="576"/>
      <c r="O461" s="576"/>
      <c r="P461" s="576"/>
      <c r="Q461" s="576"/>
      <c r="R461" s="576"/>
      <c r="S461" s="576"/>
      <c r="T461"/>
      <c r="U461"/>
      <c r="V461"/>
      <c r="W461"/>
      <c r="X461"/>
      <c r="Y461"/>
      <c r="Z461"/>
      <c r="AA461"/>
      <c r="AB461"/>
    </row>
    <row r="462" spans="1:28" ht="15.75" customHeight="1">
      <c r="A462" s="359"/>
      <c r="B462" s="598"/>
      <c r="C462" s="220" t="s">
        <v>928</v>
      </c>
      <c r="D462" s="221">
        <v>14400</v>
      </c>
      <c r="E462" s="213">
        <f t="shared" si="52"/>
        <v>3.5286247430107498E-2</v>
      </c>
      <c r="F462" s="221">
        <v>14400</v>
      </c>
      <c r="G462" s="367">
        <f t="shared" si="53"/>
        <v>1</v>
      </c>
      <c r="H462" s="605" t="s">
        <v>1307</v>
      </c>
      <c r="I462" s="595"/>
      <c r="J462" s="570"/>
      <c r="K462" s="570"/>
      <c r="L462" s="570"/>
      <c r="M462" s="575"/>
      <c r="N462" s="576"/>
      <c r="O462" s="576"/>
      <c r="P462" s="576"/>
      <c r="Q462" s="576"/>
      <c r="R462" s="576"/>
      <c r="S462" s="576"/>
      <c r="T462"/>
      <c r="U462"/>
      <c r="V462"/>
      <c r="W462"/>
      <c r="X462"/>
      <c r="Y462"/>
      <c r="Z462"/>
      <c r="AA462"/>
      <c r="AB462"/>
    </row>
    <row r="463" spans="1:28" ht="15.75" customHeight="1">
      <c r="A463" s="359"/>
      <c r="B463" s="599"/>
      <c r="C463" s="220" t="s">
        <v>930</v>
      </c>
      <c r="D463" s="221">
        <v>10000</v>
      </c>
      <c r="E463" s="213">
        <f t="shared" si="52"/>
        <v>2.4504338493130207E-2</v>
      </c>
      <c r="F463" s="221">
        <v>10000</v>
      </c>
      <c r="G463" s="367">
        <f t="shared" si="53"/>
        <v>1</v>
      </c>
      <c r="H463" s="605" t="s">
        <v>1308</v>
      </c>
      <c r="I463" s="595"/>
      <c r="J463" s="570"/>
      <c r="K463" s="570"/>
      <c r="L463" s="570"/>
      <c r="M463" s="575"/>
      <c r="N463" s="576"/>
      <c r="O463" s="576"/>
      <c r="P463" s="576"/>
      <c r="Q463" s="576"/>
      <c r="R463" s="576"/>
      <c r="S463" s="576"/>
      <c r="T463"/>
      <c r="U463"/>
      <c r="V463"/>
      <c r="W463"/>
      <c r="X463"/>
      <c r="Y463"/>
      <c r="Z463"/>
      <c r="AA463"/>
      <c r="AB463"/>
    </row>
    <row r="464" spans="1:28" ht="15.75" customHeight="1">
      <c r="A464" s="359"/>
      <c r="B464" s="594" t="s">
        <v>579</v>
      </c>
      <c r="C464" s="595"/>
      <c r="D464" s="192">
        <f>SUM(D460:D463)</f>
        <v>89380</v>
      </c>
      <c r="E464" s="214">
        <f t="shared" si="52"/>
        <v>0.21901977745159781</v>
      </c>
      <c r="F464" s="381">
        <f>SUM(F460:F463)</f>
        <v>64810</v>
      </c>
      <c r="G464" s="432">
        <f t="shared" si="53"/>
        <v>0.72510628776012531</v>
      </c>
      <c r="H464" s="791"/>
      <c r="I464" s="595"/>
      <c r="J464" s="570"/>
      <c r="K464" s="570"/>
      <c r="L464" s="570"/>
      <c r="M464" s="575"/>
      <c r="N464" s="576"/>
      <c r="O464" s="576"/>
      <c r="P464" s="576"/>
      <c r="Q464" s="576"/>
      <c r="R464" s="576"/>
      <c r="S464" s="576"/>
      <c r="T464"/>
      <c r="U464"/>
      <c r="V464"/>
      <c r="W464"/>
      <c r="X464"/>
      <c r="Y464"/>
      <c r="Z464"/>
      <c r="AA464"/>
      <c r="AB464"/>
    </row>
    <row r="465" spans="1:28" ht="15.75" customHeight="1">
      <c r="A465" s="359"/>
      <c r="B465" s="743" t="s">
        <v>932</v>
      </c>
      <c r="C465" s="595"/>
      <c r="D465" s="218">
        <f>D459+D464</f>
        <v>91580</v>
      </c>
      <c r="E465" s="219">
        <f t="shared" si="52"/>
        <v>0.22441073192008645</v>
      </c>
      <c r="F465" s="384">
        <f>F459+F464</f>
        <v>67010</v>
      </c>
      <c r="G465" s="439">
        <f t="shared" si="53"/>
        <v>0.73170998034505352</v>
      </c>
      <c r="H465" s="781"/>
      <c r="I465" s="595"/>
      <c r="J465" s="570"/>
      <c r="K465" s="570"/>
      <c r="L465" s="570"/>
      <c r="M465" s="575"/>
      <c r="N465" s="576"/>
      <c r="O465" s="576"/>
      <c r="P465" s="576"/>
      <c r="Q465" s="576"/>
      <c r="R465" s="576"/>
      <c r="S465" s="576"/>
      <c r="T465"/>
      <c r="U465"/>
      <c r="V465"/>
      <c r="W465"/>
      <c r="X465"/>
      <c r="Y465"/>
      <c r="Z465"/>
      <c r="AA465"/>
      <c r="AB465"/>
    </row>
    <row r="466" spans="1:28" ht="15.75" customHeight="1">
      <c r="A466" s="359"/>
      <c r="B466" s="637" t="s">
        <v>699</v>
      </c>
      <c r="C466" s="602"/>
      <c r="D466" s="602"/>
      <c r="E466" s="602"/>
      <c r="F466" s="602"/>
      <c r="G466" s="602"/>
      <c r="H466" s="602"/>
      <c r="I466" s="595"/>
      <c r="J466" s="570"/>
      <c r="K466" s="570"/>
      <c r="L466" s="570"/>
      <c r="M466" s="575"/>
      <c r="N466" s="576"/>
      <c r="O466" s="576"/>
      <c r="P466" s="576"/>
      <c r="Q466" s="576"/>
      <c r="R466" s="576"/>
      <c r="S466" s="576"/>
      <c r="T466"/>
      <c r="U466"/>
      <c r="V466"/>
      <c r="W466"/>
      <c r="X466"/>
      <c r="Y466"/>
      <c r="Z466"/>
      <c r="AA466"/>
      <c r="AB466"/>
    </row>
    <row r="467" spans="1:28" ht="15.75" customHeight="1">
      <c r="A467" s="359"/>
      <c r="B467" s="109" t="s">
        <v>642</v>
      </c>
      <c r="C467" s="109" t="s">
        <v>616</v>
      </c>
      <c r="D467" s="175" t="s">
        <v>591</v>
      </c>
      <c r="E467" s="176" t="s">
        <v>592</v>
      </c>
      <c r="F467" s="176" t="s">
        <v>730</v>
      </c>
      <c r="G467" s="422" t="s">
        <v>731</v>
      </c>
      <c r="H467" s="607" t="s">
        <v>593</v>
      </c>
      <c r="I467" s="595"/>
      <c r="J467" s="570"/>
      <c r="K467" s="570"/>
      <c r="L467" s="570"/>
      <c r="M467" s="575"/>
      <c r="N467" s="576"/>
      <c r="O467" s="576"/>
      <c r="P467" s="576"/>
      <c r="Q467" s="576"/>
      <c r="R467" s="576"/>
      <c r="S467" s="576"/>
      <c r="T467"/>
      <c r="U467"/>
      <c r="V467"/>
      <c r="W467"/>
      <c r="X467"/>
      <c r="Y467"/>
      <c r="Z467"/>
      <c r="AA467"/>
      <c r="AB467"/>
    </row>
    <row r="468" spans="1:28" ht="15.75" customHeight="1">
      <c r="A468" s="359"/>
      <c r="B468" s="141" t="s">
        <v>933</v>
      </c>
      <c r="C468" s="220"/>
      <c r="D468" s="221">
        <v>22500</v>
      </c>
      <c r="E468" s="213">
        <f t="shared" ref="E468:E485" si="54">D468/D$500</f>
        <v>5.5134761609542969E-2</v>
      </c>
      <c r="F468" s="221">
        <v>15399</v>
      </c>
      <c r="G468" s="367">
        <f>F468/D468</f>
        <v>0.68440000000000001</v>
      </c>
      <c r="H468" s="605" t="s">
        <v>1309</v>
      </c>
      <c r="I468" s="595"/>
      <c r="J468" s="570"/>
      <c r="K468" s="570"/>
      <c r="L468" s="570"/>
      <c r="M468" s="575"/>
      <c r="N468" s="576"/>
      <c r="O468" s="576"/>
      <c r="P468" s="576"/>
      <c r="Q468" s="576"/>
      <c r="R468" s="576"/>
      <c r="S468" s="576"/>
      <c r="T468"/>
      <c r="U468"/>
      <c r="V468"/>
      <c r="W468"/>
      <c r="X468"/>
      <c r="Y468"/>
      <c r="Z468"/>
      <c r="AA468"/>
      <c r="AB468"/>
    </row>
    <row r="469" spans="1:28" ht="15.75" customHeight="1">
      <c r="A469" s="359"/>
      <c r="B469" s="141" t="s">
        <v>935</v>
      </c>
      <c r="C469" s="220"/>
      <c r="D469" s="221">
        <v>21500</v>
      </c>
      <c r="E469" s="213">
        <f t="shared" si="54"/>
        <v>5.2684327760229951E-2</v>
      </c>
      <c r="F469" s="221">
        <v>10841</v>
      </c>
      <c r="G469" s="367">
        <f>F469/D469</f>
        <v>0.50423255813953494</v>
      </c>
      <c r="H469" s="625" t="s">
        <v>1310</v>
      </c>
      <c r="I469" s="656"/>
      <c r="J469" s="570"/>
      <c r="K469" s="570"/>
      <c r="L469" s="570"/>
      <c r="M469" s="872"/>
      <c r="N469" s="576"/>
      <c r="O469" s="576"/>
      <c r="P469" s="576"/>
      <c r="Q469" s="576"/>
      <c r="R469" s="576"/>
      <c r="S469" s="576"/>
      <c r="T469"/>
      <c r="U469"/>
      <c r="V469"/>
      <c r="W469"/>
      <c r="X469"/>
      <c r="Y469"/>
      <c r="Z469"/>
      <c r="AA469"/>
      <c r="AB469"/>
    </row>
    <row r="470" spans="1:28" ht="15.75" customHeight="1">
      <c r="A470" s="359"/>
      <c r="B470" s="141" t="s">
        <v>937</v>
      </c>
      <c r="C470" s="220"/>
      <c r="D470" s="221">
        <v>3500</v>
      </c>
      <c r="E470" s="213">
        <f t="shared" si="54"/>
        <v>8.5765184725955738E-3</v>
      </c>
      <c r="F470" s="221">
        <v>3279</v>
      </c>
      <c r="G470" s="367">
        <f>F470/D470</f>
        <v>0.93685714285714283</v>
      </c>
      <c r="H470" s="625" t="s">
        <v>1368</v>
      </c>
      <c r="I470" s="656"/>
      <c r="J470" s="570"/>
      <c r="K470" s="570"/>
      <c r="L470" s="570"/>
      <c r="M470" s="575"/>
      <c r="N470" s="576"/>
      <c r="O470" s="576"/>
      <c r="P470" s="576"/>
      <c r="Q470" s="576"/>
      <c r="R470" s="576"/>
      <c r="S470" s="576"/>
      <c r="T470"/>
      <c r="U470"/>
      <c r="V470"/>
      <c r="W470"/>
      <c r="X470"/>
      <c r="Y470"/>
      <c r="Z470"/>
      <c r="AA470"/>
      <c r="AB470"/>
    </row>
    <row r="471" spans="1:28" ht="15.75" customHeight="1">
      <c r="A471" s="359"/>
      <c r="B471" s="141" t="s">
        <v>939</v>
      </c>
      <c r="C471" s="220"/>
      <c r="D471" s="221">
        <v>2500</v>
      </c>
      <c r="E471" s="213">
        <f t="shared" si="54"/>
        <v>6.1260846232825518E-3</v>
      </c>
      <c r="F471" s="221">
        <v>1916</v>
      </c>
      <c r="G471" s="367">
        <f>F471/D471</f>
        <v>0.76639999999999997</v>
      </c>
      <c r="H471" s="605" t="s">
        <v>1311</v>
      </c>
      <c r="I471" s="595"/>
      <c r="J471" s="570"/>
      <c r="K471" s="570"/>
      <c r="L471" s="570"/>
      <c r="M471" s="575"/>
      <c r="N471" s="576"/>
      <c r="O471" s="576"/>
      <c r="P471" s="576"/>
      <c r="Q471" s="576"/>
      <c r="R471" s="576"/>
      <c r="S471" s="576"/>
      <c r="T471"/>
      <c r="U471"/>
      <c r="V471"/>
      <c r="W471"/>
      <c r="X471"/>
      <c r="Y471"/>
      <c r="Z471"/>
      <c r="AA471"/>
      <c r="AB471"/>
    </row>
    <row r="472" spans="1:28" ht="15.75" customHeight="1">
      <c r="A472" s="359"/>
      <c r="B472" s="141" t="s">
        <v>875</v>
      </c>
      <c r="C472" s="220" t="s">
        <v>875</v>
      </c>
      <c r="D472" s="221">
        <v>0</v>
      </c>
      <c r="E472" s="213">
        <f t="shared" si="54"/>
        <v>0</v>
      </c>
      <c r="F472" s="221"/>
      <c r="G472" s="367"/>
      <c r="H472" s="600" t="s">
        <v>941</v>
      </c>
      <c r="I472" s="595"/>
      <c r="J472" s="570"/>
      <c r="K472" s="570"/>
      <c r="L472" s="570"/>
      <c r="M472" s="575"/>
      <c r="N472" s="576"/>
      <c r="O472" s="576"/>
      <c r="P472" s="576"/>
      <c r="Q472" s="576"/>
      <c r="R472" s="576"/>
      <c r="S472" s="576"/>
      <c r="T472"/>
      <c r="U472"/>
      <c r="V472"/>
      <c r="W472"/>
      <c r="X472"/>
      <c r="Y472"/>
      <c r="Z472"/>
      <c r="AA472"/>
      <c r="AB472"/>
    </row>
    <row r="473" spans="1:28" ht="15.75" customHeight="1">
      <c r="A473" s="359"/>
      <c r="B473" s="632" t="s">
        <v>942</v>
      </c>
      <c r="C473" s="220" t="s">
        <v>943</v>
      </c>
      <c r="D473" s="221">
        <v>2000</v>
      </c>
      <c r="E473" s="213">
        <f t="shared" si="54"/>
        <v>4.9008676986260422E-3</v>
      </c>
      <c r="F473" s="221">
        <v>2000</v>
      </c>
      <c r="G473" s="367">
        <f t="shared" ref="G473:G479" si="55">F473/D473</f>
        <v>1</v>
      </c>
      <c r="H473" s="605" t="s">
        <v>1312</v>
      </c>
      <c r="I473" s="595"/>
      <c r="J473" s="570"/>
      <c r="K473" s="570"/>
      <c r="L473" s="570"/>
      <c r="M473" s="575"/>
      <c r="N473" s="576"/>
      <c r="O473" s="576"/>
      <c r="P473" s="576"/>
      <c r="Q473" s="576"/>
      <c r="R473" s="576"/>
      <c r="S473" s="576"/>
      <c r="T473"/>
      <c r="U473"/>
      <c r="V473"/>
      <c r="W473"/>
      <c r="X473"/>
      <c r="Y473"/>
      <c r="Z473"/>
      <c r="AA473"/>
      <c r="AB473"/>
    </row>
    <row r="474" spans="1:28" ht="15.75" customHeight="1">
      <c r="A474" s="359"/>
      <c r="B474" s="598"/>
      <c r="C474" s="220" t="s">
        <v>945</v>
      </c>
      <c r="D474" s="221">
        <v>500</v>
      </c>
      <c r="E474" s="213">
        <f t="shared" si="54"/>
        <v>1.2252169246565105E-3</v>
      </c>
      <c r="F474" s="221">
        <v>0</v>
      </c>
      <c r="G474" s="367">
        <f t="shared" si="55"/>
        <v>0</v>
      </c>
      <c r="H474" s="623" t="s">
        <v>1461</v>
      </c>
      <c r="I474" s="656"/>
      <c r="J474" s="570"/>
      <c r="K474" s="570"/>
      <c r="L474" s="570"/>
      <c r="M474" s="575"/>
      <c r="N474" s="576"/>
      <c r="O474" s="576"/>
      <c r="P474" s="576"/>
      <c r="Q474" s="576"/>
      <c r="R474" s="576"/>
      <c r="S474" s="576"/>
      <c r="T474"/>
      <c r="U474"/>
      <c r="V474"/>
      <c r="W474"/>
      <c r="X474"/>
      <c r="Y474"/>
      <c r="Z474"/>
      <c r="AA474"/>
      <c r="AB474"/>
    </row>
    <row r="475" spans="1:28" ht="15.75" customHeight="1">
      <c r="A475" s="359"/>
      <c r="B475" s="598"/>
      <c r="C475" s="220" t="s">
        <v>947</v>
      </c>
      <c r="D475" s="221">
        <v>4500</v>
      </c>
      <c r="E475" s="213">
        <f t="shared" si="54"/>
        <v>1.1026952321908593E-2</v>
      </c>
      <c r="F475" s="221">
        <v>3304</v>
      </c>
      <c r="G475" s="367">
        <f t="shared" si="55"/>
        <v>0.73422222222222222</v>
      </c>
      <c r="H475" s="646" t="s">
        <v>1313</v>
      </c>
      <c r="I475" s="595"/>
      <c r="J475" s="570"/>
      <c r="K475" s="570"/>
      <c r="L475" s="570"/>
      <c r="M475" s="575"/>
      <c r="N475" s="576"/>
      <c r="O475" s="576"/>
      <c r="P475" s="576"/>
      <c r="Q475" s="576"/>
      <c r="R475" s="576"/>
      <c r="S475" s="576"/>
      <c r="T475"/>
      <c r="U475"/>
      <c r="V475"/>
      <c r="W475"/>
      <c r="X475"/>
      <c r="Y475"/>
      <c r="Z475"/>
      <c r="AA475"/>
      <c r="AB475"/>
    </row>
    <row r="476" spans="1:28" ht="15.75" customHeight="1">
      <c r="A476" s="359"/>
      <c r="B476" s="598"/>
      <c r="C476" s="220" t="s">
        <v>949</v>
      </c>
      <c r="D476" s="221">
        <v>2650</v>
      </c>
      <c r="E476" s="213">
        <f t="shared" si="54"/>
        <v>6.4936497006795055E-3</v>
      </c>
      <c r="F476" s="221">
        <v>0</v>
      </c>
      <c r="G476" s="367">
        <f t="shared" si="55"/>
        <v>0</v>
      </c>
      <c r="H476" s="623" t="s">
        <v>1460</v>
      </c>
      <c r="I476" s="656"/>
      <c r="J476" s="570"/>
      <c r="K476" s="570"/>
      <c r="L476" s="570"/>
      <c r="M476" s="575"/>
      <c r="N476" s="576"/>
      <c r="O476" s="576"/>
      <c r="P476" s="576"/>
      <c r="Q476" s="576"/>
      <c r="R476" s="576"/>
      <c r="S476" s="576"/>
      <c r="T476"/>
      <c r="U476"/>
      <c r="V476"/>
      <c r="W476"/>
      <c r="X476"/>
      <c r="Y476"/>
      <c r="Z476"/>
      <c r="AA476"/>
      <c r="AB476"/>
    </row>
    <row r="477" spans="1:28" ht="15.75" customHeight="1">
      <c r="A477" s="359"/>
      <c r="B477" s="598"/>
      <c r="C477" s="220" t="s">
        <v>951</v>
      </c>
      <c r="D477" s="221">
        <v>4000</v>
      </c>
      <c r="E477" s="213">
        <f t="shared" si="54"/>
        <v>9.8017353972520843E-3</v>
      </c>
      <c r="F477" s="221">
        <v>3360</v>
      </c>
      <c r="G477" s="367">
        <f t="shared" si="55"/>
        <v>0.84</v>
      </c>
      <c r="H477" s="646" t="s">
        <v>1314</v>
      </c>
      <c r="I477" s="595"/>
      <c r="J477" s="570"/>
      <c r="K477" s="570"/>
      <c r="L477" s="570"/>
      <c r="M477" s="575"/>
      <c r="N477" s="576"/>
      <c r="O477" s="576"/>
      <c r="P477" s="576"/>
      <c r="Q477" s="576"/>
      <c r="R477" s="576"/>
      <c r="S477" s="576"/>
      <c r="T477"/>
      <c r="U477"/>
      <c r="V477"/>
      <c r="W477"/>
      <c r="X477"/>
      <c r="Y477"/>
      <c r="Z477"/>
      <c r="AA477"/>
      <c r="AB477"/>
    </row>
    <row r="478" spans="1:28" ht="15.75" customHeight="1">
      <c r="A478" s="359"/>
      <c r="B478" s="598"/>
      <c r="C478" s="220" t="s">
        <v>953</v>
      </c>
      <c r="D478" s="221">
        <v>3000</v>
      </c>
      <c r="E478" s="213">
        <f t="shared" si="54"/>
        <v>7.3513015479390624E-3</v>
      </c>
      <c r="F478" s="221">
        <v>2380</v>
      </c>
      <c r="G478" s="367">
        <f t="shared" si="55"/>
        <v>0.79333333333333333</v>
      </c>
      <c r="H478" s="625" t="s">
        <v>1369</v>
      </c>
      <c r="I478" s="656"/>
      <c r="J478" s="570"/>
      <c r="K478" s="570"/>
      <c r="L478" s="570"/>
      <c r="M478" s="872"/>
      <c r="N478" s="576"/>
      <c r="O478" s="576"/>
      <c r="P478" s="576"/>
      <c r="Q478" s="576"/>
      <c r="R478" s="576"/>
      <c r="S478" s="576"/>
      <c r="T478"/>
      <c r="U478"/>
      <c r="V478"/>
      <c r="W478"/>
      <c r="X478"/>
      <c r="Y478"/>
      <c r="Z478"/>
      <c r="AA478"/>
      <c r="AB478"/>
    </row>
    <row r="479" spans="1:28" ht="15.75" customHeight="1">
      <c r="A479" s="359"/>
      <c r="B479" s="599"/>
      <c r="C479" s="220" t="s">
        <v>955</v>
      </c>
      <c r="D479" s="221">
        <v>20000</v>
      </c>
      <c r="E479" s="213">
        <f t="shared" si="54"/>
        <v>4.9008676986260415E-2</v>
      </c>
      <c r="F479" s="221">
        <v>18100</v>
      </c>
      <c r="G479" s="367">
        <f t="shared" si="55"/>
        <v>0.90500000000000003</v>
      </c>
      <c r="H479" s="646" t="s">
        <v>1331</v>
      </c>
      <c r="I479" s="595"/>
      <c r="J479" s="570"/>
      <c r="K479" s="570"/>
      <c r="L479" s="570"/>
      <c r="M479" s="575"/>
      <c r="N479" s="576"/>
      <c r="O479" s="576"/>
      <c r="P479" s="576"/>
      <c r="Q479" s="576"/>
      <c r="R479" s="576"/>
      <c r="S479" s="576"/>
      <c r="T479"/>
      <c r="U479"/>
      <c r="V479"/>
      <c r="W479"/>
      <c r="X479"/>
      <c r="Y479"/>
      <c r="Z479"/>
      <c r="AA479"/>
      <c r="AB479"/>
    </row>
    <row r="480" spans="1:28" ht="15.75" customHeight="1">
      <c r="A480" s="359"/>
      <c r="B480" s="632" t="s">
        <v>957</v>
      </c>
      <c r="C480" s="220" t="s">
        <v>958</v>
      </c>
      <c r="D480" s="221">
        <v>0</v>
      </c>
      <c r="E480" s="213">
        <f t="shared" si="54"/>
        <v>0</v>
      </c>
      <c r="F480" s="221"/>
      <c r="G480" s="367"/>
      <c r="H480" s="687" t="s">
        <v>959</v>
      </c>
      <c r="I480" s="595"/>
      <c r="J480" s="570"/>
      <c r="K480" s="570"/>
      <c r="L480" s="570"/>
      <c r="M480" s="575"/>
      <c r="N480" s="576"/>
      <c r="O480" s="576"/>
      <c r="P480" s="576"/>
      <c r="Q480" s="576"/>
      <c r="R480" s="576"/>
      <c r="S480" s="576"/>
      <c r="T480"/>
      <c r="U480"/>
      <c r="V480"/>
      <c r="W480"/>
      <c r="X480"/>
      <c r="Y480"/>
      <c r="Z480"/>
      <c r="AA480"/>
      <c r="AB480"/>
    </row>
    <row r="481" spans="1:28" ht="15.75" customHeight="1">
      <c r="A481" s="359"/>
      <c r="B481" s="598"/>
      <c r="C481" s="220" t="s">
        <v>960</v>
      </c>
      <c r="D481" s="221">
        <v>2000</v>
      </c>
      <c r="E481" s="213">
        <f t="shared" si="54"/>
        <v>4.9008676986260422E-3</v>
      </c>
      <c r="F481" s="221">
        <v>1276</v>
      </c>
      <c r="G481" s="367">
        <f>F481/D481</f>
        <v>0.63800000000000001</v>
      </c>
      <c r="H481" s="646" t="s">
        <v>1315</v>
      </c>
      <c r="I481" s="595"/>
      <c r="J481" s="570"/>
      <c r="K481" s="570"/>
      <c r="L481" s="570"/>
      <c r="M481" s="575"/>
      <c r="N481" s="576"/>
      <c r="O481" s="576"/>
      <c r="P481" s="576"/>
      <c r="Q481" s="576"/>
      <c r="R481" s="576"/>
      <c r="S481" s="576"/>
      <c r="T481"/>
      <c r="U481"/>
      <c r="V481"/>
      <c r="W481"/>
      <c r="X481"/>
      <c r="Y481"/>
      <c r="Z481"/>
      <c r="AA481"/>
      <c r="AB481"/>
    </row>
    <row r="482" spans="1:28" ht="15.75" customHeight="1">
      <c r="A482" s="359"/>
      <c r="B482" s="598"/>
      <c r="C482" s="220" t="s">
        <v>962</v>
      </c>
      <c r="D482" s="221">
        <v>600</v>
      </c>
      <c r="E482" s="213">
        <f t="shared" si="54"/>
        <v>1.4702603095878126E-3</v>
      </c>
      <c r="F482" s="221">
        <v>189</v>
      </c>
      <c r="G482" s="367">
        <f>F482/D482</f>
        <v>0.315</v>
      </c>
      <c r="H482" s="646" t="s">
        <v>1316</v>
      </c>
      <c r="I482" s="595"/>
      <c r="J482" s="570"/>
      <c r="K482" s="570"/>
      <c r="L482" s="570"/>
      <c r="M482" s="575"/>
      <c r="N482" s="576"/>
      <c r="O482" s="576"/>
      <c r="P482" s="576"/>
      <c r="Q482" s="576"/>
      <c r="R482" s="576"/>
      <c r="S482" s="576"/>
      <c r="T482"/>
      <c r="U482"/>
      <c r="V482"/>
      <c r="W482"/>
      <c r="X482"/>
      <c r="Y482"/>
      <c r="Z482"/>
      <c r="AA482"/>
      <c r="AB482"/>
    </row>
    <row r="483" spans="1:28" ht="15.75" customHeight="1">
      <c r="A483" s="359"/>
      <c r="B483" s="598"/>
      <c r="C483" s="220" t="s">
        <v>964</v>
      </c>
      <c r="D483" s="221">
        <v>800</v>
      </c>
      <c r="E483" s="213">
        <f t="shared" si="54"/>
        <v>1.9603470794504166E-3</v>
      </c>
      <c r="F483" s="221">
        <v>752</v>
      </c>
      <c r="G483" s="367">
        <f>F483/D483</f>
        <v>0.94</v>
      </c>
      <c r="H483" s="605" t="s">
        <v>1317</v>
      </c>
      <c r="I483" s="595"/>
      <c r="J483" s="570"/>
      <c r="K483" s="570"/>
      <c r="L483" s="570"/>
      <c r="M483" s="575"/>
      <c r="N483" s="576"/>
      <c r="O483" s="576"/>
      <c r="P483" s="576"/>
      <c r="Q483" s="576"/>
      <c r="R483" s="576"/>
      <c r="S483" s="576"/>
      <c r="T483"/>
      <c r="U483"/>
      <c r="V483"/>
      <c r="W483"/>
      <c r="X483"/>
      <c r="Y483"/>
      <c r="Z483"/>
      <c r="AA483"/>
      <c r="AB483"/>
    </row>
    <row r="484" spans="1:28" ht="15.75" customHeight="1">
      <c r="A484" s="359"/>
      <c r="B484" s="599"/>
      <c r="C484" s="220" t="s">
        <v>966</v>
      </c>
      <c r="D484" s="221">
        <v>750</v>
      </c>
      <c r="E484" s="213">
        <f t="shared" si="54"/>
        <v>1.8378253869847656E-3</v>
      </c>
      <c r="F484" s="221">
        <v>750</v>
      </c>
      <c r="G484" s="367">
        <f>F484/D484</f>
        <v>1</v>
      </c>
      <c r="H484" s="625" t="s">
        <v>1463</v>
      </c>
      <c r="I484" s="656"/>
      <c r="J484" s="570"/>
      <c r="K484" s="570"/>
      <c r="L484" s="570"/>
      <c r="M484" s="575"/>
      <c r="N484" s="576"/>
      <c r="O484" s="576"/>
      <c r="P484" s="576"/>
      <c r="Q484" s="576"/>
      <c r="R484" s="576"/>
      <c r="S484" s="576"/>
      <c r="T484"/>
      <c r="U484"/>
      <c r="V484"/>
      <c r="W484"/>
      <c r="X484"/>
      <c r="Y484"/>
      <c r="Z484"/>
      <c r="AA484"/>
      <c r="AB484"/>
    </row>
    <row r="485" spans="1:28" ht="15.75" customHeight="1">
      <c r="A485" s="359"/>
      <c r="B485" s="634" t="s">
        <v>579</v>
      </c>
      <c r="C485" s="595"/>
      <c r="D485" s="222">
        <f>SUM(D468:D484)</f>
        <v>90800</v>
      </c>
      <c r="E485" s="214">
        <f t="shared" si="54"/>
        <v>0.2224993935176223</v>
      </c>
      <c r="F485" s="382">
        <f>SUM(F468:F484)</f>
        <v>63546</v>
      </c>
      <c r="G485" s="432">
        <f>F485/D485</f>
        <v>0.6998458149779736</v>
      </c>
      <c r="H485" s="704"/>
      <c r="I485" s="595"/>
      <c r="J485" s="570"/>
      <c r="K485" s="570"/>
      <c r="L485" s="570"/>
      <c r="M485" s="575"/>
      <c r="N485" s="576"/>
      <c r="O485" s="576"/>
      <c r="P485" s="576"/>
      <c r="Q485" s="576"/>
      <c r="R485" s="576"/>
      <c r="S485" s="576"/>
      <c r="T485"/>
      <c r="U485"/>
      <c r="V485"/>
      <c r="W485"/>
      <c r="X485"/>
      <c r="Y485"/>
      <c r="Z485"/>
      <c r="AA485"/>
      <c r="AB485"/>
    </row>
    <row r="486" spans="1:28" ht="15.75" customHeight="1">
      <c r="A486" s="359"/>
      <c r="B486" s="782" t="s">
        <v>627</v>
      </c>
      <c r="C486" s="602"/>
      <c r="D486" s="602"/>
      <c r="E486" s="602"/>
      <c r="F486" s="602"/>
      <c r="G486" s="602"/>
      <c r="H486" s="602"/>
      <c r="I486" s="595"/>
      <c r="J486" s="570"/>
      <c r="K486" s="570"/>
      <c r="L486" s="570"/>
      <c r="M486" s="575"/>
      <c r="N486" s="576"/>
      <c r="O486" s="576"/>
      <c r="P486" s="576"/>
      <c r="Q486" s="576"/>
      <c r="R486" s="576"/>
      <c r="S486" s="576"/>
      <c r="T486"/>
      <c r="U486"/>
      <c r="V486"/>
      <c r="W486"/>
      <c r="X486"/>
      <c r="Y486"/>
      <c r="Z486"/>
      <c r="AA486"/>
      <c r="AB486"/>
    </row>
    <row r="487" spans="1:28" ht="15.75" customHeight="1">
      <c r="A487" s="359"/>
      <c r="B487" s="632" t="s">
        <v>968</v>
      </c>
      <c r="C487" s="141" t="s">
        <v>875</v>
      </c>
      <c r="D487" s="117">
        <v>17200</v>
      </c>
      <c r="E487" s="213">
        <f t="shared" ref="E487:E500" si="56">D487/D$500</f>
        <v>4.214746220818396E-2</v>
      </c>
      <c r="F487" s="221">
        <v>250</v>
      </c>
      <c r="G487" s="367">
        <f t="shared" ref="G487:G496" si="57">F487/D487</f>
        <v>1.4534883720930232E-2</v>
      </c>
      <c r="H487" s="676" t="s">
        <v>1318</v>
      </c>
      <c r="I487" s="595"/>
      <c r="J487" s="570"/>
      <c r="K487" s="570"/>
      <c r="L487" s="570"/>
      <c r="M487" s="575"/>
      <c r="N487" s="576"/>
      <c r="O487" s="576"/>
      <c r="P487" s="576"/>
      <c r="Q487" s="576"/>
      <c r="R487" s="576"/>
      <c r="S487" s="576"/>
      <c r="T487"/>
      <c r="U487"/>
      <c r="V487"/>
      <c r="W487"/>
      <c r="X487"/>
      <c r="Y487"/>
      <c r="Z487"/>
      <c r="AA487"/>
      <c r="AB487"/>
    </row>
    <row r="488" spans="1:28" ht="15.75" customHeight="1">
      <c r="A488" s="359"/>
      <c r="B488" s="598"/>
      <c r="C488" s="141" t="s">
        <v>970</v>
      </c>
      <c r="D488" s="117">
        <v>16000</v>
      </c>
      <c r="E488" s="213">
        <f t="shared" si="56"/>
        <v>3.9206941589008337E-2</v>
      </c>
      <c r="F488" s="221">
        <v>6455</v>
      </c>
      <c r="G488" s="367">
        <f t="shared" si="57"/>
        <v>0.4034375</v>
      </c>
      <c r="H488" s="676" t="s">
        <v>1319</v>
      </c>
      <c r="I488" s="595"/>
      <c r="J488" s="570"/>
      <c r="K488" s="570"/>
      <c r="L488" s="570"/>
      <c r="M488" s="575"/>
      <c r="N488" s="576"/>
      <c r="O488" s="576"/>
      <c r="P488" s="576"/>
      <c r="Q488" s="576"/>
      <c r="R488" s="576"/>
      <c r="S488" s="576"/>
      <c r="T488"/>
      <c r="U488"/>
      <c r="V488"/>
      <c r="W488"/>
      <c r="X488"/>
      <c r="Y488"/>
      <c r="Z488"/>
      <c r="AA488"/>
      <c r="AB488"/>
    </row>
    <row r="489" spans="1:28" ht="15.75" customHeight="1">
      <c r="A489" s="359"/>
      <c r="B489" s="598"/>
      <c r="C489" s="141" t="s">
        <v>972</v>
      </c>
      <c r="D489" s="117">
        <v>10400</v>
      </c>
      <c r="E489" s="223">
        <f t="shared" si="56"/>
        <v>2.5484512032855417E-2</v>
      </c>
      <c r="F489" s="221">
        <v>10400</v>
      </c>
      <c r="G489" s="367">
        <f t="shared" si="57"/>
        <v>1</v>
      </c>
      <c r="H489" s="790" t="s">
        <v>1324</v>
      </c>
      <c r="I489" s="595"/>
      <c r="J489" s="570"/>
      <c r="K489" s="570"/>
      <c r="L489" s="570"/>
      <c r="M489" s="575"/>
      <c r="N489" s="576"/>
      <c r="O489" s="576"/>
      <c r="P489" s="576"/>
      <c r="Q489" s="576"/>
      <c r="R489" s="576"/>
      <c r="S489" s="576"/>
      <c r="T489"/>
      <c r="U489"/>
      <c r="V489"/>
      <c r="W489"/>
      <c r="X489"/>
      <c r="Y489"/>
      <c r="Z489"/>
      <c r="AA489"/>
      <c r="AB489"/>
    </row>
    <row r="490" spans="1:28" ht="15.75" customHeight="1">
      <c r="A490" s="359"/>
      <c r="B490" s="598"/>
      <c r="C490" s="141" t="s">
        <v>974</v>
      </c>
      <c r="D490" s="117">
        <v>10000</v>
      </c>
      <c r="E490" s="223">
        <f t="shared" si="56"/>
        <v>2.4504338493130207E-2</v>
      </c>
      <c r="F490" s="221">
        <v>10000</v>
      </c>
      <c r="G490" s="367">
        <f t="shared" si="57"/>
        <v>1</v>
      </c>
      <c r="H490" s="676" t="s">
        <v>1320</v>
      </c>
      <c r="I490" s="595"/>
      <c r="J490" s="570"/>
      <c r="K490" s="570"/>
      <c r="L490" s="570"/>
      <c r="M490" s="575"/>
      <c r="N490" s="576"/>
      <c r="O490" s="576"/>
      <c r="P490" s="576"/>
      <c r="Q490" s="576"/>
      <c r="R490" s="576"/>
      <c r="S490" s="576"/>
      <c r="T490"/>
      <c r="U490"/>
      <c r="V490"/>
      <c r="W490"/>
      <c r="X490"/>
      <c r="Y490"/>
      <c r="Z490"/>
      <c r="AA490"/>
      <c r="AB490"/>
    </row>
    <row r="491" spans="1:28" ht="15.75" customHeight="1">
      <c r="A491" s="359"/>
      <c r="B491" s="598"/>
      <c r="C491" s="141" t="s">
        <v>976</v>
      </c>
      <c r="D491" s="117">
        <v>50000</v>
      </c>
      <c r="E491" s="223">
        <f t="shared" si="56"/>
        <v>0.12252169246565105</v>
      </c>
      <c r="F491" s="221">
        <v>35218</v>
      </c>
      <c r="G491" s="367">
        <f t="shared" si="57"/>
        <v>0.70435999999999999</v>
      </c>
      <c r="H491" s="786" t="s">
        <v>1325</v>
      </c>
      <c r="I491" s="595"/>
      <c r="J491" s="570"/>
      <c r="K491" s="570"/>
      <c r="L491" s="570"/>
      <c r="M491" s="872"/>
      <c r="N491" s="576"/>
      <c r="O491" s="576"/>
      <c r="P491" s="576"/>
      <c r="Q491" s="576"/>
      <c r="R491" s="576"/>
      <c r="S491" s="576"/>
      <c r="T491"/>
      <c r="U491"/>
      <c r="V491"/>
      <c r="W491"/>
      <c r="X491"/>
      <c r="Y491"/>
      <c r="Z491"/>
      <c r="AA491"/>
      <c r="AB491"/>
    </row>
    <row r="492" spans="1:28" ht="15.75" customHeight="1">
      <c r="A492" s="359"/>
      <c r="B492" s="598"/>
      <c r="C492" s="141" t="s">
        <v>978</v>
      </c>
      <c r="D492" s="117">
        <v>50000</v>
      </c>
      <c r="E492" s="223">
        <f t="shared" si="56"/>
        <v>0.12252169246565105</v>
      </c>
      <c r="F492" s="221">
        <v>38815</v>
      </c>
      <c r="G492" s="367">
        <f t="shared" si="57"/>
        <v>0.77629999999999999</v>
      </c>
      <c r="H492" s="776" t="s">
        <v>1474</v>
      </c>
      <c r="I492" s="656"/>
      <c r="J492" s="570"/>
      <c r="K492" s="570"/>
      <c r="L492" s="570"/>
      <c r="M492" s="872"/>
      <c r="N492" s="576"/>
      <c r="O492" s="576"/>
      <c r="P492" s="576"/>
      <c r="Q492" s="576"/>
      <c r="R492" s="576"/>
      <c r="S492" s="576"/>
      <c r="T492"/>
      <c r="U492"/>
      <c r="V492"/>
      <c r="W492"/>
      <c r="X492"/>
      <c r="Y492"/>
      <c r="Z492"/>
      <c r="AA492"/>
      <c r="AB492"/>
    </row>
    <row r="493" spans="1:28" ht="15.75" customHeight="1">
      <c r="A493" s="359"/>
      <c r="B493" s="598"/>
      <c r="C493" s="224" t="s">
        <v>957</v>
      </c>
      <c r="D493" s="117">
        <v>12000</v>
      </c>
      <c r="E493" s="223">
        <f t="shared" si="56"/>
        <v>2.9405206191756249E-2</v>
      </c>
      <c r="F493" s="540">
        <v>9804</v>
      </c>
      <c r="G493" s="367">
        <f t="shared" si="57"/>
        <v>0.81699999999999995</v>
      </c>
      <c r="H493" s="776" t="s">
        <v>1459</v>
      </c>
      <c r="I493" s="656"/>
      <c r="J493" s="570"/>
      <c r="K493" s="570"/>
      <c r="L493" s="570"/>
      <c r="M493" s="575"/>
      <c r="N493" s="576"/>
      <c r="O493" s="576"/>
      <c r="P493" s="576"/>
      <c r="Q493" s="576"/>
      <c r="R493" s="576"/>
      <c r="S493" s="576"/>
      <c r="T493"/>
      <c r="U493"/>
      <c r="V493"/>
      <c r="W493"/>
      <c r="X493"/>
      <c r="Y493"/>
      <c r="Z493"/>
      <c r="AA493"/>
      <c r="AB493"/>
    </row>
    <row r="494" spans="1:28" ht="15.75" customHeight="1">
      <c r="A494" s="359"/>
      <c r="B494" s="598"/>
      <c r="C494" s="141" t="s">
        <v>981</v>
      </c>
      <c r="D494" s="117">
        <v>1600</v>
      </c>
      <c r="E494" s="223">
        <f t="shared" si="56"/>
        <v>3.9206941589008332E-3</v>
      </c>
      <c r="F494" s="221">
        <v>1600</v>
      </c>
      <c r="G494" s="367">
        <f t="shared" si="57"/>
        <v>1</v>
      </c>
      <c r="H494" s="776" t="s">
        <v>1321</v>
      </c>
      <c r="I494" s="656"/>
      <c r="J494" s="570"/>
      <c r="K494" s="570"/>
      <c r="L494" s="570"/>
      <c r="M494" s="575"/>
      <c r="N494" s="576"/>
      <c r="O494" s="576"/>
      <c r="P494" s="576"/>
      <c r="Q494" s="576"/>
      <c r="R494" s="576"/>
      <c r="S494" s="576"/>
      <c r="T494"/>
      <c r="U494"/>
      <c r="V494"/>
      <c r="W494"/>
      <c r="X494"/>
      <c r="Y494"/>
      <c r="Z494"/>
      <c r="AA494"/>
      <c r="AB494"/>
    </row>
    <row r="495" spans="1:28" ht="15.75" customHeight="1">
      <c r="A495" s="359"/>
      <c r="B495" s="598"/>
      <c r="C495" s="141" t="s">
        <v>983</v>
      </c>
      <c r="D495" s="117">
        <v>20000</v>
      </c>
      <c r="E495" s="223">
        <f t="shared" si="56"/>
        <v>4.9008676986260415E-2</v>
      </c>
      <c r="F495" s="221">
        <v>3237</v>
      </c>
      <c r="G495" s="367">
        <f t="shared" si="57"/>
        <v>0.16184999999999999</v>
      </c>
      <c r="H495" s="676" t="s">
        <v>1327</v>
      </c>
      <c r="I495" s="595"/>
      <c r="J495" s="570"/>
      <c r="K495" s="570"/>
      <c r="L495" s="570"/>
      <c r="M495" s="872"/>
      <c r="N495" s="576"/>
      <c r="O495" s="576"/>
      <c r="P495" s="576"/>
      <c r="Q495" s="576"/>
      <c r="R495" s="576"/>
      <c r="S495" s="576"/>
      <c r="T495"/>
      <c r="U495"/>
      <c r="V495"/>
      <c r="W495"/>
      <c r="X495"/>
      <c r="Y495"/>
      <c r="Z495"/>
      <c r="AA495"/>
      <c r="AB495"/>
    </row>
    <row r="496" spans="1:28" ht="15.75" customHeight="1">
      <c r="A496" s="359"/>
      <c r="B496" s="599"/>
      <c r="C496" s="141" t="s">
        <v>985</v>
      </c>
      <c r="D496" s="117">
        <v>3150</v>
      </c>
      <c r="E496" s="223">
        <f t="shared" si="56"/>
        <v>7.7188666253360161E-3</v>
      </c>
      <c r="F496" s="221">
        <v>2000</v>
      </c>
      <c r="G496" s="367">
        <f t="shared" si="57"/>
        <v>0.63492063492063489</v>
      </c>
      <c r="H496" s="676" t="s">
        <v>1322</v>
      </c>
      <c r="I496" s="595"/>
      <c r="J496" s="570"/>
      <c r="K496" s="570"/>
      <c r="L496" s="570"/>
      <c r="M496" s="575"/>
      <c r="N496" s="576"/>
      <c r="O496" s="576"/>
      <c r="P496" s="576"/>
      <c r="Q496" s="576"/>
      <c r="R496" s="576"/>
      <c r="S496" s="576"/>
      <c r="T496"/>
      <c r="U496"/>
      <c r="V496"/>
      <c r="W496"/>
      <c r="X496"/>
      <c r="Y496"/>
      <c r="Z496"/>
      <c r="AA496"/>
      <c r="AB496"/>
    </row>
    <row r="497" spans="1:28" ht="15.75" customHeight="1">
      <c r="A497" s="359"/>
      <c r="B497" s="617" t="s">
        <v>579</v>
      </c>
      <c r="C497" s="595"/>
      <c r="D497" s="192">
        <f>SUM(D487:D496)</f>
        <v>190350</v>
      </c>
      <c r="E497" s="225">
        <f t="shared" si="56"/>
        <v>0.46644008321673353</v>
      </c>
      <c r="F497" s="383">
        <f>SUM(F487:F496)</f>
        <v>117779</v>
      </c>
      <c r="G497" s="432">
        <f>F497/D497</f>
        <v>0.61874967165747308</v>
      </c>
      <c r="H497" s="712"/>
      <c r="I497" s="595"/>
      <c r="J497" s="570"/>
      <c r="K497" s="570"/>
      <c r="L497" s="570"/>
      <c r="M497" s="575"/>
      <c r="N497" s="576"/>
      <c r="O497" s="576"/>
      <c r="P497" s="576"/>
      <c r="Q497" s="576"/>
      <c r="R497" s="576"/>
      <c r="S497" s="576"/>
      <c r="T497"/>
      <c r="U497"/>
      <c r="V497"/>
      <c r="W497"/>
      <c r="X497"/>
      <c r="Y497"/>
      <c r="Z497"/>
      <c r="AA497"/>
      <c r="AB497"/>
    </row>
    <row r="498" spans="1:28" ht="15.75" customHeight="1">
      <c r="A498" s="359"/>
      <c r="B498" s="600" t="s">
        <v>668</v>
      </c>
      <c r="C498" s="595"/>
      <c r="D498" s="163">
        <v>18000</v>
      </c>
      <c r="E498" s="223">
        <f t="shared" si="56"/>
        <v>4.4107809287634372E-2</v>
      </c>
      <c r="F498" s="221">
        <v>2025</v>
      </c>
      <c r="G498" s="367">
        <f>F498/D498</f>
        <v>0.1125</v>
      </c>
      <c r="H498" s="605" t="s">
        <v>1323</v>
      </c>
      <c r="I498" s="595"/>
      <c r="J498" s="570"/>
      <c r="K498" s="570"/>
      <c r="L498" s="570"/>
      <c r="M498" s="575"/>
      <c r="N498" s="576"/>
      <c r="O498" s="576"/>
      <c r="P498" s="576"/>
      <c r="Q498" s="576"/>
      <c r="R498" s="576"/>
      <c r="S498" s="576"/>
      <c r="T498"/>
      <c r="U498"/>
      <c r="V498"/>
      <c r="W498"/>
      <c r="X498"/>
      <c r="Y498"/>
      <c r="Z498"/>
      <c r="AA498"/>
      <c r="AB498"/>
    </row>
    <row r="499" spans="1:28" ht="15.75" customHeight="1">
      <c r="A499" s="359"/>
      <c r="B499" s="618" t="s">
        <v>822</v>
      </c>
      <c r="C499" s="595"/>
      <c r="D499" s="189">
        <f>D454+D465+D485+D497+D498</f>
        <v>396730</v>
      </c>
      <c r="E499" s="226">
        <f t="shared" si="56"/>
        <v>0.97216062103795475</v>
      </c>
      <c r="F499" s="373">
        <f>F454+F465+F485+F497+F498</f>
        <v>255010</v>
      </c>
      <c r="G499" s="433">
        <f>F499/D499</f>
        <v>0.64277972424570862</v>
      </c>
      <c r="H499" s="618"/>
      <c r="I499" s="595"/>
      <c r="J499" s="570"/>
      <c r="K499" s="570"/>
      <c r="L499" s="570"/>
      <c r="M499" s="575"/>
      <c r="N499" s="576"/>
      <c r="O499" s="576"/>
      <c r="P499" s="576"/>
      <c r="Q499" s="576"/>
      <c r="R499" s="576"/>
      <c r="S499" s="576"/>
      <c r="T499"/>
      <c r="U499"/>
      <c r="V499"/>
      <c r="W499"/>
      <c r="X499"/>
      <c r="Y499"/>
      <c r="Z499"/>
      <c r="AA499"/>
      <c r="AB499"/>
    </row>
    <row r="500" spans="1:28" ht="15.75" customHeight="1">
      <c r="A500" s="359"/>
      <c r="B500" s="621" t="s">
        <v>573</v>
      </c>
      <c r="C500" s="595"/>
      <c r="D500" s="178">
        <f>D433+D499</f>
        <v>408091</v>
      </c>
      <c r="E500" s="215">
        <f t="shared" si="56"/>
        <v>1</v>
      </c>
      <c r="F500" s="178">
        <f>F433+F499</f>
        <v>266371</v>
      </c>
      <c r="G500" s="436">
        <f>F500/D500</f>
        <v>0.65272451487535865</v>
      </c>
      <c r="H500" s="621"/>
      <c r="I500" s="595"/>
      <c r="J500" s="570"/>
      <c r="K500" s="570"/>
      <c r="L500" s="570"/>
      <c r="M500" s="575"/>
      <c r="N500" s="576"/>
      <c r="O500" s="576"/>
      <c r="P500" s="576"/>
      <c r="Q500" s="576"/>
      <c r="R500" s="576"/>
      <c r="S500" s="576"/>
      <c r="T500"/>
      <c r="U500"/>
      <c r="V500"/>
      <c r="W500"/>
      <c r="X500"/>
      <c r="Y500"/>
      <c r="Z500"/>
      <c r="AA500"/>
      <c r="AB500"/>
    </row>
    <row r="501" spans="1:28" ht="15.75" customHeight="1">
      <c r="A501" s="359"/>
      <c r="B501" s="600"/>
      <c r="C501" s="602"/>
      <c r="D501" s="602"/>
      <c r="E501" s="602"/>
      <c r="F501" s="602"/>
      <c r="G501" s="602"/>
      <c r="H501" s="602"/>
      <c r="I501" s="595"/>
      <c r="J501" s="570"/>
      <c r="K501" s="570"/>
      <c r="L501" s="570"/>
      <c r="M501" s="575"/>
      <c r="N501" s="576"/>
      <c r="O501" s="576"/>
      <c r="P501" s="576"/>
      <c r="Q501" s="576"/>
      <c r="R501" s="576"/>
      <c r="S501" s="576"/>
      <c r="T501"/>
      <c r="U501"/>
      <c r="V501"/>
      <c r="W501"/>
      <c r="X501"/>
      <c r="Y501"/>
      <c r="Z501"/>
      <c r="AA501"/>
      <c r="AB501"/>
    </row>
    <row r="502" spans="1:28" ht="15.75" customHeight="1">
      <c r="A502" s="359"/>
      <c r="B502" s="603" t="s">
        <v>987</v>
      </c>
      <c r="C502" s="602"/>
      <c r="D502" s="602"/>
      <c r="E502" s="602"/>
      <c r="F502" s="602"/>
      <c r="G502" s="602"/>
      <c r="H502" s="602"/>
      <c r="I502" s="595"/>
      <c r="J502" s="570"/>
      <c r="K502" s="570"/>
      <c r="L502" s="570"/>
      <c r="M502" s="575"/>
      <c r="N502" s="576"/>
      <c r="O502" s="576"/>
      <c r="P502" s="576"/>
      <c r="Q502" s="576"/>
      <c r="R502" s="576"/>
      <c r="S502" s="576"/>
      <c r="T502"/>
      <c r="U502"/>
      <c r="V502"/>
      <c r="W502"/>
      <c r="X502"/>
      <c r="Y502"/>
      <c r="Z502"/>
      <c r="AA502"/>
      <c r="AB502"/>
    </row>
    <row r="503" spans="1:28" ht="15.75" customHeight="1">
      <c r="A503" s="359"/>
      <c r="B503" s="681" t="s">
        <v>613</v>
      </c>
      <c r="C503" s="602"/>
      <c r="D503" s="602"/>
      <c r="E503" s="602"/>
      <c r="F503" s="602"/>
      <c r="G503" s="602"/>
      <c r="H503" s="602"/>
      <c r="I503" s="595"/>
      <c r="J503" s="570"/>
      <c r="K503" s="570"/>
      <c r="L503" s="570"/>
      <c r="M503" s="575"/>
      <c r="N503" s="576"/>
      <c r="O503" s="576"/>
      <c r="P503" s="576"/>
      <c r="Q503" s="576"/>
      <c r="R503" s="576"/>
      <c r="S503" s="576"/>
      <c r="T503"/>
      <c r="U503"/>
      <c r="V503"/>
      <c r="W503"/>
      <c r="X503"/>
      <c r="Y503"/>
      <c r="Z503"/>
      <c r="AA503"/>
      <c r="AB503"/>
    </row>
    <row r="504" spans="1:28" ht="15.75" customHeight="1">
      <c r="A504" s="359"/>
      <c r="B504" s="680" t="s">
        <v>754</v>
      </c>
      <c r="C504" s="602"/>
      <c r="D504" s="602"/>
      <c r="E504" s="602"/>
      <c r="F504" s="602"/>
      <c r="G504" s="602"/>
      <c r="H504" s="602"/>
      <c r="I504" s="595"/>
      <c r="J504" s="570"/>
      <c r="K504" s="570"/>
      <c r="L504" s="570"/>
      <c r="M504" s="575"/>
      <c r="N504" s="576"/>
      <c r="O504" s="576"/>
      <c r="P504" s="576"/>
      <c r="Q504" s="576"/>
      <c r="R504" s="576"/>
      <c r="S504" s="576"/>
      <c r="T504"/>
      <c r="U504"/>
      <c r="V504"/>
      <c r="W504"/>
      <c r="X504"/>
      <c r="Y504"/>
      <c r="Z504"/>
      <c r="AA504"/>
      <c r="AB504"/>
    </row>
    <row r="505" spans="1:28" ht="15.75" customHeight="1">
      <c r="A505" s="359"/>
      <c r="B505" s="227" t="s">
        <v>589</v>
      </c>
      <c r="C505" s="227" t="s">
        <v>590</v>
      </c>
      <c r="D505" s="228" t="s">
        <v>591</v>
      </c>
      <c r="E505" s="229" t="s">
        <v>592</v>
      </c>
      <c r="F505" s="176" t="s">
        <v>730</v>
      </c>
      <c r="G505" s="422" t="s">
        <v>731</v>
      </c>
      <c r="H505" s="667" t="s">
        <v>593</v>
      </c>
      <c r="I505" s="595"/>
      <c r="J505" s="570"/>
      <c r="K505" s="570"/>
      <c r="L505" s="570"/>
      <c r="M505" s="575"/>
      <c r="N505" s="576"/>
      <c r="O505" s="576"/>
      <c r="P505" s="576"/>
      <c r="Q505" s="576"/>
      <c r="R505" s="576"/>
      <c r="S505" s="576"/>
      <c r="T505"/>
      <c r="U505"/>
      <c r="V505"/>
      <c r="W505"/>
      <c r="X505"/>
      <c r="Y505"/>
      <c r="Z505"/>
      <c r="AA505"/>
      <c r="AB505"/>
    </row>
    <row r="506" spans="1:28" ht="15.75" customHeight="1">
      <c r="A506" s="359"/>
      <c r="B506" s="137"/>
      <c r="C506" s="230"/>
      <c r="D506" s="231">
        <v>0</v>
      </c>
      <c r="E506" s="232"/>
      <c r="F506" s="221">
        <v>0</v>
      </c>
      <c r="G506" s="367">
        <v>0</v>
      </c>
      <c r="H506" s="677"/>
      <c r="I506" s="595"/>
      <c r="J506" s="570"/>
      <c r="K506" s="570"/>
      <c r="L506" s="570"/>
      <c r="M506" s="575"/>
      <c r="N506" s="576"/>
      <c r="O506" s="576"/>
      <c r="P506" s="576"/>
      <c r="Q506" s="576"/>
      <c r="R506" s="576"/>
      <c r="S506" s="576"/>
      <c r="T506"/>
      <c r="U506"/>
      <c r="V506"/>
      <c r="W506"/>
      <c r="X506"/>
      <c r="Y506"/>
      <c r="Z506"/>
      <c r="AA506"/>
      <c r="AB506"/>
    </row>
    <row r="507" spans="1:28" ht="15.75" customHeight="1">
      <c r="A507" s="359"/>
      <c r="B507" s="682" t="s">
        <v>600</v>
      </c>
      <c r="C507" s="595"/>
      <c r="D507" s="233">
        <v>0</v>
      </c>
      <c r="E507" s="234"/>
      <c r="F507" s="515">
        <v>0</v>
      </c>
      <c r="G507" s="480">
        <v>0</v>
      </c>
      <c r="H507" s="689"/>
      <c r="I507" s="595"/>
      <c r="J507" s="570"/>
      <c r="K507" s="570"/>
      <c r="L507" s="570"/>
      <c r="M507" s="575"/>
      <c r="N507" s="576"/>
      <c r="O507" s="576"/>
      <c r="P507" s="576"/>
      <c r="Q507" s="576"/>
      <c r="R507" s="576"/>
      <c r="S507" s="576"/>
      <c r="T507"/>
      <c r="U507"/>
      <c r="V507"/>
      <c r="W507"/>
      <c r="X507"/>
      <c r="Y507"/>
      <c r="Z507"/>
      <c r="AA507"/>
      <c r="AB507"/>
    </row>
    <row r="508" spans="1:28" ht="15.75" customHeight="1">
      <c r="A508" s="359"/>
      <c r="B508" s="680" t="s">
        <v>758</v>
      </c>
      <c r="C508" s="602"/>
      <c r="D508" s="602"/>
      <c r="E508" s="602"/>
      <c r="F508" s="602"/>
      <c r="G508" s="602"/>
      <c r="H508" s="602"/>
      <c r="I508" s="595"/>
      <c r="J508" s="570"/>
      <c r="K508" s="570"/>
      <c r="L508" s="570"/>
      <c r="M508" s="575"/>
      <c r="N508" s="576"/>
      <c r="O508" s="576"/>
      <c r="P508" s="576"/>
      <c r="Q508" s="576"/>
      <c r="R508" s="576"/>
      <c r="S508" s="576"/>
      <c r="T508"/>
      <c r="U508"/>
      <c r="V508"/>
      <c r="W508"/>
      <c r="X508"/>
      <c r="Y508"/>
      <c r="Z508"/>
      <c r="AA508"/>
      <c r="AB508"/>
    </row>
    <row r="509" spans="1:28" ht="15.75" customHeight="1">
      <c r="A509" s="359"/>
      <c r="B509" s="227" t="s">
        <v>642</v>
      </c>
      <c r="C509" s="227" t="s">
        <v>616</v>
      </c>
      <c r="D509" s="228" t="s">
        <v>591</v>
      </c>
      <c r="E509" s="229" t="s">
        <v>592</v>
      </c>
      <c r="F509" s="176" t="s">
        <v>730</v>
      </c>
      <c r="G509" s="422" t="s">
        <v>731</v>
      </c>
      <c r="H509" s="667" t="s">
        <v>593</v>
      </c>
      <c r="I509" s="595"/>
      <c r="J509" s="570"/>
      <c r="K509" s="570"/>
      <c r="L509" s="570"/>
      <c r="M509" s="575"/>
      <c r="N509" s="576"/>
      <c r="O509" s="576"/>
      <c r="P509" s="576"/>
      <c r="Q509" s="576"/>
      <c r="R509" s="576"/>
      <c r="S509" s="576"/>
      <c r="T509"/>
      <c r="U509"/>
      <c r="V509"/>
      <c r="W509"/>
      <c r="X509"/>
      <c r="Y509"/>
      <c r="Z509"/>
      <c r="AA509"/>
      <c r="AB509"/>
    </row>
    <row r="510" spans="1:28" ht="15.75" customHeight="1">
      <c r="A510" s="359"/>
      <c r="B510" s="212" t="s">
        <v>646</v>
      </c>
      <c r="C510" s="212" t="s">
        <v>918</v>
      </c>
      <c r="D510" s="163">
        <v>4000</v>
      </c>
      <c r="E510" s="235">
        <f>D510/D$567</f>
        <v>2.3010061149237503E-2</v>
      </c>
      <c r="F510" s="221">
        <v>4000</v>
      </c>
      <c r="G510" s="367">
        <f>F510/D510</f>
        <v>1</v>
      </c>
      <c r="H510" s="677"/>
      <c r="I510" s="595"/>
      <c r="J510" s="570"/>
      <c r="K510" s="570"/>
      <c r="L510" s="570"/>
      <c r="M510" s="575"/>
      <c r="N510" s="576"/>
      <c r="O510" s="576"/>
      <c r="P510" s="576"/>
      <c r="Q510" s="576"/>
      <c r="R510" s="576"/>
      <c r="S510" s="576"/>
      <c r="T510"/>
      <c r="U510"/>
      <c r="V510"/>
      <c r="W510"/>
      <c r="X510"/>
      <c r="Y510"/>
      <c r="Z510"/>
      <c r="AA510"/>
      <c r="AB510"/>
    </row>
    <row r="511" spans="1:28" ht="15.75" customHeight="1">
      <c r="A511" s="359"/>
      <c r="B511" s="634" t="s">
        <v>579</v>
      </c>
      <c r="C511" s="595"/>
      <c r="D511" s="222">
        <f>D510</f>
        <v>4000</v>
      </c>
      <c r="E511" s="236">
        <f>D511/D$567</f>
        <v>2.3010061149237503E-2</v>
      </c>
      <c r="F511" s="386">
        <f>F510</f>
        <v>4000</v>
      </c>
      <c r="G511" s="432">
        <f>F511/D511</f>
        <v>1</v>
      </c>
      <c r="H511" s="679"/>
      <c r="I511" s="595"/>
      <c r="J511" s="570"/>
      <c r="K511" s="570"/>
      <c r="L511" s="570"/>
      <c r="M511" s="575"/>
      <c r="N511" s="576"/>
      <c r="O511" s="576"/>
      <c r="P511" s="576"/>
      <c r="Q511" s="576"/>
      <c r="R511" s="576"/>
      <c r="S511" s="576"/>
      <c r="T511"/>
      <c r="U511"/>
      <c r="V511"/>
      <c r="W511"/>
      <c r="X511"/>
      <c r="Y511"/>
      <c r="Z511"/>
      <c r="AA511"/>
      <c r="AB511"/>
    </row>
    <row r="512" spans="1:28" ht="15.75" customHeight="1">
      <c r="A512" s="359"/>
      <c r="B512" s="777" t="s">
        <v>707</v>
      </c>
      <c r="C512" s="602"/>
      <c r="D512" s="602"/>
      <c r="E512" s="602"/>
      <c r="F512" s="602"/>
      <c r="G512" s="602"/>
      <c r="H512" s="602"/>
      <c r="I512" s="595"/>
      <c r="J512" s="570"/>
      <c r="K512" s="570"/>
      <c r="L512" s="570"/>
      <c r="M512" s="575"/>
      <c r="N512" s="576"/>
      <c r="O512" s="576"/>
      <c r="P512" s="576"/>
      <c r="Q512" s="576"/>
      <c r="R512" s="576"/>
      <c r="S512" s="576"/>
      <c r="T512"/>
      <c r="U512"/>
      <c r="V512"/>
      <c r="W512"/>
      <c r="X512"/>
      <c r="Y512"/>
      <c r="Z512"/>
      <c r="AA512"/>
      <c r="AB512"/>
    </row>
    <row r="513" spans="1:28" ht="15.75" customHeight="1">
      <c r="A513" s="359"/>
      <c r="B513" s="212" t="s">
        <v>817</v>
      </c>
      <c r="C513" s="212" t="s">
        <v>806</v>
      </c>
      <c r="D513" s="163">
        <v>1000</v>
      </c>
      <c r="E513" s="235">
        <f>D513/D$567</f>
        <v>5.7525152873093757E-3</v>
      </c>
      <c r="F513" s="221">
        <v>0</v>
      </c>
      <c r="G513" s="367">
        <f>F513/D513</f>
        <v>0</v>
      </c>
      <c r="H513" s="605" t="s">
        <v>1332</v>
      </c>
      <c r="I513" s="595"/>
      <c r="J513" s="570"/>
      <c r="K513" s="570"/>
      <c r="L513" s="570"/>
      <c r="M513" s="575"/>
      <c r="N513" s="576"/>
      <c r="O513" s="576"/>
      <c r="P513" s="576"/>
      <c r="Q513" s="576"/>
      <c r="R513" s="576"/>
      <c r="S513" s="576"/>
      <c r="T513"/>
      <c r="U513"/>
      <c r="V513"/>
      <c r="W513"/>
      <c r="X513"/>
      <c r="Y513"/>
      <c r="Z513"/>
      <c r="AA513"/>
      <c r="AB513"/>
    </row>
    <row r="514" spans="1:28" ht="15.75" customHeight="1">
      <c r="A514" s="359"/>
      <c r="B514" s="634" t="s">
        <v>579</v>
      </c>
      <c r="C514" s="595"/>
      <c r="D514" s="222">
        <f>D513</f>
        <v>1000</v>
      </c>
      <c r="E514" s="236">
        <f>D514/D$567</f>
        <v>5.7525152873093757E-3</v>
      </c>
      <c r="F514" s="386">
        <f>F513</f>
        <v>0</v>
      </c>
      <c r="G514" s="432">
        <f>F514/D514</f>
        <v>0</v>
      </c>
      <c r="H514" s="679"/>
      <c r="I514" s="595"/>
      <c r="J514" s="570"/>
      <c r="K514" s="570"/>
      <c r="L514" s="570"/>
      <c r="M514" s="575"/>
      <c r="N514" s="576"/>
      <c r="O514" s="576"/>
      <c r="P514" s="576"/>
      <c r="Q514" s="576"/>
      <c r="R514" s="576"/>
      <c r="S514" s="576"/>
      <c r="T514"/>
      <c r="U514"/>
      <c r="V514"/>
      <c r="W514"/>
      <c r="X514"/>
      <c r="Y514"/>
      <c r="Z514"/>
      <c r="AA514"/>
      <c r="AB514"/>
    </row>
    <row r="515" spans="1:28" ht="15.75" customHeight="1">
      <c r="A515" s="359"/>
      <c r="B515" s="678" t="s">
        <v>989</v>
      </c>
      <c r="C515" s="602"/>
      <c r="D515" s="602"/>
      <c r="E515" s="602"/>
      <c r="F515" s="602"/>
      <c r="G515" s="602"/>
      <c r="H515" s="602"/>
      <c r="I515" s="595"/>
      <c r="J515" s="570"/>
      <c r="K515" s="570"/>
      <c r="L515" s="570"/>
      <c r="M515" s="575"/>
      <c r="N515" s="576"/>
      <c r="O515" s="576"/>
      <c r="P515" s="576"/>
      <c r="Q515" s="576"/>
      <c r="R515" s="576"/>
      <c r="S515" s="576"/>
      <c r="T515"/>
      <c r="U515"/>
      <c r="V515"/>
      <c r="W515"/>
      <c r="X515"/>
      <c r="Y515"/>
      <c r="Z515"/>
      <c r="AA515"/>
      <c r="AB515"/>
    </row>
    <row r="516" spans="1:28" ht="15.75" customHeight="1">
      <c r="A516" s="359"/>
      <c r="B516" s="659" t="s">
        <v>817</v>
      </c>
      <c r="C516" s="212" t="s">
        <v>806</v>
      </c>
      <c r="D516" s="163">
        <v>1000</v>
      </c>
      <c r="E516" s="235">
        <f>D516/D$567</f>
        <v>5.7525152873093757E-3</v>
      </c>
      <c r="F516" s="221">
        <v>0</v>
      </c>
      <c r="G516" s="367">
        <f>F516/D516</f>
        <v>0</v>
      </c>
      <c r="H516" s="605" t="s">
        <v>1333</v>
      </c>
      <c r="I516" s="595"/>
      <c r="J516" s="570"/>
      <c r="K516" s="570"/>
      <c r="L516" s="570"/>
      <c r="M516" s="575"/>
      <c r="N516" s="576"/>
      <c r="O516" s="576"/>
      <c r="P516" s="576"/>
      <c r="Q516" s="576"/>
      <c r="R516" s="576"/>
      <c r="S516" s="576"/>
      <c r="T516"/>
      <c r="U516"/>
      <c r="V516"/>
      <c r="W516"/>
      <c r="X516"/>
      <c r="Y516"/>
      <c r="Z516"/>
      <c r="AA516"/>
      <c r="AB516"/>
    </row>
    <row r="517" spans="1:28" ht="15.75" customHeight="1">
      <c r="A517" s="359"/>
      <c r="B517" s="599"/>
      <c r="C517" s="212" t="s">
        <v>957</v>
      </c>
      <c r="D517" s="163">
        <v>3000</v>
      </c>
      <c r="E517" s="235">
        <f>D517/D$567</f>
        <v>1.7257545861928129E-2</v>
      </c>
      <c r="F517" s="221">
        <v>0</v>
      </c>
      <c r="G517" s="367">
        <f>F517/D517</f>
        <v>0</v>
      </c>
      <c r="H517" s="648" t="s">
        <v>1334</v>
      </c>
      <c r="I517" s="595"/>
      <c r="J517" s="570"/>
      <c r="K517" s="570"/>
      <c r="L517" s="570"/>
      <c r="M517" s="575"/>
      <c r="N517" s="576"/>
      <c r="O517" s="576"/>
      <c r="P517" s="576"/>
      <c r="Q517" s="576"/>
      <c r="R517" s="576"/>
      <c r="S517" s="576"/>
      <c r="T517"/>
      <c r="U517"/>
      <c r="V517"/>
      <c r="W517"/>
      <c r="X517"/>
      <c r="Y517"/>
      <c r="Z517"/>
      <c r="AA517"/>
      <c r="AB517"/>
    </row>
    <row r="518" spans="1:28" ht="15.75" customHeight="1">
      <c r="A518" s="359"/>
      <c r="B518" s="634" t="s">
        <v>579</v>
      </c>
      <c r="C518" s="595"/>
      <c r="D518" s="222">
        <f>SUM(D516:D517)</f>
        <v>4000</v>
      </c>
      <c r="E518" s="236">
        <f>D518/D$567</f>
        <v>2.3010061149237503E-2</v>
      </c>
      <c r="F518" s="386">
        <f>SUM(F516:F517)</f>
        <v>0</v>
      </c>
      <c r="G518" s="432">
        <f>F518/D518</f>
        <v>0</v>
      </c>
      <c r="H518" s="679"/>
      <c r="I518" s="595"/>
      <c r="J518" s="570"/>
      <c r="K518" s="570"/>
      <c r="L518" s="570"/>
      <c r="M518" s="575"/>
      <c r="N518" s="576"/>
      <c r="O518" s="576"/>
      <c r="P518" s="576"/>
      <c r="Q518" s="576"/>
      <c r="R518" s="576"/>
      <c r="S518" s="576"/>
      <c r="T518"/>
      <c r="U518"/>
      <c r="V518"/>
      <c r="W518"/>
      <c r="X518"/>
      <c r="Y518"/>
      <c r="Z518"/>
      <c r="AA518"/>
      <c r="AB518"/>
    </row>
    <row r="519" spans="1:28" ht="15.75" customHeight="1">
      <c r="A519" s="359"/>
      <c r="B519" s="777" t="s">
        <v>991</v>
      </c>
      <c r="C519" s="602"/>
      <c r="D519" s="602"/>
      <c r="E519" s="602"/>
      <c r="F519" s="602"/>
      <c r="G519" s="602"/>
      <c r="H519" s="602"/>
      <c r="I519" s="595"/>
      <c r="J519" s="570"/>
      <c r="K519" s="570"/>
      <c r="L519" s="570"/>
      <c r="M519" s="575"/>
      <c r="N519" s="576"/>
      <c r="O519" s="576"/>
      <c r="P519" s="576"/>
      <c r="Q519" s="576"/>
      <c r="R519" s="576"/>
      <c r="S519" s="576"/>
      <c r="T519"/>
      <c r="U519"/>
      <c r="V519"/>
      <c r="W519"/>
      <c r="X519"/>
      <c r="Y519"/>
      <c r="Z519"/>
      <c r="AA519"/>
      <c r="AB519"/>
    </row>
    <row r="520" spans="1:28" ht="15.75" customHeight="1">
      <c r="A520" s="359"/>
      <c r="B520" s="659" t="s">
        <v>992</v>
      </c>
      <c r="C520" s="212" t="s">
        <v>747</v>
      </c>
      <c r="D520" s="163">
        <v>6400</v>
      </c>
      <c r="E520" s="235">
        <f t="shared" ref="E520:E537" si="58">D520/D$567</f>
        <v>3.681609783878001E-2</v>
      </c>
      <c r="F520" s="221">
        <v>6400</v>
      </c>
      <c r="G520" s="367">
        <f t="shared" ref="G520:G527" si="59">F520/D520</f>
        <v>1</v>
      </c>
      <c r="H520" s="673" t="s">
        <v>1476</v>
      </c>
      <c r="I520" s="656"/>
      <c r="J520" s="570"/>
      <c r="K520" s="570"/>
      <c r="L520" s="570"/>
      <c r="M520" s="575"/>
      <c r="N520" s="576"/>
      <c r="O520" s="576"/>
      <c r="P520" s="576"/>
      <c r="Q520" s="576"/>
      <c r="R520" s="576"/>
      <c r="S520" s="576"/>
      <c r="T520"/>
      <c r="U520"/>
      <c r="V520"/>
      <c r="W520"/>
      <c r="X520"/>
      <c r="Y520"/>
      <c r="Z520"/>
      <c r="AA520"/>
      <c r="AB520"/>
    </row>
    <row r="521" spans="1:28" ht="15.75" customHeight="1">
      <c r="A521" s="359"/>
      <c r="B521" s="598"/>
      <c r="C521" s="212" t="s">
        <v>875</v>
      </c>
      <c r="D521" s="163">
        <v>100</v>
      </c>
      <c r="E521" s="235">
        <f t="shared" si="58"/>
        <v>5.7525152873093765E-4</v>
      </c>
      <c r="F521" s="221">
        <v>100</v>
      </c>
      <c r="G521" s="367">
        <f t="shared" si="59"/>
        <v>1</v>
      </c>
      <c r="H521" s="686" t="s">
        <v>1484</v>
      </c>
      <c r="I521" s="656"/>
      <c r="J521" s="570"/>
      <c r="K521" s="570"/>
      <c r="L521" s="570"/>
      <c r="M521" s="575"/>
      <c r="N521" s="576"/>
      <c r="O521" s="576"/>
      <c r="P521" s="576"/>
      <c r="Q521" s="576"/>
      <c r="R521" s="576"/>
      <c r="S521" s="576"/>
      <c r="T521"/>
      <c r="U521"/>
      <c r="V521"/>
      <c r="W521"/>
      <c r="X521"/>
      <c r="Y521"/>
      <c r="Z521"/>
      <c r="AA521"/>
      <c r="AB521"/>
    </row>
    <row r="522" spans="1:28" ht="15.75" customHeight="1">
      <c r="A522" s="359"/>
      <c r="B522" s="598"/>
      <c r="C522" s="237" t="s">
        <v>738</v>
      </c>
      <c r="D522" s="238">
        <v>1000</v>
      </c>
      <c r="E522" s="239">
        <f t="shared" si="58"/>
        <v>5.7525152873093757E-3</v>
      </c>
      <c r="F522" s="221">
        <v>110</v>
      </c>
      <c r="G522" s="367">
        <f t="shared" si="59"/>
        <v>0.11</v>
      </c>
      <c r="H522" s="686" t="s">
        <v>1477</v>
      </c>
      <c r="I522" s="656"/>
      <c r="J522" s="570"/>
      <c r="K522" s="570"/>
      <c r="L522" s="570"/>
      <c r="M522" s="575"/>
      <c r="N522" s="576"/>
      <c r="O522" s="576"/>
      <c r="P522" s="576"/>
      <c r="Q522" s="576"/>
      <c r="R522" s="576"/>
      <c r="S522" s="576"/>
      <c r="T522"/>
      <c r="U522"/>
      <c r="V522"/>
      <c r="W522"/>
      <c r="X522"/>
      <c r="Y522"/>
      <c r="Z522"/>
      <c r="AA522"/>
      <c r="AB522"/>
    </row>
    <row r="523" spans="1:28" ht="15.75" customHeight="1">
      <c r="A523" s="359"/>
      <c r="B523" s="598"/>
      <c r="C523" s="237" t="s">
        <v>995</v>
      </c>
      <c r="D523" s="238">
        <v>5000</v>
      </c>
      <c r="E523" s="235">
        <f t="shared" si="58"/>
        <v>2.876257643654688E-2</v>
      </c>
      <c r="F523" s="221">
        <v>4430</v>
      </c>
      <c r="G523" s="367">
        <f t="shared" si="59"/>
        <v>0.88600000000000001</v>
      </c>
      <c r="H523" s="673" t="s">
        <v>1478</v>
      </c>
      <c r="I523" s="656"/>
      <c r="J523" s="570"/>
      <c r="K523" s="570"/>
      <c r="L523" s="570"/>
      <c r="M523" s="575"/>
      <c r="N523" s="576"/>
      <c r="O523" s="576"/>
      <c r="P523" s="576"/>
      <c r="Q523" s="576"/>
      <c r="R523" s="576"/>
      <c r="S523" s="576"/>
      <c r="T523"/>
      <c r="U523"/>
      <c r="V523"/>
      <c r="W523"/>
      <c r="X523"/>
      <c r="Y523"/>
      <c r="Z523"/>
      <c r="AA523"/>
      <c r="AB523"/>
    </row>
    <row r="524" spans="1:28" ht="15.75" customHeight="1">
      <c r="A524" s="359"/>
      <c r="B524" s="599"/>
      <c r="C524" s="212" t="s">
        <v>957</v>
      </c>
      <c r="D524" s="163">
        <v>1000</v>
      </c>
      <c r="E524" s="235">
        <f t="shared" si="58"/>
        <v>5.7525152873093757E-3</v>
      </c>
      <c r="F524" s="221">
        <v>1000</v>
      </c>
      <c r="G524" s="367">
        <f t="shared" si="59"/>
        <v>1</v>
      </c>
      <c r="H524" s="673" t="s">
        <v>1482</v>
      </c>
      <c r="I524" s="656"/>
      <c r="J524" s="570"/>
      <c r="K524" s="570"/>
      <c r="L524" s="570"/>
      <c r="M524" s="575"/>
      <c r="N524" s="576"/>
      <c r="O524" s="576"/>
      <c r="P524" s="576"/>
      <c r="Q524" s="576"/>
      <c r="R524" s="576"/>
      <c r="S524" s="576"/>
      <c r="T524"/>
      <c r="U524"/>
      <c r="V524"/>
      <c r="W524"/>
      <c r="X524"/>
      <c r="Y524"/>
      <c r="Z524"/>
      <c r="AA524"/>
      <c r="AB524"/>
    </row>
    <row r="525" spans="1:28" ht="15.75" customHeight="1">
      <c r="A525" s="359"/>
      <c r="B525" s="701" t="s">
        <v>579</v>
      </c>
      <c r="C525" s="595"/>
      <c r="D525" s="222">
        <f>SUM(D520:D524)</f>
        <v>13500</v>
      </c>
      <c r="E525" s="236">
        <f t="shared" si="58"/>
        <v>7.7658956378676577E-2</v>
      </c>
      <c r="F525" s="386">
        <f>SUM(F520:F524)</f>
        <v>12040</v>
      </c>
      <c r="G525" s="432">
        <f t="shared" si="59"/>
        <v>0.8918518518518519</v>
      </c>
      <c r="H525" s="679"/>
      <c r="I525" s="595"/>
      <c r="J525" s="570"/>
      <c r="K525" s="570"/>
      <c r="L525" s="570"/>
      <c r="M525" s="575"/>
      <c r="N525" s="576"/>
      <c r="O525" s="576"/>
      <c r="P525" s="576"/>
      <c r="Q525" s="576"/>
      <c r="R525" s="576"/>
      <c r="S525" s="576"/>
      <c r="T525"/>
      <c r="U525"/>
      <c r="V525"/>
      <c r="W525"/>
      <c r="X525"/>
      <c r="Y525"/>
      <c r="Z525"/>
      <c r="AA525"/>
      <c r="AB525"/>
    </row>
    <row r="526" spans="1:28" ht="15.75" customHeight="1">
      <c r="A526" s="359"/>
      <c r="B526" s="212" t="s">
        <v>998</v>
      </c>
      <c r="C526" s="212" t="s">
        <v>806</v>
      </c>
      <c r="D526" s="163">
        <v>13200</v>
      </c>
      <c r="E526" s="235">
        <f t="shared" si="58"/>
        <v>7.5933201792483765E-2</v>
      </c>
      <c r="F526" s="221">
        <v>700</v>
      </c>
      <c r="G526" s="367">
        <f t="shared" si="59"/>
        <v>5.3030303030303032E-2</v>
      </c>
      <c r="H526" s="668" t="s">
        <v>1335</v>
      </c>
      <c r="I526" s="595"/>
      <c r="J526" s="570"/>
      <c r="K526" s="570"/>
      <c r="L526" s="570"/>
      <c r="M526" s="575"/>
      <c r="N526" s="576"/>
      <c r="O526" s="576"/>
      <c r="P526" s="576"/>
      <c r="Q526" s="576"/>
      <c r="R526" s="576"/>
      <c r="S526" s="576"/>
      <c r="T526"/>
      <c r="U526"/>
      <c r="V526"/>
      <c r="W526"/>
      <c r="X526"/>
      <c r="Y526"/>
      <c r="Z526"/>
      <c r="AA526"/>
      <c r="AB526"/>
    </row>
    <row r="527" spans="1:28" ht="15.75" customHeight="1">
      <c r="A527" s="359"/>
      <c r="B527" s="634" t="s">
        <v>579</v>
      </c>
      <c r="C527" s="595"/>
      <c r="D527" s="222">
        <f>D526</f>
        <v>13200</v>
      </c>
      <c r="E527" s="236">
        <f t="shared" si="58"/>
        <v>7.5933201792483765E-2</v>
      </c>
      <c r="F527" s="386">
        <f>F526</f>
        <v>700</v>
      </c>
      <c r="G527" s="432">
        <f t="shared" si="59"/>
        <v>5.3030303030303032E-2</v>
      </c>
      <c r="H527" s="679"/>
      <c r="I527" s="595"/>
      <c r="J527" s="570"/>
      <c r="K527" s="570"/>
      <c r="L527" s="570"/>
      <c r="M527" s="575"/>
      <c r="N527" s="576"/>
      <c r="O527" s="576"/>
      <c r="P527" s="576"/>
      <c r="Q527" s="576"/>
      <c r="R527" s="576"/>
      <c r="S527" s="576"/>
      <c r="T527"/>
      <c r="U527"/>
      <c r="V527"/>
      <c r="W527"/>
      <c r="X527"/>
      <c r="Y527"/>
      <c r="Z527"/>
      <c r="AA527"/>
      <c r="AB527"/>
    </row>
    <row r="528" spans="1:28" ht="15.75" customHeight="1">
      <c r="A528" s="359"/>
      <c r="B528" s="659" t="s">
        <v>1000</v>
      </c>
      <c r="C528" s="212" t="s">
        <v>875</v>
      </c>
      <c r="D528" s="163">
        <v>1140</v>
      </c>
      <c r="E528" s="235">
        <f t="shared" si="58"/>
        <v>6.5578674275326883E-3</v>
      </c>
      <c r="F528" s="221">
        <v>1140</v>
      </c>
      <c r="G528" s="367">
        <f t="shared" ref="G528:G535" si="60">F528/D528</f>
        <v>1</v>
      </c>
      <c r="H528" s="673" t="s">
        <v>1483</v>
      </c>
      <c r="I528" s="656"/>
      <c r="J528" s="570"/>
      <c r="K528" s="570"/>
      <c r="L528" s="570"/>
      <c r="M528" s="575"/>
      <c r="N528" s="576"/>
      <c r="O528" s="576"/>
      <c r="P528" s="576"/>
      <c r="Q528" s="576"/>
      <c r="R528" s="576"/>
      <c r="S528" s="576"/>
      <c r="T528"/>
      <c r="U528"/>
      <c r="V528"/>
      <c r="W528"/>
      <c r="X528"/>
      <c r="Y528"/>
      <c r="Z528"/>
      <c r="AA528"/>
      <c r="AB528"/>
    </row>
    <row r="529" spans="1:28" ht="15.75" customHeight="1">
      <c r="A529" s="359"/>
      <c r="B529" s="598"/>
      <c r="C529" s="212" t="s">
        <v>747</v>
      </c>
      <c r="D529" s="163">
        <v>25600</v>
      </c>
      <c r="E529" s="235">
        <f t="shared" si="58"/>
        <v>0.14726439135512004</v>
      </c>
      <c r="F529" s="221">
        <v>24000</v>
      </c>
      <c r="G529" s="367">
        <f t="shared" si="60"/>
        <v>0.9375</v>
      </c>
      <c r="H529" s="673" t="s">
        <v>1479</v>
      </c>
      <c r="I529" s="656"/>
      <c r="J529" s="570"/>
      <c r="K529" s="570"/>
      <c r="L529" s="570"/>
      <c r="M529" s="575"/>
      <c r="N529" s="576"/>
      <c r="O529" s="576"/>
      <c r="P529" s="576"/>
      <c r="Q529" s="576"/>
      <c r="R529" s="576"/>
      <c r="S529" s="576"/>
      <c r="T529"/>
      <c r="U529"/>
      <c r="V529"/>
      <c r="W529"/>
      <c r="X529"/>
      <c r="Y529"/>
      <c r="Z529"/>
      <c r="AA529"/>
      <c r="AB529"/>
    </row>
    <row r="530" spans="1:28" ht="15.75" customHeight="1">
      <c r="A530" s="359"/>
      <c r="B530" s="598"/>
      <c r="C530" s="212" t="s">
        <v>957</v>
      </c>
      <c r="D530" s="163">
        <v>4355</v>
      </c>
      <c r="E530" s="235">
        <f t="shared" si="58"/>
        <v>2.5052204076232331E-2</v>
      </c>
      <c r="F530" s="221">
        <v>2227</v>
      </c>
      <c r="G530" s="367">
        <f t="shared" si="60"/>
        <v>0.51136624569460387</v>
      </c>
      <c r="H530" s="673" t="s">
        <v>1487</v>
      </c>
      <c r="I530" s="656"/>
      <c r="J530" s="570"/>
      <c r="K530" s="570"/>
      <c r="L530" s="570"/>
      <c r="M530" s="575"/>
      <c r="N530" s="576"/>
      <c r="O530" s="576"/>
      <c r="P530" s="576"/>
      <c r="Q530" s="576"/>
      <c r="R530" s="576"/>
      <c r="S530" s="576"/>
      <c r="T530"/>
      <c r="U530"/>
      <c r="V530"/>
      <c r="W530"/>
      <c r="X530"/>
      <c r="Y530"/>
      <c r="Z530"/>
      <c r="AA530"/>
      <c r="AB530"/>
    </row>
    <row r="531" spans="1:28" ht="15.75" customHeight="1">
      <c r="A531" s="359"/>
      <c r="B531" s="598"/>
      <c r="C531" s="212" t="s">
        <v>974</v>
      </c>
      <c r="D531" s="163">
        <v>1200</v>
      </c>
      <c r="E531" s="235">
        <f t="shared" si="58"/>
        <v>6.903018344771251E-3</v>
      </c>
      <c r="F531" s="221">
        <v>1200</v>
      </c>
      <c r="G531" s="367">
        <f t="shared" si="60"/>
        <v>1</v>
      </c>
      <c r="H531" s="673" t="s">
        <v>1336</v>
      </c>
      <c r="I531" s="656"/>
      <c r="J531" s="570"/>
      <c r="K531" s="570"/>
      <c r="L531" s="570"/>
      <c r="M531" s="575"/>
      <c r="N531" s="576"/>
      <c r="O531" s="576"/>
      <c r="P531" s="576"/>
      <c r="Q531" s="576"/>
      <c r="R531" s="576"/>
      <c r="S531" s="576"/>
      <c r="T531"/>
      <c r="U531"/>
      <c r="V531"/>
      <c r="W531"/>
      <c r="X531"/>
      <c r="Y531"/>
      <c r="Z531"/>
      <c r="AA531"/>
      <c r="AB531"/>
    </row>
    <row r="532" spans="1:28" ht="15.75" customHeight="1">
      <c r="A532" s="359"/>
      <c r="B532" s="598"/>
      <c r="C532" s="212" t="s">
        <v>1005</v>
      </c>
      <c r="D532" s="163">
        <v>1000</v>
      </c>
      <c r="E532" s="235">
        <f t="shared" si="58"/>
        <v>5.7525152873093757E-3</v>
      </c>
      <c r="F532" s="221">
        <v>475</v>
      </c>
      <c r="G532" s="367">
        <f t="shared" si="60"/>
        <v>0.47499999999999998</v>
      </c>
      <c r="H532" s="673" t="s">
        <v>1480</v>
      </c>
      <c r="I532" s="656"/>
      <c r="J532" s="570"/>
      <c r="K532" s="570"/>
      <c r="L532" s="570"/>
      <c r="M532" s="575"/>
      <c r="N532" s="576"/>
      <c r="O532" s="576"/>
      <c r="P532" s="576"/>
      <c r="Q532" s="576"/>
      <c r="R532" s="576"/>
      <c r="S532" s="576"/>
      <c r="T532"/>
      <c r="U532"/>
      <c r="V532"/>
      <c r="W532"/>
      <c r="X532"/>
      <c r="Y532"/>
      <c r="Z532"/>
      <c r="AA532"/>
      <c r="AB532"/>
    </row>
    <row r="533" spans="1:28" ht="15.75" customHeight="1">
      <c r="A533" s="359"/>
      <c r="B533" s="598"/>
      <c r="C533" s="212" t="s">
        <v>1007</v>
      </c>
      <c r="D533" s="163">
        <v>2000</v>
      </c>
      <c r="E533" s="235">
        <f t="shared" si="58"/>
        <v>1.1505030574618751E-2</v>
      </c>
      <c r="F533" s="221">
        <v>0</v>
      </c>
      <c r="G533" s="367">
        <f t="shared" si="60"/>
        <v>0</v>
      </c>
      <c r="H533" s="673" t="s">
        <v>1481</v>
      </c>
      <c r="I533" s="656"/>
      <c r="J533" s="570"/>
      <c r="K533" s="570"/>
      <c r="L533" s="570"/>
      <c r="M533" s="575"/>
      <c r="N533" s="576"/>
      <c r="O533" s="576"/>
      <c r="P533" s="576"/>
      <c r="Q533" s="576"/>
      <c r="R533" s="576"/>
      <c r="S533" s="576"/>
      <c r="T533"/>
      <c r="U533"/>
      <c r="V533"/>
      <c r="W533"/>
      <c r="X533"/>
      <c r="Y533"/>
      <c r="Z533"/>
      <c r="AA533"/>
      <c r="AB533"/>
    </row>
    <row r="534" spans="1:28" ht="15.75" customHeight="1">
      <c r="A534" s="359"/>
      <c r="B534" s="598"/>
      <c r="C534" s="212" t="s">
        <v>806</v>
      </c>
      <c r="D534" s="163">
        <v>1000</v>
      </c>
      <c r="E534" s="235">
        <f t="shared" si="58"/>
        <v>5.7525152873093757E-3</v>
      </c>
      <c r="F534" s="221">
        <v>672</v>
      </c>
      <c r="G534" s="367">
        <f t="shared" si="60"/>
        <v>0.67200000000000004</v>
      </c>
      <c r="H534" s="648" t="s">
        <v>1337</v>
      </c>
      <c r="I534" s="595"/>
      <c r="J534" s="570"/>
      <c r="K534" s="570"/>
      <c r="L534" s="570"/>
      <c r="M534" s="575"/>
      <c r="N534" s="576"/>
      <c r="O534" s="576"/>
      <c r="P534" s="576"/>
      <c r="Q534" s="576"/>
      <c r="R534" s="576"/>
      <c r="S534" s="576"/>
      <c r="T534"/>
      <c r="U534"/>
      <c r="V534"/>
      <c r="W534"/>
      <c r="X534"/>
      <c r="Y534"/>
      <c r="Z534"/>
      <c r="AA534"/>
      <c r="AB534"/>
    </row>
    <row r="535" spans="1:28" ht="15.75" customHeight="1">
      <c r="A535" s="359"/>
      <c r="B535" s="599"/>
      <c r="C535" s="212" t="s">
        <v>1010</v>
      </c>
      <c r="D535" s="163">
        <v>2000</v>
      </c>
      <c r="E535" s="235">
        <f t="shared" si="58"/>
        <v>1.1505030574618751E-2</v>
      </c>
      <c r="F535" s="221">
        <v>100</v>
      </c>
      <c r="G535" s="367">
        <f t="shared" si="60"/>
        <v>0.05</v>
      </c>
      <c r="H535" s="673" t="s">
        <v>1486</v>
      </c>
      <c r="I535" s="656"/>
      <c r="J535" s="570"/>
      <c r="K535" s="570"/>
      <c r="L535" s="570"/>
      <c r="M535" s="575"/>
      <c r="N535" s="576"/>
      <c r="O535" s="576"/>
      <c r="P535" s="576"/>
      <c r="Q535" s="576"/>
      <c r="R535" s="576"/>
      <c r="S535" s="576"/>
      <c r="T535"/>
      <c r="U535"/>
      <c r="V535"/>
      <c r="W535"/>
      <c r="X535"/>
      <c r="Y535"/>
      <c r="Z535"/>
      <c r="AA535"/>
      <c r="AB535"/>
    </row>
    <row r="536" spans="1:28" ht="15.75" customHeight="1">
      <c r="A536" s="359"/>
      <c r="B536" s="634" t="s">
        <v>579</v>
      </c>
      <c r="C536" s="595"/>
      <c r="D536" s="222">
        <f>SUM(D528:D535)</f>
        <v>38295</v>
      </c>
      <c r="E536" s="236">
        <f t="shared" si="58"/>
        <v>0.22029257292751256</v>
      </c>
      <c r="F536" s="386">
        <f>SUM(F528:F535)</f>
        <v>29814</v>
      </c>
      <c r="G536" s="432">
        <f>F536/D536</f>
        <v>0.77853505679592638</v>
      </c>
      <c r="H536" s="679"/>
      <c r="I536" s="595"/>
      <c r="J536" s="570"/>
      <c r="K536" s="570"/>
      <c r="L536" s="570"/>
      <c r="M536" s="575"/>
      <c r="N536" s="576"/>
      <c r="O536" s="576"/>
      <c r="P536" s="576"/>
      <c r="Q536" s="576"/>
      <c r="R536" s="576"/>
      <c r="S536" s="576"/>
      <c r="T536"/>
      <c r="U536"/>
      <c r="V536"/>
      <c r="W536"/>
      <c r="X536"/>
      <c r="Y536"/>
      <c r="Z536"/>
      <c r="AA536"/>
      <c r="AB536"/>
    </row>
    <row r="537" spans="1:28" ht="15.75" customHeight="1">
      <c r="A537" s="359"/>
      <c r="B537" s="775" t="s">
        <v>1011</v>
      </c>
      <c r="C537" s="595"/>
      <c r="D537" s="240">
        <f>D525+D527+D536</f>
        <v>64995</v>
      </c>
      <c r="E537" s="241">
        <f t="shared" si="58"/>
        <v>0.37388473109867287</v>
      </c>
      <c r="F537" s="387">
        <f>F525+F527+F536</f>
        <v>42554</v>
      </c>
      <c r="G537" s="440">
        <f>F537/D537</f>
        <v>0.65472728671436264</v>
      </c>
      <c r="H537" s="774"/>
      <c r="I537" s="595"/>
      <c r="J537" s="570"/>
      <c r="K537" s="570"/>
      <c r="L537" s="570"/>
      <c r="M537" s="575"/>
      <c r="N537" s="576"/>
      <c r="O537" s="576"/>
      <c r="P537" s="576"/>
      <c r="Q537" s="576"/>
      <c r="R537" s="576"/>
      <c r="S537" s="576"/>
      <c r="T537"/>
      <c r="U537"/>
      <c r="V537"/>
      <c r="W537"/>
      <c r="X537"/>
      <c r="Y537"/>
      <c r="Z537"/>
      <c r="AA537"/>
      <c r="AB537"/>
    </row>
    <row r="538" spans="1:28" ht="15.75" customHeight="1">
      <c r="A538" s="359"/>
      <c r="B538" s="678" t="s">
        <v>712</v>
      </c>
      <c r="C538" s="602"/>
      <c r="D538" s="602"/>
      <c r="E538" s="602"/>
      <c r="F538" s="602"/>
      <c r="G538" s="602"/>
      <c r="H538" s="602"/>
      <c r="I538" s="595"/>
      <c r="J538" s="570"/>
      <c r="K538" s="570"/>
      <c r="L538" s="570"/>
      <c r="M538" s="575"/>
      <c r="N538" s="576"/>
      <c r="O538" s="576"/>
      <c r="P538" s="576"/>
      <c r="Q538" s="576"/>
      <c r="R538" s="576"/>
      <c r="S538" s="576"/>
      <c r="T538"/>
      <c r="U538"/>
      <c r="V538"/>
      <c r="W538"/>
      <c r="X538"/>
      <c r="Y538"/>
      <c r="Z538"/>
      <c r="AA538"/>
      <c r="AB538"/>
    </row>
    <row r="539" spans="1:28" ht="15.75" customHeight="1">
      <c r="A539" s="359"/>
      <c r="B539" s="659" t="s">
        <v>817</v>
      </c>
      <c r="C539" s="212" t="s">
        <v>747</v>
      </c>
      <c r="D539" s="163">
        <v>19200</v>
      </c>
      <c r="E539" s="235">
        <f t="shared" ref="E539:E567" si="61">D539/D$567</f>
        <v>0.11044829351634002</v>
      </c>
      <c r="F539" s="221">
        <v>9600</v>
      </c>
      <c r="G539" s="367">
        <f t="shared" ref="G539:G544" si="62">F539/D539</f>
        <v>0.5</v>
      </c>
      <c r="H539" s="648" t="s">
        <v>1338</v>
      </c>
      <c r="I539" s="595"/>
      <c r="J539" s="570"/>
      <c r="K539" s="570"/>
      <c r="L539" s="570"/>
      <c r="M539" s="575"/>
      <c r="N539" s="576"/>
      <c r="O539" s="576"/>
      <c r="P539" s="576"/>
      <c r="Q539" s="576"/>
      <c r="R539" s="576"/>
      <c r="S539" s="576"/>
      <c r="T539"/>
      <c r="U539"/>
      <c r="V539"/>
      <c r="W539"/>
      <c r="X539"/>
      <c r="Y539"/>
      <c r="Z539"/>
      <c r="AA539"/>
      <c r="AB539"/>
    </row>
    <row r="540" spans="1:28" ht="15.75" customHeight="1">
      <c r="A540" s="359"/>
      <c r="B540" s="598"/>
      <c r="C540" s="212" t="s">
        <v>1013</v>
      </c>
      <c r="D540" s="163">
        <v>3000</v>
      </c>
      <c r="E540" s="235">
        <f t="shared" si="61"/>
        <v>1.7257545861928129E-2</v>
      </c>
      <c r="F540" s="221">
        <v>0</v>
      </c>
      <c r="G540" s="367">
        <f t="shared" si="62"/>
        <v>0</v>
      </c>
      <c r="H540" s="668" t="s">
        <v>1343</v>
      </c>
      <c r="I540" s="595"/>
      <c r="J540" s="570"/>
      <c r="K540" s="570"/>
      <c r="L540" s="570"/>
      <c r="M540" s="575"/>
      <c r="N540" s="576"/>
      <c r="O540" s="576"/>
      <c r="P540" s="576"/>
      <c r="Q540" s="576"/>
      <c r="R540" s="576"/>
      <c r="S540" s="576"/>
      <c r="T540"/>
      <c r="U540"/>
      <c r="V540"/>
      <c r="W540"/>
      <c r="X540"/>
      <c r="Y540"/>
      <c r="Z540"/>
      <c r="AA540"/>
      <c r="AB540"/>
    </row>
    <row r="541" spans="1:28" ht="15.75" customHeight="1">
      <c r="A541" s="359"/>
      <c r="B541" s="598"/>
      <c r="C541" s="212" t="s">
        <v>875</v>
      </c>
      <c r="D541" s="163">
        <v>5700</v>
      </c>
      <c r="E541" s="235">
        <f t="shared" si="61"/>
        <v>3.2789337137663445E-2</v>
      </c>
      <c r="F541" s="221">
        <v>4000</v>
      </c>
      <c r="G541" s="367">
        <f t="shared" si="62"/>
        <v>0.70175438596491224</v>
      </c>
      <c r="H541" s="648" t="s">
        <v>1339</v>
      </c>
      <c r="I541" s="595"/>
      <c r="J541" s="570"/>
      <c r="K541" s="570"/>
      <c r="L541" s="570"/>
      <c r="M541" s="872"/>
      <c r="N541" s="576"/>
      <c r="O541" s="576"/>
      <c r="P541" s="576"/>
      <c r="Q541" s="576"/>
      <c r="R541" s="576"/>
      <c r="S541" s="576"/>
      <c r="T541"/>
      <c r="U541"/>
      <c r="V541"/>
      <c r="W541"/>
      <c r="X541"/>
      <c r="Y541"/>
      <c r="Z541"/>
      <c r="AA541"/>
      <c r="AB541"/>
    </row>
    <row r="542" spans="1:28" ht="15.75" customHeight="1">
      <c r="A542" s="359"/>
      <c r="B542" s="598"/>
      <c r="C542" s="212" t="s">
        <v>806</v>
      </c>
      <c r="D542" s="163">
        <v>750</v>
      </c>
      <c r="E542" s="235">
        <f t="shared" si="61"/>
        <v>4.3143864654820322E-3</v>
      </c>
      <c r="F542" s="221">
        <v>676</v>
      </c>
      <c r="G542" s="367">
        <f t="shared" si="62"/>
        <v>0.90133333333333332</v>
      </c>
      <c r="H542" s="648" t="s">
        <v>1340</v>
      </c>
      <c r="I542" s="595"/>
      <c r="J542" s="570"/>
      <c r="K542" s="570"/>
      <c r="L542" s="570"/>
      <c r="M542" s="575"/>
      <c r="N542" s="576"/>
      <c r="O542" s="576"/>
      <c r="P542" s="576"/>
      <c r="Q542" s="576"/>
      <c r="R542" s="576"/>
      <c r="S542" s="576"/>
      <c r="T542"/>
      <c r="U542"/>
      <c r="V542"/>
      <c r="W542"/>
      <c r="X542"/>
      <c r="Y542"/>
      <c r="Z542"/>
      <c r="AA542"/>
      <c r="AB542"/>
    </row>
    <row r="543" spans="1:28" ht="15.75" customHeight="1">
      <c r="A543" s="359"/>
      <c r="B543" s="598"/>
      <c r="C543" s="242" t="s">
        <v>957</v>
      </c>
      <c r="D543" s="238">
        <v>2200</v>
      </c>
      <c r="E543" s="239">
        <f t="shared" si="61"/>
        <v>1.2655533632080627E-2</v>
      </c>
      <c r="F543" s="221">
        <v>140</v>
      </c>
      <c r="G543" s="367">
        <f t="shared" si="62"/>
        <v>6.363636363636363E-2</v>
      </c>
      <c r="H543" s="666" t="s">
        <v>1341</v>
      </c>
      <c r="I543" s="595"/>
      <c r="J543" s="570"/>
      <c r="K543" s="570"/>
      <c r="L543" s="570"/>
      <c r="M543" s="575"/>
      <c r="N543" s="576"/>
      <c r="O543" s="576"/>
      <c r="P543" s="576"/>
      <c r="Q543" s="576"/>
      <c r="R543" s="576"/>
      <c r="S543" s="576"/>
      <c r="T543"/>
      <c r="U543"/>
      <c r="V543"/>
      <c r="W543"/>
      <c r="X543"/>
      <c r="Y543"/>
      <c r="Z543"/>
      <c r="AA543"/>
      <c r="AB543"/>
    </row>
    <row r="544" spans="1:28" ht="15.75" customHeight="1">
      <c r="A544" s="359"/>
      <c r="B544" s="599"/>
      <c r="C544" s="212" t="s">
        <v>983</v>
      </c>
      <c r="D544" s="163">
        <v>1500</v>
      </c>
      <c r="E544" s="235">
        <f t="shared" si="61"/>
        <v>8.6287729309640643E-3</v>
      </c>
      <c r="F544" s="221">
        <v>0</v>
      </c>
      <c r="G544" s="367">
        <f t="shared" si="62"/>
        <v>0</v>
      </c>
      <c r="H544" s="648" t="s">
        <v>1342</v>
      </c>
      <c r="I544" s="595"/>
      <c r="J544" s="570"/>
      <c r="K544" s="570"/>
      <c r="L544" s="570"/>
      <c r="M544" s="575"/>
      <c r="N544" s="576"/>
      <c r="O544" s="576"/>
      <c r="P544" s="576"/>
      <c r="Q544" s="576"/>
      <c r="R544" s="576"/>
      <c r="S544" s="576"/>
      <c r="T544"/>
      <c r="U544"/>
      <c r="V544"/>
      <c r="W544"/>
      <c r="X544"/>
      <c r="Y544"/>
      <c r="Z544"/>
      <c r="AA544"/>
      <c r="AB544"/>
    </row>
    <row r="545" spans="1:28" ht="15.75" customHeight="1">
      <c r="A545" s="359"/>
      <c r="B545" s="634" t="s">
        <v>579</v>
      </c>
      <c r="C545" s="595"/>
      <c r="D545" s="222">
        <f>SUM(D539:D544)</f>
        <v>32350</v>
      </c>
      <c r="E545" s="236">
        <f t="shared" si="61"/>
        <v>0.18609386954445831</v>
      </c>
      <c r="F545" s="385">
        <f>SUM(F539:F544)</f>
        <v>14416</v>
      </c>
      <c r="G545" s="432">
        <f>F545/D545</f>
        <v>0.44562596599690879</v>
      </c>
      <c r="H545" s="690"/>
      <c r="I545" s="595"/>
      <c r="J545" s="570"/>
      <c r="K545" s="570"/>
      <c r="L545" s="570"/>
      <c r="M545" s="575"/>
      <c r="N545" s="576"/>
      <c r="O545" s="576"/>
      <c r="P545" s="576"/>
      <c r="Q545" s="576"/>
      <c r="R545" s="576"/>
      <c r="S545" s="576"/>
      <c r="T545"/>
      <c r="U545"/>
      <c r="V545"/>
      <c r="W545"/>
      <c r="X545"/>
      <c r="Y545"/>
      <c r="Z545"/>
      <c r="AA545"/>
      <c r="AB545"/>
    </row>
    <row r="546" spans="1:28" ht="15.75" customHeight="1">
      <c r="A546" s="359"/>
      <c r="B546" s="659" t="s">
        <v>713</v>
      </c>
      <c r="C546" s="212" t="s">
        <v>747</v>
      </c>
      <c r="D546" s="163">
        <v>12800</v>
      </c>
      <c r="E546" s="235">
        <f t="shared" si="61"/>
        <v>7.3632195677560019E-2</v>
      </c>
      <c r="F546" s="221">
        <v>1200</v>
      </c>
      <c r="G546" s="367">
        <f t="shared" ref="G546:G552" si="63">F546/D546</f>
        <v>9.375E-2</v>
      </c>
      <c r="H546" s="686" t="s">
        <v>1475</v>
      </c>
      <c r="I546" s="656"/>
      <c r="J546" s="570"/>
      <c r="K546" s="570"/>
      <c r="L546" s="570"/>
      <c r="M546" s="575"/>
      <c r="N546" s="576"/>
      <c r="O546" s="576"/>
      <c r="P546" s="576"/>
      <c r="Q546" s="576"/>
      <c r="R546" s="576"/>
      <c r="S546" s="576"/>
      <c r="T546"/>
      <c r="U546"/>
      <c r="V546"/>
      <c r="W546"/>
      <c r="X546"/>
      <c r="Y546"/>
      <c r="Z546"/>
      <c r="AA546"/>
      <c r="AB546"/>
    </row>
    <row r="547" spans="1:28" ht="15.75" customHeight="1">
      <c r="A547" s="359"/>
      <c r="B547" s="598"/>
      <c r="C547" s="212" t="s">
        <v>1013</v>
      </c>
      <c r="D547" s="163">
        <v>3000</v>
      </c>
      <c r="E547" s="235">
        <f t="shared" si="61"/>
        <v>1.7257545861928129E-2</v>
      </c>
      <c r="F547" s="221">
        <v>0</v>
      </c>
      <c r="G547" s="367">
        <f t="shared" si="63"/>
        <v>0</v>
      </c>
      <c r="H547" s="668" t="s">
        <v>1343</v>
      </c>
      <c r="I547" s="595"/>
      <c r="J547" s="570"/>
      <c r="K547" s="570"/>
      <c r="L547" s="570"/>
      <c r="M547" s="575"/>
      <c r="N547" s="576"/>
      <c r="O547" s="576"/>
      <c r="P547" s="576"/>
      <c r="Q547" s="576"/>
      <c r="R547" s="576"/>
      <c r="S547" s="576"/>
      <c r="T547"/>
      <c r="U547"/>
      <c r="V547"/>
      <c r="W547"/>
      <c r="X547"/>
      <c r="Y547"/>
      <c r="Z547"/>
      <c r="AA547"/>
      <c r="AB547"/>
    </row>
    <row r="548" spans="1:28" ht="15.75" customHeight="1">
      <c r="A548" s="359"/>
      <c r="B548" s="598"/>
      <c r="C548" s="588" t="s">
        <v>875</v>
      </c>
      <c r="D548" s="589">
        <v>14500</v>
      </c>
      <c r="E548" s="584">
        <f t="shared" si="61"/>
        <v>8.3411471665985948E-2</v>
      </c>
      <c r="F548" s="519">
        <v>14330</v>
      </c>
      <c r="G548" s="520">
        <f t="shared" si="63"/>
        <v>0.98827586206896556</v>
      </c>
      <c r="H548" s="674" t="s">
        <v>1466</v>
      </c>
      <c r="I548" s="675"/>
      <c r="J548" s="570"/>
      <c r="K548" s="570"/>
      <c r="L548" s="570"/>
      <c r="M548" s="575"/>
      <c r="N548" s="576"/>
      <c r="O548" s="576"/>
      <c r="P548" s="576"/>
      <c r="Q548" s="576"/>
      <c r="R548" s="576"/>
      <c r="S548" s="576"/>
      <c r="T548"/>
      <c r="U548"/>
      <c r="V548"/>
      <c r="W548"/>
      <c r="X548"/>
      <c r="Y548"/>
      <c r="Z548"/>
      <c r="AA548"/>
      <c r="AB548"/>
    </row>
    <row r="549" spans="1:28" ht="15.75" customHeight="1">
      <c r="A549" s="359"/>
      <c r="B549" s="598"/>
      <c r="C549" s="242" t="s">
        <v>957</v>
      </c>
      <c r="D549" s="238">
        <v>2200</v>
      </c>
      <c r="E549" s="239">
        <f t="shared" si="61"/>
        <v>1.2655533632080627E-2</v>
      </c>
      <c r="F549" s="221">
        <v>0</v>
      </c>
      <c r="G549" s="367">
        <f t="shared" si="63"/>
        <v>0</v>
      </c>
      <c r="H549" s="666" t="s">
        <v>1344</v>
      </c>
      <c r="I549" s="595"/>
      <c r="J549" s="570"/>
      <c r="K549" s="570"/>
      <c r="L549" s="570"/>
      <c r="M549" s="575"/>
      <c r="N549" s="576"/>
      <c r="O549" s="576"/>
      <c r="P549" s="576"/>
      <c r="Q549" s="576"/>
      <c r="R549" s="576"/>
      <c r="S549" s="576"/>
      <c r="T549"/>
      <c r="U549"/>
      <c r="V549"/>
      <c r="W549"/>
      <c r="X549"/>
      <c r="Y549"/>
      <c r="Z549"/>
      <c r="AA549"/>
      <c r="AB549"/>
    </row>
    <row r="550" spans="1:28" ht="15.75" customHeight="1">
      <c r="A550" s="359"/>
      <c r="B550" s="598"/>
      <c r="C550" s="212" t="s">
        <v>806</v>
      </c>
      <c r="D550" s="163">
        <v>500</v>
      </c>
      <c r="E550" s="235">
        <f t="shared" si="61"/>
        <v>2.8762576436546878E-3</v>
      </c>
      <c r="F550" s="221">
        <v>30</v>
      </c>
      <c r="G550" s="367">
        <f t="shared" si="63"/>
        <v>0.06</v>
      </c>
      <c r="H550" s="688" t="s">
        <v>1467</v>
      </c>
      <c r="I550" s="595"/>
      <c r="J550" s="570"/>
      <c r="K550" s="570"/>
      <c r="L550" s="570"/>
      <c r="M550" s="575"/>
      <c r="N550" s="576"/>
      <c r="O550" s="576"/>
      <c r="P550" s="576"/>
      <c r="Q550" s="576"/>
      <c r="R550" s="576"/>
      <c r="S550" s="576"/>
      <c r="T550"/>
      <c r="U550"/>
      <c r="V550"/>
      <c r="W550"/>
      <c r="X550"/>
      <c r="Y550"/>
      <c r="Z550"/>
      <c r="AA550"/>
      <c r="AB550"/>
    </row>
    <row r="551" spans="1:28" ht="15.75" customHeight="1">
      <c r="A551" s="359"/>
      <c r="B551" s="598"/>
      <c r="C551" s="212" t="s">
        <v>761</v>
      </c>
      <c r="D551" s="163">
        <v>1500</v>
      </c>
      <c r="E551" s="235">
        <f t="shared" si="61"/>
        <v>8.6287729309640643E-3</v>
      </c>
      <c r="F551" s="221">
        <v>0</v>
      </c>
      <c r="G551" s="367">
        <f t="shared" si="63"/>
        <v>0</v>
      </c>
      <c r="H551" s="688" t="s">
        <v>1468</v>
      </c>
      <c r="I551" s="595"/>
      <c r="J551" s="570"/>
      <c r="K551" s="570"/>
      <c r="L551" s="570"/>
      <c r="M551" s="575"/>
      <c r="N551" s="576"/>
      <c r="O551" s="576"/>
      <c r="P551" s="576"/>
      <c r="Q551" s="576"/>
      <c r="R551" s="576"/>
      <c r="S551" s="576"/>
      <c r="T551"/>
      <c r="U551"/>
      <c r="V551"/>
      <c r="W551"/>
      <c r="X551"/>
      <c r="Y551"/>
      <c r="Z551"/>
      <c r="AA551"/>
      <c r="AB551"/>
    </row>
    <row r="552" spans="1:28" ht="15.75" customHeight="1">
      <c r="A552" s="359"/>
      <c r="B552" s="599"/>
      <c r="C552" s="212" t="s">
        <v>738</v>
      </c>
      <c r="D552" s="163">
        <v>1600</v>
      </c>
      <c r="E552" s="235">
        <f t="shared" si="61"/>
        <v>9.2040244596950024E-3</v>
      </c>
      <c r="F552" s="221">
        <v>0</v>
      </c>
      <c r="G552" s="367">
        <f t="shared" si="63"/>
        <v>0</v>
      </c>
      <c r="H552" s="688" t="s">
        <v>1469</v>
      </c>
      <c r="I552" s="595"/>
      <c r="J552" s="570"/>
      <c r="K552" s="570"/>
      <c r="L552" s="570"/>
      <c r="M552" s="575"/>
      <c r="N552" s="576"/>
      <c r="O552" s="576"/>
      <c r="P552" s="576"/>
      <c r="Q552" s="576"/>
      <c r="R552" s="576"/>
      <c r="S552" s="576"/>
      <c r="T552"/>
      <c r="U552"/>
      <c r="V552"/>
      <c r="W552"/>
      <c r="X552"/>
      <c r="Y552"/>
      <c r="Z552"/>
      <c r="AA552"/>
      <c r="AB552"/>
    </row>
    <row r="553" spans="1:28" ht="15.75" customHeight="1">
      <c r="A553" s="359"/>
      <c r="B553" s="634" t="s">
        <v>579</v>
      </c>
      <c r="C553" s="595"/>
      <c r="D553" s="222">
        <f>SUM(D546:D552)</f>
        <v>36100</v>
      </c>
      <c r="E553" s="236">
        <f t="shared" si="61"/>
        <v>0.20766580187186848</v>
      </c>
      <c r="F553" s="382">
        <f>SUM(F546:F552)</f>
        <v>15560</v>
      </c>
      <c r="G553" s="432">
        <f>F553/D553</f>
        <v>0.43102493074792242</v>
      </c>
      <c r="H553" s="704"/>
      <c r="I553" s="595"/>
      <c r="J553" s="570"/>
      <c r="K553" s="570"/>
      <c r="L553" s="570"/>
      <c r="M553" s="575"/>
      <c r="N553" s="576"/>
      <c r="O553" s="576"/>
      <c r="P553" s="576"/>
      <c r="Q553" s="576"/>
      <c r="R553" s="576"/>
      <c r="S553" s="576"/>
      <c r="T553"/>
      <c r="U553"/>
      <c r="V553"/>
      <c r="W553"/>
      <c r="X553"/>
      <c r="Y553"/>
      <c r="Z553"/>
      <c r="AA553"/>
      <c r="AB553"/>
    </row>
    <row r="554" spans="1:28" ht="15.75" customHeight="1">
      <c r="A554" s="359"/>
      <c r="B554" s="659" t="s">
        <v>715</v>
      </c>
      <c r="C554" s="212" t="s">
        <v>747</v>
      </c>
      <c r="D554" s="163">
        <v>4800</v>
      </c>
      <c r="E554" s="235">
        <f t="shared" si="61"/>
        <v>2.7612073379085004E-2</v>
      </c>
      <c r="F554" s="221">
        <v>0</v>
      </c>
      <c r="G554" s="367">
        <f>F554/D554</f>
        <v>0</v>
      </c>
      <c r="H554" s="686" t="s">
        <v>1471</v>
      </c>
      <c r="I554" s="656"/>
      <c r="J554" s="570"/>
      <c r="K554" s="570"/>
      <c r="L554" s="570"/>
      <c r="M554" s="575"/>
      <c r="N554" s="576"/>
      <c r="O554" s="576"/>
      <c r="P554" s="576"/>
      <c r="Q554" s="576"/>
      <c r="R554" s="576"/>
      <c r="S554" s="576"/>
      <c r="T554"/>
      <c r="U554"/>
      <c r="V554"/>
      <c r="W554"/>
      <c r="X554"/>
      <c r="Y554"/>
      <c r="Z554"/>
      <c r="AA554"/>
      <c r="AB554"/>
    </row>
    <row r="555" spans="1:28" ht="15.75" customHeight="1">
      <c r="A555" s="359"/>
      <c r="B555" s="598"/>
      <c r="C555" s="212" t="s">
        <v>1013</v>
      </c>
      <c r="D555" s="163">
        <v>1500</v>
      </c>
      <c r="E555" s="235">
        <f t="shared" si="61"/>
        <v>8.6287729309640643E-3</v>
      </c>
      <c r="F555" s="221">
        <v>0</v>
      </c>
      <c r="G555" s="367">
        <f>F555/D555</f>
        <v>0</v>
      </c>
      <c r="H555" s="592" t="s">
        <v>1472</v>
      </c>
      <c r="I555" s="595"/>
      <c r="J555" s="570"/>
      <c r="K555" s="570"/>
      <c r="L555" s="570"/>
      <c r="M555" s="575"/>
      <c r="N555" s="576"/>
      <c r="O555" s="576"/>
      <c r="P555" s="576"/>
      <c r="Q555" s="576"/>
      <c r="R555" s="576"/>
      <c r="S555" s="576"/>
      <c r="T555"/>
      <c r="U555"/>
      <c r="V555"/>
      <c r="W555"/>
      <c r="X555"/>
      <c r="Y555"/>
      <c r="Z555"/>
      <c r="AA555"/>
      <c r="AB555"/>
    </row>
    <row r="556" spans="1:28" ht="15.75" customHeight="1">
      <c r="A556" s="359"/>
      <c r="B556" s="598"/>
      <c r="C556" s="212" t="s">
        <v>875</v>
      </c>
      <c r="D556" s="163">
        <v>0</v>
      </c>
      <c r="E556" s="235">
        <f t="shared" si="61"/>
        <v>0</v>
      </c>
      <c r="F556" s="221"/>
      <c r="G556" s="367"/>
      <c r="H556" s="686"/>
      <c r="I556" s="656"/>
      <c r="J556" s="570"/>
      <c r="K556" s="570"/>
      <c r="L556" s="570"/>
      <c r="M556" s="575"/>
      <c r="N556" s="576"/>
      <c r="O556" s="576"/>
      <c r="P556" s="576"/>
      <c r="Q556" s="576"/>
      <c r="R556" s="576"/>
      <c r="S556" s="576"/>
      <c r="T556"/>
      <c r="U556"/>
      <c r="V556"/>
      <c r="W556"/>
      <c r="X556"/>
      <c r="Y556"/>
      <c r="Z556"/>
      <c r="AA556"/>
      <c r="AB556"/>
    </row>
    <row r="557" spans="1:28" ht="15.75" customHeight="1">
      <c r="A557" s="359"/>
      <c r="B557" s="598"/>
      <c r="C557" s="212" t="s">
        <v>1026</v>
      </c>
      <c r="D557" s="163">
        <v>1600</v>
      </c>
      <c r="E557" s="235">
        <f t="shared" si="61"/>
        <v>9.2040244596950024E-3</v>
      </c>
      <c r="F557" s="221">
        <v>0</v>
      </c>
      <c r="G557" s="367">
        <f>F557/D557</f>
        <v>0</v>
      </c>
      <c r="H557" s="688" t="s">
        <v>1468</v>
      </c>
      <c r="I557" s="595"/>
      <c r="J557" s="570"/>
      <c r="K557" s="570"/>
      <c r="L557" s="570"/>
      <c r="M557" s="575"/>
      <c r="N557" s="576"/>
      <c r="O557" s="576"/>
      <c r="P557" s="576"/>
      <c r="Q557" s="576"/>
      <c r="R557" s="576"/>
      <c r="S557" s="576"/>
      <c r="T557"/>
      <c r="U557"/>
      <c r="V557"/>
      <c r="W557"/>
      <c r="X557"/>
      <c r="Y557"/>
      <c r="Z557"/>
      <c r="AA557"/>
      <c r="AB557"/>
    </row>
    <row r="558" spans="1:28" ht="15.75" customHeight="1">
      <c r="A558" s="359"/>
      <c r="B558" s="599"/>
      <c r="C558" s="237" t="s">
        <v>957</v>
      </c>
      <c r="D558" s="238">
        <v>2200</v>
      </c>
      <c r="E558" s="235">
        <f t="shared" si="61"/>
        <v>1.2655533632080627E-2</v>
      </c>
      <c r="F558" s="221">
        <v>0</v>
      </c>
      <c r="G558" s="367">
        <f>F558/D558</f>
        <v>0</v>
      </c>
      <c r="H558" s="666" t="s">
        <v>1473</v>
      </c>
      <c r="I558" s="595"/>
      <c r="J558" s="570"/>
      <c r="K558" s="570"/>
      <c r="L558" s="570"/>
      <c r="M558" s="575"/>
      <c r="N558" s="576"/>
      <c r="O558" s="576"/>
      <c r="P558" s="576"/>
      <c r="Q558" s="576"/>
      <c r="R558" s="576"/>
      <c r="S558" s="576"/>
      <c r="T558"/>
      <c r="U558"/>
      <c r="V558"/>
      <c r="W558"/>
      <c r="X558"/>
      <c r="Y558"/>
      <c r="Z558"/>
      <c r="AA558"/>
      <c r="AB558"/>
    </row>
    <row r="559" spans="1:28" ht="15.75" customHeight="1">
      <c r="A559" s="359"/>
      <c r="B559" s="634" t="s">
        <v>579</v>
      </c>
      <c r="C559" s="595"/>
      <c r="D559" s="222">
        <f>SUM(D554:D558)</f>
        <v>10100</v>
      </c>
      <c r="E559" s="236">
        <f t="shared" si="61"/>
        <v>5.81004044018247E-2</v>
      </c>
      <c r="F559" s="386">
        <f>SUM(F554:F558)</f>
        <v>0</v>
      </c>
      <c r="G559" s="432">
        <f>F559/D559</f>
        <v>0</v>
      </c>
      <c r="H559" s="679"/>
      <c r="I559" s="595"/>
      <c r="J559" s="570"/>
      <c r="K559" s="570"/>
      <c r="L559" s="570"/>
      <c r="M559" s="575"/>
      <c r="N559" s="576"/>
      <c r="O559" s="576"/>
      <c r="P559" s="576"/>
      <c r="Q559" s="576"/>
      <c r="R559" s="576"/>
      <c r="S559" s="576"/>
      <c r="T559"/>
      <c r="U559"/>
      <c r="V559"/>
      <c r="W559"/>
      <c r="X559"/>
      <c r="Y559"/>
      <c r="Z559"/>
      <c r="AA559"/>
      <c r="AB559"/>
    </row>
    <row r="560" spans="1:28" ht="15.75" customHeight="1">
      <c r="A560" s="359"/>
      <c r="B560" s="709" t="s">
        <v>714</v>
      </c>
      <c r="C560" s="585" t="s">
        <v>1028</v>
      </c>
      <c r="D560" s="586">
        <v>6000</v>
      </c>
      <c r="E560" s="587">
        <f t="shared" si="61"/>
        <v>3.4515091723856257E-2</v>
      </c>
      <c r="F560" s="582">
        <v>0</v>
      </c>
      <c r="G560" s="583">
        <f>F560/D560</f>
        <v>0</v>
      </c>
      <c r="H560" s="664" t="s">
        <v>1499</v>
      </c>
      <c r="I560" s="665"/>
      <c r="J560" s="570"/>
      <c r="K560" s="570"/>
      <c r="L560" s="570"/>
      <c r="M560" s="575"/>
      <c r="N560" s="576"/>
      <c r="O560" s="576"/>
      <c r="P560" s="576"/>
      <c r="Q560" s="576"/>
      <c r="R560" s="576"/>
      <c r="S560" s="576"/>
      <c r="T560"/>
      <c r="U560"/>
      <c r="V560"/>
      <c r="W560"/>
      <c r="X560"/>
      <c r="Y560"/>
      <c r="Z560"/>
      <c r="AA560"/>
      <c r="AB560"/>
    </row>
    <row r="561" spans="1:28" ht="15.75" customHeight="1">
      <c r="A561" s="359"/>
      <c r="B561" s="710"/>
      <c r="C561" s="585" t="s">
        <v>1029</v>
      </c>
      <c r="D561" s="586">
        <v>5000</v>
      </c>
      <c r="E561" s="587">
        <f t="shared" si="61"/>
        <v>2.876257643654688E-2</v>
      </c>
      <c r="F561" s="582">
        <v>2500</v>
      </c>
      <c r="G561" s="583">
        <f>F561/D561</f>
        <v>0.5</v>
      </c>
      <c r="H561" s="664" t="s">
        <v>1500</v>
      </c>
      <c r="I561" s="665"/>
      <c r="J561" s="570"/>
      <c r="K561" s="570"/>
      <c r="L561" s="570"/>
      <c r="M561" s="575"/>
      <c r="N561" s="576"/>
      <c r="O561" s="576"/>
      <c r="P561" s="576"/>
      <c r="Q561" s="576"/>
      <c r="R561" s="576"/>
      <c r="S561" s="576"/>
      <c r="T561"/>
      <c r="U561"/>
      <c r="V561"/>
      <c r="W561"/>
      <c r="X561"/>
      <c r="Y561"/>
      <c r="Z561"/>
      <c r="AA561"/>
      <c r="AB561"/>
    </row>
    <row r="562" spans="1:28" ht="15.75" customHeight="1">
      <c r="A562" s="359"/>
      <c r="B562" s="710"/>
      <c r="C562" s="585" t="s">
        <v>1030</v>
      </c>
      <c r="D562" s="586">
        <v>0</v>
      </c>
      <c r="E562" s="587">
        <f t="shared" si="61"/>
        <v>0</v>
      </c>
      <c r="F562" s="582"/>
      <c r="G562" s="583"/>
      <c r="H562" s="664"/>
      <c r="I562" s="665"/>
      <c r="J562" s="570"/>
      <c r="K562" s="570"/>
      <c r="L562" s="570"/>
      <c r="M562" s="575"/>
      <c r="N562" s="576"/>
      <c r="O562" s="576"/>
      <c r="P562" s="576"/>
      <c r="Q562" s="576"/>
      <c r="R562" s="576"/>
      <c r="S562" s="576"/>
      <c r="T562"/>
      <c r="U562"/>
      <c r="V562"/>
      <c r="W562"/>
      <c r="X562"/>
      <c r="Y562"/>
      <c r="Z562"/>
      <c r="AA562"/>
      <c r="AB562"/>
    </row>
    <row r="563" spans="1:28" ht="15.75" customHeight="1">
      <c r="A563" s="359"/>
      <c r="B563" s="711"/>
      <c r="C563" s="585" t="s">
        <v>738</v>
      </c>
      <c r="D563" s="586">
        <v>2000</v>
      </c>
      <c r="E563" s="587">
        <f t="shared" si="61"/>
        <v>1.1505030574618751E-2</v>
      </c>
      <c r="F563" s="582">
        <v>0</v>
      </c>
      <c r="G563" s="583">
        <f>F563/D563</f>
        <v>0</v>
      </c>
      <c r="H563" s="664" t="s">
        <v>1501</v>
      </c>
      <c r="I563" s="665"/>
      <c r="J563" s="570"/>
      <c r="K563" s="570"/>
      <c r="L563" s="570"/>
      <c r="M563" s="575"/>
      <c r="N563" s="576"/>
      <c r="O563" s="576"/>
      <c r="P563" s="576"/>
      <c r="Q563" s="576"/>
      <c r="R563" s="576"/>
      <c r="S563" s="576"/>
      <c r="T563"/>
      <c r="U563"/>
      <c r="V563"/>
      <c r="W563"/>
      <c r="X563"/>
      <c r="Y563"/>
      <c r="Z563"/>
      <c r="AA563"/>
      <c r="AB563"/>
    </row>
    <row r="564" spans="1:28" ht="15.75" customHeight="1">
      <c r="A564" s="359"/>
      <c r="B564" s="634" t="s">
        <v>579</v>
      </c>
      <c r="C564" s="595"/>
      <c r="D564" s="222">
        <f>SUM(D560:D563)</f>
        <v>13000</v>
      </c>
      <c r="E564" s="236">
        <f t="shared" si="61"/>
        <v>7.4782698735021885E-2</v>
      </c>
      <c r="F564" s="386">
        <f>SUM(F560:F563)</f>
        <v>2500</v>
      </c>
      <c r="G564" s="432">
        <f>F564/D564</f>
        <v>0.19230769230769232</v>
      </c>
      <c r="H564" s="679"/>
      <c r="I564" s="595"/>
      <c r="J564" s="570"/>
      <c r="K564" s="570"/>
      <c r="L564" s="570"/>
      <c r="M564" s="575"/>
      <c r="N564" s="576"/>
      <c r="O564" s="576"/>
      <c r="P564" s="576"/>
      <c r="Q564" s="576"/>
      <c r="R564" s="576"/>
      <c r="S564" s="576"/>
      <c r="T564"/>
      <c r="U564"/>
      <c r="V564"/>
      <c r="W564"/>
      <c r="X564"/>
      <c r="Y564"/>
      <c r="Z564"/>
      <c r="AA564"/>
      <c r="AB564"/>
    </row>
    <row r="565" spans="1:28" ht="15.75" customHeight="1">
      <c r="A565" s="359"/>
      <c r="B565" s="592" t="s">
        <v>668</v>
      </c>
      <c r="C565" s="595"/>
      <c r="D565" s="238">
        <v>8292</v>
      </c>
      <c r="E565" s="235">
        <f t="shared" si="61"/>
        <v>4.7699856762369347E-2</v>
      </c>
      <c r="F565" s="221">
        <v>1740</v>
      </c>
      <c r="G565" s="367">
        <f>F565/D565</f>
        <v>0.20984081041968161</v>
      </c>
      <c r="H565" s="673" t="s">
        <v>1485</v>
      </c>
      <c r="I565" s="714"/>
      <c r="J565" s="570"/>
      <c r="K565" s="570"/>
      <c r="L565" s="570"/>
      <c r="M565" s="575"/>
      <c r="N565" s="576"/>
      <c r="O565" s="576"/>
      <c r="P565" s="576"/>
      <c r="Q565" s="576"/>
      <c r="R565" s="576"/>
      <c r="S565" s="576"/>
      <c r="T565"/>
      <c r="U565"/>
      <c r="V565"/>
      <c r="W565"/>
      <c r="X565"/>
      <c r="Y565"/>
      <c r="Z565"/>
      <c r="AA565"/>
      <c r="AB565"/>
    </row>
    <row r="566" spans="1:28" ht="15.75" customHeight="1">
      <c r="A566" s="359"/>
      <c r="B566" s="683" t="s">
        <v>822</v>
      </c>
      <c r="C566" s="595"/>
      <c r="D566" s="246">
        <f>D511+D514+D518+D537+D545+D553+D559+D564+D565</f>
        <v>173837</v>
      </c>
      <c r="E566" s="247">
        <f t="shared" si="61"/>
        <v>1</v>
      </c>
      <c r="F566" s="388">
        <f>F511+F514+F518+F537+F545+F553+F559+F564+F565</f>
        <v>80770</v>
      </c>
      <c r="G566" s="389">
        <f>F566/D566</f>
        <v>0.46463065975597828</v>
      </c>
      <c r="H566" s="715"/>
      <c r="I566" s="595"/>
      <c r="J566" s="570"/>
      <c r="K566" s="570"/>
      <c r="L566" s="570"/>
      <c r="M566" s="575"/>
      <c r="N566" s="576"/>
      <c r="O566" s="576"/>
      <c r="P566" s="576"/>
      <c r="Q566" s="576"/>
      <c r="R566" s="576"/>
      <c r="S566" s="576"/>
      <c r="T566"/>
      <c r="U566"/>
      <c r="V566"/>
      <c r="W566"/>
      <c r="X566"/>
      <c r="Y566"/>
      <c r="Z566"/>
      <c r="AA566"/>
      <c r="AB566"/>
    </row>
    <row r="567" spans="1:28" ht="15.75" customHeight="1">
      <c r="A567" s="359"/>
      <c r="B567" s="682" t="s">
        <v>573</v>
      </c>
      <c r="C567" s="595"/>
      <c r="D567" s="233">
        <f>D566</f>
        <v>173837</v>
      </c>
      <c r="E567" s="248">
        <f t="shared" si="61"/>
        <v>1</v>
      </c>
      <c r="F567" s="561">
        <f>F566</f>
        <v>80770</v>
      </c>
      <c r="G567" s="390">
        <f>G566</f>
        <v>0.46463065975597828</v>
      </c>
      <c r="H567" s="689"/>
      <c r="I567" s="595"/>
      <c r="J567" s="570"/>
      <c r="K567" s="570"/>
      <c r="L567" s="570"/>
      <c r="M567" s="575"/>
      <c r="N567" s="576"/>
      <c r="O567" s="576"/>
      <c r="P567" s="576"/>
      <c r="Q567" s="576"/>
      <c r="R567" s="576"/>
      <c r="S567" s="576"/>
      <c r="T567"/>
      <c r="U567"/>
      <c r="V567"/>
      <c r="W567"/>
      <c r="X567"/>
      <c r="Y567"/>
      <c r="Z567"/>
      <c r="AA567"/>
      <c r="AB567"/>
    </row>
    <row r="568" spans="1:28" ht="15.75" customHeight="1">
      <c r="A568" s="359"/>
      <c r="B568" s="697"/>
      <c r="C568" s="602"/>
      <c r="D568" s="602"/>
      <c r="E568" s="602"/>
      <c r="F568" s="602"/>
      <c r="G568" s="602"/>
      <c r="H568" s="602"/>
      <c r="I568" s="595"/>
      <c r="J568" s="570"/>
      <c r="K568" s="570"/>
      <c r="L568" s="570"/>
      <c r="M568" s="575"/>
      <c r="N568" s="576"/>
      <c r="O568" s="576"/>
      <c r="P568" s="576"/>
      <c r="Q568" s="576"/>
      <c r="R568" s="576"/>
      <c r="S568" s="576"/>
      <c r="T568"/>
      <c r="U568"/>
      <c r="V568"/>
      <c r="W568"/>
      <c r="X568"/>
      <c r="Y568"/>
      <c r="Z568"/>
      <c r="AA568"/>
      <c r="AB568"/>
    </row>
    <row r="569" spans="1:28" ht="15.75" customHeight="1">
      <c r="A569" s="359"/>
      <c r="B569" s="600"/>
      <c r="C569" s="602"/>
      <c r="D569" s="602"/>
      <c r="E569" s="602"/>
      <c r="F569" s="602"/>
      <c r="G569" s="602"/>
      <c r="H569" s="602"/>
      <c r="I569" s="595"/>
      <c r="J569" s="570"/>
      <c r="K569" s="570"/>
      <c r="L569" s="570"/>
      <c r="M569" s="575"/>
      <c r="N569" s="576"/>
      <c r="O569" s="576"/>
      <c r="P569" s="576"/>
      <c r="Q569" s="576"/>
      <c r="R569" s="576"/>
      <c r="S569" s="576"/>
      <c r="T569"/>
      <c r="U569"/>
      <c r="V569"/>
      <c r="W569"/>
      <c r="X569"/>
      <c r="Y569"/>
      <c r="Z569"/>
      <c r="AA569"/>
      <c r="AB569"/>
    </row>
    <row r="570" spans="1:28" ht="15.75" customHeight="1">
      <c r="A570" s="359"/>
      <c r="B570" s="603" t="s">
        <v>1031</v>
      </c>
      <c r="C570" s="602"/>
      <c r="D570" s="602"/>
      <c r="E570" s="602"/>
      <c r="F570" s="602"/>
      <c r="G570" s="602"/>
      <c r="H570" s="602"/>
      <c r="I570" s="595"/>
      <c r="J570" s="570"/>
      <c r="K570" s="570"/>
      <c r="L570" s="570"/>
      <c r="M570" s="575"/>
      <c r="N570" s="576"/>
      <c r="O570" s="576"/>
      <c r="P570" s="576"/>
      <c r="Q570" s="576"/>
      <c r="R570" s="576"/>
      <c r="S570" s="576"/>
      <c r="T570"/>
      <c r="U570"/>
      <c r="V570"/>
      <c r="W570"/>
      <c r="X570"/>
      <c r="Y570"/>
      <c r="Z570"/>
      <c r="AA570"/>
      <c r="AB570"/>
    </row>
    <row r="571" spans="1:28" ht="15.75" customHeight="1">
      <c r="A571" s="359"/>
      <c r="B571" s="601" t="s">
        <v>754</v>
      </c>
      <c r="C571" s="602"/>
      <c r="D571" s="602"/>
      <c r="E571" s="602"/>
      <c r="F571" s="602"/>
      <c r="G571" s="602"/>
      <c r="H571" s="602"/>
      <c r="I571" s="595"/>
      <c r="J571" s="570"/>
      <c r="K571" s="570"/>
      <c r="L571" s="570"/>
      <c r="M571" s="575"/>
      <c r="N571" s="576"/>
      <c r="O571" s="576"/>
      <c r="P571" s="576"/>
      <c r="Q571" s="576"/>
      <c r="R571" s="576"/>
      <c r="S571" s="576"/>
      <c r="T571"/>
      <c r="U571"/>
      <c r="V571"/>
      <c r="W571"/>
      <c r="X571"/>
      <c r="Y571"/>
      <c r="Z571"/>
      <c r="AA571"/>
      <c r="AB571"/>
    </row>
    <row r="572" spans="1:28" ht="15.75" customHeight="1">
      <c r="A572" s="359"/>
      <c r="B572" s="109" t="s">
        <v>589</v>
      </c>
      <c r="C572" s="109" t="s">
        <v>590</v>
      </c>
      <c r="D572" s="175" t="s">
        <v>591</v>
      </c>
      <c r="E572" s="176" t="s">
        <v>592</v>
      </c>
      <c r="F572" s="176" t="s">
        <v>730</v>
      </c>
      <c r="G572" s="422" t="s">
        <v>731</v>
      </c>
      <c r="H572" s="607" t="s">
        <v>593</v>
      </c>
      <c r="I572" s="595"/>
      <c r="J572" s="570"/>
      <c r="K572" s="570"/>
      <c r="L572" s="570"/>
      <c r="M572" s="575"/>
      <c r="N572" s="576"/>
      <c r="O572" s="576"/>
      <c r="P572" s="576"/>
      <c r="Q572" s="576"/>
      <c r="R572" s="576"/>
      <c r="S572" s="576"/>
      <c r="T572"/>
      <c r="U572"/>
      <c r="V572"/>
      <c r="W572"/>
      <c r="X572"/>
      <c r="Y572"/>
      <c r="Z572"/>
      <c r="AA572"/>
      <c r="AB572"/>
    </row>
    <row r="573" spans="1:28" ht="15.75" customHeight="1">
      <c r="A573" s="359"/>
      <c r="B573" s="141"/>
      <c r="C573" s="141"/>
      <c r="D573" s="221" t="s">
        <v>51</v>
      </c>
      <c r="E573" s="250"/>
      <c r="F573" s="221">
        <v>0</v>
      </c>
      <c r="G573" s="367">
        <v>0</v>
      </c>
      <c r="H573" s="600"/>
      <c r="I573" s="595"/>
      <c r="J573" s="570"/>
      <c r="K573" s="570"/>
      <c r="L573" s="570"/>
      <c r="M573" s="575"/>
      <c r="N573" s="576"/>
      <c r="O573" s="576"/>
      <c r="P573" s="576"/>
      <c r="Q573" s="576"/>
      <c r="R573" s="576"/>
      <c r="S573" s="576"/>
      <c r="T573"/>
      <c r="U573"/>
      <c r="V573"/>
      <c r="W573"/>
      <c r="X573"/>
      <c r="Y573"/>
      <c r="Z573"/>
      <c r="AA573"/>
      <c r="AB573"/>
    </row>
    <row r="574" spans="1:28" ht="15.75" customHeight="1">
      <c r="A574" s="359"/>
      <c r="B574" s="621" t="s">
        <v>600</v>
      </c>
      <c r="C574" s="595"/>
      <c r="D574" s="178"/>
      <c r="E574" s="251"/>
      <c r="F574" s="515">
        <v>0</v>
      </c>
      <c r="G574" s="480">
        <v>0</v>
      </c>
      <c r="H574" s="629"/>
      <c r="I574" s="595"/>
      <c r="J574" s="570"/>
      <c r="K574" s="570"/>
      <c r="L574" s="570"/>
      <c r="M574" s="575"/>
      <c r="N574" s="576"/>
      <c r="O574" s="576"/>
      <c r="P574" s="576"/>
      <c r="Q574" s="576"/>
      <c r="R574" s="576"/>
      <c r="S574" s="576"/>
      <c r="T574"/>
      <c r="U574"/>
      <c r="V574"/>
      <c r="W574"/>
      <c r="X574"/>
      <c r="Y574"/>
      <c r="Z574"/>
      <c r="AA574"/>
      <c r="AB574"/>
    </row>
    <row r="575" spans="1:28" ht="15.75" customHeight="1">
      <c r="A575" s="359"/>
      <c r="B575" s="601" t="s">
        <v>758</v>
      </c>
      <c r="C575" s="602"/>
      <c r="D575" s="602"/>
      <c r="E575" s="602"/>
      <c r="F575" s="602"/>
      <c r="G575" s="602"/>
      <c r="H575" s="602"/>
      <c r="I575" s="595"/>
      <c r="J575" s="570"/>
      <c r="K575" s="570"/>
      <c r="L575" s="570"/>
      <c r="M575" s="575"/>
      <c r="N575" s="576"/>
      <c r="O575" s="576"/>
      <c r="P575" s="576"/>
      <c r="Q575" s="576"/>
      <c r="R575" s="576"/>
      <c r="S575" s="576"/>
      <c r="T575"/>
      <c r="U575"/>
      <c r="V575"/>
      <c r="W575"/>
      <c r="X575"/>
      <c r="Y575"/>
      <c r="Z575"/>
      <c r="AA575"/>
      <c r="AB575"/>
    </row>
    <row r="576" spans="1:28" ht="15.75" customHeight="1">
      <c r="A576" s="359"/>
      <c r="B576" s="109" t="s">
        <v>642</v>
      </c>
      <c r="C576" s="109" t="s">
        <v>616</v>
      </c>
      <c r="D576" s="175" t="s">
        <v>591</v>
      </c>
      <c r="E576" s="176" t="s">
        <v>592</v>
      </c>
      <c r="F576" s="176" t="s">
        <v>730</v>
      </c>
      <c r="G576" s="422" t="s">
        <v>731</v>
      </c>
      <c r="H576" s="607" t="s">
        <v>593</v>
      </c>
      <c r="I576" s="595"/>
      <c r="J576" s="570"/>
      <c r="K576" s="570"/>
      <c r="L576" s="570"/>
      <c r="M576" s="575"/>
      <c r="N576" s="576"/>
      <c r="O576" s="576"/>
      <c r="P576" s="576"/>
      <c r="Q576" s="576"/>
      <c r="R576" s="576"/>
      <c r="S576" s="576"/>
      <c r="T576"/>
      <c r="U576"/>
      <c r="V576"/>
      <c r="W576"/>
      <c r="X576"/>
      <c r="Y576"/>
      <c r="Z576"/>
      <c r="AA576"/>
      <c r="AB576"/>
    </row>
    <row r="577" spans="1:28" ht="15.75" customHeight="1">
      <c r="A577" s="359"/>
      <c r="B577" s="632" t="s">
        <v>672</v>
      </c>
      <c r="C577" s="141" t="s">
        <v>918</v>
      </c>
      <c r="D577" s="117">
        <v>4450</v>
      </c>
      <c r="E577" s="124">
        <f t="shared" ref="E577:E582" si="64">D577/D$582</f>
        <v>0.7807017543859649</v>
      </c>
      <c r="F577" s="221">
        <v>4450</v>
      </c>
      <c r="G577" s="367">
        <f>F577/D577</f>
        <v>1</v>
      </c>
      <c r="H577" s="616" t="s">
        <v>1032</v>
      </c>
      <c r="I577" s="595"/>
      <c r="J577" s="570"/>
      <c r="K577" s="570"/>
      <c r="L577" s="570"/>
      <c r="M577" s="575"/>
      <c r="N577" s="576"/>
      <c r="O577" s="576"/>
      <c r="P577" s="576"/>
      <c r="Q577" s="576"/>
      <c r="R577" s="576"/>
      <c r="S577" s="576"/>
      <c r="T577"/>
      <c r="U577"/>
      <c r="V577"/>
      <c r="W577"/>
      <c r="X577"/>
      <c r="Y577"/>
      <c r="Z577"/>
      <c r="AA577"/>
      <c r="AB577"/>
    </row>
    <row r="578" spans="1:28" ht="15.75" customHeight="1">
      <c r="A578" s="359"/>
      <c r="B578" s="599"/>
      <c r="C578" s="141" t="s">
        <v>806</v>
      </c>
      <c r="D578" s="117">
        <v>1000</v>
      </c>
      <c r="E578" s="124">
        <f t="shared" si="64"/>
        <v>0.17543859649122806</v>
      </c>
      <c r="F578" s="221">
        <v>400</v>
      </c>
      <c r="G578" s="367">
        <f>F578/D578</f>
        <v>0.4</v>
      </c>
      <c r="H578" s="616" t="s">
        <v>1411</v>
      </c>
      <c r="I578" s="595"/>
      <c r="J578" s="570"/>
      <c r="K578" s="570"/>
      <c r="L578" s="570"/>
      <c r="M578" s="575"/>
      <c r="N578" s="576"/>
      <c r="O578" s="576"/>
      <c r="P578" s="576"/>
      <c r="Q578" s="576"/>
      <c r="R578" s="576"/>
      <c r="S578" s="576"/>
      <c r="T578"/>
      <c r="U578"/>
      <c r="V578"/>
      <c r="W578"/>
      <c r="X578"/>
      <c r="Y578"/>
      <c r="Z578"/>
      <c r="AA578"/>
      <c r="AB578"/>
    </row>
    <row r="579" spans="1:28" ht="15.75" customHeight="1">
      <c r="A579" s="359"/>
      <c r="B579" s="617" t="s">
        <v>579</v>
      </c>
      <c r="C579" s="595"/>
      <c r="D579" s="192">
        <f>SUM(D576:D578)</f>
        <v>5450</v>
      </c>
      <c r="E579" s="116">
        <f t="shared" si="64"/>
        <v>0.95614035087719296</v>
      </c>
      <c r="F579" s="383">
        <f>F577+F578</f>
        <v>4850</v>
      </c>
      <c r="G579" s="432">
        <f>F579/D579</f>
        <v>0.88990825688073394</v>
      </c>
      <c r="H579" s="712"/>
      <c r="I579" s="595"/>
      <c r="J579" s="570"/>
      <c r="K579" s="570"/>
      <c r="L579" s="570"/>
      <c r="M579" s="575"/>
      <c r="N579" s="576"/>
      <c r="O579" s="576"/>
      <c r="P579" s="576"/>
      <c r="Q579" s="576"/>
      <c r="R579" s="576"/>
      <c r="S579" s="576"/>
      <c r="T579"/>
      <c r="U579"/>
      <c r="V579"/>
      <c r="W579"/>
      <c r="X579"/>
      <c r="Y579"/>
      <c r="Z579"/>
      <c r="AA579"/>
      <c r="AB579"/>
    </row>
    <row r="580" spans="1:28" ht="15.75" customHeight="1">
      <c r="A580" s="359"/>
      <c r="B580" s="616" t="s">
        <v>668</v>
      </c>
      <c r="C580" s="595"/>
      <c r="D580" s="221">
        <v>250</v>
      </c>
      <c r="E580" s="124">
        <f t="shared" si="64"/>
        <v>4.3859649122807015E-2</v>
      </c>
      <c r="F580" s="221">
        <v>0</v>
      </c>
      <c r="G580" s="367">
        <f>F580/D580</f>
        <v>0</v>
      </c>
      <c r="H580" s="713"/>
      <c r="I580" s="595"/>
      <c r="J580" s="570"/>
      <c r="K580" s="570"/>
      <c r="L580" s="570"/>
      <c r="M580" s="575"/>
      <c r="N580" s="576"/>
      <c r="O580" s="576"/>
      <c r="P580" s="576"/>
      <c r="Q580" s="576"/>
      <c r="R580" s="576"/>
      <c r="S580" s="576"/>
      <c r="T580"/>
      <c r="U580"/>
      <c r="V580"/>
      <c r="W580"/>
      <c r="X580"/>
      <c r="Y580"/>
      <c r="Z580"/>
      <c r="AA580"/>
      <c r="AB580"/>
    </row>
    <row r="581" spans="1:28" ht="15.75" customHeight="1">
      <c r="A581" s="359"/>
      <c r="B581" s="699" t="s">
        <v>822</v>
      </c>
      <c r="C581" s="595"/>
      <c r="D581" s="189">
        <f>D579+D580</f>
        <v>5700</v>
      </c>
      <c r="E581" s="120">
        <f t="shared" si="64"/>
        <v>1</v>
      </c>
      <c r="F581" s="392">
        <f>F579</f>
        <v>4850</v>
      </c>
      <c r="G581" s="393">
        <f>F581/D581</f>
        <v>0.85087719298245612</v>
      </c>
      <c r="H581" s="662"/>
      <c r="I581" s="595"/>
      <c r="J581" s="570"/>
      <c r="K581" s="570"/>
      <c r="L581" s="570"/>
      <c r="M581" s="575"/>
      <c r="N581" s="576"/>
      <c r="O581" s="576"/>
      <c r="P581" s="576"/>
      <c r="Q581" s="576"/>
      <c r="R581" s="576"/>
      <c r="S581" s="576"/>
      <c r="T581"/>
      <c r="U581"/>
      <c r="V581"/>
      <c r="W581"/>
      <c r="X581"/>
      <c r="Y581"/>
      <c r="Z581"/>
      <c r="AA581"/>
      <c r="AB581"/>
    </row>
    <row r="582" spans="1:28" ht="15.75" customHeight="1">
      <c r="A582" s="359"/>
      <c r="B582" s="698" t="s">
        <v>1034</v>
      </c>
      <c r="C582" s="595"/>
      <c r="D582" s="178">
        <f>D581</f>
        <v>5700</v>
      </c>
      <c r="E582" s="122">
        <f t="shared" si="64"/>
        <v>1</v>
      </c>
      <c r="F582" s="377">
        <f>F581</f>
        <v>4850</v>
      </c>
      <c r="G582" s="378">
        <f>G581</f>
        <v>0.85087719298245612</v>
      </c>
      <c r="H582" s="663"/>
      <c r="I582" s="595"/>
      <c r="J582" s="570"/>
      <c r="K582" s="570"/>
      <c r="L582" s="570"/>
      <c r="M582" s="575"/>
      <c r="N582" s="576"/>
      <c r="O582" s="576"/>
      <c r="P582" s="576"/>
      <c r="Q582" s="576"/>
      <c r="R582" s="576"/>
      <c r="S582" s="576"/>
      <c r="T582"/>
      <c r="U582"/>
      <c r="V582"/>
      <c r="W582"/>
      <c r="X582"/>
      <c r="Y582"/>
      <c r="Z582"/>
      <c r="AA582"/>
      <c r="AB582"/>
    </row>
    <row r="583" spans="1:28" ht="15.75" customHeight="1">
      <c r="A583" s="359"/>
      <c r="B583" s="600"/>
      <c r="C583" s="602"/>
      <c r="D583" s="602"/>
      <c r="E583" s="602"/>
      <c r="F583" s="602"/>
      <c r="G583" s="602"/>
      <c r="H583" s="602"/>
      <c r="I583" s="595"/>
      <c r="J583" s="570"/>
      <c r="K583" s="570"/>
      <c r="L583" s="570"/>
      <c r="M583" s="575"/>
      <c r="N583" s="576"/>
      <c r="O583" s="576"/>
      <c r="P583" s="576"/>
      <c r="Q583" s="576"/>
      <c r="R583" s="576"/>
      <c r="S583" s="576"/>
      <c r="T583"/>
      <c r="U583"/>
      <c r="V583"/>
      <c r="W583"/>
      <c r="X583"/>
      <c r="Y583"/>
      <c r="Z583"/>
      <c r="AA583"/>
      <c r="AB583"/>
    </row>
    <row r="584" spans="1:28" ht="15.75" customHeight="1">
      <c r="A584" s="359"/>
      <c r="B584" s="603" t="s">
        <v>1035</v>
      </c>
      <c r="C584" s="602"/>
      <c r="D584" s="602"/>
      <c r="E584" s="602"/>
      <c r="F584" s="602"/>
      <c r="G584" s="602"/>
      <c r="H584" s="602"/>
      <c r="I584" s="595"/>
      <c r="J584" s="570"/>
      <c r="K584" s="570"/>
      <c r="L584" s="570"/>
      <c r="M584" s="575"/>
      <c r="N584" s="576"/>
      <c r="O584" s="576"/>
      <c r="P584" s="576"/>
      <c r="Q584" s="576"/>
      <c r="R584" s="576"/>
      <c r="S584" s="576"/>
      <c r="T584"/>
      <c r="U584"/>
      <c r="V584"/>
      <c r="W584"/>
      <c r="X584"/>
      <c r="Y584"/>
      <c r="Z584"/>
      <c r="AA584"/>
      <c r="AB584"/>
    </row>
    <row r="585" spans="1:28" ht="15.75" customHeight="1">
      <c r="A585" s="359"/>
      <c r="B585" s="681" t="s">
        <v>613</v>
      </c>
      <c r="C585" s="602"/>
      <c r="D585" s="602"/>
      <c r="E585" s="602"/>
      <c r="F585" s="602"/>
      <c r="G585" s="602"/>
      <c r="H585" s="602"/>
      <c r="I585" s="595"/>
      <c r="J585" s="570"/>
      <c r="K585" s="570"/>
      <c r="L585" s="570"/>
      <c r="M585" s="575"/>
      <c r="N585" s="576"/>
      <c r="O585" s="576"/>
      <c r="P585" s="576"/>
      <c r="Q585" s="576"/>
      <c r="R585" s="576"/>
      <c r="S585" s="576"/>
      <c r="T585"/>
      <c r="U585"/>
      <c r="V585"/>
      <c r="W585"/>
      <c r="X585"/>
      <c r="Y585"/>
      <c r="Z585"/>
      <c r="AA585"/>
      <c r="AB585"/>
    </row>
    <row r="586" spans="1:28" ht="15.75" customHeight="1">
      <c r="A586" s="359"/>
      <c r="B586" s="680" t="s">
        <v>754</v>
      </c>
      <c r="C586" s="602"/>
      <c r="D586" s="602"/>
      <c r="E586" s="602"/>
      <c r="F586" s="602"/>
      <c r="G586" s="602"/>
      <c r="H586" s="602"/>
      <c r="I586" s="595"/>
      <c r="J586" s="570"/>
      <c r="K586" s="570"/>
      <c r="L586" s="570"/>
      <c r="M586" s="575"/>
      <c r="N586" s="576"/>
      <c r="O586" s="576"/>
      <c r="P586" s="576"/>
      <c r="Q586" s="576"/>
      <c r="R586" s="576"/>
      <c r="S586" s="576"/>
      <c r="T586"/>
      <c r="U586"/>
      <c r="V586"/>
      <c r="W586"/>
      <c r="X586"/>
      <c r="Y586"/>
      <c r="Z586"/>
      <c r="AA586"/>
      <c r="AB586"/>
    </row>
    <row r="587" spans="1:28" ht="15.75" customHeight="1">
      <c r="A587" s="359"/>
      <c r="B587" s="252" t="s">
        <v>589</v>
      </c>
      <c r="C587" s="252" t="s">
        <v>590</v>
      </c>
      <c r="D587" s="245" t="s">
        <v>591</v>
      </c>
      <c r="E587" s="253" t="s">
        <v>592</v>
      </c>
      <c r="F587" s="176" t="s">
        <v>730</v>
      </c>
      <c r="G587" s="422" t="s">
        <v>731</v>
      </c>
      <c r="H587" s="708" t="s">
        <v>593</v>
      </c>
      <c r="I587" s="595"/>
      <c r="J587" s="570"/>
      <c r="K587" s="570"/>
      <c r="L587" s="570"/>
      <c r="M587" s="575"/>
      <c r="N587" s="576"/>
      <c r="O587" s="576"/>
      <c r="P587" s="576"/>
      <c r="Q587" s="576"/>
      <c r="R587" s="576"/>
      <c r="S587" s="576"/>
      <c r="T587"/>
      <c r="U587"/>
      <c r="V587"/>
      <c r="W587"/>
      <c r="X587"/>
      <c r="Y587"/>
      <c r="Z587"/>
      <c r="AA587"/>
      <c r="AB587"/>
    </row>
    <row r="588" spans="1:28" ht="15.75" customHeight="1">
      <c r="A588" s="359"/>
      <c r="B588" s="259" t="s">
        <v>1036</v>
      </c>
      <c r="C588" s="260" t="s">
        <v>1037</v>
      </c>
      <c r="D588" s="255">
        <v>12000</v>
      </c>
      <c r="E588" s="256">
        <v>1</v>
      </c>
      <c r="F588" s="257">
        <v>12000</v>
      </c>
      <c r="G588" s="257"/>
      <c r="H588" s="707" t="s">
        <v>1266</v>
      </c>
      <c r="I588" s="706"/>
      <c r="J588" s="570"/>
      <c r="K588" s="570"/>
      <c r="L588" s="570"/>
      <c r="M588" s="575"/>
      <c r="N588" s="576"/>
      <c r="O588" s="576"/>
      <c r="P588" s="576"/>
      <c r="Q588" s="576"/>
      <c r="R588" s="576"/>
      <c r="S588" s="576"/>
      <c r="T588"/>
      <c r="U588"/>
      <c r="V588"/>
      <c r="W588"/>
      <c r="X588"/>
      <c r="Y588"/>
      <c r="Z588"/>
      <c r="AA588"/>
      <c r="AB588"/>
    </row>
    <row r="589" spans="1:28" ht="15.75" customHeight="1">
      <c r="A589" s="366"/>
      <c r="B589" s="563" t="s">
        <v>1038</v>
      </c>
      <c r="C589" s="564" t="s">
        <v>620</v>
      </c>
      <c r="D589" s="261">
        <v>29700</v>
      </c>
      <c r="E589" s="256">
        <f>D589/D$593</f>
        <v>0.17491166077738515</v>
      </c>
      <c r="F589" s="261">
        <f>D589</f>
        <v>29700</v>
      </c>
      <c r="G589" s="367">
        <f>F589/D589</f>
        <v>1</v>
      </c>
      <c r="H589" s="705" t="s">
        <v>1453</v>
      </c>
      <c r="I589" s="706"/>
      <c r="J589" s="570"/>
      <c r="K589" s="570"/>
      <c r="L589" s="570"/>
      <c r="M589" s="575"/>
      <c r="N589" s="576"/>
      <c r="O589" s="576"/>
      <c r="P589" s="576"/>
      <c r="Q589" s="576"/>
      <c r="R589" s="576"/>
      <c r="S589" s="576"/>
      <c r="T589"/>
      <c r="U589"/>
      <c r="V589"/>
      <c r="W589"/>
      <c r="X589"/>
      <c r="Y589"/>
      <c r="Z589"/>
      <c r="AA589"/>
      <c r="AB589"/>
    </row>
    <row r="590" spans="1:28" s="523" customFormat="1" ht="15.75" customHeight="1">
      <c r="A590" s="366"/>
      <c r="B590" s="565" t="s">
        <v>1257</v>
      </c>
      <c r="C590" s="566" t="s">
        <v>1258</v>
      </c>
      <c r="D590" s="562">
        <v>80000</v>
      </c>
      <c r="E590" s="256">
        <f>D590/D$593</f>
        <v>0.47114252061248529</v>
      </c>
      <c r="F590" s="261">
        <f>D590</f>
        <v>80000</v>
      </c>
      <c r="G590" s="367">
        <f>F590/D590</f>
        <v>1</v>
      </c>
      <c r="H590" s="524"/>
      <c r="I590" s="521"/>
      <c r="J590" s="570"/>
      <c r="K590" s="570"/>
      <c r="L590" s="570"/>
      <c r="M590" s="575"/>
      <c r="N590" s="576"/>
      <c r="O590" s="576"/>
      <c r="P590" s="576"/>
      <c r="Q590" s="576"/>
      <c r="R590" s="576"/>
      <c r="S590" s="576"/>
      <c r="T590" s="525"/>
      <c r="U590" s="525"/>
      <c r="V590" s="525"/>
      <c r="W590" s="525"/>
      <c r="X590" s="525"/>
      <c r="Y590" s="525"/>
      <c r="Z590" s="525"/>
      <c r="AA590" s="525"/>
      <c r="AB590" s="525"/>
    </row>
    <row r="591" spans="1:28" s="542" customFormat="1" ht="15.75" customHeight="1">
      <c r="A591" s="366"/>
      <c r="B591" s="565" t="s">
        <v>1257</v>
      </c>
      <c r="C591" s="566" t="s">
        <v>1488</v>
      </c>
      <c r="D591" s="562">
        <v>48100</v>
      </c>
      <c r="E591" s="256">
        <f>D591/D$593</f>
        <v>0.28327444051825679</v>
      </c>
      <c r="F591" s="261">
        <v>48100</v>
      </c>
      <c r="G591" s="367">
        <f>F591/D591</f>
        <v>1</v>
      </c>
      <c r="H591" s="524"/>
      <c r="I591" s="541"/>
      <c r="J591" s="570"/>
      <c r="K591" s="570"/>
      <c r="L591" s="570"/>
      <c r="M591" s="575"/>
      <c r="N591" s="576"/>
      <c r="O591" s="576"/>
      <c r="P591" s="576"/>
      <c r="Q591" s="576"/>
      <c r="R591" s="576"/>
      <c r="S591" s="576"/>
      <c r="T591" s="543"/>
      <c r="U591" s="543"/>
      <c r="V591" s="543"/>
      <c r="W591" s="543"/>
      <c r="X591" s="543"/>
      <c r="Y591" s="543"/>
      <c r="Z591" s="543"/>
      <c r="AA591" s="543"/>
      <c r="AB591" s="543"/>
    </row>
    <row r="592" spans="1:28" ht="15.75" customHeight="1">
      <c r="A592" s="366"/>
      <c r="B592" s="827" t="s">
        <v>579</v>
      </c>
      <c r="C592" s="620"/>
      <c r="D592" s="192">
        <f>SUM(D588:D591)</f>
        <v>169800</v>
      </c>
      <c r="E592" s="116">
        <f t="shared" ref="E592:E593" si="65">D592/D$593</f>
        <v>1</v>
      </c>
      <c r="F592" s="383">
        <f>SUM(F588:F591)</f>
        <v>169800</v>
      </c>
      <c r="G592" s="432">
        <f>F592/D592</f>
        <v>1</v>
      </c>
      <c r="H592" s="712"/>
      <c r="I592" s="595"/>
      <c r="J592" s="570"/>
      <c r="K592" s="570"/>
      <c r="L592" s="570"/>
      <c r="M592" s="575"/>
      <c r="N592" s="576"/>
      <c r="O592" s="576"/>
      <c r="P592" s="576"/>
      <c r="Q592" s="576"/>
      <c r="R592" s="576"/>
      <c r="S592" s="576"/>
      <c r="T592"/>
      <c r="U592"/>
      <c r="V592"/>
      <c r="W592"/>
      <c r="X592"/>
      <c r="Y592"/>
      <c r="Z592"/>
      <c r="AA592"/>
      <c r="AB592"/>
    </row>
    <row r="593" spans="1:28" ht="15.75" customHeight="1">
      <c r="A593" s="359"/>
      <c r="B593" s="682" t="s">
        <v>600</v>
      </c>
      <c r="C593" s="595"/>
      <c r="D593" s="262">
        <f>D592</f>
        <v>169800</v>
      </c>
      <c r="E593" s="263">
        <f t="shared" si="65"/>
        <v>1</v>
      </c>
      <c r="F593" s="233">
        <f>F592</f>
        <v>169800</v>
      </c>
      <c r="G593" s="511">
        <f>F593/D593</f>
        <v>1</v>
      </c>
      <c r="H593" s="689"/>
      <c r="I593" s="595"/>
      <c r="J593" s="570"/>
      <c r="K593" s="570"/>
      <c r="L593" s="570"/>
      <c r="M593" s="575"/>
      <c r="N593" s="576"/>
      <c r="O593" s="576"/>
      <c r="P593" s="576"/>
      <c r="Q593" s="576"/>
      <c r="R593" s="576"/>
      <c r="S593" s="576"/>
      <c r="T593"/>
      <c r="U593"/>
      <c r="V593"/>
      <c r="W593"/>
      <c r="X593"/>
      <c r="Y593"/>
      <c r="Z593"/>
      <c r="AA593"/>
      <c r="AB593"/>
    </row>
    <row r="594" spans="1:28" ht="15.75" customHeight="1">
      <c r="A594" s="359"/>
      <c r="B594" s="680" t="s">
        <v>758</v>
      </c>
      <c r="C594" s="602"/>
      <c r="D594" s="602"/>
      <c r="E594" s="602"/>
      <c r="F594" s="602"/>
      <c r="G594" s="602"/>
      <c r="H594" s="602"/>
      <c r="I594" s="595"/>
      <c r="J594" s="570"/>
      <c r="K594" s="570"/>
      <c r="L594" s="570"/>
      <c r="M594" s="575"/>
      <c r="N594" s="576"/>
      <c r="O594" s="576"/>
      <c r="P594" s="576"/>
      <c r="Q594" s="576"/>
      <c r="R594" s="576"/>
      <c r="S594" s="576"/>
      <c r="T594"/>
      <c r="U594"/>
      <c r="V594"/>
      <c r="W594"/>
      <c r="X594"/>
      <c r="Y594"/>
      <c r="Z594"/>
      <c r="AA594"/>
      <c r="AB594"/>
    </row>
    <row r="595" spans="1:28" ht="15.75" customHeight="1">
      <c r="A595" s="359"/>
      <c r="B595" s="227" t="s">
        <v>642</v>
      </c>
      <c r="C595" s="227" t="s">
        <v>616</v>
      </c>
      <c r="D595" s="228" t="s">
        <v>591</v>
      </c>
      <c r="E595" s="229" t="s">
        <v>592</v>
      </c>
      <c r="F595" s="176" t="s">
        <v>730</v>
      </c>
      <c r="G595" s="422" t="s">
        <v>731</v>
      </c>
      <c r="H595" s="667" t="s">
        <v>593</v>
      </c>
      <c r="I595" s="595"/>
      <c r="J595" s="570"/>
      <c r="K595" s="570"/>
      <c r="L595" s="570"/>
      <c r="M595" s="575"/>
      <c r="N595" s="576"/>
      <c r="O595" s="576"/>
      <c r="P595" s="576"/>
      <c r="Q595" s="576"/>
      <c r="R595" s="576"/>
      <c r="S595" s="576"/>
      <c r="T595"/>
      <c r="U595"/>
      <c r="V595"/>
      <c r="W595"/>
      <c r="X595"/>
      <c r="Y595"/>
      <c r="Z595"/>
      <c r="AA595"/>
      <c r="AB595"/>
    </row>
    <row r="596" spans="1:28" ht="15.75" customHeight="1">
      <c r="A596" s="359"/>
      <c r="B596" s="659" t="s">
        <v>672</v>
      </c>
      <c r="C596" s="212" t="s">
        <v>312</v>
      </c>
      <c r="D596" s="163">
        <v>4000</v>
      </c>
      <c r="E596" s="235">
        <f t="shared" ref="E596:E628" si="66">D596/D$628</f>
        <v>8.2238701944328512E-3</v>
      </c>
      <c r="F596" s="221">
        <v>4000</v>
      </c>
      <c r="G596" s="367">
        <f>F596/D596</f>
        <v>1</v>
      </c>
      <c r="H596" s="648" t="s">
        <v>1039</v>
      </c>
      <c r="I596" s="595"/>
      <c r="J596" s="570"/>
      <c r="K596" s="570"/>
      <c r="L596" s="570"/>
      <c r="M596" s="872"/>
      <c r="N596" s="576"/>
      <c r="O596" s="576"/>
      <c r="P596" s="576"/>
      <c r="Q596" s="576"/>
      <c r="R596" s="576"/>
      <c r="S596" s="576"/>
      <c r="T596"/>
      <c r="U596"/>
      <c r="V596"/>
      <c r="W596"/>
      <c r="X596"/>
      <c r="Y596"/>
      <c r="Z596"/>
      <c r="AA596"/>
      <c r="AB596"/>
    </row>
    <row r="597" spans="1:28" ht="15.75" customHeight="1">
      <c r="A597" s="359"/>
      <c r="B597" s="599"/>
      <c r="C597" s="212" t="s">
        <v>682</v>
      </c>
      <c r="D597" s="163">
        <v>1200</v>
      </c>
      <c r="E597" s="235">
        <f t="shared" si="66"/>
        <v>2.4671610583298555E-3</v>
      </c>
      <c r="F597" s="221">
        <v>0</v>
      </c>
      <c r="G597" s="367">
        <f>F597/D597</f>
        <v>0</v>
      </c>
      <c r="H597" s="648" t="s">
        <v>1420</v>
      </c>
      <c r="I597" s="595"/>
      <c r="J597" s="570"/>
      <c r="K597" s="570"/>
      <c r="L597" s="570"/>
      <c r="M597" s="575"/>
      <c r="N597" s="576"/>
      <c r="O597" s="576"/>
      <c r="P597" s="576"/>
      <c r="Q597" s="576"/>
      <c r="R597" s="576"/>
      <c r="S597" s="576"/>
      <c r="T597"/>
      <c r="U597"/>
      <c r="V597"/>
      <c r="W597"/>
      <c r="X597"/>
      <c r="Y597"/>
      <c r="Z597"/>
      <c r="AA597"/>
      <c r="AB597"/>
    </row>
    <row r="598" spans="1:28" ht="15.75" customHeight="1">
      <c r="A598" s="359"/>
      <c r="B598" s="634" t="s">
        <v>579</v>
      </c>
      <c r="C598" s="595"/>
      <c r="D598" s="222">
        <f>SUM(D596:D597)</f>
        <v>5200</v>
      </c>
      <c r="E598" s="236">
        <f t="shared" si="66"/>
        <v>1.0691031252762707E-2</v>
      </c>
      <c r="F598" s="385">
        <f>F596</f>
        <v>4000</v>
      </c>
      <c r="G598" s="432">
        <f>F598/D598</f>
        <v>0.76923076923076927</v>
      </c>
      <c r="H598" s="690"/>
      <c r="I598" s="595"/>
      <c r="J598" s="570"/>
      <c r="K598" s="570"/>
      <c r="L598" s="570"/>
      <c r="M598" s="575"/>
      <c r="N598" s="576"/>
      <c r="O598" s="576"/>
      <c r="P598" s="576"/>
      <c r="Q598" s="576"/>
      <c r="R598" s="576"/>
      <c r="S598" s="576"/>
      <c r="T598"/>
      <c r="U598"/>
      <c r="V598"/>
      <c r="W598"/>
      <c r="X598"/>
      <c r="Y598"/>
      <c r="Z598"/>
      <c r="AA598"/>
      <c r="AB598"/>
    </row>
    <row r="599" spans="1:28" ht="15.75" customHeight="1">
      <c r="A599" s="359"/>
      <c r="B599" s="659" t="s">
        <v>1041</v>
      </c>
      <c r="C599" s="212" t="s">
        <v>985</v>
      </c>
      <c r="D599" s="163">
        <v>0</v>
      </c>
      <c r="E599" s="239">
        <f t="shared" si="66"/>
        <v>0</v>
      </c>
      <c r="F599" s="221"/>
      <c r="G599" s="367"/>
      <c r="H599" s="648" t="s">
        <v>1423</v>
      </c>
      <c r="I599" s="595"/>
      <c r="J599" s="570"/>
      <c r="K599" s="570"/>
      <c r="L599" s="570"/>
      <c r="M599" s="575"/>
      <c r="N599" s="576"/>
      <c r="O599" s="576"/>
      <c r="P599" s="576"/>
      <c r="Q599" s="576"/>
      <c r="R599" s="576"/>
      <c r="S599" s="576"/>
      <c r="T599"/>
      <c r="U599"/>
      <c r="V599"/>
      <c r="W599"/>
      <c r="X599"/>
      <c r="Y599"/>
      <c r="Z599"/>
      <c r="AA599"/>
      <c r="AB599"/>
    </row>
    <row r="600" spans="1:28" ht="15.75" customHeight="1">
      <c r="A600" s="359"/>
      <c r="B600" s="598"/>
      <c r="C600" s="212" t="s">
        <v>957</v>
      </c>
      <c r="D600" s="163">
        <v>1500</v>
      </c>
      <c r="E600" s="239">
        <f t="shared" si="66"/>
        <v>3.083951322912319E-3</v>
      </c>
      <c r="F600" s="221">
        <v>0</v>
      </c>
      <c r="G600" s="367">
        <f>F600/D600</f>
        <v>0</v>
      </c>
      <c r="H600" s="648" t="s">
        <v>1421</v>
      </c>
      <c r="I600" s="595"/>
      <c r="J600" s="570"/>
      <c r="K600" s="570"/>
      <c r="L600" s="570"/>
      <c r="M600" s="575"/>
      <c r="N600" s="576"/>
      <c r="O600" s="576"/>
      <c r="P600" s="576"/>
      <c r="Q600" s="576"/>
      <c r="R600" s="576"/>
      <c r="S600" s="576"/>
      <c r="T600"/>
      <c r="U600"/>
      <c r="V600"/>
      <c r="W600"/>
      <c r="X600"/>
      <c r="Y600"/>
      <c r="Z600"/>
      <c r="AA600"/>
      <c r="AB600"/>
    </row>
    <row r="601" spans="1:28" ht="15.75" customHeight="1">
      <c r="A601" s="359"/>
      <c r="B601" s="599"/>
      <c r="C601" s="212" t="s">
        <v>761</v>
      </c>
      <c r="D601" s="163">
        <v>3000</v>
      </c>
      <c r="E601" s="239">
        <f t="shared" si="66"/>
        <v>6.167902645824638E-3</v>
      </c>
      <c r="F601" s="221">
        <v>0</v>
      </c>
      <c r="G601" s="367">
        <f>F601/D601</f>
        <v>0</v>
      </c>
      <c r="H601" s="648" t="s">
        <v>1421</v>
      </c>
      <c r="I601" s="595"/>
      <c r="J601" s="570"/>
      <c r="K601" s="570"/>
      <c r="L601" s="570"/>
      <c r="M601" s="575"/>
      <c r="N601" s="576"/>
      <c r="O601" s="576"/>
      <c r="P601" s="576"/>
      <c r="Q601" s="576"/>
      <c r="R601" s="576"/>
      <c r="S601" s="576"/>
      <c r="T601"/>
      <c r="U601"/>
      <c r="V601"/>
      <c r="W601"/>
      <c r="X601"/>
      <c r="Y601"/>
      <c r="Z601"/>
      <c r="AA601"/>
      <c r="AB601"/>
    </row>
    <row r="602" spans="1:28" ht="15.75" customHeight="1">
      <c r="A602" s="359"/>
      <c r="B602" s="634" t="s">
        <v>579</v>
      </c>
      <c r="C602" s="595"/>
      <c r="D602" s="222">
        <f>SUM(D599:D601)</f>
        <v>4500</v>
      </c>
      <c r="E602" s="236">
        <f t="shared" si="66"/>
        <v>9.2518539687369578E-3</v>
      </c>
      <c r="F602" s="391">
        <f>SUM(F599:F601)</f>
        <v>0</v>
      </c>
      <c r="G602" s="432">
        <f>F602/D602</f>
        <v>0</v>
      </c>
      <c r="H602" s="264"/>
      <c r="I602" s="264"/>
      <c r="J602" s="570"/>
      <c r="K602" s="570"/>
      <c r="L602" s="570"/>
      <c r="M602" s="575"/>
      <c r="N602" s="576"/>
      <c r="O602" s="576"/>
      <c r="P602" s="576"/>
      <c r="Q602" s="576"/>
      <c r="R602" s="576"/>
      <c r="S602" s="576"/>
      <c r="T602"/>
      <c r="U602"/>
      <c r="V602"/>
      <c r="W602"/>
      <c r="X602"/>
      <c r="Y602"/>
      <c r="Z602"/>
      <c r="AA602"/>
      <c r="AB602"/>
    </row>
    <row r="603" spans="1:28" ht="15.75" customHeight="1">
      <c r="A603" s="359"/>
      <c r="B603" s="659" t="s">
        <v>719</v>
      </c>
      <c r="C603" s="212" t="s">
        <v>1045</v>
      </c>
      <c r="D603" s="163">
        <v>80000</v>
      </c>
      <c r="E603" s="235">
        <f t="shared" si="66"/>
        <v>0.16447740388865703</v>
      </c>
      <c r="F603" s="221">
        <v>62895</v>
      </c>
      <c r="G603" s="367">
        <f t="shared" ref="G603:G608" si="67">F603/D603</f>
        <v>0.78618750000000004</v>
      </c>
      <c r="H603" s="648" t="s">
        <v>1454</v>
      </c>
      <c r="I603" s="595"/>
      <c r="J603" s="570"/>
      <c r="K603" s="570"/>
      <c r="L603" s="570"/>
      <c r="M603" s="575"/>
      <c r="N603" s="576"/>
      <c r="O603" s="576"/>
      <c r="P603" s="576"/>
      <c r="Q603" s="576"/>
      <c r="R603" s="576"/>
      <c r="S603" s="576"/>
      <c r="T603"/>
      <c r="U603"/>
      <c r="V603"/>
      <c r="W603"/>
      <c r="X603"/>
      <c r="Y603"/>
      <c r="Z603"/>
      <c r="AA603"/>
      <c r="AB603"/>
    </row>
    <row r="604" spans="1:28" ht="15.75" customHeight="1">
      <c r="A604" s="359"/>
      <c r="B604" s="598"/>
      <c r="C604" s="237" t="s">
        <v>978</v>
      </c>
      <c r="D604" s="238">
        <v>15000</v>
      </c>
      <c r="E604" s="239">
        <f t="shared" si="66"/>
        <v>3.0839513229123192E-2</v>
      </c>
      <c r="F604" s="221">
        <v>0</v>
      </c>
      <c r="G604" s="367">
        <f t="shared" si="67"/>
        <v>0</v>
      </c>
      <c r="H604" s="668" t="s">
        <v>1422</v>
      </c>
      <c r="I604" s="595"/>
      <c r="J604" s="570"/>
      <c r="K604" s="570"/>
      <c r="L604" s="570"/>
      <c r="M604" s="575"/>
      <c r="N604" s="576"/>
      <c r="O604" s="576"/>
      <c r="P604" s="576"/>
      <c r="Q604" s="576"/>
      <c r="R604" s="576"/>
      <c r="S604" s="576"/>
      <c r="T604"/>
      <c r="U604"/>
      <c r="V604"/>
      <c r="W604"/>
      <c r="X604"/>
      <c r="Y604"/>
      <c r="Z604"/>
      <c r="AA604"/>
      <c r="AB604"/>
    </row>
    <row r="605" spans="1:28" ht="15.75" customHeight="1">
      <c r="A605" s="359"/>
      <c r="B605" s="598"/>
      <c r="C605" s="237" t="s">
        <v>957</v>
      </c>
      <c r="D605" s="238">
        <v>10000</v>
      </c>
      <c r="E605" s="239">
        <f t="shared" si="66"/>
        <v>2.0559675486082129E-2</v>
      </c>
      <c r="F605" s="221">
        <v>3000</v>
      </c>
      <c r="G605" s="367">
        <f t="shared" si="67"/>
        <v>0.3</v>
      </c>
      <c r="H605" s="670" t="s">
        <v>1455</v>
      </c>
      <c r="I605" s="671"/>
      <c r="J605" s="570"/>
      <c r="K605" s="570"/>
      <c r="L605" s="570"/>
      <c r="M605" s="575"/>
      <c r="N605" s="576"/>
      <c r="O605" s="576"/>
      <c r="P605" s="576"/>
      <c r="Q605" s="576"/>
      <c r="R605" s="576"/>
      <c r="S605" s="576"/>
      <c r="T605"/>
      <c r="U605"/>
      <c r="V605"/>
      <c r="W605"/>
      <c r="X605"/>
      <c r="Y605"/>
      <c r="Z605"/>
      <c r="AA605"/>
      <c r="AB605"/>
    </row>
    <row r="606" spans="1:28" ht="15.75" customHeight="1">
      <c r="A606" s="359"/>
      <c r="B606" s="598"/>
      <c r="C606" s="237" t="s">
        <v>972</v>
      </c>
      <c r="D606" s="238">
        <v>3200</v>
      </c>
      <c r="E606" s="239">
        <f t="shared" si="66"/>
        <v>6.5790961555462811E-3</v>
      </c>
      <c r="F606" s="221">
        <v>2080</v>
      </c>
      <c r="G606" s="367">
        <f t="shared" si="67"/>
        <v>0.65</v>
      </c>
      <c r="H606" s="668" t="s">
        <v>1424</v>
      </c>
      <c r="I606" s="595"/>
      <c r="J606" s="570"/>
      <c r="K606" s="570"/>
      <c r="L606" s="570"/>
      <c r="M606" s="575"/>
      <c r="N606" s="576"/>
      <c r="O606" s="576"/>
      <c r="P606" s="576"/>
      <c r="Q606" s="576"/>
      <c r="R606" s="576"/>
      <c r="S606" s="576"/>
      <c r="T606"/>
      <c r="U606"/>
      <c r="V606"/>
      <c r="W606"/>
      <c r="X606"/>
      <c r="Y606"/>
      <c r="Z606"/>
      <c r="AA606"/>
      <c r="AB606"/>
    </row>
    <row r="607" spans="1:28" ht="15.75" customHeight="1">
      <c r="A607" s="359"/>
      <c r="B607" s="598"/>
      <c r="C607" s="237" t="s">
        <v>974</v>
      </c>
      <c r="D607" s="238">
        <v>3000</v>
      </c>
      <c r="E607" s="239">
        <f t="shared" si="66"/>
        <v>6.167902645824638E-3</v>
      </c>
      <c r="F607" s="221">
        <v>3000</v>
      </c>
      <c r="G607" s="367">
        <f t="shared" si="67"/>
        <v>1</v>
      </c>
      <c r="H607" s="668" t="s">
        <v>1425</v>
      </c>
      <c r="I607" s="595"/>
      <c r="J607" s="570"/>
      <c r="K607" s="570"/>
      <c r="L607" s="570"/>
      <c r="M607" s="575"/>
      <c r="N607" s="576"/>
      <c r="O607" s="576"/>
      <c r="P607" s="576"/>
      <c r="Q607" s="576"/>
      <c r="R607" s="576"/>
      <c r="S607" s="576"/>
      <c r="T607"/>
      <c r="U607"/>
      <c r="V607"/>
      <c r="W607"/>
      <c r="X607"/>
      <c r="Y607"/>
      <c r="Z607"/>
      <c r="AA607"/>
      <c r="AB607"/>
    </row>
    <row r="608" spans="1:28" ht="15.75" customHeight="1">
      <c r="A608" s="359"/>
      <c r="B608" s="599"/>
      <c r="C608" s="212" t="s">
        <v>738</v>
      </c>
      <c r="D608" s="163">
        <v>3000</v>
      </c>
      <c r="E608" s="235">
        <f t="shared" si="66"/>
        <v>6.167902645824638E-3</v>
      </c>
      <c r="F608" s="221"/>
      <c r="G608" s="367">
        <f t="shared" si="67"/>
        <v>0</v>
      </c>
      <c r="H608" s="694"/>
      <c r="I608" s="658"/>
      <c r="J608" s="570"/>
      <c r="K608" s="570"/>
      <c r="L608" s="570"/>
      <c r="M608" s="575"/>
      <c r="N608" s="576"/>
      <c r="O608" s="576"/>
      <c r="P608" s="576"/>
      <c r="Q608" s="576"/>
      <c r="R608" s="576"/>
      <c r="S608" s="576"/>
      <c r="T608"/>
      <c r="U608"/>
      <c r="V608"/>
      <c r="W608"/>
      <c r="X608"/>
      <c r="Y608"/>
      <c r="Z608"/>
      <c r="AA608"/>
      <c r="AB608"/>
    </row>
    <row r="609" spans="1:28" ht="15.75" customHeight="1">
      <c r="A609" s="359"/>
      <c r="B609" s="634" t="s">
        <v>579</v>
      </c>
      <c r="C609" s="595"/>
      <c r="D609" s="222">
        <f>SUM(D603:D608)</f>
        <v>114200</v>
      </c>
      <c r="E609" s="236">
        <f t="shared" si="66"/>
        <v>0.2347914940510579</v>
      </c>
      <c r="F609" s="391">
        <f>SUM(F603:F608)</f>
        <v>70975</v>
      </c>
      <c r="G609" s="432">
        <f>F609/D609</f>
        <v>0.62149737302977237</v>
      </c>
      <c r="H609" s="696"/>
      <c r="I609" s="595"/>
      <c r="J609" s="570"/>
      <c r="K609" s="570"/>
      <c r="L609" s="570"/>
      <c r="M609" s="575"/>
      <c r="N609" s="576"/>
      <c r="O609" s="576"/>
      <c r="P609" s="576"/>
      <c r="Q609" s="576"/>
      <c r="R609" s="576"/>
      <c r="S609" s="576"/>
      <c r="T609"/>
      <c r="U609"/>
      <c r="V609"/>
      <c r="W609"/>
      <c r="X609"/>
      <c r="Y609"/>
      <c r="Z609"/>
      <c r="AA609"/>
      <c r="AB609"/>
    </row>
    <row r="610" spans="1:28" ht="15.75" customHeight="1">
      <c r="A610" s="359"/>
      <c r="B610" s="684" t="s">
        <v>1051</v>
      </c>
      <c r="C610" s="212" t="s">
        <v>957</v>
      </c>
      <c r="D610" s="163">
        <v>3280</v>
      </c>
      <c r="E610" s="235">
        <f t="shared" si="66"/>
        <v>6.7435735594349377E-3</v>
      </c>
      <c r="F610" s="221">
        <v>0</v>
      </c>
      <c r="G610" s="367">
        <f>F610/D610</f>
        <v>0</v>
      </c>
      <c r="H610" s="648" t="s">
        <v>1426</v>
      </c>
      <c r="I610" s="595"/>
      <c r="J610" s="570"/>
      <c r="K610" s="570"/>
      <c r="L610" s="570"/>
      <c r="M610" s="575"/>
      <c r="N610" s="576"/>
      <c r="O610" s="576"/>
      <c r="P610" s="576"/>
      <c r="Q610" s="576"/>
      <c r="R610" s="576"/>
      <c r="S610" s="576"/>
      <c r="T610"/>
      <c r="U610"/>
      <c r="V610"/>
      <c r="W610"/>
      <c r="X610"/>
      <c r="Y610"/>
      <c r="Z610"/>
      <c r="AA610"/>
      <c r="AB610"/>
    </row>
    <row r="611" spans="1:28" ht="15.75" customHeight="1">
      <c r="A611" s="359"/>
      <c r="B611" s="599"/>
      <c r="C611" s="212" t="s">
        <v>1053</v>
      </c>
      <c r="D611" s="163">
        <v>3000</v>
      </c>
      <c r="E611" s="235">
        <f t="shared" si="66"/>
        <v>6.167902645824638E-3</v>
      </c>
      <c r="F611" s="221">
        <v>0</v>
      </c>
      <c r="G611" s="367">
        <f>F611/D611</f>
        <v>0</v>
      </c>
      <c r="H611" s="648"/>
      <c r="I611" s="595"/>
      <c r="J611" s="570"/>
      <c r="K611" s="570"/>
      <c r="L611" s="570"/>
      <c r="M611" s="575"/>
      <c r="N611" s="576"/>
      <c r="O611" s="576"/>
      <c r="P611" s="576"/>
      <c r="Q611" s="576"/>
      <c r="R611" s="576"/>
      <c r="S611" s="576"/>
      <c r="T611"/>
      <c r="U611"/>
      <c r="V611"/>
      <c r="W611"/>
      <c r="X611"/>
      <c r="Y611"/>
      <c r="Z611"/>
      <c r="AA611"/>
      <c r="AB611"/>
    </row>
    <row r="612" spans="1:28" ht="15.75" customHeight="1">
      <c r="A612" s="359"/>
      <c r="B612" s="634" t="s">
        <v>579</v>
      </c>
      <c r="C612" s="595"/>
      <c r="D612" s="222">
        <f>SUM(D610:D611)</f>
        <v>6280</v>
      </c>
      <c r="E612" s="236">
        <f t="shared" si="66"/>
        <v>1.2911476205259577E-2</v>
      </c>
      <c r="F612" s="391">
        <f>SUM(F610:F611)</f>
        <v>0</v>
      </c>
      <c r="G612" s="432">
        <f>F612/D612</f>
        <v>0</v>
      </c>
      <c r="H612" s="696"/>
      <c r="I612" s="595"/>
      <c r="J612" s="570"/>
      <c r="K612" s="570"/>
      <c r="L612" s="570"/>
      <c r="M612" s="575"/>
      <c r="N612" s="576"/>
      <c r="O612" s="576"/>
      <c r="P612" s="576"/>
      <c r="Q612" s="576"/>
      <c r="R612" s="576"/>
      <c r="S612" s="576"/>
      <c r="T612"/>
      <c r="U612"/>
      <c r="V612"/>
      <c r="W612"/>
      <c r="X612"/>
      <c r="Y612"/>
      <c r="Z612"/>
      <c r="AA612"/>
      <c r="AB612"/>
    </row>
    <row r="613" spans="1:28" ht="15.75" customHeight="1">
      <c r="A613" s="359"/>
      <c r="B613" s="684" t="s">
        <v>1038</v>
      </c>
      <c r="C613" s="212" t="s">
        <v>1054</v>
      </c>
      <c r="D613" s="163">
        <v>78000</v>
      </c>
      <c r="E613" s="235">
        <f t="shared" si="66"/>
        <v>0.16036546879144059</v>
      </c>
      <c r="F613" s="221">
        <v>54400</v>
      </c>
      <c r="G613" s="367">
        <f t="shared" ref="G613:G622" si="68">F613/D613</f>
        <v>0.6974358974358974</v>
      </c>
      <c r="H613" s="668" t="s">
        <v>1427</v>
      </c>
      <c r="I613" s="595"/>
      <c r="J613" s="570"/>
      <c r="K613" s="570"/>
      <c r="L613" s="570"/>
      <c r="M613" s="872"/>
      <c r="N613" s="576"/>
      <c r="O613" s="576"/>
      <c r="P613" s="576"/>
      <c r="Q613" s="576"/>
      <c r="R613" s="576"/>
      <c r="S613" s="576"/>
      <c r="T613"/>
      <c r="U613"/>
      <c r="V613"/>
      <c r="W613"/>
      <c r="X613"/>
      <c r="Y613"/>
      <c r="Z613"/>
      <c r="AA613"/>
      <c r="AB613"/>
    </row>
    <row r="614" spans="1:28" ht="15.75" customHeight="1">
      <c r="A614" s="359"/>
      <c r="B614" s="598"/>
      <c r="C614" s="212" t="s">
        <v>1056</v>
      </c>
      <c r="D614" s="163">
        <v>60000</v>
      </c>
      <c r="E614" s="235">
        <f t="shared" si="66"/>
        <v>0.12335805291649277</v>
      </c>
      <c r="F614" s="221">
        <v>52000</v>
      </c>
      <c r="G614" s="367">
        <f t="shared" si="68"/>
        <v>0.8666666666666667</v>
      </c>
      <c r="H614" s="668" t="s">
        <v>1428</v>
      </c>
      <c r="I614" s="595"/>
      <c r="J614" s="570"/>
      <c r="K614" s="570"/>
      <c r="L614" s="570"/>
      <c r="M614" s="575"/>
      <c r="N614" s="576"/>
      <c r="O614" s="576"/>
      <c r="P614" s="576"/>
      <c r="Q614" s="576"/>
      <c r="R614" s="576"/>
      <c r="S614" s="576"/>
      <c r="T614"/>
      <c r="U614"/>
      <c r="V614"/>
      <c r="W614"/>
      <c r="X614"/>
      <c r="Y614"/>
      <c r="Z614"/>
      <c r="AA614"/>
      <c r="AB614"/>
    </row>
    <row r="615" spans="1:28" ht="15.75" customHeight="1">
      <c r="A615" s="359"/>
      <c r="B615" s="598"/>
      <c r="C615" s="212" t="s">
        <v>1058</v>
      </c>
      <c r="D615" s="163">
        <v>9600</v>
      </c>
      <c r="E615" s="235">
        <f t="shared" si="66"/>
        <v>1.9737288466638844E-2</v>
      </c>
      <c r="F615" s="221">
        <v>4800</v>
      </c>
      <c r="G615" s="367">
        <f t="shared" si="68"/>
        <v>0.5</v>
      </c>
      <c r="H615" s="668" t="s">
        <v>1431</v>
      </c>
      <c r="I615" s="595"/>
      <c r="J615" s="570"/>
      <c r="K615" s="570"/>
      <c r="L615" s="570"/>
      <c r="M615" s="575"/>
      <c r="N615" s="576"/>
      <c r="O615" s="576"/>
      <c r="P615" s="576"/>
      <c r="Q615" s="576"/>
      <c r="R615" s="576"/>
      <c r="S615" s="576"/>
      <c r="T615"/>
      <c r="U615"/>
      <c r="V615"/>
      <c r="W615"/>
      <c r="X615"/>
      <c r="Y615"/>
      <c r="Z615"/>
      <c r="AA615"/>
      <c r="AB615"/>
    </row>
    <row r="616" spans="1:28" ht="15.75" customHeight="1">
      <c r="A616" s="359"/>
      <c r="B616" s="598"/>
      <c r="C616" s="212" t="s">
        <v>1060</v>
      </c>
      <c r="D616" s="163">
        <v>81000</v>
      </c>
      <c r="E616" s="235">
        <f t="shared" si="66"/>
        <v>0.16653337143726524</v>
      </c>
      <c r="F616" s="221">
        <v>71100</v>
      </c>
      <c r="G616" s="367">
        <f t="shared" si="68"/>
        <v>0.87777777777777777</v>
      </c>
      <c r="H616" s="668" t="s">
        <v>1432</v>
      </c>
      <c r="I616" s="595"/>
      <c r="J616" s="570"/>
      <c r="K616" s="570"/>
      <c r="L616" s="570"/>
      <c r="M616" s="575"/>
      <c r="N616" s="576"/>
      <c r="O616" s="576"/>
      <c r="P616" s="576"/>
      <c r="Q616" s="576"/>
      <c r="R616" s="576"/>
      <c r="S616" s="576"/>
      <c r="T616"/>
      <c r="U616"/>
      <c r="V616"/>
      <c r="W616"/>
      <c r="X616"/>
      <c r="Y616"/>
      <c r="Z616"/>
      <c r="AA616"/>
      <c r="AB616"/>
    </row>
    <row r="617" spans="1:28" ht="15.75" customHeight="1">
      <c r="A617" s="359"/>
      <c r="B617" s="598"/>
      <c r="C617" s="237" t="s">
        <v>974</v>
      </c>
      <c r="D617" s="238">
        <v>10000</v>
      </c>
      <c r="E617" s="239">
        <f t="shared" si="66"/>
        <v>2.0559675486082129E-2</v>
      </c>
      <c r="F617" s="221">
        <v>10000</v>
      </c>
      <c r="G617" s="367">
        <f t="shared" si="68"/>
        <v>1</v>
      </c>
      <c r="H617" s="668" t="s">
        <v>1433</v>
      </c>
      <c r="I617" s="595"/>
      <c r="J617" s="570"/>
      <c r="K617" s="570"/>
      <c r="L617" s="570"/>
      <c r="M617" s="575"/>
      <c r="N617" s="576"/>
      <c r="O617" s="576"/>
      <c r="P617" s="576"/>
      <c r="Q617" s="576"/>
      <c r="R617" s="576"/>
      <c r="S617" s="576"/>
      <c r="T617"/>
      <c r="U617"/>
      <c r="V617"/>
      <c r="W617"/>
      <c r="X617"/>
      <c r="Y617"/>
      <c r="Z617"/>
      <c r="AA617"/>
      <c r="AB617"/>
    </row>
    <row r="618" spans="1:28" ht="15.75" customHeight="1">
      <c r="A618" s="359"/>
      <c r="B618" s="598"/>
      <c r="C618" s="237" t="s">
        <v>1063</v>
      </c>
      <c r="D618" s="238">
        <v>5000</v>
      </c>
      <c r="E618" s="239">
        <f t="shared" si="66"/>
        <v>1.0279837743041064E-2</v>
      </c>
      <c r="F618" s="221">
        <v>0</v>
      </c>
      <c r="G618" s="367">
        <f t="shared" si="68"/>
        <v>0</v>
      </c>
      <c r="H618" s="668" t="s">
        <v>1434</v>
      </c>
      <c r="I618" s="595"/>
      <c r="J618" s="570"/>
      <c r="K618" s="570"/>
      <c r="L618" s="570"/>
      <c r="M618" s="575"/>
      <c r="N618" s="576"/>
      <c r="O618" s="576"/>
      <c r="P618" s="576"/>
      <c r="Q618" s="576"/>
      <c r="R618" s="576"/>
      <c r="S618" s="576"/>
      <c r="T618"/>
      <c r="U618"/>
      <c r="V618"/>
      <c r="W618"/>
      <c r="X618"/>
      <c r="Y618"/>
      <c r="Z618"/>
      <c r="AA618"/>
      <c r="AB618"/>
    </row>
    <row r="619" spans="1:28" ht="15.75" customHeight="1">
      <c r="A619" s="359"/>
      <c r="B619" s="598"/>
      <c r="C619" s="212" t="s">
        <v>1065</v>
      </c>
      <c r="D619" s="163">
        <v>15000</v>
      </c>
      <c r="E619" s="235">
        <f t="shared" si="66"/>
        <v>3.0839513229123192E-2</v>
      </c>
      <c r="F619" s="221">
        <v>11303</v>
      </c>
      <c r="G619" s="367">
        <f t="shared" si="68"/>
        <v>0.75353333333333339</v>
      </c>
      <c r="H619" s="673" t="s">
        <v>1452</v>
      </c>
      <c r="I619" s="656"/>
      <c r="J619" s="570"/>
      <c r="K619" s="570"/>
      <c r="L619" s="570"/>
      <c r="M619" s="872"/>
      <c r="N619" s="576"/>
      <c r="O619" s="576"/>
      <c r="P619" s="576"/>
      <c r="Q619" s="576"/>
      <c r="R619" s="576"/>
      <c r="S619" s="576"/>
      <c r="T619"/>
      <c r="U619"/>
      <c r="V619"/>
      <c r="W619"/>
      <c r="X619"/>
      <c r="Y619"/>
      <c r="Z619"/>
      <c r="AA619"/>
      <c r="AB619"/>
    </row>
    <row r="620" spans="1:28" ht="15.75" customHeight="1">
      <c r="A620" s="359"/>
      <c r="B620" s="598"/>
      <c r="C620" s="212" t="s">
        <v>1067</v>
      </c>
      <c r="D620" s="265">
        <v>13000</v>
      </c>
      <c r="E620" s="235">
        <f t="shared" si="66"/>
        <v>2.6727578131906765E-2</v>
      </c>
      <c r="F620" s="221">
        <v>9600</v>
      </c>
      <c r="G620" s="367">
        <f t="shared" si="68"/>
        <v>0.7384615384615385</v>
      </c>
      <c r="H620" s="668" t="s">
        <v>1435</v>
      </c>
      <c r="I620" s="595"/>
      <c r="J620" s="570"/>
      <c r="K620" s="570"/>
      <c r="L620" s="570"/>
      <c r="M620" s="575"/>
      <c r="N620" s="576"/>
      <c r="O620" s="576"/>
      <c r="P620" s="576"/>
      <c r="Q620" s="576"/>
      <c r="R620" s="576"/>
      <c r="S620" s="576"/>
      <c r="T620"/>
      <c r="U620"/>
      <c r="V620"/>
      <c r="W620"/>
      <c r="X620"/>
      <c r="Y620"/>
      <c r="Z620"/>
      <c r="AA620"/>
      <c r="AB620"/>
    </row>
    <row r="621" spans="1:28" ht="15.75" customHeight="1">
      <c r="A621" s="359"/>
      <c r="B621" s="598"/>
      <c r="C621" s="212" t="s">
        <v>1069</v>
      </c>
      <c r="D621" s="265">
        <v>30000</v>
      </c>
      <c r="E621" s="235">
        <f t="shared" si="66"/>
        <v>6.1679026458246383E-2</v>
      </c>
      <c r="F621" s="221">
        <v>30000</v>
      </c>
      <c r="G621" s="367">
        <f t="shared" si="68"/>
        <v>1</v>
      </c>
      <c r="H621" s="668" t="s">
        <v>1429</v>
      </c>
      <c r="I621" s="595"/>
      <c r="J621" s="570"/>
      <c r="K621" s="570"/>
      <c r="L621" s="570"/>
      <c r="M621" s="575"/>
      <c r="N621" s="576"/>
      <c r="O621" s="576"/>
      <c r="P621" s="576"/>
      <c r="Q621" s="576"/>
      <c r="R621" s="576"/>
      <c r="S621" s="576"/>
      <c r="T621"/>
      <c r="U621"/>
      <c r="V621"/>
      <c r="W621"/>
      <c r="X621"/>
      <c r="Y621"/>
      <c r="Z621"/>
      <c r="AA621"/>
      <c r="AB621"/>
    </row>
    <row r="622" spans="1:28" ht="15.75" customHeight="1">
      <c r="A622" s="359"/>
      <c r="B622" s="598"/>
      <c r="C622" s="212" t="s">
        <v>1071</v>
      </c>
      <c r="D622" s="163">
        <v>30000</v>
      </c>
      <c r="E622" s="235">
        <f t="shared" si="66"/>
        <v>6.1679026458246383E-2</v>
      </c>
      <c r="F622" s="221">
        <v>25000</v>
      </c>
      <c r="G622" s="367">
        <f t="shared" si="68"/>
        <v>0.83333333333333337</v>
      </c>
      <c r="H622" s="668" t="s">
        <v>1430</v>
      </c>
      <c r="I622" s="595"/>
      <c r="J622" s="570"/>
      <c r="K622" s="570"/>
      <c r="L622" s="570"/>
      <c r="M622" s="575"/>
      <c r="N622" s="576"/>
      <c r="O622" s="576"/>
      <c r="P622" s="576"/>
      <c r="Q622" s="576"/>
      <c r="R622" s="576"/>
      <c r="S622" s="576"/>
      <c r="T622"/>
      <c r="U622"/>
      <c r="V622"/>
      <c r="W622"/>
      <c r="X622"/>
      <c r="Y622"/>
      <c r="Z622"/>
      <c r="AA622"/>
      <c r="AB622"/>
    </row>
    <row r="623" spans="1:28" ht="15.75" customHeight="1">
      <c r="A623" s="359"/>
      <c r="B623" s="598"/>
      <c r="C623" s="212" t="s">
        <v>1073</v>
      </c>
      <c r="D623" s="204">
        <v>0</v>
      </c>
      <c r="E623" s="239">
        <f t="shared" si="66"/>
        <v>0</v>
      </c>
      <c r="F623" s="221"/>
      <c r="G623" s="367"/>
      <c r="H623" s="668" t="s">
        <v>1074</v>
      </c>
      <c r="I623" s="595"/>
      <c r="J623" s="570"/>
      <c r="K623" s="570"/>
      <c r="L623" s="570"/>
      <c r="M623" s="575"/>
      <c r="N623" s="576"/>
      <c r="O623" s="576"/>
      <c r="P623" s="576"/>
      <c r="Q623" s="576"/>
      <c r="R623" s="576"/>
      <c r="S623" s="576"/>
      <c r="T623"/>
      <c r="U623"/>
      <c r="V623"/>
      <c r="W623"/>
      <c r="X623"/>
      <c r="Y623"/>
      <c r="Z623"/>
      <c r="AA623"/>
      <c r="AB623"/>
    </row>
    <row r="624" spans="1:28" ht="15.75" customHeight="1">
      <c r="A624" s="359"/>
      <c r="B624" s="599"/>
      <c r="C624" s="212" t="s">
        <v>738</v>
      </c>
      <c r="D624" s="238">
        <v>3000</v>
      </c>
      <c r="E624" s="239">
        <f t="shared" si="66"/>
        <v>6.167902645824638E-3</v>
      </c>
      <c r="F624" s="221">
        <v>3000</v>
      </c>
      <c r="G624" s="367">
        <f>F624/D624</f>
        <v>1</v>
      </c>
      <c r="H624" s="673" t="s">
        <v>1458</v>
      </c>
      <c r="I624" s="656"/>
      <c r="J624" s="570"/>
      <c r="K624" s="570"/>
      <c r="L624" s="570"/>
      <c r="M624" s="872"/>
      <c r="N624" s="576"/>
      <c r="O624" s="576"/>
      <c r="P624" s="576"/>
      <c r="Q624" s="576"/>
      <c r="R624" s="576"/>
      <c r="S624" s="576"/>
      <c r="T624"/>
      <c r="U624"/>
      <c r="V624"/>
      <c r="W624"/>
      <c r="X624"/>
      <c r="Y624"/>
      <c r="Z624"/>
      <c r="AA624"/>
      <c r="AB624"/>
    </row>
    <row r="625" spans="1:28" ht="15.75" customHeight="1">
      <c r="A625" s="359"/>
      <c r="B625" s="634" t="s">
        <v>579</v>
      </c>
      <c r="C625" s="595"/>
      <c r="D625" s="266">
        <f>SUM(D613:D624)</f>
        <v>334600</v>
      </c>
      <c r="E625" s="236">
        <f t="shared" si="66"/>
        <v>0.68792674176430801</v>
      </c>
      <c r="F625" s="385">
        <f>SUM(F613:F624)</f>
        <v>271203</v>
      </c>
      <c r="G625" s="432">
        <f>F625/D625</f>
        <v>0.81052898983861332</v>
      </c>
      <c r="H625" s="690"/>
      <c r="I625" s="595"/>
      <c r="J625" s="570"/>
      <c r="K625" s="570"/>
      <c r="L625" s="570"/>
      <c r="M625" s="575"/>
      <c r="N625" s="576"/>
      <c r="O625" s="576"/>
      <c r="P625" s="576"/>
      <c r="Q625" s="576"/>
      <c r="R625" s="576"/>
      <c r="S625" s="576"/>
      <c r="T625"/>
      <c r="U625"/>
      <c r="V625"/>
      <c r="W625"/>
      <c r="X625"/>
      <c r="Y625"/>
      <c r="Z625"/>
      <c r="AA625"/>
      <c r="AB625"/>
    </row>
    <row r="626" spans="1:28" ht="15.75" customHeight="1">
      <c r="A626" s="359"/>
      <c r="B626" s="592" t="s">
        <v>668</v>
      </c>
      <c r="C626" s="595"/>
      <c r="D626" s="238">
        <v>21609</v>
      </c>
      <c r="E626" s="235">
        <f t="shared" si="66"/>
        <v>4.4427402757874872E-2</v>
      </c>
      <c r="F626" s="221">
        <v>2119</v>
      </c>
      <c r="G626" s="367">
        <f>F626/D626</f>
        <v>9.8060993104724881E-2</v>
      </c>
      <c r="H626" s="700" t="s">
        <v>1451</v>
      </c>
      <c r="I626" s="656"/>
      <c r="J626" s="570"/>
      <c r="K626" s="570"/>
      <c r="L626" s="570"/>
      <c r="M626" s="872"/>
      <c r="N626" s="576"/>
      <c r="O626" s="576"/>
      <c r="P626" s="576"/>
      <c r="Q626" s="576"/>
      <c r="R626" s="576"/>
      <c r="S626" s="576"/>
      <c r="T626"/>
      <c r="U626"/>
      <c r="V626"/>
      <c r="W626"/>
      <c r="X626"/>
      <c r="Y626"/>
      <c r="Z626"/>
      <c r="AA626"/>
      <c r="AB626"/>
    </row>
    <row r="627" spans="1:28" ht="15.75" customHeight="1">
      <c r="A627" s="359"/>
      <c r="B627" s="683" t="s">
        <v>822</v>
      </c>
      <c r="C627" s="595"/>
      <c r="D627" s="246">
        <f>D598+D602+D609+D612+D625+D626</f>
        <v>486389</v>
      </c>
      <c r="E627" s="247">
        <f t="shared" si="66"/>
        <v>1</v>
      </c>
      <c r="F627" s="246">
        <f>F598+F602+F609+F625+F626</f>
        <v>348297</v>
      </c>
      <c r="G627" s="389">
        <f>F627/D627</f>
        <v>0.71608732927759466</v>
      </c>
      <c r="H627" s="695"/>
      <c r="I627" s="595"/>
      <c r="J627" s="570"/>
      <c r="K627" s="570"/>
      <c r="L627" s="570"/>
      <c r="M627" s="575"/>
      <c r="N627" s="576"/>
      <c r="O627" s="576"/>
      <c r="P627" s="576"/>
      <c r="Q627" s="576"/>
      <c r="R627" s="576"/>
      <c r="S627" s="576"/>
      <c r="T627"/>
      <c r="U627"/>
      <c r="V627"/>
      <c r="W627"/>
      <c r="X627"/>
      <c r="Y627"/>
      <c r="Z627"/>
      <c r="AA627"/>
      <c r="AB627"/>
    </row>
    <row r="628" spans="1:28" ht="15.75" customHeight="1">
      <c r="A628" s="359"/>
      <c r="B628" s="682" t="s">
        <v>573</v>
      </c>
      <c r="C628" s="595"/>
      <c r="D628" s="267">
        <f>D627</f>
        <v>486389</v>
      </c>
      <c r="E628" s="248">
        <f t="shared" si="66"/>
        <v>1</v>
      </c>
      <c r="F628" s="267">
        <f>F627</f>
        <v>348297</v>
      </c>
      <c r="G628" s="390">
        <f>G627</f>
        <v>0.71608732927759466</v>
      </c>
      <c r="H628" s="692"/>
      <c r="I628" s="595"/>
      <c r="J628" s="570"/>
      <c r="K628" s="570"/>
      <c r="L628" s="570"/>
      <c r="M628" s="575"/>
      <c r="N628" s="576"/>
      <c r="O628" s="576"/>
      <c r="P628" s="576"/>
      <c r="Q628" s="576"/>
      <c r="R628" s="576"/>
      <c r="S628" s="576"/>
      <c r="T628"/>
      <c r="U628"/>
      <c r="V628"/>
      <c r="W628"/>
      <c r="X628"/>
      <c r="Y628"/>
      <c r="Z628"/>
      <c r="AA628"/>
      <c r="AB628"/>
    </row>
    <row r="629" spans="1:28" ht="15.75" customHeight="1">
      <c r="A629" s="359"/>
      <c r="B629" s="693"/>
      <c r="C629" s="602"/>
      <c r="D629" s="602"/>
      <c r="E629" s="602"/>
      <c r="F629" s="602"/>
      <c r="G629" s="602"/>
      <c r="H629" s="602"/>
      <c r="I629" s="595"/>
      <c r="J629" s="570"/>
      <c r="K629" s="570"/>
      <c r="L629" s="570"/>
      <c r="M629" s="575"/>
      <c r="N629" s="576"/>
      <c r="O629" s="576"/>
      <c r="P629" s="576"/>
      <c r="Q629" s="576"/>
      <c r="R629" s="576"/>
      <c r="S629" s="576"/>
      <c r="T629"/>
      <c r="U629"/>
      <c r="V629"/>
      <c r="W629"/>
      <c r="X629"/>
      <c r="Y629"/>
      <c r="Z629"/>
      <c r="AA629"/>
      <c r="AB629"/>
    </row>
    <row r="630" spans="1:28" ht="15.75" customHeight="1">
      <c r="A630" s="359"/>
      <c r="B630" s="600"/>
      <c r="C630" s="602"/>
      <c r="D630" s="602"/>
      <c r="E630" s="602"/>
      <c r="F630" s="602"/>
      <c r="G630" s="602"/>
      <c r="H630" s="602"/>
      <c r="I630" s="595"/>
      <c r="J630" s="570"/>
      <c r="K630" s="570"/>
      <c r="L630" s="570"/>
      <c r="M630" s="575"/>
      <c r="N630" s="576"/>
      <c r="O630" s="576"/>
      <c r="P630" s="576"/>
      <c r="Q630" s="576"/>
      <c r="R630" s="576"/>
      <c r="S630" s="576"/>
      <c r="T630"/>
      <c r="U630"/>
      <c r="V630"/>
      <c r="W630"/>
      <c r="X630"/>
      <c r="Y630"/>
      <c r="Z630"/>
      <c r="AA630"/>
      <c r="AB630"/>
    </row>
    <row r="631" spans="1:28" ht="15.75" customHeight="1">
      <c r="A631" s="359"/>
      <c r="B631" s="603" t="s">
        <v>1075</v>
      </c>
      <c r="C631" s="602"/>
      <c r="D631" s="602"/>
      <c r="E631" s="602"/>
      <c r="F631" s="602"/>
      <c r="G631" s="602"/>
      <c r="H631" s="602"/>
      <c r="I631" s="595"/>
      <c r="J631" s="570"/>
      <c r="K631" s="570"/>
      <c r="L631" s="570"/>
      <c r="M631" s="575"/>
      <c r="N631" s="576"/>
      <c r="O631" s="576"/>
      <c r="P631" s="576"/>
      <c r="Q631" s="576"/>
      <c r="R631" s="576"/>
      <c r="S631" s="576"/>
      <c r="T631"/>
      <c r="U631"/>
      <c r="V631"/>
      <c r="W631"/>
      <c r="X631"/>
      <c r="Y631"/>
      <c r="Z631"/>
      <c r="AA631"/>
      <c r="AB631"/>
    </row>
    <row r="632" spans="1:28" ht="15.75" customHeight="1">
      <c r="A632" s="359"/>
      <c r="B632" s="601" t="s">
        <v>754</v>
      </c>
      <c r="C632" s="602"/>
      <c r="D632" s="602"/>
      <c r="E632" s="602"/>
      <c r="F632" s="602"/>
      <c r="G632" s="602"/>
      <c r="H632" s="602"/>
      <c r="I632" s="595"/>
      <c r="J632" s="570"/>
      <c r="K632" s="570"/>
      <c r="L632" s="570"/>
      <c r="M632" s="575"/>
      <c r="N632" s="576"/>
      <c r="O632" s="576"/>
      <c r="P632" s="576"/>
      <c r="Q632" s="576"/>
      <c r="R632" s="576"/>
      <c r="S632" s="576"/>
      <c r="T632"/>
      <c r="U632"/>
      <c r="V632"/>
      <c r="W632"/>
      <c r="X632"/>
      <c r="Y632"/>
      <c r="Z632"/>
      <c r="AA632"/>
      <c r="AB632"/>
    </row>
    <row r="633" spans="1:28" ht="15.75" customHeight="1">
      <c r="A633" s="359"/>
      <c r="B633" s="109" t="s">
        <v>589</v>
      </c>
      <c r="C633" s="109" t="s">
        <v>590</v>
      </c>
      <c r="D633" s="175" t="s">
        <v>591</v>
      </c>
      <c r="E633" s="176" t="s">
        <v>592</v>
      </c>
      <c r="F633" s="176" t="s">
        <v>730</v>
      </c>
      <c r="G633" s="422" t="s">
        <v>731</v>
      </c>
      <c r="H633" s="607" t="s">
        <v>593</v>
      </c>
      <c r="I633" s="595"/>
      <c r="J633" s="570"/>
      <c r="K633" s="570"/>
      <c r="L633" s="570"/>
      <c r="M633" s="575"/>
      <c r="N633" s="576"/>
      <c r="O633" s="576"/>
      <c r="P633" s="576"/>
      <c r="Q633" s="576"/>
      <c r="R633" s="576"/>
      <c r="S633" s="576"/>
      <c r="T633"/>
      <c r="U633"/>
      <c r="V633"/>
      <c r="W633"/>
      <c r="X633"/>
      <c r="Y633"/>
      <c r="Z633"/>
      <c r="AA633"/>
      <c r="AB633"/>
    </row>
    <row r="634" spans="1:28" ht="15.75" customHeight="1">
      <c r="A634" s="359"/>
      <c r="B634" s="141" t="s">
        <v>697</v>
      </c>
      <c r="C634" s="141" t="s">
        <v>617</v>
      </c>
      <c r="D634" s="221">
        <v>400000</v>
      </c>
      <c r="E634" s="210">
        <f>D634/D$635</f>
        <v>1</v>
      </c>
      <c r="F634" s="221">
        <v>202056</v>
      </c>
      <c r="G634" s="367">
        <f>F634/D634</f>
        <v>0.50514000000000003</v>
      </c>
      <c r="H634" s="691" t="s">
        <v>1456</v>
      </c>
      <c r="I634" s="656"/>
      <c r="J634" s="570"/>
      <c r="K634" s="570"/>
      <c r="L634" s="570"/>
      <c r="M634" s="575"/>
      <c r="N634" s="576"/>
      <c r="O634" s="576"/>
      <c r="P634" s="576"/>
      <c r="Q634" s="576"/>
      <c r="R634" s="576"/>
      <c r="S634" s="576"/>
      <c r="T634"/>
      <c r="U634"/>
      <c r="V634"/>
      <c r="W634"/>
      <c r="X634"/>
      <c r="Y634"/>
      <c r="Z634"/>
      <c r="AA634"/>
      <c r="AB634"/>
    </row>
    <row r="635" spans="1:28" ht="15.75" customHeight="1">
      <c r="A635" s="359"/>
      <c r="B635" s="621" t="s">
        <v>600</v>
      </c>
      <c r="C635" s="595"/>
      <c r="D635" s="178">
        <v>400000</v>
      </c>
      <c r="E635" s="193">
        <f>D635/D$635</f>
        <v>1</v>
      </c>
      <c r="F635" s="370">
        <f>F634</f>
        <v>202056</v>
      </c>
      <c r="G635" s="480">
        <f>G634</f>
        <v>0.50514000000000003</v>
      </c>
      <c r="H635" s="629"/>
      <c r="I635" s="595"/>
      <c r="J635" s="570"/>
      <c r="K635" s="570"/>
      <c r="L635" s="570"/>
      <c r="M635" s="575"/>
      <c r="N635" s="576"/>
      <c r="O635" s="576"/>
      <c r="P635" s="576"/>
      <c r="Q635" s="576"/>
      <c r="R635" s="576"/>
      <c r="S635" s="576"/>
      <c r="T635"/>
      <c r="U635"/>
      <c r="V635"/>
      <c r="W635"/>
      <c r="X635"/>
      <c r="Y635"/>
      <c r="Z635"/>
      <c r="AA635"/>
      <c r="AB635"/>
    </row>
    <row r="636" spans="1:28" ht="15.75" customHeight="1">
      <c r="A636" s="359"/>
      <c r="B636" s="601" t="s">
        <v>641</v>
      </c>
      <c r="C636" s="602"/>
      <c r="D636" s="602"/>
      <c r="E636" s="602"/>
      <c r="F636" s="602"/>
      <c r="G636" s="602"/>
      <c r="H636" s="602"/>
      <c r="I636" s="595"/>
      <c r="J636" s="570"/>
      <c r="K636" s="570"/>
      <c r="L636" s="570"/>
      <c r="M636" s="575"/>
      <c r="N636" s="576"/>
      <c r="O636" s="576"/>
      <c r="P636" s="576"/>
      <c r="Q636" s="576"/>
      <c r="R636" s="576"/>
      <c r="S636" s="576"/>
      <c r="T636"/>
      <c r="U636"/>
      <c r="V636"/>
      <c r="W636"/>
      <c r="X636"/>
      <c r="Y636"/>
      <c r="Z636"/>
      <c r="AA636"/>
      <c r="AB636"/>
    </row>
    <row r="637" spans="1:28" ht="15.75" customHeight="1">
      <c r="A637" s="359"/>
      <c r="B637" s="109" t="s">
        <v>642</v>
      </c>
      <c r="C637" s="109" t="s">
        <v>616</v>
      </c>
      <c r="D637" s="175" t="s">
        <v>591</v>
      </c>
      <c r="E637" s="176" t="s">
        <v>592</v>
      </c>
      <c r="F637" s="176" t="s">
        <v>730</v>
      </c>
      <c r="G637" s="422" t="s">
        <v>731</v>
      </c>
      <c r="H637" s="607" t="s">
        <v>593</v>
      </c>
      <c r="I637" s="595"/>
      <c r="J637" s="570"/>
      <c r="K637" s="570"/>
      <c r="L637" s="570"/>
      <c r="M637" s="575"/>
      <c r="N637" s="576"/>
      <c r="O637" s="576"/>
      <c r="P637" s="576"/>
      <c r="Q637" s="576"/>
      <c r="R637" s="576"/>
      <c r="S637" s="576"/>
      <c r="T637"/>
      <c r="U637"/>
      <c r="V637"/>
      <c r="W637"/>
      <c r="X637"/>
      <c r="Y637"/>
      <c r="Z637"/>
      <c r="AA637"/>
      <c r="AB637"/>
    </row>
    <row r="638" spans="1:28" ht="15.75" customHeight="1">
      <c r="A638" s="359"/>
      <c r="B638" s="141" t="s">
        <v>646</v>
      </c>
      <c r="C638" s="141" t="s">
        <v>682</v>
      </c>
      <c r="D638" s="117">
        <v>15000</v>
      </c>
      <c r="E638" s="124">
        <f>D638/D$664</f>
        <v>4.1528239202657809E-2</v>
      </c>
      <c r="F638" s="221">
        <v>0</v>
      </c>
      <c r="G638" s="367">
        <f>F638/D638</f>
        <v>0</v>
      </c>
      <c r="H638" s="633" t="s">
        <v>1247</v>
      </c>
      <c r="I638" s="595"/>
      <c r="J638" s="570"/>
      <c r="K638" s="570"/>
      <c r="L638" s="570"/>
      <c r="M638" s="575"/>
      <c r="N638" s="576"/>
      <c r="O638" s="576"/>
      <c r="P638" s="576"/>
      <c r="Q638" s="576"/>
      <c r="R638" s="576"/>
      <c r="S638" s="576"/>
      <c r="T638"/>
      <c r="U638"/>
      <c r="V638"/>
      <c r="W638"/>
      <c r="X638"/>
      <c r="Y638"/>
      <c r="Z638"/>
      <c r="AA638"/>
      <c r="AB638"/>
    </row>
    <row r="639" spans="1:28" ht="15.75" customHeight="1">
      <c r="A639" s="359"/>
      <c r="B639" s="621" t="s">
        <v>645</v>
      </c>
      <c r="C639" s="595"/>
      <c r="D639" s="178">
        <f>SUM(D638)</f>
        <v>15000</v>
      </c>
      <c r="E639" s="122">
        <f>D639/D$664</f>
        <v>4.1528239202657809E-2</v>
      </c>
      <c r="F639" s="123"/>
      <c r="G639" s="151"/>
      <c r="H639" s="629"/>
      <c r="I639" s="595"/>
      <c r="J639" s="570"/>
      <c r="K639" s="570"/>
      <c r="L639" s="570"/>
      <c r="M639" s="575"/>
      <c r="N639" s="576"/>
      <c r="O639" s="576"/>
      <c r="P639" s="576"/>
      <c r="Q639" s="576"/>
      <c r="R639" s="576"/>
      <c r="S639" s="576"/>
      <c r="T639"/>
      <c r="U639"/>
      <c r="V639"/>
      <c r="W639"/>
      <c r="X639"/>
      <c r="Y639"/>
      <c r="Z639"/>
      <c r="AA639"/>
      <c r="AB639"/>
    </row>
    <row r="640" spans="1:28" ht="15.75" customHeight="1">
      <c r="A640" s="359"/>
      <c r="B640" s="601" t="s">
        <v>758</v>
      </c>
      <c r="C640" s="602"/>
      <c r="D640" s="602"/>
      <c r="E640" s="602"/>
      <c r="F640" s="602"/>
      <c r="G640" s="602"/>
      <c r="H640" s="602"/>
      <c r="I640" s="595"/>
      <c r="J640" s="570"/>
      <c r="K640" s="570"/>
      <c r="L640" s="570"/>
      <c r="M640" s="575"/>
      <c r="N640" s="576"/>
      <c r="O640" s="576"/>
      <c r="P640" s="576"/>
      <c r="Q640" s="576"/>
      <c r="R640" s="576"/>
      <c r="S640" s="576"/>
      <c r="T640"/>
      <c r="U640"/>
      <c r="V640"/>
      <c r="W640"/>
      <c r="X640"/>
      <c r="Y640"/>
      <c r="Z640"/>
      <c r="AA640"/>
      <c r="AB640"/>
    </row>
    <row r="641" spans="1:28" ht="15.75" customHeight="1">
      <c r="A641" s="359"/>
      <c r="B641" s="109" t="s">
        <v>642</v>
      </c>
      <c r="C641" s="109" t="s">
        <v>616</v>
      </c>
      <c r="D641" s="175" t="s">
        <v>591</v>
      </c>
      <c r="E641" s="176" t="s">
        <v>592</v>
      </c>
      <c r="F641" s="176" t="s">
        <v>730</v>
      </c>
      <c r="G641" s="422" t="s">
        <v>731</v>
      </c>
      <c r="H641" s="607" t="s">
        <v>593</v>
      </c>
      <c r="I641" s="595"/>
      <c r="J641" s="570"/>
      <c r="K641" s="570"/>
      <c r="L641" s="570"/>
      <c r="M641" s="575"/>
      <c r="N641" s="576"/>
      <c r="O641" s="576"/>
      <c r="P641" s="576"/>
      <c r="Q641" s="576"/>
      <c r="R641" s="576"/>
      <c r="S641" s="576"/>
      <c r="T641"/>
      <c r="U641"/>
      <c r="V641"/>
      <c r="W641"/>
      <c r="X641"/>
      <c r="Y641"/>
      <c r="Z641"/>
      <c r="AA641"/>
      <c r="AB641"/>
    </row>
    <row r="642" spans="1:28" ht="15.75" customHeight="1">
      <c r="A642" s="359"/>
      <c r="B642" s="632" t="s">
        <v>646</v>
      </c>
      <c r="C642" s="141" t="s">
        <v>312</v>
      </c>
      <c r="D642" s="221">
        <v>5000</v>
      </c>
      <c r="E642" s="124">
        <f t="shared" ref="E642:E664" si="69">D642/D$664</f>
        <v>1.3842746400885935E-2</v>
      </c>
      <c r="F642" s="221">
        <v>5000</v>
      </c>
      <c r="G642" s="367">
        <f t="shared" ref="G642:G648" si="70">F642/D642</f>
        <v>1</v>
      </c>
      <c r="H642" s="600" t="s">
        <v>1078</v>
      </c>
      <c r="I642" s="595"/>
      <c r="J642" s="570"/>
      <c r="K642" s="570"/>
      <c r="L642" s="570"/>
      <c r="M642" s="575"/>
      <c r="N642" s="576"/>
      <c r="O642" s="576"/>
      <c r="P642" s="576"/>
      <c r="Q642" s="576"/>
      <c r="R642" s="576"/>
      <c r="S642" s="576"/>
      <c r="T642"/>
      <c r="U642"/>
      <c r="V642"/>
      <c r="W642"/>
      <c r="X642"/>
      <c r="Y642"/>
      <c r="Z642"/>
      <c r="AA642"/>
      <c r="AB642"/>
    </row>
    <row r="643" spans="1:28" ht="15.75" customHeight="1">
      <c r="A643" s="359"/>
      <c r="B643" s="598"/>
      <c r="C643" s="141" t="s">
        <v>806</v>
      </c>
      <c r="D643" s="221">
        <v>1000</v>
      </c>
      <c r="E643" s="124">
        <f t="shared" si="69"/>
        <v>2.7685492801771874E-3</v>
      </c>
      <c r="F643" s="221">
        <v>0</v>
      </c>
      <c r="G643" s="367">
        <f t="shared" si="70"/>
        <v>0</v>
      </c>
      <c r="H643" s="625" t="s">
        <v>1457</v>
      </c>
      <c r="I643" s="656"/>
      <c r="J643" s="570"/>
      <c r="K643" s="570"/>
      <c r="L643" s="570"/>
      <c r="M643" s="575"/>
      <c r="N643" s="576"/>
      <c r="O643" s="576"/>
      <c r="P643" s="576"/>
      <c r="Q643" s="576"/>
      <c r="R643" s="576"/>
      <c r="S643" s="576"/>
      <c r="T643"/>
      <c r="U643"/>
      <c r="V643"/>
      <c r="W643"/>
      <c r="X643"/>
      <c r="Y643"/>
      <c r="Z643"/>
      <c r="AA643"/>
      <c r="AB643"/>
    </row>
    <row r="644" spans="1:28" ht="15.75" customHeight="1">
      <c r="A644" s="359"/>
      <c r="B644" s="598"/>
      <c r="C644" s="141" t="s">
        <v>682</v>
      </c>
      <c r="D644" s="221">
        <v>15000</v>
      </c>
      <c r="E644" s="124">
        <f t="shared" si="69"/>
        <v>4.1528239202657809E-2</v>
      </c>
      <c r="F644" s="221">
        <v>2457</v>
      </c>
      <c r="G644" s="367">
        <f t="shared" si="70"/>
        <v>0.1638</v>
      </c>
      <c r="H644" s="625" t="s">
        <v>1441</v>
      </c>
      <c r="I644" s="656"/>
      <c r="J644" s="570"/>
      <c r="K644" s="570"/>
      <c r="L644" s="570"/>
      <c r="M644" s="575"/>
      <c r="N644" s="576"/>
      <c r="O644" s="576"/>
      <c r="P644" s="576"/>
      <c r="Q644" s="576"/>
      <c r="R644" s="576"/>
      <c r="S644" s="576"/>
      <c r="T644"/>
      <c r="U644"/>
      <c r="V644"/>
      <c r="W644"/>
      <c r="X644"/>
      <c r="Y644"/>
      <c r="Z644"/>
      <c r="AA644"/>
      <c r="AB644"/>
    </row>
    <row r="645" spans="1:28" ht="15.75" customHeight="1">
      <c r="A645" s="359"/>
      <c r="B645" s="598"/>
      <c r="C645" s="141" t="s">
        <v>1081</v>
      </c>
      <c r="D645" s="163">
        <v>4000</v>
      </c>
      <c r="E645" s="124">
        <f t="shared" si="69"/>
        <v>1.1074197120708749E-2</v>
      </c>
      <c r="F645" s="221">
        <v>2000</v>
      </c>
      <c r="G645" s="367">
        <f t="shared" si="70"/>
        <v>0.5</v>
      </c>
      <c r="H645" s="686" t="s">
        <v>1442</v>
      </c>
      <c r="I645" s="656"/>
      <c r="J645" s="570"/>
      <c r="K645" s="570"/>
      <c r="L645" s="570"/>
      <c r="M645" s="575"/>
      <c r="N645" s="576"/>
      <c r="O645" s="576"/>
      <c r="P645" s="576"/>
      <c r="Q645" s="576"/>
      <c r="R645" s="576"/>
      <c r="S645" s="576"/>
      <c r="T645"/>
      <c r="U645"/>
      <c r="V645"/>
      <c r="W645"/>
      <c r="X645"/>
      <c r="Y645"/>
      <c r="Z645"/>
      <c r="AA645"/>
      <c r="AB645"/>
    </row>
    <row r="646" spans="1:28" ht="15.75" customHeight="1">
      <c r="A646" s="359"/>
      <c r="B646" s="598"/>
      <c r="C646" s="141" t="s">
        <v>852</v>
      </c>
      <c r="D646" s="221">
        <v>1000</v>
      </c>
      <c r="E646" s="124">
        <f t="shared" si="69"/>
        <v>2.7685492801771874E-3</v>
      </c>
      <c r="F646" s="221">
        <v>0</v>
      </c>
      <c r="G646" s="367">
        <f t="shared" si="70"/>
        <v>0</v>
      </c>
      <c r="H646" s="623" t="s">
        <v>1443</v>
      </c>
      <c r="I646" s="656"/>
      <c r="J646" s="570"/>
      <c r="K646" s="570"/>
      <c r="L646" s="570"/>
      <c r="M646" s="575"/>
      <c r="N646" s="576"/>
      <c r="O646" s="576"/>
      <c r="P646" s="576"/>
      <c r="Q646" s="576"/>
      <c r="R646" s="576"/>
      <c r="S646" s="576"/>
      <c r="T646"/>
      <c r="U646"/>
      <c r="V646"/>
      <c r="W646"/>
      <c r="X646"/>
      <c r="Y646"/>
      <c r="Z646"/>
      <c r="AA646"/>
      <c r="AB646"/>
    </row>
    <row r="647" spans="1:28" ht="15.75" customHeight="1">
      <c r="A647" s="359"/>
      <c r="B647" s="598"/>
      <c r="C647" s="141" t="s">
        <v>1084</v>
      </c>
      <c r="D647" s="221">
        <v>1000</v>
      </c>
      <c r="E647" s="124">
        <f t="shared" si="69"/>
        <v>2.7685492801771874E-3</v>
      </c>
      <c r="F647" s="221">
        <v>0</v>
      </c>
      <c r="G647" s="367">
        <f t="shared" si="70"/>
        <v>0</v>
      </c>
      <c r="H647" s="623" t="s">
        <v>1444</v>
      </c>
      <c r="I647" s="656"/>
      <c r="J647" s="570"/>
      <c r="K647" s="570"/>
      <c r="L647" s="570"/>
      <c r="M647" s="575"/>
      <c r="N647" s="576"/>
      <c r="O647" s="576"/>
      <c r="P647" s="576"/>
      <c r="Q647" s="576"/>
      <c r="R647" s="576"/>
      <c r="S647" s="576"/>
      <c r="T647"/>
      <c r="U647"/>
      <c r="V647"/>
      <c r="W647"/>
      <c r="X647"/>
      <c r="Y647"/>
      <c r="Z647"/>
      <c r="AA647"/>
      <c r="AB647"/>
    </row>
    <row r="648" spans="1:28" ht="15.75" customHeight="1">
      <c r="A648" s="359"/>
      <c r="B648" s="599"/>
      <c r="C648" s="141" t="s">
        <v>1086</v>
      </c>
      <c r="D648" s="221">
        <v>200</v>
      </c>
      <c r="E648" s="124">
        <f t="shared" si="69"/>
        <v>5.5370985603543741E-4</v>
      </c>
      <c r="F648" s="221">
        <v>0</v>
      </c>
      <c r="G648" s="367">
        <f t="shared" si="70"/>
        <v>0</v>
      </c>
      <c r="H648" s="623" t="s">
        <v>1449</v>
      </c>
      <c r="I648" s="656"/>
      <c r="J648" s="570"/>
      <c r="K648" s="570"/>
      <c r="L648" s="570"/>
      <c r="M648" s="575"/>
      <c r="N648" s="576"/>
      <c r="O648" s="576"/>
      <c r="P648" s="576"/>
      <c r="Q648" s="576"/>
      <c r="R648" s="576"/>
      <c r="S648" s="576"/>
      <c r="T648"/>
      <c r="U648"/>
      <c r="V648"/>
      <c r="W648"/>
      <c r="X648"/>
      <c r="Y648"/>
      <c r="Z648"/>
      <c r="AA648"/>
      <c r="AB648"/>
    </row>
    <row r="649" spans="1:28" ht="15.75" customHeight="1">
      <c r="A649" s="359"/>
      <c r="B649" s="594" t="s">
        <v>579</v>
      </c>
      <c r="C649" s="595"/>
      <c r="D649" s="192">
        <f>SUM(D642:D648)</f>
        <v>27200</v>
      </c>
      <c r="E649" s="116">
        <f t="shared" si="69"/>
        <v>7.5304540420819494E-2</v>
      </c>
      <c r="F649" s="374">
        <f>SUM(F642:F648)</f>
        <v>9457</v>
      </c>
      <c r="G649" s="432">
        <f>F649/D649</f>
        <v>0.34768382352941174</v>
      </c>
      <c r="H649" s="594"/>
      <c r="I649" s="595"/>
      <c r="J649" s="570"/>
      <c r="K649" s="570"/>
      <c r="L649" s="570"/>
      <c r="M649" s="575"/>
      <c r="N649" s="576"/>
      <c r="O649" s="576"/>
      <c r="P649" s="576"/>
      <c r="Q649" s="576"/>
      <c r="R649" s="576"/>
      <c r="S649" s="576"/>
      <c r="T649"/>
      <c r="U649"/>
      <c r="V649"/>
      <c r="W649"/>
      <c r="X649"/>
      <c r="Y649"/>
      <c r="Z649"/>
      <c r="AA649"/>
      <c r="AB649"/>
    </row>
    <row r="650" spans="1:28" ht="15.75" customHeight="1">
      <c r="A650" s="359"/>
      <c r="B650" s="659" t="s">
        <v>696</v>
      </c>
      <c r="C650" s="869" t="s">
        <v>1088</v>
      </c>
      <c r="D650" s="870">
        <v>15000</v>
      </c>
      <c r="E650" s="573">
        <f t="shared" si="69"/>
        <v>4.1528239202657809E-2</v>
      </c>
      <c r="F650" s="540">
        <v>13080</v>
      </c>
      <c r="G650" s="871">
        <f>F650/D650</f>
        <v>0.872</v>
      </c>
      <c r="H650" s="878" t="s">
        <v>1465</v>
      </c>
      <c r="I650" s="879"/>
      <c r="J650" s="570"/>
      <c r="K650" s="570"/>
      <c r="L650" s="570"/>
      <c r="M650" s="575"/>
      <c r="N650" s="576"/>
      <c r="O650" s="576"/>
      <c r="P650" s="576"/>
      <c r="Q650" s="576"/>
      <c r="R650" s="576"/>
      <c r="S650" s="576"/>
      <c r="T650"/>
      <c r="U650"/>
      <c r="V650"/>
      <c r="W650"/>
      <c r="X650"/>
      <c r="Y650"/>
      <c r="Z650"/>
      <c r="AA650"/>
      <c r="AB650"/>
    </row>
    <row r="651" spans="1:28" ht="15.75" customHeight="1">
      <c r="A651" s="359"/>
      <c r="B651" s="598"/>
      <c r="C651" s="212" t="s">
        <v>1090</v>
      </c>
      <c r="D651" s="163">
        <v>0</v>
      </c>
      <c r="E651" s="124">
        <f t="shared" si="69"/>
        <v>0</v>
      </c>
      <c r="F651" s="221"/>
      <c r="G651" s="367"/>
      <c r="H651" s="623" t="s">
        <v>1446</v>
      </c>
      <c r="I651" s="656"/>
      <c r="J651" s="570"/>
      <c r="K651" s="570"/>
      <c r="L651" s="570"/>
      <c r="M651" s="575"/>
      <c r="N651" s="576"/>
      <c r="O651" s="576"/>
      <c r="P651" s="576"/>
      <c r="Q651" s="576"/>
      <c r="R651" s="576"/>
      <c r="S651" s="576"/>
      <c r="T651"/>
      <c r="U651"/>
      <c r="V651"/>
      <c r="W651"/>
      <c r="X651"/>
      <c r="Y651"/>
      <c r="Z651"/>
      <c r="AA651"/>
      <c r="AB651"/>
    </row>
    <row r="652" spans="1:28" ht="15.75" customHeight="1">
      <c r="A652" s="359"/>
      <c r="B652" s="599"/>
      <c r="C652" s="212" t="s">
        <v>957</v>
      </c>
      <c r="D652" s="163">
        <v>2000</v>
      </c>
      <c r="E652" s="124">
        <f t="shared" si="69"/>
        <v>5.5370985603543747E-3</v>
      </c>
      <c r="F652" s="221">
        <v>0</v>
      </c>
      <c r="G652" s="367">
        <f t="shared" ref="G652:G657" si="71">F652/D652</f>
        <v>0</v>
      </c>
      <c r="H652" s="623" t="s">
        <v>1445</v>
      </c>
      <c r="I652" s="656"/>
      <c r="J652" s="570"/>
      <c r="K652" s="570"/>
      <c r="L652" s="570"/>
      <c r="M652" s="575"/>
      <c r="N652" s="576"/>
      <c r="O652" s="576"/>
      <c r="P652" s="576"/>
      <c r="Q652" s="576"/>
      <c r="R652" s="576"/>
      <c r="S652" s="576"/>
      <c r="T652"/>
      <c r="U652"/>
      <c r="V652"/>
      <c r="W652"/>
      <c r="X652"/>
      <c r="Y652"/>
      <c r="Z652"/>
      <c r="AA652"/>
      <c r="AB652"/>
    </row>
    <row r="653" spans="1:28" ht="15.75" customHeight="1">
      <c r="A653" s="359"/>
      <c r="B653" s="634" t="s">
        <v>579</v>
      </c>
      <c r="C653" s="595"/>
      <c r="D653" s="222">
        <f>SUM(D650:D652)</f>
        <v>17000</v>
      </c>
      <c r="E653" s="116">
        <f t="shared" si="69"/>
        <v>4.706533776301218E-2</v>
      </c>
      <c r="F653" s="371">
        <f>SUM(F650:F652)</f>
        <v>13080</v>
      </c>
      <c r="G653" s="432">
        <f t="shared" si="71"/>
        <v>0.76941176470588235</v>
      </c>
      <c r="H653" s="630"/>
      <c r="I653" s="595"/>
      <c r="J653" s="570"/>
      <c r="K653" s="570"/>
      <c r="L653" s="570"/>
      <c r="M653" s="575"/>
      <c r="N653" s="576"/>
      <c r="O653" s="576"/>
      <c r="P653" s="576"/>
      <c r="Q653" s="576"/>
      <c r="R653" s="576"/>
      <c r="S653" s="576"/>
      <c r="T653"/>
      <c r="U653"/>
      <c r="V653"/>
      <c r="W653"/>
      <c r="X653"/>
      <c r="Y653"/>
      <c r="Z653"/>
      <c r="AA653"/>
      <c r="AB653"/>
    </row>
    <row r="654" spans="1:28" ht="15.75" customHeight="1">
      <c r="A654" s="359"/>
      <c r="B654" s="659" t="s">
        <v>697</v>
      </c>
      <c r="C654" s="212" t="s">
        <v>974</v>
      </c>
      <c r="D654" s="163">
        <v>4000</v>
      </c>
      <c r="E654" s="124">
        <f t="shared" si="69"/>
        <v>1.1074197120708749E-2</v>
      </c>
      <c r="F654" s="221">
        <v>4000</v>
      </c>
      <c r="G654" s="367">
        <f t="shared" si="71"/>
        <v>1</v>
      </c>
      <c r="H654" s="600" t="s">
        <v>1447</v>
      </c>
      <c r="I654" s="595"/>
      <c r="J654" s="570"/>
      <c r="K654" s="570"/>
      <c r="L654" s="570"/>
      <c r="M654" s="575"/>
      <c r="N654" s="576"/>
      <c r="O654" s="576"/>
      <c r="P654" s="576"/>
      <c r="Q654" s="576"/>
      <c r="R654" s="576"/>
      <c r="S654" s="576"/>
      <c r="T654"/>
      <c r="U654"/>
      <c r="V654"/>
      <c r="W654"/>
      <c r="X654"/>
      <c r="Y654"/>
      <c r="Z654"/>
      <c r="AA654"/>
      <c r="AB654"/>
    </row>
    <row r="655" spans="1:28" ht="15.75" customHeight="1">
      <c r="A655" s="359"/>
      <c r="B655" s="599"/>
      <c r="C655" s="212" t="s">
        <v>1094</v>
      </c>
      <c r="D655" s="163">
        <v>275000</v>
      </c>
      <c r="E655" s="124">
        <f t="shared" si="69"/>
        <v>0.76135105204872644</v>
      </c>
      <c r="F655" s="221">
        <v>109011</v>
      </c>
      <c r="G655" s="367">
        <f t="shared" si="71"/>
        <v>0.39640363636363635</v>
      </c>
      <c r="H655" s="685" t="s">
        <v>1290</v>
      </c>
      <c r="I655" s="595"/>
      <c r="J655" s="570"/>
      <c r="K655" s="570"/>
      <c r="L655" s="570"/>
      <c r="M655" s="575"/>
      <c r="N655" s="576"/>
      <c r="O655" s="576"/>
      <c r="P655" s="576"/>
      <c r="Q655" s="576"/>
      <c r="R655" s="576"/>
      <c r="S655" s="576"/>
      <c r="T655"/>
      <c r="U655"/>
      <c r="V655"/>
      <c r="W655"/>
      <c r="X655"/>
      <c r="Y655"/>
      <c r="Z655"/>
      <c r="AA655"/>
      <c r="AB655"/>
    </row>
    <row r="656" spans="1:28" ht="15.75" customHeight="1">
      <c r="A656" s="359"/>
      <c r="B656" s="212"/>
      <c r="C656" s="212" t="s">
        <v>1096</v>
      </c>
      <c r="D656" s="163">
        <v>20000</v>
      </c>
      <c r="E656" s="124">
        <f t="shared" si="69"/>
        <v>5.537098560354374E-2</v>
      </c>
      <c r="F656" s="221">
        <v>0</v>
      </c>
      <c r="G656" s="367">
        <f t="shared" si="71"/>
        <v>0</v>
      </c>
      <c r="H656" s="660" t="s">
        <v>1448</v>
      </c>
      <c r="I656" s="672"/>
      <c r="J656" s="570"/>
      <c r="K656" s="570"/>
      <c r="L656" s="570"/>
      <c r="M656" s="575"/>
      <c r="N656" s="576"/>
      <c r="O656" s="576"/>
      <c r="P656" s="576"/>
      <c r="Q656" s="576"/>
      <c r="R656" s="576"/>
      <c r="S656" s="576"/>
      <c r="T656"/>
      <c r="U656"/>
      <c r="V656"/>
      <c r="W656"/>
      <c r="X656"/>
      <c r="Y656"/>
      <c r="Z656"/>
      <c r="AA656"/>
      <c r="AB656"/>
    </row>
    <row r="657" spans="1:28" ht="15.75" customHeight="1">
      <c r="A657" s="359"/>
      <c r="B657" s="634" t="s">
        <v>579</v>
      </c>
      <c r="C657" s="595"/>
      <c r="D657" s="222">
        <f>SUM(D654:D656)</f>
        <v>299000</v>
      </c>
      <c r="E657" s="116">
        <f t="shared" si="69"/>
        <v>0.82779623477297892</v>
      </c>
      <c r="F657" s="371">
        <f>SUM(F654:F656)</f>
        <v>113011</v>
      </c>
      <c r="G657" s="432">
        <f t="shared" si="71"/>
        <v>0.37796321070234112</v>
      </c>
      <c r="H657" s="630"/>
      <c r="I657" s="595"/>
      <c r="J657" s="570"/>
      <c r="K657" s="570"/>
      <c r="L657" s="570"/>
      <c r="M657" s="575"/>
      <c r="N657" s="576"/>
      <c r="O657" s="576"/>
      <c r="P657" s="576"/>
      <c r="Q657" s="576"/>
      <c r="R657" s="576"/>
      <c r="S657" s="576"/>
      <c r="T657"/>
      <c r="U657"/>
      <c r="V657"/>
      <c r="W657"/>
      <c r="X657"/>
      <c r="Y657"/>
      <c r="Z657"/>
      <c r="AA657"/>
      <c r="AB657"/>
    </row>
    <row r="658" spans="1:28" ht="15.75" customHeight="1">
      <c r="A658" s="359"/>
      <c r="B658" s="632" t="s">
        <v>698</v>
      </c>
      <c r="C658" s="220" t="s">
        <v>1098</v>
      </c>
      <c r="D658" s="221">
        <v>0</v>
      </c>
      <c r="E658" s="124">
        <f t="shared" si="69"/>
        <v>0</v>
      </c>
      <c r="F658" s="221"/>
      <c r="G658" s="367"/>
      <c r="H658" s="600" t="s">
        <v>1091</v>
      </c>
      <c r="I658" s="595"/>
      <c r="J658" s="570"/>
      <c r="K658" s="570"/>
      <c r="L658" s="570"/>
      <c r="M658" s="575"/>
      <c r="N658" s="576"/>
      <c r="O658" s="576"/>
      <c r="P658" s="576"/>
      <c r="Q658" s="576"/>
      <c r="R658" s="576"/>
      <c r="S658" s="576"/>
      <c r="T658"/>
      <c r="U658"/>
      <c r="V658"/>
      <c r="W658"/>
      <c r="X658"/>
      <c r="Y658"/>
      <c r="Z658"/>
      <c r="AA658"/>
      <c r="AB658"/>
    </row>
    <row r="659" spans="1:28" ht="15.75" customHeight="1">
      <c r="A659" s="359"/>
      <c r="B659" s="598"/>
      <c r="C659" s="141" t="s">
        <v>1090</v>
      </c>
      <c r="D659" s="221">
        <v>0</v>
      </c>
      <c r="E659" s="124">
        <f t="shared" si="69"/>
        <v>0</v>
      </c>
      <c r="F659" s="221"/>
      <c r="G659" s="367"/>
      <c r="H659" s="687" t="s">
        <v>1091</v>
      </c>
      <c r="I659" s="595"/>
      <c r="J659" s="570"/>
      <c r="K659" s="570"/>
      <c r="L659" s="570"/>
      <c r="M659" s="575"/>
      <c r="N659" s="576"/>
      <c r="O659" s="576"/>
      <c r="P659" s="576"/>
      <c r="Q659" s="576"/>
      <c r="R659" s="576"/>
      <c r="S659" s="576"/>
      <c r="T659"/>
      <c r="U659"/>
      <c r="V659"/>
      <c r="W659"/>
      <c r="X659"/>
      <c r="Y659"/>
      <c r="Z659"/>
      <c r="AA659"/>
      <c r="AB659"/>
    </row>
    <row r="660" spans="1:28" ht="15.75" customHeight="1">
      <c r="A660" s="359"/>
      <c r="B660" s="599"/>
      <c r="C660" s="141" t="s">
        <v>957</v>
      </c>
      <c r="D660" s="221">
        <v>2000</v>
      </c>
      <c r="E660" s="124">
        <f t="shared" si="69"/>
        <v>5.5370985603543747E-3</v>
      </c>
      <c r="F660" s="221">
        <v>1050</v>
      </c>
      <c r="G660" s="367">
        <f>F660/D660</f>
        <v>0.52500000000000002</v>
      </c>
      <c r="H660" s="605" t="s">
        <v>1450</v>
      </c>
      <c r="I660" s="595"/>
      <c r="J660" s="570"/>
      <c r="K660" s="570"/>
      <c r="L660" s="570"/>
      <c r="M660" s="575"/>
      <c r="N660" s="576"/>
      <c r="O660" s="576"/>
      <c r="P660" s="576"/>
      <c r="Q660" s="576"/>
      <c r="R660" s="576"/>
      <c r="S660" s="576"/>
      <c r="T660"/>
      <c r="U660"/>
      <c r="V660"/>
      <c r="W660"/>
      <c r="X660"/>
      <c r="Y660"/>
      <c r="Z660"/>
      <c r="AA660"/>
      <c r="AB660"/>
    </row>
    <row r="661" spans="1:28" ht="15.75" customHeight="1">
      <c r="A661" s="359"/>
      <c r="B661" s="594" t="s">
        <v>579</v>
      </c>
      <c r="C661" s="595"/>
      <c r="D661" s="192">
        <f>SUM(D658:D660)</f>
        <v>2000</v>
      </c>
      <c r="E661" s="116">
        <f t="shared" si="69"/>
        <v>5.5370985603543747E-3</v>
      </c>
      <c r="F661" s="374">
        <f>SUM(F658:F660)</f>
        <v>1050</v>
      </c>
      <c r="G661" s="432">
        <f>F661/D661</f>
        <v>0.52500000000000002</v>
      </c>
      <c r="H661" s="594"/>
      <c r="I661" s="595"/>
      <c r="J661" s="570"/>
      <c r="K661" s="570"/>
      <c r="L661" s="570"/>
      <c r="M661" s="575"/>
      <c r="N661" s="576"/>
      <c r="O661" s="576"/>
      <c r="P661" s="576"/>
      <c r="Q661" s="576"/>
      <c r="R661" s="576"/>
      <c r="S661" s="576"/>
      <c r="T661"/>
      <c r="U661"/>
      <c r="V661"/>
      <c r="W661"/>
      <c r="X661"/>
      <c r="Y661"/>
      <c r="Z661"/>
      <c r="AA661"/>
      <c r="AB661"/>
    </row>
    <row r="662" spans="1:28" ht="15.75" customHeight="1">
      <c r="A662" s="359"/>
      <c r="B662" s="600" t="s">
        <v>668</v>
      </c>
      <c r="C662" s="595"/>
      <c r="D662" s="221">
        <v>1000</v>
      </c>
      <c r="E662" s="124">
        <f t="shared" si="69"/>
        <v>2.7685492801771874E-3</v>
      </c>
      <c r="F662" s="221">
        <v>0</v>
      </c>
      <c r="G662" s="367">
        <f>F662/D662</f>
        <v>0</v>
      </c>
      <c r="H662" s="600"/>
      <c r="I662" s="595"/>
      <c r="J662" s="570"/>
      <c r="K662" s="570"/>
      <c r="L662" s="570"/>
      <c r="M662" s="575"/>
      <c r="N662" s="576"/>
      <c r="O662" s="576"/>
      <c r="P662" s="576"/>
      <c r="Q662" s="576"/>
      <c r="R662" s="576"/>
      <c r="S662" s="576"/>
      <c r="T662"/>
      <c r="U662"/>
      <c r="V662"/>
      <c r="W662"/>
      <c r="X662"/>
      <c r="Y662"/>
      <c r="Z662"/>
      <c r="AA662"/>
      <c r="AB662"/>
    </row>
    <row r="663" spans="1:28" ht="15.75" customHeight="1">
      <c r="A663" s="359"/>
      <c r="B663" s="618" t="s">
        <v>822</v>
      </c>
      <c r="C663" s="595"/>
      <c r="D663" s="189">
        <f>D649+D653+D657+D661+D662</f>
        <v>346200</v>
      </c>
      <c r="E663" s="120">
        <f t="shared" si="69"/>
        <v>0.9584717607973422</v>
      </c>
      <c r="F663" s="380">
        <f>F649+F653+F657+F661</f>
        <v>136598</v>
      </c>
      <c r="G663" s="426">
        <f>F663/D663</f>
        <v>0.39456383593298672</v>
      </c>
      <c r="H663" s="613"/>
      <c r="I663" s="595"/>
      <c r="J663" s="570"/>
      <c r="K663" s="570"/>
      <c r="L663" s="570"/>
      <c r="M663" s="575"/>
      <c r="N663" s="576"/>
      <c r="O663" s="576"/>
      <c r="P663" s="576"/>
      <c r="Q663" s="576"/>
      <c r="R663" s="576"/>
      <c r="S663" s="576"/>
      <c r="T663"/>
      <c r="U663"/>
      <c r="V663"/>
      <c r="W663"/>
      <c r="X663"/>
      <c r="Y663"/>
      <c r="Z663"/>
      <c r="AA663"/>
      <c r="AB663"/>
    </row>
    <row r="664" spans="1:28" ht="15.75" customHeight="1">
      <c r="A664" s="359"/>
      <c r="B664" s="621" t="s">
        <v>1034</v>
      </c>
      <c r="C664" s="595"/>
      <c r="D664" s="178">
        <f>D639+D663</f>
        <v>361200</v>
      </c>
      <c r="E664" s="122">
        <f t="shared" si="69"/>
        <v>1</v>
      </c>
      <c r="F664" s="370">
        <f>F663</f>
        <v>136598</v>
      </c>
      <c r="G664" s="427">
        <f>G663</f>
        <v>0.39456383593298672</v>
      </c>
      <c r="H664" s="629"/>
      <c r="I664" s="595"/>
      <c r="J664" s="570"/>
      <c r="K664" s="570"/>
      <c r="L664" s="570"/>
      <c r="M664" s="575"/>
      <c r="N664" s="576"/>
      <c r="O664" s="576"/>
      <c r="P664" s="576"/>
      <c r="Q664" s="576"/>
      <c r="R664" s="576"/>
      <c r="S664" s="576"/>
      <c r="T664"/>
      <c r="U664"/>
      <c r="V664"/>
      <c r="W664"/>
      <c r="X664"/>
      <c r="Y664"/>
      <c r="Z664"/>
      <c r="AA664"/>
      <c r="AB664"/>
    </row>
    <row r="665" spans="1:28" ht="15.75" customHeight="1">
      <c r="A665" s="359"/>
      <c r="B665" s="600"/>
      <c r="C665" s="602"/>
      <c r="D665" s="602"/>
      <c r="E665" s="602"/>
      <c r="F665" s="602"/>
      <c r="G665" s="602"/>
      <c r="H665" s="602"/>
      <c r="I665" s="595"/>
      <c r="J665" s="570"/>
      <c r="K665" s="570"/>
      <c r="L665" s="570"/>
      <c r="M665" s="575"/>
      <c r="N665" s="576"/>
      <c r="O665" s="576"/>
      <c r="P665" s="576"/>
      <c r="Q665" s="576"/>
      <c r="R665" s="576"/>
      <c r="S665" s="576"/>
      <c r="T665"/>
      <c r="U665"/>
      <c r="V665"/>
      <c r="W665"/>
      <c r="X665"/>
      <c r="Y665"/>
      <c r="Z665"/>
      <c r="AA665"/>
      <c r="AB665"/>
    </row>
    <row r="666" spans="1:28" ht="15.75" customHeight="1">
      <c r="A666" s="359"/>
      <c r="B666" s="603" t="s">
        <v>1100</v>
      </c>
      <c r="C666" s="602"/>
      <c r="D666" s="602"/>
      <c r="E666" s="602"/>
      <c r="F666" s="602"/>
      <c r="G666" s="602"/>
      <c r="H666" s="602"/>
      <c r="I666" s="595"/>
      <c r="J666" s="570"/>
      <c r="K666" s="570"/>
      <c r="L666" s="570"/>
      <c r="M666" s="575"/>
      <c r="N666" s="576"/>
      <c r="O666" s="576"/>
      <c r="P666" s="576"/>
      <c r="Q666" s="576"/>
      <c r="R666" s="576"/>
      <c r="S666" s="576"/>
      <c r="T666"/>
      <c r="U666"/>
      <c r="V666"/>
      <c r="W666"/>
      <c r="X666"/>
      <c r="Y666"/>
      <c r="Z666"/>
      <c r="AA666"/>
      <c r="AB666"/>
    </row>
    <row r="667" spans="1:28" ht="15.75" customHeight="1">
      <c r="A667" s="359"/>
      <c r="B667" s="601" t="s">
        <v>754</v>
      </c>
      <c r="C667" s="602"/>
      <c r="D667" s="602"/>
      <c r="E667" s="602"/>
      <c r="F667" s="602"/>
      <c r="G667" s="602"/>
      <c r="H667" s="602"/>
      <c r="I667" s="595"/>
      <c r="J667" s="570"/>
      <c r="K667" s="570"/>
      <c r="L667" s="570"/>
      <c r="M667" s="575"/>
      <c r="N667" s="576"/>
      <c r="O667" s="576"/>
      <c r="P667" s="576"/>
      <c r="Q667" s="576"/>
      <c r="R667" s="576"/>
      <c r="S667" s="576"/>
      <c r="T667"/>
      <c r="U667"/>
      <c r="V667"/>
      <c r="W667"/>
      <c r="X667"/>
      <c r="Y667"/>
      <c r="Z667"/>
      <c r="AA667"/>
      <c r="AB667"/>
    </row>
    <row r="668" spans="1:28" ht="15.75" customHeight="1">
      <c r="A668" s="359"/>
      <c r="B668" s="109" t="s">
        <v>589</v>
      </c>
      <c r="C668" s="109" t="s">
        <v>590</v>
      </c>
      <c r="D668" s="175" t="s">
        <v>591</v>
      </c>
      <c r="E668" s="176" t="s">
        <v>592</v>
      </c>
      <c r="F668" s="176" t="s">
        <v>730</v>
      </c>
      <c r="G668" s="422" t="s">
        <v>731</v>
      </c>
      <c r="H668" s="607" t="s">
        <v>593</v>
      </c>
      <c r="I668" s="595"/>
      <c r="J668" s="570"/>
      <c r="K668" s="570"/>
      <c r="L668" s="570"/>
      <c r="M668" s="575"/>
      <c r="N668" s="576"/>
      <c r="O668" s="576"/>
      <c r="P668" s="576"/>
      <c r="Q668" s="576"/>
      <c r="R668" s="576"/>
      <c r="S668" s="576"/>
      <c r="T668"/>
      <c r="U668"/>
      <c r="V668"/>
      <c r="W668"/>
      <c r="X668"/>
      <c r="Y668"/>
      <c r="Z668"/>
      <c r="AA668"/>
      <c r="AB668"/>
    </row>
    <row r="669" spans="1:28" ht="15.75" customHeight="1">
      <c r="A669" s="359"/>
      <c r="B669" s="141" t="s">
        <v>1263</v>
      </c>
      <c r="C669" s="141" t="s">
        <v>1264</v>
      </c>
      <c r="D669" s="221">
        <v>1872</v>
      </c>
      <c r="E669" s="250"/>
      <c r="F669" s="221">
        <v>1872</v>
      </c>
      <c r="G669" s="367">
        <v>1</v>
      </c>
      <c r="H669" s="600"/>
      <c r="I669" s="595"/>
      <c r="J669" s="570"/>
      <c r="K669" s="570"/>
      <c r="L669" s="570"/>
      <c r="M669" s="575"/>
      <c r="N669" s="576"/>
      <c r="O669" s="576"/>
      <c r="P669" s="576"/>
      <c r="Q669" s="576"/>
      <c r="R669" s="576"/>
      <c r="S669" s="576"/>
      <c r="T669"/>
      <c r="U669"/>
      <c r="V669"/>
      <c r="W669"/>
      <c r="X669"/>
      <c r="Y669"/>
      <c r="Z669"/>
      <c r="AA669"/>
      <c r="AB669"/>
    </row>
    <row r="670" spans="1:28" ht="15.75" customHeight="1">
      <c r="A670" s="359"/>
      <c r="B670" s="621" t="s">
        <v>600</v>
      </c>
      <c r="C670" s="595"/>
      <c r="D670" s="178">
        <f>D669</f>
        <v>1872</v>
      </c>
      <c r="E670" s="251"/>
      <c r="F670" s="515">
        <v>1872</v>
      </c>
      <c r="G670" s="480">
        <v>1</v>
      </c>
      <c r="H670" s="629"/>
      <c r="I670" s="595"/>
      <c r="J670" s="570"/>
      <c r="K670" s="570"/>
      <c r="L670" s="570"/>
      <c r="M670" s="575"/>
      <c r="N670" s="576"/>
      <c r="O670" s="576"/>
      <c r="P670" s="576"/>
      <c r="Q670" s="576"/>
      <c r="R670" s="576"/>
      <c r="S670" s="576"/>
      <c r="T670"/>
      <c r="U670"/>
      <c r="V670"/>
      <c r="W670"/>
      <c r="X670"/>
      <c r="Y670"/>
      <c r="Z670"/>
      <c r="AA670"/>
      <c r="AB670"/>
    </row>
    <row r="671" spans="1:28" ht="15.75" customHeight="1">
      <c r="A671" s="359"/>
      <c r="B671" s="601" t="s">
        <v>758</v>
      </c>
      <c r="C671" s="602"/>
      <c r="D671" s="602"/>
      <c r="E671" s="602"/>
      <c r="F671" s="602"/>
      <c r="G671" s="602"/>
      <c r="H671" s="602"/>
      <c r="I671" s="595"/>
      <c r="J671" s="570"/>
      <c r="K671" s="570"/>
      <c r="L671" s="570"/>
      <c r="M671" s="575"/>
      <c r="N671" s="576"/>
      <c r="O671" s="576"/>
      <c r="P671" s="576"/>
      <c r="Q671" s="576"/>
      <c r="R671" s="576"/>
      <c r="S671" s="576"/>
      <c r="T671"/>
      <c r="U671"/>
      <c r="V671"/>
      <c r="W671"/>
      <c r="X671"/>
      <c r="Y671"/>
      <c r="Z671"/>
      <c r="AA671"/>
      <c r="AB671"/>
    </row>
    <row r="672" spans="1:28" ht="15.75" customHeight="1">
      <c r="A672" s="359"/>
      <c r="B672" s="109" t="s">
        <v>642</v>
      </c>
      <c r="C672" s="109" t="s">
        <v>616</v>
      </c>
      <c r="D672" s="175" t="s">
        <v>591</v>
      </c>
      <c r="E672" s="268" t="s">
        <v>592</v>
      </c>
      <c r="F672" s="176" t="s">
        <v>730</v>
      </c>
      <c r="G672" s="422" t="s">
        <v>731</v>
      </c>
      <c r="H672" s="607" t="s">
        <v>593</v>
      </c>
      <c r="I672" s="595"/>
      <c r="J672" s="570"/>
      <c r="K672" s="570"/>
      <c r="L672" s="570"/>
      <c r="M672" s="575"/>
      <c r="N672" s="576"/>
      <c r="O672" s="576"/>
      <c r="P672" s="576"/>
      <c r="Q672" s="576"/>
      <c r="R672" s="576"/>
      <c r="S672" s="576"/>
      <c r="T672"/>
      <c r="U672"/>
      <c r="V672"/>
      <c r="W672"/>
      <c r="X672"/>
      <c r="Y672"/>
      <c r="Z672"/>
      <c r="AA672"/>
      <c r="AB672"/>
    </row>
    <row r="673" spans="1:28" ht="15.75" customHeight="1">
      <c r="A673" s="359"/>
      <c r="B673" s="597" t="s">
        <v>672</v>
      </c>
      <c r="C673" s="79" t="s">
        <v>312</v>
      </c>
      <c r="D673" s="221">
        <v>2000</v>
      </c>
      <c r="E673" s="269">
        <f t="shared" ref="E673:E679" si="72">D673/D$679</f>
        <v>0.42553191489361702</v>
      </c>
      <c r="F673" s="221">
        <v>2000</v>
      </c>
      <c r="G673" s="367">
        <f t="shared" ref="G673:G679" si="73">F673/D673</f>
        <v>1</v>
      </c>
      <c r="H673" s="600"/>
      <c r="I673" s="595"/>
      <c r="J673" s="570"/>
      <c r="K673" s="570"/>
      <c r="L673" s="570"/>
      <c r="M673" s="575"/>
      <c r="N673" s="576"/>
      <c r="O673" s="576"/>
      <c r="P673" s="576"/>
      <c r="Q673" s="576"/>
      <c r="R673" s="576"/>
      <c r="S673" s="576"/>
      <c r="T673"/>
      <c r="U673"/>
      <c r="V673"/>
      <c r="W673"/>
      <c r="X673"/>
      <c r="Y673"/>
      <c r="Z673"/>
      <c r="AA673"/>
      <c r="AB673"/>
    </row>
    <row r="674" spans="1:28" ht="15.75" customHeight="1">
      <c r="A674" s="359"/>
      <c r="B674" s="598"/>
      <c r="C674" s="79" t="s">
        <v>1101</v>
      </c>
      <c r="D674" s="221">
        <v>1500</v>
      </c>
      <c r="E674" s="269">
        <f t="shared" si="72"/>
        <v>0.31914893617021278</v>
      </c>
      <c r="F674" s="221">
        <v>800</v>
      </c>
      <c r="G674" s="367">
        <f t="shared" si="73"/>
        <v>0.53333333333333333</v>
      </c>
      <c r="H674" s="660" t="s">
        <v>1277</v>
      </c>
      <c r="I674" s="661"/>
      <c r="J674" s="570"/>
      <c r="K674" s="570"/>
      <c r="L674" s="570"/>
      <c r="M674" s="872"/>
      <c r="N674" s="576"/>
      <c r="O674" s="576"/>
      <c r="P674" s="576"/>
      <c r="Q674" s="576"/>
      <c r="R674" s="576"/>
      <c r="S674" s="576"/>
      <c r="T674"/>
      <c r="U674"/>
      <c r="V674"/>
      <c r="W674"/>
      <c r="X674"/>
      <c r="Y674"/>
      <c r="Z674"/>
      <c r="AA674"/>
      <c r="AB674"/>
    </row>
    <row r="675" spans="1:28" ht="15.75" customHeight="1">
      <c r="A675" s="359"/>
      <c r="B675" s="599"/>
      <c r="C675" s="79" t="s">
        <v>806</v>
      </c>
      <c r="D675" s="221">
        <v>1000</v>
      </c>
      <c r="E675" s="269">
        <f t="shared" si="72"/>
        <v>0.21276595744680851</v>
      </c>
      <c r="F675" s="221">
        <v>0</v>
      </c>
      <c r="G675" s="367">
        <f t="shared" si="73"/>
        <v>0</v>
      </c>
      <c r="H675" s="600"/>
      <c r="I675" s="595"/>
      <c r="J675" s="570"/>
      <c r="K675" s="570"/>
      <c r="L675" s="570"/>
      <c r="M675" s="575"/>
      <c r="N675" s="576"/>
      <c r="O675" s="576"/>
      <c r="P675" s="576"/>
      <c r="Q675" s="576"/>
      <c r="R675" s="576"/>
      <c r="S675" s="576"/>
      <c r="T675"/>
      <c r="U675"/>
      <c r="V675"/>
      <c r="W675"/>
      <c r="X675"/>
      <c r="Y675"/>
      <c r="Z675"/>
      <c r="AA675"/>
      <c r="AB675"/>
    </row>
    <row r="676" spans="1:28" ht="15.75" customHeight="1">
      <c r="A676" s="359"/>
      <c r="B676" s="594" t="s">
        <v>579</v>
      </c>
      <c r="C676" s="595"/>
      <c r="D676" s="192">
        <f>SUM(D673:D675)</f>
        <v>4500</v>
      </c>
      <c r="E676" s="270">
        <f t="shared" si="72"/>
        <v>0.95744680851063835</v>
      </c>
      <c r="F676" s="371">
        <f>SUM(F673:F675)</f>
        <v>2800</v>
      </c>
      <c r="G676" s="432">
        <f t="shared" si="73"/>
        <v>0.62222222222222223</v>
      </c>
      <c r="H676" s="630"/>
      <c r="I676" s="595"/>
      <c r="J676" s="570"/>
      <c r="K676" s="570"/>
      <c r="L676" s="570"/>
      <c r="M676" s="575"/>
      <c r="N676" s="576"/>
      <c r="O676" s="576"/>
      <c r="P676" s="576"/>
      <c r="Q676" s="576"/>
      <c r="R676" s="576"/>
      <c r="S676" s="576"/>
      <c r="T676"/>
      <c r="U676"/>
      <c r="V676"/>
      <c r="W676"/>
      <c r="X676"/>
      <c r="Y676"/>
      <c r="Z676"/>
      <c r="AA676"/>
      <c r="AB676"/>
    </row>
    <row r="677" spans="1:28" ht="15.75" customHeight="1">
      <c r="A677" s="359"/>
      <c r="B677" s="600" t="s">
        <v>668</v>
      </c>
      <c r="C677" s="595"/>
      <c r="D677" s="221">
        <v>200</v>
      </c>
      <c r="E677" s="269">
        <f t="shared" si="72"/>
        <v>4.2553191489361701E-2</v>
      </c>
      <c r="F677" s="221">
        <v>0</v>
      </c>
      <c r="G677" s="367">
        <f t="shared" si="73"/>
        <v>0</v>
      </c>
      <c r="H677" s="600"/>
      <c r="I677" s="595"/>
      <c r="J677" s="570"/>
      <c r="K677" s="570"/>
      <c r="L677" s="570"/>
      <c r="M677" s="575"/>
      <c r="N677" s="576"/>
      <c r="O677" s="576"/>
      <c r="P677" s="576"/>
      <c r="Q677" s="576"/>
      <c r="R677" s="576"/>
      <c r="S677" s="576"/>
      <c r="T677"/>
      <c r="U677"/>
      <c r="V677"/>
      <c r="W677"/>
      <c r="X677"/>
      <c r="Y677"/>
      <c r="Z677"/>
      <c r="AA677"/>
      <c r="AB677"/>
    </row>
    <row r="678" spans="1:28" ht="15.75" customHeight="1">
      <c r="A678" s="359"/>
      <c r="B678" s="618" t="s">
        <v>822</v>
      </c>
      <c r="C678" s="595"/>
      <c r="D678" s="189">
        <f>D676+D677</f>
        <v>4700</v>
      </c>
      <c r="E678" s="271">
        <f t="shared" si="72"/>
        <v>1</v>
      </c>
      <c r="F678" s="380">
        <f>F676</f>
        <v>2800</v>
      </c>
      <c r="G678" s="426">
        <f t="shared" si="73"/>
        <v>0.5957446808510638</v>
      </c>
      <c r="H678" s="613"/>
      <c r="I678" s="595"/>
      <c r="J678" s="570"/>
      <c r="K678" s="570"/>
      <c r="L678" s="570"/>
      <c r="M678" s="575"/>
      <c r="N678" s="576"/>
      <c r="O678" s="576"/>
      <c r="P678" s="576"/>
      <c r="Q678" s="576"/>
      <c r="R678" s="576"/>
      <c r="S678" s="576"/>
      <c r="T678"/>
      <c r="U678"/>
      <c r="V678"/>
      <c r="W678"/>
      <c r="X678"/>
      <c r="Y678"/>
      <c r="Z678"/>
      <c r="AA678"/>
      <c r="AB678"/>
    </row>
    <row r="679" spans="1:28" ht="15.75" customHeight="1">
      <c r="A679" s="359"/>
      <c r="B679" s="621" t="s">
        <v>1034</v>
      </c>
      <c r="C679" s="595"/>
      <c r="D679" s="178">
        <f>D678</f>
        <v>4700</v>
      </c>
      <c r="E679" s="272">
        <f t="shared" si="72"/>
        <v>1</v>
      </c>
      <c r="F679" s="370">
        <f>F678</f>
        <v>2800</v>
      </c>
      <c r="G679" s="427">
        <f t="shared" si="73"/>
        <v>0.5957446808510638</v>
      </c>
      <c r="H679" s="629"/>
      <c r="I679" s="595"/>
      <c r="J679" s="570"/>
      <c r="K679" s="570"/>
      <c r="L679" s="570"/>
      <c r="M679" s="575"/>
      <c r="N679" s="576"/>
      <c r="O679" s="576"/>
      <c r="P679" s="576"/>
      <c r="Q679" s="576"/>
      <c r="R679" s="576"/>
      <c r="S679" s="576"/>
      <c r="T679"/>
      <c r="U679"/>
      <c r="V679"/>
      <c r="W679"/>
      <c r="X679"/>
      <c r="Y679"/>
      <c r="Z679"/>
      <c r="AA679"/>
      <c r="AB679"/>
    </row>
    <row r="680" spans="1:28" ht="15.75" customHeight="1">
      <c r="A680" s="359"/>
      <c r="B680" s="600"/>
      <c r="C680" s="602"/>
      <c r="D680" s="602"/>
      <c r="E680" s="602"/>
      <c r="F680" s="602"/>
      <c r="G680" s="602"/>
      <c r="H680" s="602"/>
      <c r="I680" s="595"/>
      <c r="J680" s="570"/>
      <c r="K680" s="570"/>
      <c r="L680" s="570"/>
      <c r="M680" s="575"/>
      <c r="N680" s="576"/>
      <c r="O680" s="576"/>
      <c r="P680" s="576"/>
      <c r="Q680" s="576"/>
      <c r="R680" s="576"/>
      <c r="S680" s="576"/>
      <c r="T680"/>
      <c r="U680"/>
      <c r="V680"/>
      <c r="W680"/>
      <c r="X680"/>
      <c r="Y680"/>
      <c r="Z680"/>
      <c r="AA680"/>
      <c r="AB680"/>
    </row>
    <row r="681" spans="1:28" ht="15.75" customHeight="1">
      <c r="A681" s="359"/>
      <c r="B681" s="603" t="s">
        <v>1102</v>
      </c>
      <c r="C681" s="602"/>
      <c r="D681" s="602"/>
      <c r="E681" s="602"/>
      <c r="F681" s="602"/>
      <c r="G681" s="602"/>
      <c r="H681" s="602"/>
      <c r="I681" s="595"/>
      <c r="J681" s="570"/>
      <c r="K681" s="570"/>
      <c r="L681" s="570"/>
      <c r="M681" s="575"/>
      <c r="N681" s="576"/>
      <c r="O681" s="576"/>
      <c r="P681" s="576"/>
      <c r="Q681" s="576"/>
      <c r="R681" s="576"/>
      <c r="S681" s="576"/>
      <c r="T681"/>
      <c r="U681"/>
      <c r="V681"/>
      <c r="W681"/>
      <c r="X681"/>
      <c r="Y681"/>
      <c r="Z681"/>
      <c r="AA681"/>
      <c r="AB681"/>
    </row>
    <row r="682" spans="1:28" ht="15.75" customHeight="1">
      <c r="A682" s="359"/>
      <c r="B682" s="601" t="s">
        <v>754</v>
      </c>
      <c r="C682" s="602"/>
      <c r="D682" s="602"/>
      <c r="E682" s="602"/>
      <c r="F682" s="602"/>
      <c r="G682" s="602"/>
      <c r="H682" s="602"/>
      <c r="I682" s="595"/>
      <c r="J682" s="570"/>
      <c r="K682" s="570"/>
      <c r="L682" s="570"/>
      <c r="M682" s="575"/>
      <c r="N682" s="576"/>
      <c r="O682" s="576"/>
      <c r="P682" s="576"/>
      <c r="Q682" s="576"/>
      <c r="R682" s="576"/>
      <c r="S682" s="576"/>
      <c r="T682"/>
      <c r="U682"/>
      <c r="V682"/>
      <c r="W682"/>
      <c r="X682"/>
      <c r="Y682"/>
      <c r="Z682"/>
      <c r="AA682"/>
      <c r="AB682"/>
    </row>
    <row r="683" spans="1:28" ht="15.75" customHeight="1">
      <c r="A683" s="359"/>
      <c r="B683" s="185" t="s">
        <v>589</v>
      </c>
      <c r="C683" s="185" t="s">
        <v>590</v>
      </c>
      <c r="D683" s="186" t="s">
        <v>591</v>
      </c>
      <c r="E683" s="187" t="s">
        <v>592</v>
      </c>
      <c r="F683" s="176" t="s">
        <v>730</v>
      </c>
      <c r="G683" s="422" t="s">
        <v>731</v>
      </c>
      <c r="H683" s="612" t="s">
        <v>593</v>
      </c>
      <c r="I683" s="595"/>
      <c r="J683" s="570"/>
      <c r="K683" s="570"/>
      <c r="L683" s="570"/>
      <c r="M683" s="575"/>
      <c r="N683" s="576"/>
      <c r="O683" s="576"/>
      <c r="P683" s="576"/>
      <c r="Q683" s="576"/>
      <c r="R683" s="576"/>
      <c r="S683" s="576"/>
      <c r="T683"/>
      <c r="U683"/>
      <c r="V683"/>
      <c r="W683"/>
      <c r="X683"/>
      <c r="Y683"/>
      <c r="Z683"/>
      <c r="AA683"/>
      <c r="AB683"/>
    </row>
    <row r="684" spans="1:28" ht="15.75" customHeight="1">
      <c r="A684" s="359"/>
      <c r="B684" s="141"/>
      <c r="C684" s="141"/>
      <c r="D684" s="221">
        <v>0</v>
      </c>
      <c r="E684" s="250"/>
      <c r="F684" s="141"/>
      <c r="G684" s="162"/>
      <c r="H684" s="600"/>
      <c r="I684" s="595"/>
      <c r="J684" s="570"/>
      <c r="K684" s="570"/>
      <c r="L684" s="570"/>
      <c r="M684" s="575"/>
      <c r="N684" s="576"/>
      <c r="O684" s="576"/>
      <c r="P684" s="576"/>
      <c r="Q684" s="576"/>
      <c r="R684" s="576"/>
      <c r="S684" s="576"/>
      <c r="T684"/>
      <c r="U684"/>
      <c r="V684"/>
      <c r="W684"/>
      <c r="X684"/>
      <c r="Y684"/>
      <c r="Z684"/>
      <c r="AA684"/>
      <c r="AB684"/>
    </row>
    <row r="685" spans="1:28" ht="15.75" customHeight="1">
      <c r="A685" s="359"/>
      <c r="B685" s="621" t="s">
        <v>600</v>
      </c>
      <c r="C685" s="595"/>
      <c r="D685" s="178">
        <v>0</v>
      </c>
      <c r="E685" s="251"/>
      <c r="F685" s="123"/>
      <c r="G685" s="151"/>
      <c r="H685" s="629"/>
      <c r="I685" s="595"/>
      <c r="J685" s="570"/>
      <c r="K685" s="570"/>
      <c r="L685" s="570"/>
      <c r="M685" s="575"/>
      <c r="N685" s="576"/>
      <c r="O685" s="576"/>
      <c r="P685" s="576"/>
      <c r="Q685" s="576"/>
      <c r="R685" s="576"/>
      <c r="S685" s="576"/>
      <c r="T685"/>
      <c r="U685"/>
      <c r="V685"/>
      <c r="W685"/>
      <c r="X685"/>
      <c r="Y685"/>
      <c r="Z685"/>
      <c r="AA685"/>
      <c r="AB685"/>
    </row>
    <row r="686" spans="1:28" ht="15.75" customHeight="1">
      <c r="A686" s="359"/>
      <c r="B686" s="601" t="s">
        <v>758</v>
      </c>
      <c r="C686" s="602"/>
      <c r="D686" s="602"/>
      <c r="E686" s="602"/>
      <c r="F686" s="602"/>
      <c r="G686" s="602"/>
      <c r="H686" s="602"/>
      <c r="I686" s="595"/>
      <c r="J686" s="570"/>
      <c r="K686" s="570"/>
      <c r="L686" s="570"/>
      <c r="M686" s="575"/>
      <c r="N686" s="576"/>
      <c r="O686" s="576"/>
      <c r="P686" s="576"/>
      <c r="Q686" s="576"/>
      <c r="R686" s="576"/>
      <c r="S686" s="576"/>
      <c r="T686"/>
      <c r="U686"/>
      <c r="V686"/>
      <c r="W686"/>
      <c r="X686"/>
      <c r="Y686"/>
      <c r="Z686"/>
      <c r="AA686"/>
      <c r="AB686"/>
    </row>
    <row r="687" spans="1:28" ht="15.75" customHeight="1">
      <c r="A687" s="359"/>
      <c r="B687" s="109" t="s">
        <v>642</v>
      </c>
      <c r="C687" s="109" t="s">
        <v>616</v>
      </c>
      <c r="D687" s="175" t="s">
        <v>591</v>
      </c>
      <c r="E687" s="176" t="s">
        <v>592</v>
      </c>
      <c r="F687" s="176" t="s">
        <v>730</v>
      </c>
      <c r="G687" s="422" t="s">
        <v>731</v>
      </c>
      <c r="H687" s="607" t="s">
        <v>593</v>
      </c>
      <c r="I687" s="595"/>
      <c r="J687" s="570"/>
      <c r="K687" s="570"/>
      <c r="L687" s="570"/>
      <c r="M687" s="575"/>
      <c r="N687" s="576"/>
      <c r="O687" s="576"/>
      <c r="P687" s="576"/>
      <c r="Q687" s="576"/>
      <c r="R687" s="576"/>
      <c r="S687" s="576"/>
      <c r="T687"/>
      <c r="U687"/>
      <c r="V687"/>
      <c r="W687"/>
      <c r="X687"/>
      <c r="Y687"/>
      <c r="Z687"/>
      <c r="AA687"/>
      <c r="AB687"/>
    </row>
    <row r="688" spans="1:28" ht="15.75" customHeight="1">
      <c r="A688" s="359"/>
      <c r="B688" s="684" t="s">
        <v>672</v>
      </c>
      <c r="C688" s="137" t="s">
        <v>312</v>
      </c>
      <c r="D688" s="163">
        <v>4000</v>
      </c>
      <c r="E688" s="210">
        <f t="shared" ref="E688:E693" si="74">D688/D$693</f>
        <v>0.94674556213017746</v>
      </c>
      <c r="F688" s="221">
        <v>4000</v>
      </c>
      <c r="G688" s="367">
        <f>F688/D688</f>
        <v>1</v>
      </c>
      <c r="H688" s="600"/>
      <c r="I688" s="595"/>
      <c r="J688" s="570"/>
      <c r="K688" s="570"/>
      <c r="L688" s="570"/>
      <c r="M688" s="575"/>
      <c r="N688" s="576"/>
      <c r="O688" s="576"/>
      <c r="P688" s="576"/>
      <c r="Q688" s="576"/>
      <c r="R688" s="576"/>
      <c r="S688" s="576"/>
      <c r="T688"/>
      <c r="U688"/>
      <c r="V688"/>
      <c r="W688"/>
      <c r="X688"/>
      <c r="Y688"/>
      <c r="Z688"/>
      <c r="AA688"/>
      <c r="AB688"/>
    </row>
    <row r="689" spans="1:28" ht="15.75" customHeight="1">
      <c r="A689" s="359"/>
      <c r="B689" s="599"/>
      <c r="C689" s="137" t="s">
        <v>806</v>
      </c>
      <c r="D689" s="163">
        <v>150</v>
      </c>
      <c r="E689" s="210">
        <f t="shared" si="74"/>
        <v>3.5502958579881658E-2</v>
      </c>
      <c r="F689" s="221">
        <v>0</v>
      </c>
      <c r="G689" s="367">
        <f>F689/D689</f>
        <v>0</v>
      </c>
      <c r="H689" s="600" t="s">
        <v>1419</v>
      </c>
      <c r="I689" s="595"/>
      <c r="J689" s="570"/>
      <c r="K689" s="570"/>
      <c r="L689" s="570"/>
      <c r="M689" s="575"/>
      <c r="N689" s="576"/>
      <c r="O689" s="576"/>
      <c r="P689" s="576"/>
      <c r="Q689" s="576"/>
      <c r="R689" s="576"/>
      <c r="S689" s="576"/>
      <c r="T689"/>
      <c r="U689"/>
      <c r="V689"/>
      <c r="W689"/>
      <c r="X689"/>
      <c r="Y689"/>
      <c r="Z689"/>
      <c r="AA689"/>
      <c r="AB689"/>
    </row>
    <row r="690" spans="1:28" ht="15.75" customHeight="1">
      <c r="A690" s="359"/>
      <c r="B690" s="634" t="s">
        <v>579</v>
      </c>
      <c r="C690" s="595"/>
      <c r="D690" s="222">
        <f>SUM(D688:D689)</f>
        <v>4150</v>
      </c>
      <c r="E690" s="273">
        <f t="shared" si="74"/>
        <v>0.98224852071005919</v>
      </c>
      <c r="F690" s="382">
        <f>F688</f>
        <v>4000</v>
      </c>
      <c r="G690" s="432">
        <f>F690/D690</f>
        <v>0.96385542168674698</v>
      </c>
      <c r="H690" s="704"/>
      <c r="I690" s="595"/>
      <c r="J690" s="570"/>
      <c r="K690" s="570"/>
      <c r="L690" s="570"/>
      <c r="M690" s="575"/>
      <c r="N690" s="576"/>
      <c r="O690" s="576"/>
      <c r="P690" s="576"/>
      <c r="Q690" s="576"/>
      <c r="R690" s="576"/>
      <c r="S690" s="576"/>
      <c r="T690"/>
      <c r="U690"/>
      <c r="V690"/>
      <c r="W690"/>
      <c r="X690"/>
      <c r="Y690"/>
      <c r="Z690"/>
      <c r="AA690"/>
      <c r="AB690"/>
    </row>
    <row r="691" spans="1:28" ht="15.75" customHeight="1">
      <c r="A691" s="359"/>
      <c r="B691" s="600" t="s">
        <v>668</v>
      </c>
      <c r="C691" s="595"/>
      <c r="D691" s="221">
        <v>75</v>
      </c>
      <c r="E691" s="210">
        <f t="shared" si="74"/>
        <v>1.7751479289940829E-2</v>
      </c>
      <c r="F691" s="221">
        <v>0</v>
      </c>
      <c r="G691" s="367">
        <f>F691/D691</f>
        <v>0</v>
      </c>
      <c r="H691" s="600"/>
      <c r="I691" s="595"/>
      <c r="J691" s="570"/>
      <c r="K691" s="570"/>
      <c r="L691" s="570"/>
      <c r="M691" s="575"/>
      <c r="N691" s="576"/>
      <c r="O691" s="576"/>
      <c r="P691" s="576"/>
      <c r="Q691" s="576"/>
      <c r="R691" s="576"/>
      <c r="S691" s="576"/>
      <c r="T691"/>
      <c r="U691"/>
      <c r="V691"/>
      <c r="W691"/>
      <c r="X691"/>
      <c r="Y691"/>
      <c r="Z691"/>
      <c r="AA691"/>
      <c r="AB691"/>
    </row>
    <row r="692" spans="1:28" ht="15.75" customHeight="1">
      <c r="A692" s="359"/>
      <c r="B692" s="618" t="s">
        <v>822</v>
      </c>
      <c r="C692" s="595"/>
      <c r="D692" s="189">
        <f>D690+D691</f>
        <v>4225</v>
      </c>
      <c r="E692" s="190">
        <f t="shared" si="74"/>
        <v>1</v>
      </c>
      <c r="F692" s="380">
        <f>F690+F691</f>
        <v>4000</v>
      </c>
      <c r="G692" s="426" t="s">
        <v>1227</v>
      </c>
      <c r="H692" s="613"/>
      <c r="I692" s="595"/>
      <c r="J692" s="570"/>
      <c r="K692" s="570"/>
      <c r="L692" s="570"/>
      <c r="M692" s="575"/>
      <c r="N692" s="576"/>
      <c r="O692" s="576"/>
      <c r="P692" s="576"/>
      <c r="Q692" s="576"/>
      <c r="R692" s="576"/>
      <c r="S692" s="576"/>
      <c r="T692"/>
      <c r="U692"/>
      <c r="V692"/>
      <c r="W692"/>
      <c r="X692"/>
      <c r="Y692"/>
      <c r="Z692"/>
      <c r="AA692"/>
      <c r="AB692"/>
    </row>
    <row r="693" spans="1:28" ht="15.75" customHeight="1">
      <c r="A693" s="359"/>
      <c r="B693" s="621" t="s">
        <v>1034</v>
      </c>
      <c r="C693" s="595"/>
      <c r="D693" s="178">
        <f>D692</f>
        <v>4225</v>
      </c>
      <c r="E693" s="193">
        <f t="shared" si="74"/>
        <v>1</v>
      </c>
      <c r="F693" s="370">
        <f>F692</f>
        <v>4000</v>
      </c>
      <c r="G693" s="427">
        <f>F693/D693</f>
        <v>0.94674556213017746</v>
      </c>
      <c r="H693" s="629"/>
      <c r="I693" s="595"/>
      <c r="J693" s="570"/>
      <c r="K693" s="570"/>
      <c r="L693" s="570"/>
      <c r="M693" s="575"/>
      <c r="N693" s="576"/>
      <c r="O693" s="576"/>
      <c r="P693" s="576"/>
      <c r="Q693" s="576"/>
      <c r="R693" s="576"/>
      <c r="S693" s="576"/>
      <c r="T693"/>
      <c r="U693"/>
      <c r="V693"/>
      <c r="W693"/>
      <c r="X693"/>
      <c r="Y693"/>
      <c r="Z693"/>
      <c r="AA693"/>
      <c r="AB693"/>
    </row>
    <row r="694" spans="1:28" ht="15.75" customHeight="1">
      <c r="A694" s="359"/>
      <c r="B694" s="141"/>
      <c r="C694" s="141"/>
      <c r="D694" s="85"/>
      <c r="E694" s="141"/>
      <c r="F694" s="141"/>
      <c r="G694" s="162"/>
      <c r="H694" s="600"/>
      <c r="I694" s="595"/>
      <c r="J694" s="570"/>
      <c r="K694" s="570"/>
      <c r="L694" s="570"/>
      <c r="M694" s="575"/>
      <c r="N694" s="576"/>
      <c r="O694" s="576"/>
      <c r="P694" s="576"/>
      <c r="Q694" s="576"/>
      <c r="R694" s="576"/>
      <c r="S694" s="576"/>
      <c r="T694"/>
      <c r="U694"/>
      <c r="V694"/>
      <c r="W694"/>
      <c r="X694"/>
      <c r="Y694"/>
      <c r="Z694"/>
      <c r="AA694"/>
      <c r="AB694"/>
    </row>
    <row r="695" spans="1:28" ht="15.75" customHeight="1">
      <c r="A695" s="359"/>
      <c r="B695" s="603" t="s">
        <v>1103</v>
      </c>
      <c r="C695" s="602"/>
      <c r="D695" s="602"/>
      <c r="E695" s="602"/>
      <c r="F695" s="602"/>
      <c r="G695" s="602"/>
      <c r="H695" s="602"/>
      <c r="I695" s="595"/>
      <c r="J695" s="570"/>
      <c r="K695" s="570"/>
      <c r="L695" s="570"/>
      <c r="M695" s="575"/>
      <c r="N695" s="576"/>
      <c r="O695" s="576"/>
      <c r="P695" s="576"/>
      <c r="Q695" s="576"/>
      <c r="R695" s="576"/>
      <c r="S695" s="576"/>
      <c r="T695"/>
      <c r="U695"/>
      <c r="V695"/>
      <c r="W695"/>
      <c r="X695"/>
      <c r="Y695"/>
      <c r="Z695"/>
      <c r="AA695"/>
      <c r="AB695"/>
    </row>
    <row r="696" spans="1:28" ht="15.75" customHeight="1">
      <c r="A696" s="359"/>
      <c r="B696" s="601" t="s">
        <v>613</v>
      </c>
      <c r="C696" s="602"/>
      <c r="D696" s="602"/>
      <c r="E696" s="602"/>
      <c r="F696" s="602"/>
      <c r="G696" s="602"/>
      <c r="H696" s="602"/>
      <c r="I696" s="595"/>
      <c r="J696" s="570"/>
      <c r="K696" s="570"/>
      <c r="L696" s="570"/>
      <c r="M696" s="575"/>
      <c r="N696" s="576"/>
      <c r="O696" s="576"/>
      <c r="P696" s="576"/>
      <c r="Q696" s="576"/>
      <c r="R696" s="576"/>
      <c r="S696" s="576"/>
      <c r="T696"/>
      <c r="U696"/>
      <c r="V696"/>
      <c r="W696"/>
      <c r="X696"/>
      <c r="Y696"/>
      <c r="Z696"/>
      <c r="AA696"/>
      <c r="AB696"/>
    </row>
    <row r="697" spans="1:28" ht="15.75" customHeight="1">
      <c r="A697" s="359"/>
      <c r="B697" s="274" t="s">
        <v>754</v>
      </c>
      <c r="C697" s="274"/>
      <c r="D697" s="275"/>
      <c r="E697" s="274"/>
      <c r="F697" s="274"/>
      <c r="G697" s="441"/>
      <c r="H697" s="604"/>
      <c r="I697" s="595"/>
      <c r="J697" s="570"/>
      <c r="K697" s="570"/>
      <c r="L697" s="570"/>
      <c r="M697" s="575"/>
      <c r="N697" s="576"/>
      <c r="O697" s="576"/>
      <c r="P697" s="576"/>
      <c r="Q697" s="576"/>
      <c r="R697" s="576"/>
      <c r="S697" s="576"/>
      <c r="T697"/>
      <c r="U697"/>
      <c r="V697"/>
      <c r="W697"/>
      <c r="X697"/>
      <c r="Y697"/>
      <c r="Z697"/>
      <c r="AA697"/>
      <c r="AB697"/>
    </row>
    <row r="698" spans="1:28" ht="15.75" customHeight="1">
      <c r="A698" s="359"/>
      <c r="B698" s="109" t="s">
        <v>589</v>
      </c>
      <c r="C698" s="109" t="s">
        <v>590</v>
      </c>
      <c r="D698" s="175" t="s">
        <v>591</v>
      </c>
      <c r="E698" s="176" t="s">
        <v>592</v>
      </c>
      <c r="F698" s="176" t="s">
        <v>730</v>
      </c>
      <c r="G698" s="422" t="s">
        <v>731</v>
      </c>
      <c r="H698" s="607" t="s">
        <v>593</v>
      </c>
      <c r="I698" s="595"/>
      <c r="J698" s="570"/>
      <c r="K698" s="570"/>
      <c r="L698" s="570"/>
      <c r="M698" s="575"/>
      <c r="N698" s="576"/>
      <c r="O698" s="576"/>
      <c r="P698" s="576"/>
      <c r="Q698" s="576"/>
      <c r="R698" s="576"/>
      <c r="S698" s="576"/>
      <c r="T698"/>
      <c r="U698"/>
      <c r="V698"/>
      <c r="W698"/>
      <c r="X698"/>
      <c r="Y698"/>
      <c r="Z698"/>
      <c r="AA698"/>
      <c r="AB698"/>
    </row>
    <row r="699" spans="1:28" ht="15.75" customHeight="1">
      <c r="A699" s="359"/>
      <c r="B699" s="141" t="s">
        <v>1261</v>
      </c>
      <c r="C699" s="220" t="s">
        <v>1262</v>
      </c>
      <c r="D699" s="221">
        <v>50000</v>
      </c>
      <c r="E699" s="210"/>
      <c r="F699" s="221">
        <v>50000</v>
      </c>
      <c r="G699" s="367">
        <v>0</v>
      </c>
      <c r="H699" s="616"/>
      <c r="I699" s="595"/>
      <c r="J699" s="570"/>
      <c r="K699" s="570"/>
      <c r="L699" s="570"/>
      <c r="M699" s="575"/>
      <c r="N699" s="576"/>
      <c r="O699" s="576"/>
      <c r="P699" s="576"/>
      <c r="Q699" s="576"/>
      <c r="R699" s="576"/>
      <c r="S699" s="576"/>
      <c r="T699"/>
      <c r="U699"/>
      <c r="V699"/>
      <c r="W699"/>
      <c r="X699"/>
      <c r="Y699"/>
      <c r="Z699"/>
      <c r="AA699"/>
      <c r="AB699"/>
    </row>
    <row r="700" spans="1:28" ht="15.75" customHeight="1">
      <c r="A700" s="359"/>
      <c r="B700" s="621" t="s">
        <v>600</v>
      </c>
      <c r="C700" s="595"/>
      <c r="D700" s="178">
        <f>D699</f>
        <v>50000</v>
      </c>
      <c r="E700" s="276"/>
      <c r="F700" s="515">
        <v>0</v>
      </c>
      <c r="G700" s="480">
        <v>0</v>
      </c>
      <c r="H700" s="621"/>
      <c r="I700" s="595"/>
      <c r="J700" s="570"/>
      <c r="K700" s="570"/>
      <c r="L700" s="570"/>
      <c r="M700" s="575"/>
      <c r="N700" s="576"/>
      <c r="O700" s="576"/>
      <c r="P700" s="576"/>
      <c r="Q700" s="576"/>
      <c r="R700" s="576"/>
      <c r="S700" s="576"/>
      <c r="T700"/>
      <c r="U700"/>
      <c r="V700"/>
      <c r="W700"/>
      <c r="X700"/>
      <c r="Y700"/>
      <c r="Z700"/>
      <c r="AA700"/>
      <c r="AB700"/>
    </row>
    <row r="701" spans="1:28" ht="15.75" customHeight="1">
      <c r="A701" s="359"/>
      <c r="B701" s="604" t="s">
        <v>758</v>
      </c>
      <c r="C701" s="602"/>
      <c r="D701" s="602"/>
      <c r="E701" s="602"/>
      <c r="F701" s="602"/>
      <c r="G701" s="602"/>
      <c r="H701" s="602"/>
      <c r="I701" s="595"/>
      <c r="J701" s="570"/>
      <c r="K701" s="570"/>
      <c r="L701" s="570"/>
      <c r="M701" s="575"/>
      <c r="N701" s="576"/>
      <c r="O701" s="576"/>
      <c r="P701" s="576"/>
      <c r="Q701" s="576"/>
      <c r="R701" s="576"/>
      <c r="S701" s="576"/>
      <c r="T701"/>
      <c r="U701"/>
      <c r="V701"/>
      <c r="W701"/>
      <c r="X701"/>
      <c r="Y701"/>
      <c r="Z701"/>
      <c r="AA701"/>
      <c r="AB701"/>
    </row>
    <row r="702" spans="1:28" ht="15.75" customHeight="1">
      <c r="A702" s="359"/>
      <c r="B702" s="109" t="s">
        <v>642</v>
      </c>
      <c r="C702" s="109" t="s">
        <v>616</v>
      </c>
      <c r="D702" s="175" t="s">
        <v>1104</v>
      </c>
      <c r="E702" s="176" t="s">
        <v>592</v>
      </c>
      <c r="F702" s="176" t="s">
        <v>730</v>
      </c>
      <c r="G702" s="422" t="s">
        <v>731</v>
      </c>
      <c r="H702" s="607" t="s">
        <v>593</v>
      </c>
      <c r="I702" s="595"/>
      <c r="J702" s="570"/>
      <c r="K702" s="570"/>
      <c r="L702" s="570"/>
      <c r="M702" s="575"/>
      <c r="N702" s="576"/>
      <c r="O702" s="576"/>
      <c r="P702" s="576"/>
      <c r="Q702" s="576"/>
      <c r="R702" s="576"/>
      <c r="S702" s="576"/>
      <c r="T702"/>
      <c r="U702"/>
      <c r="V702"/>
      <c r="W702"/>
      <c r="X702"/>
      <c r="Y702"/>
      <c r="Z702"/>
      <c r="AA702"/>
      <c r="AB702"/>
    </row>
    <row r="703" spans="1:28" ht="15.75" customHeight="1">
      <c r="A703" s="359"/>
      <c r="B703" s="632" t="s">
        <v>672</v>
      </c>
      <c r="C703" s="220" t="s">
        <v>312</v>
      </c>
      <c r="D703" s="221">
        <v>4500</v>
      </c>
      <c r="E703" s="210">
        <f>D703/D$751</f>
        <v>1.7064522856980339E-2</v>
      </c>
      <c r="F703" s="221">
        <v>4500</v>
      </c>
      <c r="G703" s="367">
        <f>F703/D703</f>
        <v>1</v>
      </c>
      <c r="H703" s="600" t="s">
        <v>1032</v>
      </c>
      <c r="I703" s="595"/>
      <c r="J703" s="570"/>
      <c r="K703" s="570"/>
      <c r="L703" s="570"/>
      <c r="M703" s="575"/>
      <c r="N703" s="576"/>
      <c r="O703" s="576"/>
      <c r="P703" s="576"/>
      <c r="Q703" s="576"/>
      <c r="R703" s="576"/>
      <c r="S703" s="576"/>
      <c r="T703"/>
      <c r="U703"/>
      <c r="V703"/>
      <c r="W703"/>
      <c r="X703"/>
      <c r="Y703"/>
      <c r="Z703"/>
      <c r="AA703"/>
      <c r="AB703"/>
    </row>
    <row r="704" spans="1:28" ht="15.75" customHeight="1">
      <c r="A704" s="359"/>
      <c r="B704" s="598"/>
      <c r="C704" s="220" t="s">
        <v>1105</v>
      </c>
      <c r="D704" s="221">
        <v>1200</v>
      </c>
      <c r="E704" s="210">
        <f>D704/D$751</f>
        <v>4.5505394285280899E-3</v>
      </c>
      <c r="F704" s="221">
        <v>1164</v>
      </c>
      <c r="G704" s="367">
        <f>F704/D704</f>
        <v>0.97</v>
      </c>
      <c r="H704" s="600" t="s">
        <v>1348</v>
      </c>
      <c r="I704" s="595"/>
      <c r="J704" s="570"/>
      <c r="K704" s="570"/>
      <c r="L704" s="570"/>
      <c r="M704" s="575"/>
      <c r="N704" s="576"/>
      <c r="O704" s="576"/>
      <c r="P704" s="576"/>
      <c r="Q704" s="576"/>
      <c r="R704" s="576"/>
      <c r="S704" s="576"/>
      <c r="T704"/>
      <c r="U704"/>
      <c r="V704"/>
      <c r="W704"/>
      <c r="X704"/>
      <c r="Y704"/>
      <c r="Z704"/>
      <c r="AA704"/>
      <c r="AB704"/>
    </row>
    <row r="705" spans="1:28" ht="15.75" customHeight="1">
      <c r="A705" s="359"/>
      <c r="B705" s="598"/>
      <c r="C705" s="220" t="s">
        <v>1106</v>
      </c>
      <c r="D705" s="221">
        <v>400</v>
      </c>
      <c r="E705" s="210">
        <f>D705/D$751</f>
        <v>1.5168464761760301E-3</v>
      </c>
      <c r="F705" s="221">
        <v>0</v>
      </c>
      <c r="G705" s="367">
        <f>F705/D705</f>
        <v>0</v>
      </c>
      <c r="H705" s="600" t="s">
        <v>1349</v>
      </c>
      <c r="I705" s="595"/>
      <c r="J705" s="570"/>
      <c r="K705" s="570"/>
      <c r="L705" s="570"/>
      <c r="M705" s="575"/>
      <c r="N705" s="576"/>
      <c r="O705" s="576"/>
      <c r="P705" s="576"/>
      <c r="Q705" s="576"/>
      <c r="R705" s="576"/>
      <c r="S705" s="576"/>
      <c r="T705"/>
      <c r="U705"/>
      <c r="V705"/>
      <c r="W705"/>
      <c r="X705"/>
      <c r="Y705"/>
      <c r="Z705"/>
      <c r="AA705"/>
      <c r="AB705"/>
    </row>
    <row r="706" spans="1:28" ht="15.75" customHeight="1">
      <c r="A706" s="359"/>
      <c r="B706" s="599"/>
      <c r="C706" s="220" t="s">
        <v>738</v>
      </c>
      <c r="D706" s="221">
        <v>1000</v>
      </c>
      <c r="E706" s="210">
        <f>D706/D$751</f>
        <v>3.7921161904400751E-3</v>
      </c>
      <c r="F706" s="221">
        <v>548</v>
      </c>
      <c r="G706" s="367">
        <f>F706/D706</f>
        <v>0.54800000000000004</v>
      </c>
      <c r="H706" s="605" t="s">
        <v>1350</v>
      </c>
      <c r="I706" s="595"/>
      <c r="J706" s="570"/>
      <c r="K706" s="570"/>
      <c r="L706" s="570"/>
      <c r="M706" s="575"/>
      <c r="N706" s="576"/>
      <c r="O706" s="576"/>
      <c r="P706" s="576"/>
      <c r="Q706" s="576"/>
      <c r="R706" s="576"/>
      <c r="S706" s="576"/>
      <c r="T706"/>
      <c r="U706"/>
      <c r="V706"/>
      <c r="W706"/>
      <c r="X706"/>
      <c r="Y706"/>
      <c r="Z706"/>
      <c r="AA706"/>
      <c r="AB706"/>
    </row>
    <row r="707" spans="1:28" ht="15.75" customHeight="1">
      <c r="A707" s="359"/>
      <c r="B707" s="594" t="s">
        <v>579</v>
      </c>
      <c r="C707" s="595"/>
      <c r="D707" s="192">
        <f>SUM(D703:D706)</f>
        <v>7100</v>
      </c>
      <c r="E707" s="277">
        <f>D707/D$751</f>
        <v>2.6924024952124533E-2</v>
      </c>
      <c r="F707" s="374">
        <f>SUM(F703:F706)</f>
        <v>6212</v>
      </c>
      <c r="G707" s="434">
        <f>F707/D707</f>
        <v>0.87492957746478872</v>
      </c>
      <c r="H707" s="594"/>
      <c r="I707" s="595"/>
      <c r="J707" s="570"/>
      <c r="K707" s="570"/>
      <c r="L707" s="570"/>
      <c r="M707" s="575"/>
      <c r="N707" s="576"/>
      <c r="O707" s="576"/>
      <c r="P707" s="576"/>
      <c r="Q707" s="576"/>
      <c r="R707" s="576"/>
      <c r="S707" s="576"/>
      <c r="T707"/>
      <c r="U707"/>
      <c r="V707"/>
      <c r="W707"/>
      <c r="X707"/>
      <c r="Y707"/>
      <c r="Z707"/>
      <c r="AA707"/>
      <c r="AB707"/>
    </row>
    <row r="708" spans="1:28" ht="15.75" customHeight="1">
      <c r="A708" s="359"/>
      <c r="B708" s="637" t="s">
        <v>704</v>
      </c>
      <c r="C708" s="602"/>
      <c r="D708" s="602"/>
      <c r="E708" s="602"/>
      <c r="F708" s="602"/>
      <c r="G708" s="602"/>
      <c r="H708" s="602"/>
      <c r="I708" s="595"/>
      <c r="J708" s="570"/>
      <c r="K708" s="570"/>
      <c r="L708" s="570"/>
      <c r="M708" s="575"/>
      <c r="N708" s="576"/>
      <c r="O708" s="576"/>
      <c r="P708" s="576"/>
      <c r="Q708" s="576"/>
      <c r="R708" s="576"/>
      <c r="S708" s="576"/>
      <c r="T708"/>
      <c r="U708"/>
      <c r="V708"/>
      <c r="W708"/>
      <c r="X708"/>
      <c r="Y708"/>
      <c r="Z708"/>
      <c r="AA708"/>
      <c r="AB708"/>
    </row>
    <row r="709" spans="1:28" ht="15.75" customHeight="1">
      <c r="A709" s="359"/>
      <c r="B709" s="109" t="s">
        <v>642</v>
      </c>
      <c r="C709" s="203" t="s">
        <v>616</v>
      </c>
      <c r="D709" s="175" t="s">
        <v>591</v>
      </c>
      <c r="E709" s="176" t="s">
        <v>592</v>
      </c>
      <c r="F709" s="176" t="s">
        <v>730</v>
      </c>
      <c r="G709" s="422" t="s">
        <v>731</v>
      </c>
      <c r="H709" s="628" t="s">
        <v>593</v>
      </c>
      <c r="I709" s="595"/>
      <c r="J709" s="570"/>
      <c r="K709" s="570"/>
      <c r="L709" s="570"/>
      <c r="M709" s="575"/>
      <c r="N709" s="576"/>
      <c r="O709" s="576"/>
      <c r="P709" s="576"/>
      <c r="Q709" s="576"/>
      <c r="R709" s="576"/>
      <c r="S709" s="576"/>
      <c r="T709"/>
      <c r="U709"/>
      <c r="V709"/>
      <c r="W709"/>
      <c r="X709"/>
      <c r="Y709"/>
      <c r="Z709"/>
      <c r="AA709"/>
      <c r="AB709"/>
    </row>
    <row r="710" spans="1:28" ht="15.75" customHeight="1">
      <c r="A710" s="359"/>
      <c r="B710" s="638" t="s">
        <v>1109</v>
      </c>
      <c r="C710" s="220" t="s">
        <v>736</v>
      </c>
      <c r="D710" s="221">
        <v>2300</v>
      </c>
      <c r="E710" s="210">
        <f t="shared" ref="E710:E720" si="75">D710/D$751</f>
        <v>8.7218672380121719E-3</v>
      </c>
      <c r="F710" s="221">
        <v>2297</v>
      </c>
      <c r="G710" s="367">
        <f t="shared" ref="G710:G719" si="76">F710/D710</f>
        <v>0.9986956521739131</v>
      </c>
      <c r="H710" s="703" t="s">
        <v>1414</v>
      </c>
      <c r="I710" s="656"/>
      <c r="J710" s="570"/>
      <c r="K710" s="570"/>
      <c r="L710" s="570"/>
      <c r="M710" s="575"/>
      <c r="N710" s="576"/>
      <c r="O710" s="576"/>
      <c r="P710" s="576"/>
      <c r="Q710" s="576"/>
      <c r="R710" s="576"/>
      <c r="S710" s="576"/>
      <c r="T710"/>
      <c r="U710"/>
      <c r="V710"/>
      <c r="W710"/>
      <c r="X710"/>
      <c r="Y710"/>
      <c r="Z710"/>
      <c r="AA710"/>
      <c r="AB710"/>
    </row>
    <row r="711" spans="1:28" ht="15.75" customHeight="1">
      <c r="A711" s="359"/>
      <c r="B711" s="599"/>
      <c r="C711" s="220" t="s">
        <v>875</v>
      </c>
      <c r="D711" s="221">
        <v>200</v>
      </c>
      <c r="E711" s="210">
        <f t="shared" si="75"/>
        <v>7.5842323808801505E-4</v>
      </c>
      <c r="F711" s="221">
        <v>0</v>
      </c>
      <c r="G711" s="367">
        <f t="shared" si="76"/>
        <v>0</v>
      </c>
      <c r="H711" s="616" t="s">
        <v>1351</v>
      </c>
      <c r="I711" s="595"/>
      <c r="J711" s="570"/>
      <c r="K711" s="570"/>
      <c r="L711" s="570"/>
      <c r="M711" s="575"/>
      <c r="N711" s="576"/>
      <c r="O711" s="576"/>
      <c r="P711" s="576"/>
      <c r="Q711" s="576"/>
      <c r="R711" s="576"/>
      <c r="S711" s="576"/>
      <c r="T711"/>
      <c r="U711"/>
      <c r="V711"/>
      <c r="W711"/>
      <c r="X711"/>
      <c r="Y711"/>
      <c r="Z711"/>
      <c r="AA711"/>
      <c r="AB711"/>
    </row>
    <row r="712" spans="1:28" ht="15.75" customHeight="1">
      <c r="A712" s="359"/>
      <c r="B712" s="632" t="s">
        <v>1112</v>
      </c>
      <c r="C712" s="220" t="s">
        <v>736</v>
      </c>
      <c r="D712" s="221">
        <v>1000</v>
      </c>
      <c r="E712" s="210">
        <f t="shared" si="75"/>
        <v>3.7921161904400751E-3</v>
      </c>
      <c r="F712" s="221">
        <v>0</v>
      </c>
      <c r="G712" s="367">
        <f t="shared" si="76"/>
        <v>0</v>
      </c>
      <c r="H712" s="702" t="s">
        <v>1352</v>
      </c>
      <c r="I712" s="595"/>
      <c r="J712" s="570"/>
      <c r="K712" s="570"/>
      <c r="L712" s="570"/>
      <c r="M712" s="575"/>
      <c r="N712" s="576"/>
      <c r="O712" s="576"/>
      <c r="P712" s="576"/>
      <c r="Q712" s="576"/>
      <c r="R712" s="576"/>
      <c r="S712" s="576"/>
      <c r="T712"/>
      <c r="U712"/>
      <c r="V712"/>
      <c r="W712"/>
      <c r="X712"/>
      <c r="Y712"/>
      <c r="Z712"/>
      <c r="AA712"/>
      <c r="AB712"/>
    </row>
    <row r="713" spans="1:28" ht="15.75" customHeight="1">
      <c r="A713" s="359"/>
      <c r="B713" s="598"/>
      <c r="C713" s="220" t="s">
        <v>875</v>
      </c>
      <c r="D713" s="221">
        <v>620</v>
      </c>
      <c r="E713" s="210">
        <f t="shared" si="75"/>
        <v>2.3511120380728463E-3</v>
      </c>
      <c r="F713" s="221">
        <v>0</v>
      </c>
      <c r="G713" s="367">
        <f t="shared" si="76"/>
        <v>0</v>
      </c>
      <c r="H713" s="702" t="s">
        <v>1352</v>
      </c>
      <c r="I713" s="595"/>
      <c r="J713" s="570"/>
      <c r="K713" s="570"/>
      <c r="L713" s="570"/>
      <c r="M713" s="575"/>
      <c r="N713" s="576"/>
      <c r="O713" s="576"/>
      <c r="P713" s="576"/>
      <c r="Q713" s="576"/>
      <c r="R713" s="576"/>
      <c r="S713" s="576"/>
      <c r="T713"/>
      <c r="U713"/>
      <c r="V713"/>
      <c r="W713"/>
      <c r="X713"/>
      <c r="Y713"/>
      <c r="Z713"/>
      <c r="AA713"/>
      <c r="AB713"/>
    </row>
    <row r="714" spans="1:28" ht="15.75" customHeight="1">
      <c r="A714" s="359"/>
      <c r="B714" s="599"/>
      <c r="C714" s="220" t="s">
        <v>1115</v>
      </c>
      <c r="D714" s="221">
        <v>6000</v>
      </c>
      <c r="E714" s="210">
        <f t="shared" si="75"/>
        <v>2.275269714264045E-2</v>
      </c>
      <c r="F714" s="221">
        <v>0</v>
      </c>
      <c r="G714" s="367">
        <f t="shared" si="76"/>
        <v>0</v>
      </c>
      <c r="H714" s="702" t="s">
        <v>1352</v>
      </c>
      <c r="I714" s="595"/>
      <c r="J714" s="570"/>
      <c r="K714" s="570"/>
      <c r="L714" s="570"/>
      <c r="M714" s="575"/>
      <c r="N714" s="576"/>
      <c r="O714" s="576"/>
      <c r="P714" s="576"/>
      <c r="Q714" s="576"/>
      <c r="R714" s="576"/>
      <c r="S714" s="576"/>
      <c r="T714"/>
      <c r="U714"/>
      <c r="V714"/>
      <c r="W714"/>
      <c r="X714"/>
      <c r="Y714"/>
      <c r="Z714"/>
      <c r="AA714"/>
      <c r="AB714"/>
    </row>
    <row r="715" spans="1:28" ht="15.75" customHeight="1">
      <c r="A715" s="359"/>
      <c r="B715" s="632" t="s">
        <v>1117</v>
      </c>
      <c r="C715" s="220" t="s">
        <v>1118</v>
      </c>
      <c r="D715" s="221">
        <v>5000</v>
      </c>
      <c r="E715" s="210">
        <f t="shared" si="75"/>
        <v>1.8960580952200375E-2</v>
      </c>
      <c r="F715" s="221">
        <v>5000</v>
      </c>
      <c r="G715" s="367">
        <f t="shared" si="76"/>
        <v>1</v>
      </c>
      <c r="H715" s="649" t="s">
        <v>1353</v>
      </c>
      <c r="I715" s="595"/>
      <c r="J715" s="570"/>
      <c r="K715" s="570"/>
      <c r="L715" s="570"/>
      <c r="M715" s="575"/>
      <c r="N715" s="576"/>
      <c r="O715" s="576"/>
      <c r="P715" s="576"/>
      <c r="Q715" s="576"/>
      <c r="R715" s="576"/>
      <c r="S715" s="576"/>
      <c r="T715"/>
      <c r="U715"/>
      <c r="V715"/>
      <c r="W715"/>
      <c r="X715"/>
      <c r="Y715"/>
      <c r="Z715"/>
      <c r="AA715"/>
      <c r="AB715"/>
    </row>
    <row r="716" spans="1:28" ht="15.75" customHeight="1">
      <c r="A716" s="359"/>
      <c r="B716" s="598"/>
      <c r="C716" s="880" t="s">
        <v>1120</v>
      </c>
      <c r="D716" s="881">
        <v>14250</v>
      </c>
      <c r="E716" s="882">
        <f t="shared" si="75"/>
        <v>5.4037655713771067E-2</v>
      </c>
      <c r="F716" s="221">
        <v>14150</v>
      </c>
      <c r="G716" s="367">
        <f t="shared" si="76"/>
        <v>0.99298245614035086</v>
      </c>
      <c r="H716" s="883" t="s">
        <v>1498</v>
      </c>
      <c r="I716" s="884"/>
      <c r="J716" s="570"/>
      <c r="K716" s="570"/>
      <c r="L716" s="570"/>
      <c r="M716" s="575"/>
      <c r="N716" s="576"/>
      <c r="O716" s="576"/>
      <c r="P716" s="576"/>
      <c r="Q716" s="576"/>
      <c r="R716" s="576"/>
      <c r="S716" s="576"/>
      <c r="T716"/>
      <c r="U716"/>
      <c r="V716"/>
      <c r="W716"/>
      <c r="X716"/>
      <c r="Y716"/>
      <c r="Z716"/>
      <c r="AA716"/>
      <c r="AB716"/>
    </row>
    <row r="717" spans="1:28" ht="15.75" customHeight="1">
      <c r="A717" s="359"/>
      <c r="B717" s="598"/>
      <c r="C717" s="220" t="s">
        <v>1121</v>
      </c>
      <c r="D717" s="221">
        <v>6500</v>
      </c>
      <c r="E717" s="210">
        <f t="shared" si="75"/>
        <v>2.464875523786049E-2</v>
      </c>
      <c r="F717" s="221">
        <v>6500</v>
      </c>
      <c r="G717" s="367">
        <f t="shared" si="76"/>
        <v>1</v>
      </c>
      <c r="H717" s="616" t="s">
        <v>1122</v>
      </c>
      <c r="I717" s="595"/>
      <c r="J717" s="570"/>
      <c r="K717" s="570"/>
      <c r="L717" s="570"/>
      <c r="M717" s="575"/>
      <c r="N717" s="576"/>
      <c r="O717" s="576"/>
      <c r="P717" s="576"/>
      <c r="Q717" s="576"/>
      <c r="R717" s="576"/>
      <c r="S717" s="576"/>
      <c r="T717"/>
      <c r="U717"/>
      <c r="V717"/>
      <c r="W717"/>
      <c r="X717"/>
      <c r="Y717"/>
      <c r="Z717"/>
      <c r="AA717"/>
      <c r="AB717"/>
    </row>
    <row r="718" spans="1:28" ht="15.75" customHeight="1">
      <c r="A718" s="359"/>
      <c r="B718" s="598"/>
      <c r="C718" s="220" t="s">
        <v>1123</v>
      </c>
      <c r="D718" s="221">
        <v>1800</v>
      </c>
      <c r="E718" s="210">
        <f t="shared" si="75"/>
        <v>6.8258091427921353E-3</v>
      </c>
      <c r="F718" s="221">
        <v>1152</v>
      </c>
      <c r="G718" s="367">
        <f t="shared" si="76"/>
        <v>0.64</v>
      </c>
      <c r="H718" s="703" t="s">
        <v>1415</v>
      </c>
      <c r="I718" s="656"/>
      <c r="J718" s="570"/>
      <c r="K718" s="570"/>
      <c r="L718" s="570"/>
      <c r="M718" s="575"/>
      <c r="N718" s="576"/>
      <c r="O718" s="576"/>
      <c r="P718" s="576"/>
      <c r="Q718" s="576"/>
      <c r="R718" s="576"/>
      <c r="S718" s="576"/>
      <c r="T718"/>
      <c r="U718"/>
      <c r="V718"/>
      <c r="W718"/>
      <c r="X718"/>
      <c r="Y718"/>
      <c r="Z718"/>
      <c r="AA718"/>
      <c r="AB718"/>
    </row>
    <row r="719" spans="1:28" ht="15.75" customHeight="1">
      <c r="A719" s="359"/>
      <c r="B719" s="599"/>
      <c r="C719" s="220" t="s">
        <v>1125</v>
      </c>
      <c r="D719" s="221">
        <v>6500</v>
      </c>
      <c r="E719" s="210">
        <f t="shared" si="75"/>
        <v>2.464875523786049E-2</v>
      </c>
      <c r="F719" s="221">
        <v>6500</v>
      </c>
      <c r="G719" s="367">
        <f t="shared" si="76"/>
        <v>1</v>
      </c>
      <c r="H719" s="649" t="s">
        <v>1354</v>
      </c>
      <c r="I719" s="595"/>
      <c r="J719" s="570"/>
      <c r="K719" s="570"/>
      <c r="L719" s="570"/>
      <c r="M719" s="575"/>
      <c r="N719" s="576"/>
      <c r="O719" s="576"/>
      <c r="P719" s="576"/>
      <c r="Q719" s="576"/>
      <c r="R719" s="576"/>
      <c r="S719" s="576"/>
      <c r="T719"/>
      <c r="U719"/>
      <c r="V719"/>
      <c r="W719"/>
      <c r="X719"/>
      <c r="Y719"/>
      <c r="Z719"/>
      <c r="AA719"/>
      <c r="AB719"/>
    </row>
    <row r="720" spans="1:28" ht="15.75" customHeight="1">
      <c r="A720" s="359"/>
      <c r="B720" s="594" t="s">
        <v>579</v>
      </c>
      <c r="C720" s="595"/>
      <c r="D720" s="192">
        <f>SUM(D710:D719)</f>
        <v>44170</v>
      </c>
      <c r="E720" s="277">
        <f t="shared" si="75"/>
        <v>0.16749777213173811</v>
      </c>
      <c r="F720" s="374">
        <f>SUM(F710:F719)</f>
        <v>35599</v>
      </c>
      <c r="G720" s="434">
        <f>F720/D720</f>
        <v>0.80595426760244515</v>
      </c>
      <c r="H720" s="594"/>
      <c r="I720" s="595"/>
      <c r="J720" s="570"/>
      <c r="K720" s="570"/>
      <c r="L720" s="570"/>
      <c r="M720" s="575"/>
      <c r="N720" s="576"/>
      <c r="O720" s="576"/>
      <c r="P720" s="576"/>
      <c r="Q720" s="576"/>
      <c r="R720" s="576"/>
      <c r="S720" s="576"/>
      <c r="T720"/>
      <c r="U720"/>
      <c r="V720"/>
      <c r="W720"/>
      <c r="X720"/>
      <c r="Y720"/>
      <c r="Z720"/>
      <c r="AA720"/>
      <c r="AB720"/>
    </row>
    <row r="721" spans="1:28" ht="15.75" customHeight="1">
      <c r="A721" s="359"/>
      <c r="B721" s="637" t="s">
        <v>705</v>
      </c>
      <c r="C721" s="602"/>
      <c r="D721" s="602"/>
      <c r="E721" s="602"/>
      <c r="F721" s="602"/>
      <c r="G721" s="602"/>
      <c r="H721" s="602"/>
      <c r="I721" s="595"/>
      <c r="J721" s="570"/>
      <c r="K721" s="570"/>
      <c r="L721" s="570"/>
      <c r="M721" s="575"/>
      <c r="N721" s="576"/>
      <c r="O721" s="576"/>
      <c r="P721" s="576"/>
      <c r="Q721" s="576"/>
      <c r="R721" s="576"/>
      <c r="S721" s="576"/>
      <c r="T721"/>
      <c r="U721"/>
      <c r="V721"/>
      <c r="W721"/>
      <c r="X721"/>
      <c r="Y721"/>
      <c r="Z721"/>
      <c r="AA721"/>
      <c r="AB721"/>
    </row>
    <row r="722" spans="1:28" ht="15.75" customHeight="1">
      <c r="A722" s="359"/>
      <c r="B722" s="109" t="s">
        <v>642</v>
      </c>
      <c r="C722" s="203" t="s">
        <v>616</v>
      </c>
      <c r="D722" s="175" t="s">
        <v>591</v>
      </c>
      <c r="E722" s="176" t="s">
        <v>592</v>
      </c>
      <c r="F722" s="176" t="s">
        <v>730</v>
      </c>
      <c r="G722" s="422" t="s">
        <v>731</v>
      </c>
      <c r="H722" s="628" t="s">
        <v>593</v>
      </c>
      <c r="I722" s="595"/>
      <c r="J722" s="570"/>
      <c r="K722" s="570"/>
      <c r="L722" s="570"/>
      <c r="M722" s="575"/>
      <c r="N722" s="576"/>
      <c r="O722" s="576"/>
      <c r="P722" s="576"/>
      <c r="Q722" s="576"/>
      <c r="R722" s="576"/>
      <c r="S722" s="576"/>
      <c r="T722"/>
      <c r="U722"/>
      <c r="V722"/>
      <c r="W722"/>
      <c r="X722"/>
      <c r="Y722"/>
      <c r="Z722"/>
      <c r="AA722"/>
      <c r="AB722"/>
    </row>
    <row r="723" spans="1:28" ht="15.75" customHeight="1">
      <c r="A723" s="359"/>
      <c r="B723" s="632" t="s">
        <v>1127</v>
      </c>
      <c r="C723" s="220" t="s">
        <v>1128</v>
      </c>
      <c r="D723" s="221">
        <v>1000</v>
      </c>
      <c r="E723" s="210">
        <f t="shared" ref="E723:E741" si="77">D723/D$751</f>
        <v>3.7921161904400751E-3</v>
      </c>
      <c r="F723" s="221">
        <v>760</v>
      </c>
      <c r="G723" s="367">
        <f t="shared" ref="G723:G740" si="78">F723/D723</f>
        <v>0.76</v>
      </c>
      <c r="H723" s="649" t="s">
        <v>1355</v>
      </c>
      <c r="I723" s="595"/>
      <c r="J723" s="570"/>
      <c r="K723" s="570"/>
      <c r="L723" s="570"/>
      <c r="M723" s="575"/>
      <c r="N723" s="576"/>
      <c r="O723" s="576"/>
      <c r="P723" s="576"/>
      <c r="Q723" s="576"/>
      <c r="R723" s="576"/>
      <c r="S723" s="576"/>
      <c r="T723"/>
      <c r="U723"/>
      <c r="V723"/>
      <c r="W723"/>
      <c r="X723"/>
      <c r="Y723"/>
      <c r="Z723"/>
      <c r="AA723"/>
      <c r="AB723"/>
    </row>
    <row r="724" spans="1:28" ht="15.75" customHeight="1">
      <c r="A724" s="359"/>
      <c r="B724" s="599"/>
      <c r="C724" s="220" t="s">
        <v>679</v>
      </c>
      <c r="D724" s="221">
        <v>2300</v>
      </c>
      <c r="E724" s="210">
        <f t="shared" si="77"/>
        <v>8.7218672380121719E-3</v>
      </c>
      <c r="F724" s="221">
        <v>2270</v>
      </c>
      <c r="G724" s="367">
        <f t="shared" si="78"/>
        <v>0.9869565217391304</v>
      </c>
      <c r="H724" s="703" t="s">
        <v>1416</v>
      </c>
      <c r="I724" s="656"/>
      <c r="J724" s="570"/>
      <c r="K724" s="570"/>
      <c r="L724" s="570"/>
      <c r="M724" s="575"/>
      <c r="N724" s="576"/>
      <c r="O724" s="576"/>
      <c r="P724" s="576"/>
      <c r="Q724" s="576"/>
      <c r="R724" s="576"/>
      <c r="S724" s="576"/>
      <c r="T724"/>
      <c r="U724"/>
      <c r="V724"/>
      <c r="W724"/>
      <c r="X724"/>
      <c r="Y724"/>
      <c r="Z724"/>
      <c r="AA724"/>
      <c r="AB724"/>
    </row>
    <row r="725" spans="1:28" ht="15.75" customHeight="1">
      <c r="A725" s="359"/>
      <c r="B725" s="632" t="s">
        <v>1131</v>
      </c>
      <c r="C725" s="220" t="s">
        <v>1132</v>
      </c>
      <c r="D725" s="221">
        <v>11925</v>
      </c>
      <c r="E725" s="210">
        <f t="shared" si="77"/>
        <v>4.5220985570997893E-2</v>
      </c>
      <c r="F725" s="221">
        <v>10575</v>
      </c>
      <c r="G725" s="367">
        <f t="shared" si="78"/>
        <v>0.8867924528301887</v>
      </c>
      <c r="H725" s="691" t="s">
        <v>1437</v>
      </c>
      <c r="I725" s="656"/>
      <c r="J725" s="570"/>
      <c r="K725" s="570"/>
      <c r="L725" s="570"/>
      <c r="M725" s="575"/>
      <c r="N725" s="576"/>
      <c r="O725" s="576"/>
      <c r="P725" s="576"/>
      <c r="Q725" s="576"/>
      <c r="R725" s="576"/>
      <c r="S725" s="576"/>
      <c r="T725"/>
      <c r="U725"/>
      <c r="V725"/>
      <c r="W725"/>
      <c r="X725"/>
      <c r="Y725"/>
      <c r="Z725"/>
      <c r="AA725"/>
      <c r="AB725"/>
    </row>
    <row r="726" spans="1:28" ht="15.75" customHeight="1">
      <c r="A726" s="359"/>
      <c r="B726" s="598"/>
      <c r="C726" s="220" t="s">
        <v>1134</v>
      </c>
      <c r="D726" s="221">
        <v>600</v>
      </c>
      <c r="E726" s="210">
        <f t="shared" si="77"/>
        <v>2.2752697142640449E-3</v>
      </c>
      <c r="F726" s="221">
        <v>600</v>
      </c>
      <c r="G726" s="367">
        <f t="shared" si="78"/>
        <v>1</v>
      </c>
      <c r="H726" s="616" t="s">
        <v>1356</v>
      </c>
      <c r="I726" s="595"/>
      <c r="J726" s="570"/>
      <c r="K726" s="570"/>
      <c r="L726" s="570"/>
      <c r="M726" s="575"/>
      <c r="N726" s="576"/>
      <c r="O726" s="576"/>
      <c r="P726" s="576"/>
      <c r="Q726" s="576"/>
      <c r="R726" s="576"/>
      <c r="S726" s="576"/>
      <c r="T726"/>
      <c r="U726"/>
      <c r="V726"/>
      <c r="W726"/>
      <c r="X726"/>
      <c r="Y726"/>
      <c r="Z726"/>
      <c r="AA726"/>
      <c r="AB726"/>
    </row>
    <row r="727" spans="1:28" ht="15.75" customHeight="1">
      <c r="A727" s="359"/>
      <c r="B727" s="599"/>
      <c r="C727" s="220" t="s">
        <v>1128</v>
      </c>
      <c r="D727" s="221">
        <v>600</v>
      </c>
      <c r="E727" s="210">
        <f t="shared" si="77"/>
        <v>2.2752697142640449E-3</v>
      </c>
      <c r="F727" s="221">
        <v>600</v>
      </c>
      <c r="G727" s="367">
        <f t="shared" si="78"/>
        <v>1</v>
      </c>
      <c r="H727" s="649" t="s">
        <v>1357</v>
      </c>
      <c r="I727" s="595"/>
      <c r="J727" s="570"/>
      <c r="K727" s="570"/>
      <c r="L727" s="570"/>
      <c r="M727" s="575"/>
      <c r="N727" s="576"/>
      <c r="O727" s="576"/>
      <c r="P727" s="576"/>
      <c r="Q727" s="576"/>
      <c r="R727" s="576"/>
      <c r="S727" s="576"/>
      <c r="T727"/>
      <c r="U727"/>
      <c r="V727"/>
      <c r="W727"/>
      <c r="X727"/>
      <c r="Y727"/>
      <c r="Z727"/>
      <c r="AA727"/>
      <c r="AB727"/>
    </row>
    <row r="728" spans="1:28" ht="15.75" customHeight="1">
      <c r="A728" s="359"/>
      <c r="B728" s="632" t="s">
        <v>1137</v>
      </c>
      <c r="C728" s="220" t="s">
        <v>1138</v>
      </c>
      <c r="D728" s="221">
        <v>480</v>
      </c>
      <c r="E728" s="210">
        <f t="shared" si="77"/>
        <v>1.8202157714112361E-3</v>
      </c>
      <c r="F728" s="221">
        <v>480</v>
      </c>
      <c r="G728" s="367">
        <f t="shared" si="78"/>
        <v>1</v>
      </c>
      <c r="H728" s="691" t="s">
        <v>1359</v>
      </c>
      <c r="I728" s="656"/>
      <c r="J728" s="570"/>
      <c r="K728" s="570"/>
      <c r="L728" s="570"/>
      <c r="M728" s="575"/>
      <c r="N728" s="576"/>
      <c r="O728" s="576"/>
      <c r="P728" s="576"/>
      <c r="Q728" s="576"/>
      <c r="R728" s="576"/>
      <c r="S728" s="576"/>
      <c r="T728"/>
      <c r="U728"/>
      <c r="V728"/>
      <c r="W728"/>
      <c r="X728"/>
      <c r="Y728"/>
      <c r="Z728"/>
      <c r="AA728"/>
      <c r="AB728"/>
    </row>
    <row r="729" spans="1:28" ht="15.75" customHeight="1">
      <c r="A729" s="359"/>
      <c r="B729" s="598"/>
      <c r="C729" s="220" t="s">
        <v>1140</v>
      </c>
      <c r="D729" s="221">
        <v>4000</v>
      </c>
      <c r="E729" s="210">
        <f t="shared" si="77"/>
        <v>1.51684647617603E-2</v>
      </c>
      <c r="F729" s="221">
        <v>4000</v>
      </c>
      <c r="G729" s="367">
        <f t="shared" si="78"/>
        <v>1</v>
      </c>
      <c r="H729" s="616" t="s">
        <v>1141</v>
      </c>
      <c r="I729" s="595"/>
      <c r="J729" s="570"/>
      <c r="K729" s="570"/>
      <c r="L729" s="570"/>
      <c r="M729" s="575"/>
      <c r="N729" s="576"/>
      <c r="O729" s="576"/>
      <c r="P729" s="576"/>
      <c r="Q729" s="576"/>
      <c r="R729" s="576"/>
      <c r="S729" s="576"/>
      <c r="T729"/>
      <c r="U729"/>
      <c r="V729"/>
      <c r="W729"/>
      <c r="X729"/>
      <c r="Y729"/>
      <c r="Z729"/>
      <c r="AA729"/>
      <c r="AB729"/>
    </row>
    <row r="730" spans="1:28" ht="15.75" customHeight="1">
      <c r="A730" s="359"/>
      <c r="B730" s="598"/>
      <c r="C730" s="220" t="s">
        <v>1142</v>
      </c>
      <c r="D730" s="221">
        <v>1380</v>
      </c>
      <c r="E730" s="210">
        <f t="shared" si="77"/>
        <v>5.2331203428073033E-3</v>
      </c>
      <c r="F730" s="221">
        <v>1225</v>
      </c>
      <c r="G730" s="367">
        <f t="shared" si="78"/>
        <v>0.8876811594202898</v>
      </c>
      <c r="H730" s="691" t="s">
        <v>1413</v>
      </c>
      <c r="I730" s="656"/>
      <c r="J730" s="570"/>
      <c r="K730" s="570"/>
      <c r="L730" s="570"/>
      <c r="M730" s="575"/>
      <c r="N730" s="576"/>
      <c r="O730" s="576"/>
      <c r="P730" s="576"/>
      <c r="Q730" s="576"/>
      <c r="R730" s="576"/>
      <c r="S730" s="576"/>
      <c r="T730"/>
      <c r="U730"/>
      <c r="V730"/>
      <c r="W730"/>
      <c r="X730"/>
      <c r="Y730"/>
      <c r="Z730"/>
      <c r="AA730"/>
      <c r="AB730"/>
    </row>
    <row r="731" spans="1:28" ht="15.75" customHeight="1">
      <c r="A731" s="359"/>
      <c r="B731" s="598"/>
      <c r="C731" s="220" t="s">
        <v>1144</v>
      </c>
      <c r="D731" s="221">
        <v>880</v>
      </c>
      <c r="E731" s="210">
        <f t="shared" si="77"/>
        <v>3.3370622475872662E-3</v>
      </c>
      <c r="F731" s="221">
        <v>858</v>
      </c>
      <c r="G731" s="367">
        <f t="shared" si="78"/>
        <v>0.97499999999999998</v>
      </c>
      <c r="H731" s="691" t="s">
        <v>1436</v>
      </c>
      <c r="I731" s="656"/>
      <c r="J731" s="570"/>
      <c r="K731" s="570"/>
      <c r="L731" s="570"/>
      <c r="M731" s="575"/>
      <c r="N731" s="576"/>
      <c r="O731" s="576"/>
      <c r="P731" s="576"/>
      <c r="Q731" s="576"/>
      <c r="R731" s="576"/>
      <c r="S731" s="576"/>
      <c r="T731"/>
      <c r="U731"/>
      <c r="V731"/>
      <c r="W731"/>
      <c r="X731"/>
      <c r="Y731"/>
      <c r="Z731"/>
      <c r="AA731"/>
      <c r="AB731"/>
    </row>
    <row r="732" spans="1:28" ht="15.75" customHeight="1">
      <c r="A732" s="359"/>
      <c r="B732" s="598"/>
      <c r="C732" s="220" t="s">
        <v>1146</v>
      </c>
      <c r="D732" s="221">
        <v>7455</v>
      </c>
      <c r="E732" s="210">
        <f t="shared" si="77"/>
        <v>2.8270226199730759E-2</v>
      </c>
      <c r="F732" s="221">
        <v>7455</v>
      </c>
      <c r="G732" s="367">
        <f t="shared" si="78"/>
        <v>1</v>
      </c>
      <c r="H732" s="649" t="s">
        <v>1358</v>
      </c>
      <c r="I732" s="595"/>
      <c r="J732" s="570"/>
      <c r="K732" s="570"/>
      <c r="L732" s="570"/>
      <c r="M732" s="575"/>
      <c r="N732" s="576"/>
      <c r="O732" s="576"/>
      <c r="P732" s="576"/>
      <c r="Q732" s="576"/>
      <c r="R732" s="576"/>
      <c r="S732" s="576"/>
      <c r="T732"/>
      <c r="U732"/>
      <c r="V732"/>
      <c r="W732"/>
      <c r="X732"/>
      <c r="Y732"/>
      <c r="Z732"/>
      <c r="AA732"/>
      <c r="AB732"/>
    </row>
    <row r="733" spans="1:28" ht="15.75" customHeight="1">
      <c r="A733" s="359"/>
      <c r="B733" s="599"/>
      <c r="C733" s="220" t="s">
        <v>1147</v>
      </c>
      <c r="D733" s="221">
        <v>18270</v>
      </c>
      <c r="E733" s="210">
        <f t="shared" si="77"/>
        <v>6.9281962799340166E-2</v>
      </c>
      <c r="F733" s="221">
        <v>18270</v>
      </c>
      <c r="G733" s="367">
        <f t="shared" si="78"/>
        <v>1</v>
      </c>
      <c r="H733" s="616" t="s">
        <v>1148</v>
      </c>
      <c r="I733" s="595"/>
      <c r="J733" s="570"/>
      <c r="K733" s="570"/>
      <c r="L733" s="570"/>
      <c r="M733" s="575"/>
      <c r="N733" s="576"/>
      <c r="O733" s="576"/>
      <c r="P733" s="576"/>
      <c r="Q733" s="576"/>
      <c r="R733" s="576"/>
      <c r="S733" s="576"/>
      <c r="T733"/>
      <c r="U733"/>
      <c r="V733"/>
      <c r="W733"/>
      <c r="X733"/>
      <c r="Y733"/>
      <c r="Z733"/>
      <c r="AA733"/>
      <c r="AB733"/>
    </row>
    <row r="734" spans="1:28" ht="15.75" customHeight="1">
      <c r="A734" s="359"/>
      <c r="B734" s="632" t="s">
        <v>1149</v>
      </c>
      <c r="C734" s="220" t="s">
        <v>1150</v>
      </c>
      <c r="D734" s="221">
        <v>43200</v>
      </c>
      <c r="E734" s="210">
        <f t="shared" si="77"/>
        <v>0.16381941942701125</v>
      </c>
      <c r="F734" s="221">
        <v>42375</v>
      </c>
      <c r="G734" s="367">
        <f t="shared" si="78"/>
        <v>0.98090277777777779</v>
      </c>
      <c r="H734" s="691" t="s">
        <v>1438</v>
      </c>
      <c r="I734" s="656"/>
      <c r="J734" s="570"/>
      <c r="K734" s="570"/>
      <c r="L734" s="570"/>
      <c r="M734" s="575"/>
      <c r="N734" s="576"/>
      <c r="O734" s="576"/>
      <c r="P734" s="576"/>
      <c r="Q734" s="576"/>
      <c r="R734" s="576"/>
      <c r="S734" s="576"/>
      <c r="T734"/>
      <c r="U734"/>
      <c r="V734"/>
      <c r="W734"/>
      <c r="X734"/>
      <c r="Y734"/>
      <c r="Z734"/>
      <c r="AA734"/>
      <c r="AB734"/>
    </row>
    <row r="735" spans="1:28" ht="15.75" customHeight="1">
      <c r="A735" s="359"/>
      <c r="B735" s="598"/>
      <c r="C735" s="220" t="s">
        <v>1152</v>
      </c>
      <c r="D735" s="221">
        <v>11625</v>
      </c>
      <c r="E735" s="210">
        <f t="shared" si="77"/>
        <v>4.408335071386587E-2</v>
      </c>
      <c r="F735" s="221">
        <v>11625</v>
      </c>
      <c r="G735" s="367">
        <f t="shared" si="78"/>
        <v>1</v>
      </c>
      <c r="H735" s="616" t="s">
        <v>1153</v>
      </c>
      <c r="I735" s="595"/>
      <c r="J735" s="570"/>
      <c r="K735" s="570"/>
      <c r="L735" s="570"/>
      <c r="M735" s="575"/>
      <c r="N735" s="576"/>
      <c r="O735" s="576"/>
      <c r="P735" s="576"/>
      <c r="Q735" s="576"/>
      <c r="R735" s="576"/>
      <c r="S735" s="576"/>
      <c r="T735"/>
      <c r="U735"/>
      <c r="V735"/>
      <c r="W735"/>
      <c r="X735"/>
      <c r="Y735"/>
      <c r="Z735"/>
      <c r="AA735"/>
      <c r="AB735"/>
    </row>
    <row r="736" spans="1:28" ht="15.75" customHeight="1">
      <c r="A736" s="359"/>
      <c r="B736" s="598"/>
      <c r="C736" s="220" t="s">
        <v>1154</v>
      </c>
      <c r="D736" s="221">
        <v>6400</v>
      </c>
      <c r="E736" s="210">
        <f t="shared" si="77"/>
        <v>2.4269543618816482E-2</v>
      </c>
      <c r="F736" s="221">
        <v>6400</v>
      </c>
      <c r="G736" s="367">
        <f t="shared" si="78"/>
        <v>1</v>
      </c>
      <c r="H736" s="616" t="s">
        <v>1155</v>
      </c>
      <c r="I736" s="595"/>
      <c r="J736" s="570"/>
      <c r="K736" s="570"/>
      <c r="L736" s="570"/>
      <c r="M736" s="575"/>
      <c r="N736" s="576"/>
      <c r="O736" s="576"/>
      <c r="P736" s="576"/>
      <c r="Q736" s="576"/>
      <c r="R736" s="576"/>
      <c r="S736" s="576"/>
      <c r="T736"/>
      <c r="U736"/>
      <c r="V736"/>
      <c r="W736"/>
      <c r="X736"/>
      <c r="Y736"/>
      <c r="Z736"/>
      <c r="AA736"/>
      <c r="AB736"/>
    </row>
    <row r="737" spans="1:28" ht="15.75" customHeight="1">
      <c r="A737" s="359"/>
      <c r="B737" s="598"/>
      <c r="C737" s="220" t="s">
        <v>1156</v>
      </c>
      <c r="D737" s="221">
        <v>1200</v>
      </c>
      <c r="E737" s="210">
        <f t="shared" si="77"/>
        <v>4.5505394285280899E-3</v>
      </c>
      <c r="F737" s="221">
        <v>1175</v>
      </c>
      <c r="G737" s="367">
        <f t="shared" si="78"/>
        <v>0.97916666666666663</v>
      </c>
      <c r="H737" s="703" t="s">
        <v>1417</v>
      </c>
      <c r="I737" s="656"/>
      <c r="J737" s="570"/>
      <c r="K737" s="570"/>
      <c r="L737" s="570"/>
      <c r="M737" s="575"/>
      <c r="N737" s="576"/>
      <c r="O737" s="576"/>
      <c r="P737" s="576"/>
      <c r="Q737" s="576"/>
      <c r="R737" s="576"/>
      <c r="S737" s="576"/>
      <c r="T737"/>
      <c r="U737"/>
      <c r="V737"/>
      <c r="W737"/>
      <c r="X737"/>
      <c r="Y737"/>
      <c r="Z737"/>
      <c r="AA737"/>
      <c r="AB737"/>
    </row>
    <row r="738" spans="1:28" ht="15.75" customHeight="1">
      <c r="A738" s="359"/>
      <c r="B738" s="599"/>
      <c r="C738" s="220" t="s">
        <v>1134</v>
      </c>
      <c r="D738" s="221">
        <v>300</v>
      </c>
      <c r="E738" s="210">
        <f t="shared" si="77"/>
        <v>1.1376348571320225E-3</v>
      </c>
      <c r="F738" s="221">
        <v>300</v>
      </c>
      <c r="G738" s="367">
        <f t="shared" si="78"/>
        <v>1</v>
      </c>
      <c r="H738" s="703" t="s">
        <v>1360</v>
      </c>
      <c r="I738" s="656"/>
      <c r="J738" s="570"/>
      <c r="K738" s="570"/>
      <c r="L738" s="570"/>
      <c r="M738" s="575"/>
      <c r="N738" s="576"/>
      <c r="O738" s="576"/>
      <c r="P738" s="576"/>
      <c r="Q738" s="576"/>
      <c r="R738" s="576"/>
      <c r="S738" s="576"/>
      <c r="T738"/>
      <c r="U738"/>
      <c r="V738"/>
      <c r="W738"/>
      <c r="X738"/>
      <c r="Y738"/>
      <c r="Z738"/>
      <c r="AA738"/>
      <c r="AB738"/>
    </row>
    <row r="739" spans="1:28" ht="15.75" customHeight="1">
      <c r="A739" s="359"/>
      <c r="B739" s="141" t="s">
        <v>1159</v>
      </c>
      <c r="C739" s="220" t="s">
        <v>1160</v>
      </c>
      <c r="D739" s="221">
        <v>750</v>
      </c>
      <c r="E739" s="210">
        <f t="shared" si="77"/>
        <v>2.8440871428300563E-3</v>
      </c>
      <c r="F739" s="221">
        <v>750</v>
      </c>
      <c r="G739" s="367">
        <f t="shared" si="78"/>
        <v>1</v>
      </c>
      <c r="H739" s="691" t="s">
        <v>1361</v>
      </c>
      <c r="I739" s="656"/>
      <c r="J739" s="570"/>
      <c r="K739" s="570"/>
      <c r="L739" s="570"/>
      <c r="M739" s="575"/>
      <c r="N739" s="576"/>
      <c r="O739" s="576"/>
      <c r="P739" s="576"/>
      <c r="Q739" s="576"/>
      <c r="R739" s="576"/>
      <c r="S739" s="576"/>
      <c r="T739"/>
      <c r="U739"/>
      <c r="V739"/>
      <c r="W739"/>
      <c r="X739"/>
      <c r="Y739"/>
      <c r="Z739"/>
      <c r="AA739"/>
      <c r="AB739"/>
    </row>
    <row r="740" spans="1:28" ht="15.75" customHeight="1">
      <c r="A740" s="359"/>
      <c r="B740" s="141" t="s">
        <v>1162</v>
      </c>
      <c r="C740" s="220" t="s">
        <v>1163</v>
      </c>
      <c r="D740" s="221">
        <v>5250</v>
      </c>
      <c r="E740" s="210">
        <f t="shared" si="77"/>
        <v>1.9908609999810395E-2</v>
      </c>
      <c r="F740" s="221">
        <v>5250</v>
      </c>
      <c r="G740" s="367">
        <f t="shared" si="78"/>
        <v>1</v>
      </c>
      <c r="H740" s="719" t="s">
        <v>1291</v>
      </c>
      <c r="I740" s="720"/>
      <c r="J740" s="570"/>
      <c r="K740" s="570"/>
      <c r="L740" s="570"/>
      <c r="M740" s="575"/>
      <c r="N740" s="576"/>
      <c r="O740" s="576"/>
      <c r="P740" s="576"/>
      <c r="Q740" s="576"/>
      <c r="R740" s="576"/>
      <c r="S740" s="576"/>
      <c r="T740"/>
      <c r="U740"/>
      <c r="V740"/>
      <c r="W740"/>
      <c r="X740"/>
      <c r="Y740"/>
      <c r="Z740"/>
      <c r="AA740"/>
      <c r="AB740"/>
    </row>
    <row r="741" spans="1:28" ht="15.75" customHeight="1">
      <c r="A741" s="359"/>
      <c r="B741" s="594" t="s">
        <v>579</v>
      </c>
      <c r="C741" s="595"/>
      <c r="D741" s="192">
        <f>SUM(D723:D740)</f>
        <v>117615</v>
      </c>
      <c r="E741" s="277">
        <f t="shared" si="77"/>
        <v>0.44600974573860941</v>
      </c>
      <c r="F741" s="374">
        <f>SUM(F723:F740)</f>
        <v>114968</v>
      </c>
      <c r="G741" s="432">
        <f>F741/D741</f>
        <v>0.97749436721506611</v>
      </c>
      <c r="H741" s="594"/>
      <c r="I741" s="595"/>
      <c r="J741" s="570"/>
      <c r="K741" s="570"/>
      <c r="L741" s="570"/>
      <c r="M741" s="575"/>
      <c r="N741" s="576"/>
      <c r="O741" s="576"/>
      <c r="P741" s="576"/>
      <c r="Q741" s="576"/>
      <c r="R741" s="576"/>
      <c r="S741" s="576"/>
      <c r="T741"/>
      <c r="U741"/>
      <c r="V741"/>
      <c r="W741"/>
      <c r="X741"/>
      <c r="Y741"/>
      <c r="Z741"/>
      <c r="AA741"/>
      <c r="AB741"/>
    </row>
    <row r="742" spans="1:28" ht="15.75" customHeight="1">
      <c r="A742" s="359"/>
      <c r="B742" s="637" t="s">
        <v>706</v>
      </c>
      <c r="C742" s="602"/>
      <c r="D742" s="602"/>
      <c r="E742" s="602"/>
      <c r="F742" s="602"/>
      <c r="G742" s="602"/>
      <c r="H742" s="602"/>
      <c r="I742" s="595"/>
      <c r="J742" s="570"/>
      <c r="K742" s="570"/>
      <c r="L742" s="570"/>
      <c r="M742" s="575"/>
      <c r="N742" s="576"/>
      <c r="O742" s="576"/>
      <c r="P742" s="576"/>
      <c r="Q742" s="576"/>
      <c r="R742" s="576"/>
      <c r="S742" s="576"/>
      <c r="T742"/>
      <c r="U742"/>
      <c r="V742"/>
      <c r="W742"/>
      <c r="X742"/>
      <c r="Y742"/>
      <c r="Z742"/>
      <c r="AA742"/>
      <c r="AB742"/>
    </row>
    <row r="743" spans="1:28" ht="15.75" customHeight="1">
      <c r="A743" s="359"/>
      <c r="B743" s="632" t="s">
        <v>1165</v>
      </c>
      <c r="C743" s="205" t="s">
        <v>1166</v>
      </c>
      <c r="D743" s="204">
        <v>30000</v>
      </c>
      <c r="E743" s="278">
        <f t="shared" ref="E743:E751" si="79">D743/D$751</f>
        <v>0.11376348571320226</v>
      </c>
      <c r="F743" s="221">
        <v>30000</v>
      </c>
      <c r="G743" s="367">
        <f t="shared" ref="G743:G750" si="80">F743/D743</f>
        <v>1</v>
      </c>
      <c r="H743" s="646" t="s">
        <v>1362</v>
      </c>
      <c r="I743" s="595"/>
      <c r="J743" s="570"/>
      <c r="K743" s="570"/>
      <c r="L743" s="570"/>
      <c r="M743" s="575"/>
      <c r="N743" s="576"/>
      <c r="O743" s="576"/>
      <c r="P743" s="576"/>
      <c r="Q743" s="576"/>
      <c r="R743" s="576"/>
      <c r="S743" s="576"/>
      <c r="T743"/>
      <c r="U743"/>
      <c r="V743"/>
      <c r="W743"/>
      <c r="X743"/>
      <c r="Y743"/>
      <c r="Z743"/>
      <c r="AA743"/>
      <c r="AB743"/>
    </row>
    <row r="744" spans="1:28" ht="15.75" customHeight="1">
      <c r="A744" s="359"/>
      <c r="B744" s="598"/>
      <c r="C744" s="205" t="s">
        <v>1168</v>
      </c>
      <c r="D744" s="204">
        <v>2700</v>
      </c>
      <c r="E744" s="278">
        <f t="shared" si="79"/>
        <v>1.0238713714188203E-2</v>
      </c>
      <c r="F744" s="221">
        <v>2700</v>
      </c>
      <c r="G744" s="367">
        <f t="shared" si="80"/>
        <v>1</v>
      </c>
      <c r="H744" s="623" t="s">
        <v>1364</v>
      </c>
      <c r="I744" s="656"/>
      <c r="J744" s="570"/>
      <c r="K744" s="570"/>
      <c r="L744" s="570"/>
      <c r="M744" s="575"/>
      <c r="N744" s="576"/>
      <c r="O744" s="576"/>
      <c r="P744" s="576"/>
      <c r="Q744" s="576"/>
      <c r="R744" s="576"/>
      <c r="S744" s="576"/>
      <c r="T744"/>
      <c r="U744"/>
      <c r="V744"/>
      <c r="W744"/>
      <c r="X744"/>
      <c r="Y744"/>
      <c r="Z744"/>
      <c r="AA744"/>
      <c r="AB744"/>
    </row>
    <row r="745" spans="1:28" ht="15.75" customHeight="1">
      <c r="A745" s="359"/>
      <c r="B745" s="599"/>
      <c r="C745" s="161" t="s">
        <v>1170</v>
      </c>
      <c r="D745" s="204">
        <v>20000</v>
      </c>
      <c r="E745" s="278">
        <f t="shared" si="79"/>
        <v>7.5842323808801501E-2</v>
      </c>
      <c r="F745" s="221">
        <v>20000</v>
      </c>
      <c r="G745" s="367">
        <f t="shared" si="80"/>
        <v>1</v>
      </c>
      <c r="H745" s="646" t="s">
        <v>1363</v>
      </c>
      <c r="I745" s="595"/>
      <c r="J745" s="570"/>
      <c r="K745" s="570"/>
      <c r="L745" s="570"/>
      <c r="M745" s="575"/>
      <c r="N745" s="576"/>
      <c r="O745" s="576"/>
      <c r="P745" s="576"/>
      <c r="Q745" s="576"/>
      <c r="R745" s="576"/>
      <c r="S745" s="576"/>
      <c r="T745"/>
      <c r="U745"/>
      <c r="V745"/>
      <c r="W745"/>
      <c r="X745"/>
      <c r="Y745"/>
      <c r="Z745"/>
      <c r="AA745"/>
      <c r="AB745"/>
    </row>
    <row r="746" spans="1:28" ht="15.75" customHeight="1">
      <c r="A746" s="359"/>
      <c r="B746" s="632" t="s">
        <v>1172</v>
      </c>
      <c r="C746" s="220" t="s">
        <v>1173</v>
      </c>
      <c r="D746" s="221">
        <v>25620</v>
      </c>
      <c r="E746" s="210">
        <f t="shared" si="79"/>
        <v>9.7154016799074719E-2</v>
      </c>
      <c r="F746" s="221">
        <v>18270</v>
      </c>
      <c r="G746" s="367">
        <f t="shared" si="80"/>
        <v>0.71311475409836067</v>
      </c>
      <c r="H746" s="625" t="s">
        <v>1418</v>
      </c>
      <c r="I746" s="656"/>
      <c r="J746" s="570"/>
      <c r="K746" s="570"/>
      <c r="L746" s="570"/>
      <c r="M746" s="575"/>
      <c r="N746" s="576"/>
      <c r="O746" s="576"/>
      <c r="P746" s="576"/>
      <c r="Q746" s="576"/>
      <c r="R746" s="576"/>
      <c r="S746" s="576"/>
      <c r="T746"/>
      <c r="U746"/>
      <c r="V746"/>
      <c r="W746"/>
      <c r="X746"/>
      <c r="Y746"/>
      <c r="Z746"/>
      <c r="AA746"/>
      <c r="AB746"/>
    </row>
    <row r="747" spans="1:28" ht="15.75" customHeight="1">
      <c r="A747" s="359"/>
      <c r="B747" s="599"/>
      <c r="C747" s="220" t="s">
        <v>1175</v>
      </c>
      <c r="D747" s="221">
        <v>4000</v>
      </c>
      <c r="E747" s="210">
        <f t="shared" si="79"/>
        <v>1.51684647617603E-2</v>
      </c>
      <c r="F747" s="221">
        <v>4000</v>
      </c>
      <c r="G747" s="367">
        <f t="shared" si="80"/>
        <v>1</v>
      </c>
      <c r="H747" s="600" t="s">
        <v>1176</v>
      </c>
      <c r="I747" s="595"/>
      <c r="J747" s="570"/>
      <c r="K747" s="570"/>
      <c r="L747" s="570"/>
      <c r="M747" s="575"/>
      <c r="N747" s="576"/>
      <c r="O747" s="576"/>
      <c r="P747" s="576"/>
      <c r="Q747" s="576"/>
      <c r="R747" s="576"/>
      <c r="S747" s="576"/>
      <c r="T747"/>
      <c r="U747"/>
      <c r="V747"/>
      <c r="W747"/>
      <c r="X747"/>
      <c r="Y747"/>
      <c r="Z747"/>
      <c r="AA747"/>
      <c r="AB747"/>
    </row>
    <row r="748" spans="1:28" ht="15.75" customHeight="1">
      <c r="A748" s="359"/>
      <c r="B748" s="594" t="s">
        <v>579</v>
      </c>
      <c r="C748" s="595"/>
      <c r="D748" s="192">
        <f>SUM(D743:D747)</f>
        <v>82320</v>
      </c>
      <c r="E748" s="277">
        <f t="shared" si="79"/>
        <v>0.31216700479702697</v>
      </c>
      <c r="F748" s="371">
        <f>SUM(F743:F747)</f>
        <v>74970</v>
      </c>
      <c r="G748" s="432">
        <f t="shared" si="80"/>
        <v>0.9107142857142857</v>
      </c>
      <c r="H748" s="630"/>
      <c r="I748" s="595"/>
      <c r="J748" s="570"/>
      <c r="K748" s="570"/>
      <c r="L748" s="570"/>
      <c r="M748" s="575"/>
      <c r="N748" s="576"/>
      <c r="O748" s="576"/>
      <c r="P748" s="576"/>
      <c r="Q748" s="576"/>
      <c r="R748" s="576"/>
      <c r="S748" s="576"/>
      <c r="T748"/>
      <c r="U748"/>
      <c r="V748"/>
      <c r="W748"/>
      <c r="X748"/>
      <c r="Y748"/>
      <c r="Z748"/>
      <c r="AA748"/>
      <c r="AB748"/>
    </row>
    <row r="749" spans="1:28" ht="15.75" customHeight="1">
      <c r="A749" s="359"/>
      <c r="B749" s="600" t="s">
        <v>668</v>
      </c>
      <c r="C749" s="595"/>
      <c r="D749" s="163">
        <v>12500</v>
      </c>
      <c r="E749" s="210">
        <f t="shared" si="79"/>
        <v>4.740145238050094E-2</v>
      </c>
      <c r="F749" s="221">
        <v>0</v>
      </c>
      <c r="G749" s="367">
        <f t="shared" si="80"/>
        <v>0</v>
      </c>
      <c r="H749" s="600"/>
      <c r="I749" s="595"/>
      <c r="J749" s="570"/>
      <c r="K749" s="570"/>
      <c r="L749" s="570"/>
      <c r="M749" s="575"/>
      <c r="N749" s="576"/>
      <c r="O749" s="576"/>
      <c r="P749" s="576"/>
      <c r="Q749" s="576"/>
      <c r="R749" s="576"/>
      <c r="S749" s="576"/>
      <c r="T749"/>
      <c r="U749"/>
      <c r="V749"/>
      <c r="W749"/>
      <c r="X749"/>
      <c r="Y749"/>
      <c r="Z749"/>
      <c r="AA749"/>
      <c r="AB749"/>
    </row>
    <row r="750" spans="1:28" ht="15.75" customHeight="1">
      <c r="A750" s="359"/>
      <c r="B750" s="618" t="s">
        <v>822</v>
      </c>
      <c r="C750" s="595"/>
      <c r="D750" s="189">
        <f>D707+D720+D741+D748+D749</f>
        <v>263705</v>
      </c>
      <c r="E750" s="190">
        <f t="shared" si="79"/>
        <v>1</v>
      </c>
      <c r="F750" s="380">
        <f>F707+F720+F741+F748</f>
        <v>231749</v>
      </c>
      <c r="G750" s="426">
        <f t="shared" si="80"/>
        <v>0.878819135018297</v>
      </c>
      <c r="H750" s="613"/>
      <c r="I750" s="595"/>
      <c r="J750" s="570"/>
      <c r="K750" s="570"/>
      <c r="L750" s="570"/>
      <c r="M750" s="575"/>
      <c r="N750" s="576"/>
      <c r="O750" s="576"/>
      <c r="P750" s="576"/>
      <c r="Q750" s="576"/>
      <c r="R750" s="576"/>
      <c r="S750" s="576"/>
      <c r="T750"/>
      <c r="U750"/>
      <c r="V750"/>
      <c r="W750"/>
      <c r="X750"/>
      <c r="Y750"/>
      <c r="Z750"/>
      <c r="AA750"/>
      <c r="AB750"/>
    </row>
    <row r="751" spans="1:28" ht="15.75" customHeight="1">
      <c r="A751" s="359"/>
      <c r="B751" s="621" t="s">
        <v>1034</v>
      </c>
      <c r="C751" s="595"/>
      <c r="D751" s="178">
        <f>D750</f>
        <v>263705</v>
      </c>
      <c r="E751" s="193">
        <f t="shared" si="79"/>
        <v>1</v>
      </c>
      <c r="F751" s="178">
        <f>F750</f>
        <v>231749</v>
      </c>
      <c r="G751" s="427">
        <f>G750</f>
        <v>0.878819135018297</v>
      </c>
      <c r="H751" s="629"/>
      <c r="I751" s="595"/>
      <c r="J751" s="570"/>
      <c r="K751" s="570"/>
      <c r="L751" s="570"/>
      <c r="M751" s="575"/>
      <c r="N751" s="576"/>
      <c r="O751" s="576"/>
      <c r="P751" s="576"/>
      <c r="Q751" s="576"/>
      <c r="R751" s="576"/>
      <c r="S751" s="576"/>
      <c r="T751"/>
      <c r="U751"/>
      <c r="V751"/>
      <c r="W751"/>
      <c r="X751"/>
      <c r="Y751"/>
      <c r="Z751"/>
      <c r="AA751"/>
      <c r="AB751"/>
    </row>
    <row r="752" spans="1:28" ht="15.75" customHeight="1">
      <c r="A752" s="359"/>
      <c r="B752" s="141"/>
      <c r="C752" s="141"/>
      <c r="D752" s="221"/>
      <c r="E752" s="250"/>
      <c r="F752" s="141"/>
      <c r="G752" s="162"/>
      <c r="H752" s="600"/>
      <c r="I752" s="595"/>
      <c r="J752" s="570"/>
      <c r="K752" s="570"/>
      <c r="L752" s="570"/>
      <c r="M752" s="575"/>
      <c r="N752" s="576"/>
      <c r="O752" s="576"/>
      <c r="P752" s="576"/>
      <c r="Q752" s="576"/>
      <c r="R752" s="576"/>
      <c r="S752" s="576"/>
      <c r="T752"/>
      <c r="U752"/>
      <c r="V752"/>
      <c r="W752"/>
      <c r="X752"/>
      <c r="Y752"/>
      <c r="Z752"/>
      <c r="AA752"/>
      <c r="AB752"/>
    </row>
    <row r="753" spans="1:28" ht="15.75" customHeight="1">
      <c r="A753" s="359"/>
      <c r="B753" s="641" t="s">
        <v>1177</v>
      </c>
      <c r="C753" s="642"/>
      <c r="D753" s="642"/>
      <c r="E753" s="642"/>
      <c r="F753" s="642"/>
      <c r="G753" s="642"/>
      <c r="H753" s="642"/>
      <c r="I753" s="643"/>
      <c r="J753" s="570"/>
      <c r="K753" s="570"/>
      <c r="L753" s="570"/>
      <c r="M753" s="575"/>
      <c r="N753" s="576"/>
      <c r="O753" s="576"/>
      <c r="P753" s="576"/>
      <c r="Q753" s="576"/>
      <c r="R753" s="576"/>
      <c r="S753" s="576"/>
      <c r="T753"/>
      <c r="U753"/>
      <c r="V753"/>
      <c r="W753"/>
      <c r="X753"/>
      <c r="Y753"/>
      <c r="Z753"/>
      <c r="AA753"/>
      <c r="AB753"/>
    </row>
    <row r="754" spans="1:28" ht="15.75" customHeight="1">
      <c r="A754" s="359"/>
      <c r="B754" s="644"/>
      <c r="C754" s="645"/>
      <c r="D754" s="645"/>
      <c r="E754" s="645"/>
      <c r="F754" s="645"/>
      <c r="G754" s="645"/>
      <c r="H754" s="645"/>
      <c r="I754" s="620"/>
      <c r="J754" s="570"/>
      <c r="K754" s="570"/>
      <c r="L754" s="570"/>
      <c r="M754" s="575"/>
      <c r="N754" s="576"/>
      <c r="O754" s="576"/>
      <c r="P754" s="576"/>
      <c r="Q754" s="576"/>
      <c r="R754" s="576"/>
      <c r="S754" s="576"/>
      <c r="T754"/>
      <c r="U754"/>
      <c r="V754"/>
      <c r="W754"/>
      <c r="X754"/>
      <c r="Y754"/>
      <c r="Z754"/>
      <c r="AA754"/>
      <c r="AB754"/>
    </row>
    <row r="755" spans="1:28" ht="15.75" customHeight="1">
      <c r="A755" s="359"/>
      <c r="B755" s="608"/>
      <c r="C755" s="602"/>
      <c r="D755" s="602"/>
      <c r="E755" s="602"/>
      <c r="F755" s="602"/>
      <c r="G755" s="602"/>
      <c r="H755" s="602"/>
      <c r="I755" s="595"/>
      <c r="J755" s="570"/>
      <c r="K755" s="570"/>
      <c r="L755" s="570"/>
      <c r="M755" s="575"/>
      <c r="N755" s="576"/>
      <c r="O755" s="576"/>
      <c r="P755" s="576"/>
      <c r="Q755" s="576"/>
      <c r="R755" s="576"/>
      <c r="S755" s="576"/>
      <c r="T755"/>
      <c r="U755"/>
      <c r="V755"/>
      <c r="W755"/>
      <c r="X755"/>
      <c r="Y755"/>
      <c r="Z755"/>
      <c r="AA755"/>
      <c r="AB755"/>
    </row>
    <row r="756" spans="1:28" ht="15.75" customHeight="1">
      <c r="A756" s="359"/>
      <c r="B756" s="603" t="s">
        <v>109</v>
      </c>
      <c r="C756" s="602"/>
      <c r="D756" s="602"/>
      <c r="E756" s="602"/>
      <c r="F756" s="602"/>
      <c r="G756" s="602"/>
      <c r="H756" s="602"/>
      <c r="I756" s="595"/>
      <c r="J756" s="570"/>
      <c r="K756" s="570"/>
      <c r="L756" s="570"/>
      <c r="M756" s="575"/>
      <c r="N756" s="576"/>
      <c r="O756" s="576"/>
      <c r="P756" s="576"/>
      <c r="Q756" s="576"/>
      <c r="R756" s="576"/>
      <c r="S756" s="576"/>
      <c r="T756"/>
      <c r="U756"/>
      <c r="V756"/>
      <c r="W756"/>
      <c r="X756"/>
      <c r="Y756"/>
      <c r="Z756"/>
      <c r="AA756"/>
      <c r="AB756"/>
    </row>
    <row r="757" spans="1:28" ht="15.75" customHeight="1">
      <c r="A757" s="359"/>
      <c r="B757" s="601" t="s">
        <v>754</v>
      </c>
      <c r="C757" s="602"/>
      <c r="D757" s="602"/>
      <c r="E757" s="602"/>
      <c r="F757" s="602"/>
      <c r="G757" s="602"/>
      <c r="H757" s="602"/>
      <c r="I757" s="595"/>
      <c r="J757" s="570"/>
      <c r="K757" s="570"/>
      <c r="L757" s="570"/>
      <c r="M757" s="575"/>
      <c r="N757" s="576"/>
      <c r="O757" s="576"/>
      <c r="P757" s="576"/>
      <c r="Q757" s="576"/>
      <c r="R757" s="576"/>
      <c r="S757" s="576"/>
      <c r="T757"/>
      <c r="U757"/>
      <c r="V757"/>
      <c r="W757"/>
      <c r="X757"/>
      <c r="Y757"/>
      <c r="Z757"/>
      <c r="AA757"/>
      <c r="AB757"/>
    </row>
    <row r="758" spans="1:28" ht="15.75" customHeight="1">
      <c r="A758" s="359"/>
      <c r="B758" s="109" t="s">
        <v>589</v>
      </c>
      <c r="C758" s="109" t="s">
        <v>590</v>
      </c>
      <c r="D758" s="175" t="s">
        <v>591</v>
      </c>
      <c r="E758" s="176" t="s">
        <v>592</v>
      </c>
      <c r="F758" s="176" t="s">
        <v>730</v>
      </c>
      <c r="G758" s="422" t="s">
        <v>731</v>
      </c>
      <c r="H758" s="607" t="s">
        <v>593</v>
      </c>
      <c r="I758" s="595"/>
      <c r="J758" s="570"/>
      <c r="K758" s="570"/>
      <c r="L758" s="570"/>
      <c r="M758" s="575"/>
      <c r="N758" s="576"/>
      <c r="O758" s="576"/>
      <c r="P758" s="576"/>
      <c r="Q758" s="576"/>
      <c r="R758" s="576"/>
      <c r="S758" s="576"/>
      <c r="T758"/>
      <c r="U758"/>
      <c r="V758"/>
      <c r="W758"/>
      <c r="X758"/>
      <c r="Y758"/>
      <c r="Z758"/>
      <c r="AA758"/>
      <c r="AB758"/>
    </row>
    <row r="759" spans="1:28" ht="15.75" customHeight="1">
      <c r="B759" s="141" t="s">
        <v>583</v>
      </c>
      <c r="C759" s="280" t="s">
        <v>583</v>
      </c>
      <c r="D759" s="117">
        <v>59096</v>
      </c>
      <c r="E759" s="281">
        <f t="shared" ref="E759:E767" si="81">D759/D$767</f>
        <v>0.17915262047389227</v>
      </c>
      <c r="F759" s="221">
        <v>59096</v>
      </c>
      <c r="G759" s="367">
        <f>F759/D759</f>
        <v>1</v>
      </c>
      <c r="H759" s="605" t="s">
        <v>1275</v>
      </c>
      <c r="I759" s="595"/>
      <c r="J759" s="577"/>
      <c r="K759" s="577"/>
      <c r="L759" s="577"/>
      <c r="M759" s="873"/>
      <c r="N759" s="576"/>
      <c r="O759" s="576"/>
      <c r="P759" s="576"/>
      <c r="Q759" s="576"/>
      <c r="R759" s="576"/>
      <c r="S759" s="576"/>
      <c r="T759"/>
      <c r="U759"/>
      <c r="V759"/>
      <c r="W759"/>
      <c r="X759"/>
      <c r="Y759"/>
      <c r="Z759"/>
      <c r="AA759"/>
      <c r="AB759"/>
    </row>
    <row r="760" spans="1:28" ht="15.75" customHeight="1">
      <c r="A760" s="359"/>
      <c r="B760" s="594" t="s">
        <v>579</v>
      </c>
      <c r="C760" s="595"/>
      <c r="D760" s="115">
        <f>D759</f>
        <v>59096</v>
      </c>
      <c r="E760" s="282">
        <f t="shared" si="81"/>
        <v>0.17915262047389227</v>
      </c>
      <c r="F760" s="411">
        <v>59096</v>
      </c>
      <c r="G760" s="432">
        <f>F760/D760</f>
        <v>1</v>
      </c>
      <c r="H760" s="594"/>
      <c r="I760" s="595"/>
      <c r="J760" s="570"/>
      <c r="K760" s="570"/>
      <c r="L760" s="570"/>
      <c r="M760" s="575"/>
      <c r="N760" s="576"/>
      <c r="O760" s="576"/>
      <c r="P760" s="576"/>
      <c r="Q760" s="576"/>
      <c r="R760" s="576"/>
      <c r="S760" s="576"/>
      <c r="T760"/>
      <c r="U760"/>
      <c r="V760"/>
      <c r="W760"/>
      <c r="X760"/>
      <c r="Y760"/>
      <c r="Z760"/>
      <c r="AA760"/>
      <c r="AB760"/>
    </row>
    <row r="761" spans="1:28" ht="15.75" customHeight="1">
      <c r="A761" s="359"/>
      <c r="B761" s="597" t="s">
        <v>595</v>
      </c>
      <c r="C761" s="280" t="s">
        <v>596</v>
      </c>
      <c r="D761" s="403">
        <v>20000</v>
      </c>
      <c r="E761" s="404">
        <f t="shared" si="81"/>
        <v>6.0631047947032717E-2</v>
      </c>
      <c r="F761" s="405">
        <v>17672</v>
      </c>
      <c r="G761" s="442">
        <f>F761/D761</f>
        <v>0.88360000000000005</v>
      </c>
      <c r="H761" s="726" t="s">
        <v>1285</v>
      </c>
      <c r="I761" s="643"/>
      <c r="J761" s="570"/>
      <c r="K761" s="570"/>
      <c r="L761" s="570"/>
      <c r="M761" s="575"/>
      <c r="N761" s="576"/>
      <c r="O761" s="576"/>
      <c r="P761" s="576"/>
      <c r="Q761" s="576"/>
      <c r="R761" s="576"/>
      <c r="S761" s="576"/>
      <c r="T761"/>
      <c r="U761"/>
      <c r="V761"/>
      <c r="W761"/>
      <c r="X761"/>
      <c r="Y761"/>
      <c r="Z761"/>
      <c r="AA761"/>
      <c r="AB761"/>
    </row>
    <row r="762" spans="1:28" ht="15.75" customHeight="1">
      <c r="A762" s="359"/>
      <c r="B762" s="599"/>
      <c r="C762" s="211" t="s">
        <v>598</v>
      </c>
      <c r="D762" s="406">
        <v>190560</v>
      </c>
      <c r="E762" s="407">
        <f t="shared" si="81"/>
        <v>0.57769262483932771</v>
      </c>
      <c r="F762" s="408">
        <f>187930+2630</f>
        <v>190560</v>
      </c>
      <c r="G762" s="443">
        <f>F762/D762</f>
        <v>1</v>
      </c>
      <c r="H762" s="725" t="s">
        <v>599</v>
      </c>
      <c r="I762" s="717"/>
      <c r="J762" s="570"/>
      <c r="K762" s="570"/>
      <c r="L762" s="570"/>
      <c r="M762" s="575"/>
      <c r="N762" s="576"/>
      <c r="O762" s="576"/>
      <c r="P762" s="576"/>
      <c r="Q762" s="576"/>
      <c r="R762" s="576"/>
      <c r="S762" s="576"/>
      <c r="T762"/>
      <c r="U762"/>
      <c r="V762"/>
      <c r="W762"/>
      <c r="X762"/>
      <c r="Y762"/>
      <c r="Z762"/>
      <c r="AA762"/>
      <c r="AB762"/>
    </row>
    <row r="763" spans="1:28" ht="15.75" customHeight="1">
      <c r="A763" s="359"/>
      <c r="B763" s="727" t="s">
        <v>579</v>
      </c>
      <c r="C763" s="642"/>
      <c r="D763" s="409">
        <f>D761+D762</f>
        <v>210560</v>
      </c>
      <c r="E763" s="410">
        <f t="shared" si="81"/>
        <v>0.63832367278636049</v>
      </c>
      <c r="F763" s="411">
        <f>F761+F762</f>
        <v>208232</v>
      </c>
      <c r="G763" s="444">
        <f>F763/D763</f>
        <v>0.98894376899696046</v>
      </c>
      <c r="H763" s="716"/>
      <c r="I763" s="717"/>
      <c r="J763" s="570"/>
      <c r="K763" s="570"/>
      <c r="L763" s="570"/>
      <c r="M763" s="575"/>
      <c r="N763" s="576"/>
      <c r="O763" s="576"/>
      <c r="P763" s="576"/>
      <c r="Q763" s="576"/>
      <c r="R763" s="576"/>
      <c r="S763" s="576"/>
      <c r="T763"/>
      <c r="U763"/>
      <c r="V763"/>
      <c r="W763"/>
      <c r="X763"/>
      <c r="Y763"/>
      <c r="Z763"/>
      <c r="AA763"/>
      <c r="AB763"/>
    </row>
    <row r="764" spans="1:28" ht="15.75" customHeight="1">
      <c r="A764" s="359"/>
      <c r="B764" s="721" t="s">
        <v>1228</v>
      </c>
      <c r="C764" s="402" t="s">
        <v>1229</v>
      </c>
      <c r="D764" s="400">
        <v>208</v>
      </c>
      <c r="E764" s="397">
        <v>5.9999999999999995E-4</v>
      </c>
      <c r="F764" s="400">
        <v>208</v>
      </c>
      <c r="G764" s="445">
        <v>1</v>
      </c>
      <c r="H764" s="398"/>
      <c r="I764" s="399"/>
      <c r="J764" s="570"/>
      <c r="K764" s="570"/>
      <c r="L764" s="570"/>
      <c r="M764" s="575"/>
      <c r="N764" s="576"/>
      <c r="O764" s="576"/>
      <c r="P764" s="576"/>
      <c r="Q764" s="576"/>
      <c r="R764" s="576"/>
      <c r="S764" s="576"/>
      <c r="T764" s="35"/>
      <c r="U764" s="35"/>
      <c r="V764" s="35"/>
      <c r="W764" s="35"/>
      <c r="X764" s="35"/>
      <c r="Y764" s="35"/>
      <c r="Z764" s="35"/>
      <c r="AA764" s="35"/>
      <c r="AB764" s="35"/>
    </row>
    <row r="765" spans="1:28" ht="15.75" customHeight="1">
      <c r="A765" s="359"/>
      <c r="B765" s="721"/>
      <c r="C765" s="402" t="s">
        <v>1230</v>
      </c>
      <c r="D765" s="401">
        <v>60000</v>
      </c>
      <c r="E765" s="397">
        <v>0.18340000000000001</v>
      </c>
      <c r="F765" s="401">
        <v>60000</v>
      </c>
      <c r="G765" s="445">
        <v>1</v>
      </c>
      <c r="H765" s="398"/>
      <c r="I765" s="399"/>
      <c r="J765" s="570"/>
      <c r="K765" s="570"/>
      <c r="L765" s="570"/>
      <c r="M765" s="575"/>
      <c r="N765" s="576"/>
      <c r="O765" s="576"/>
      <c r="P765" s="576"/>
      <c r="Q765" s="576"/>
      <c r="R765" s="576"/>
      <c r="S765" s="576"/>
      <c r="T765" s="35"/>
      <c r="U765" s="35"/>
      <c r="V765" s="35"/>
      <c r="W765" s="35"/>
      <c r="X765" s="35"/>
      <c r="Y765" s="35"/>
      <c r="Z765" s="35"/>
      <c r="AA765" s="35"/>
      <c r="AB765" s="35"/>
    </row>
    <row r="766" spans="1:28" ht="15.75" customHeight="1">
      <c r="A766" s="359"/>
      <c r="B766" s="727" t="s">
        <v>579</v>
      </c>
      <c r="C766" s="642"/>
      <c r="D766" s="409">
        <f>D764+D765</f>
        <v>60208</v>
      </c>
      <c r="E766" s="410">
        <f>D766/D$767</f>
        <v>0.1825237067397473</v>
      </c>
      <c r="F766" s="411">
        <f>F764+F765</f>
        <v>60208</v>
      </c>
      <c r="G766" s="444">
        <f>F766/D766</f>
        <v>1</v>
      </c>
      <c r="H766" s="716"/>
      <c r="I766" s="717"/>
      <c r="J766" s="570"/>
      <c r="K766" s="570"/>
      <c r="L766" s="570"/>
      <c r="M766" s="575"/>
      <c r="N766" s="576"/>
      <c r="O766" s="576"/>
      <c r="P766" s="576"/>
      <c r="Q766" s="576"/>
      <c r="R766" s="576"/>
      <c r="S766" s="576"/>
      <c r="T766" s="35"/>
      <c r="U766" s="35"/>
      <c r="V766" s="35"/>
      <c r="W766" s="35"/>
      <c r="X766" s="35"/>
      <c r="Y766" s="35"/>
      <c r="Z766" s="35"/>
      <c r="AA766" s="35"/>
      <c r="AB766" s="35"/>
    </row>
    <row r="767" spans="1:28" ht="15.75" customHeight="1">
      <c r="A767" s="359"/>
      <c r="B767" s="722" t="s">
        <v>600</v>
      </c>
      <c r="C767" s="620"/>
      <c r="D767" s="395">
        <f>D760+D763+D766</f>
        <v>329864</v>
      </c>
      <c r="E767" s="396">
        <f t="shared" si="81"/>
        <v>1</v>
      </c>
      <c r="F767" s="395">
        <f>F760+F763+F766</f>
        <v>327536</v>
      </c>
      <c r="G767" s="486">
        <f>F767/D767</f>
        <v>0.99294254601896537</v>
      </c>
      <c r="H767" s="718"/>
      <c r="I767" s="620"/>
      <c r="J767" s="570"/>
      <c r="K767" s="570"/>
      <c r="L767" s="570"/>
      <c r="M767" s="575"/>
      <c r="N767" s="576"/>
      <c r="O767" s="576"/>
      <c r="P767" s="576"/>
      <c r="Q767" s="576"/>
      <c r="R767" s="576"/>
      <c r="S767" s="576"/>
      <c r="T767"/>
      <c r="U767"/>
      <c r="V767"/>
      <c r="W767"/>
      <c r="X767"/>
      <c r="Y767"/>
      <c r="Z767"/>
      <c r="AA767"/>
      <c r="AB767"/>
    </row>
    <row r="768" spans="1:28" ht="15.75" customHeight="1">
      <c r="A768" s="359"/>
      <c r="B768" s="601" t="s">
        <v>758</v>
      </c>
      <c r="C768" s="602"/>
      <c r="D768" s="602"/>
      <c r="E768" s="602"/>
      <c r="F768" s="602"/>
      <c r="G768" s="602"/>
      <c r="H768" s="602"/>
      <c r="I768" s="595"/>
      <c r="J768" s="570"/>
      <c r="K768" s="570"/>
      <c r="L768" s="570"/>
      <c r="M768" s="575"/>
      <c r="N768" s="576"/>
      <c r="O768" s="576"/>
      <c r="P768" s="576"/>
      <c r="Q768" s="576"/>
      <c r="R768" s="576"/>
      <c r="S768" s="576"/>
      <c r="T768"/>
      <c r="U768"/>
      <c r="V768"/>
      <c r="W768"/>
      <c r="X768"/>
      <c r="Y768"/>
      <c r="Z768"/>
      <c r="AA768"/>
      <c r="AB768"/>
    </row>
    <row r="769" spans="1:28" ht="15.75" customHeight="1">
      <c r="A769" s="359"/>
      <c r="B769" s="680" t="s">
        <v>641</v>
      </c>
      <c r="C769" s="602"/>
      <c r="D769" s="602"/>
      <c r="E769" s="602"/>
      <c r="F769" s="602"/>
      <c r="G769" s="602"/>
      <c r="H769" s="602"/>
      <c r="I769" s="595"/>
      <c r="J769" s="570"/>
      <c r="K769" s="570"/>
      <c r="L769" s="570"/>
      <c r="M769" s="575"/>
      <c r="N769" s="576"/>
      <c r="O769" s="576"/>
      <c r="P769" s="576"/>
      <c r="Q769" s="576"/>
      <c r="R769" s="576"/>
      <c r="S769" s="576"/>
      <c r="T769"/>
      <c r="U769"/>
      <c r="V769"/>
      <c r="W769"/>
      <c r="X769"/>
      <c r="Y769"/>
      <c r="Z769"/>
      <c r="AA769"/>
      <c r="AB769"/>
    </row>
    <row r="770" spans="1:28" ht="15.75" customHeight="1">
      <c r="A770" s="359"/>
      <c r="B770" s="109" t="s">
        <v>642</v>
      </c>
      <c r="C770" s="203" t="s">
        <v>616</v>
      </c>
      <c r="D770" s="175" t="s">
        <v>591</v>
      </c>
      <c r="E770" s="176" t="s">
        <v>592</v>
      </c>
      <c r="F770" s="176" t="s">
        <v>730</v>
      </c>
      <c r="G770" s="422" t="s">
        <v>731</v>
      </c>
      <c r="H770" s="628" t="s">
        <v>593</v>
      </c>
      <c r="I770" s="595"/>
      <c r="J770" s="570"/>
      <c r="K770" s="570"/>
      <c r="L770" s="570"/>
      <c r="M770" s="575"/>
      <c r="N770" s="576"/>
      <c r="O770" s="576"/>
      <c r="P770" s="576"/>
      <c r="Q770" s="576"/>
      <c r="R770" s="576"/>
      <c r="S770" s="576"/>
      <c r="T770"/>
      <c r="U770"/>
      <c r="V770"/>
      <c r="W770"/>
      <c r="X770"/>
      <c r="Y770"/>
      <c r="Z770"/>
      <c r="AA770"/>
      <c r="AB770"/>
    </row>
    <row r="771" spans="1:28" ht="15.75" customHeight="1">
      <c r="A771" s="359"/>
      <c r="B771" s="597" t="s">
        <v>643</v>
      </c>
      <c r="C771" s="280" t="s">
        <v>1178</v>
      </c>
      <c r="D771" s="221">
        <v>37800</v>
      </c>
      <c r="E771" s="281">
        <f t="shared" ref="E771:E777" si="82">D771/D$800</f>
        <v>0.1126475146024556</v>
      </c>
      <c r="F771" s="221">
        <v>32300</v>
      </c>
      <c r="G771" s="367">
        <f t="shared" ref="G771:G777" si="83">F771/D771</f>
        <v>0.85449735449735453</v>
      </c>
      <c r="H771" s="649" t="s">
        <v>1279</v>
      </c>
      <c r="I771" s="595"/>
      <c r="J771" s="570"/>
      <c r="K771" s="570"/>
      <c r="L771" s="570"/>
      <c r="M771" s="575"/>
      <c r="N771" s="576"/>
      <c r="O771" s="576"/>
      <c r="P771" s="576"/>
      <c r="Q771" s="576"/>
      <c r="R771" s="576"/>
      <c r="S771" s="576"/>
      <c r="T771"/>
      <c r="U771"/>
      <c r="V771"/>
      <c r="W771"/>
      <c r="X771"/>
      <c r="Y771"/>
      <c r="Z771"/>
      <c r="AA771"/>
      <c r="AB771"/>
    </row>
    <row r="772" spans="1:28" ht="15.75" customHeight="1">
      <c r="A772" s="359"/>
      <c r="B772" s="598"/>
      <c r="C772" s="205" t="s">
        <v>658</v>
      </c>
      <c r="D772" s="221">
        <v>62400</v>
      </c>
      <c r="E772" s="281">
        <f t="shared" si="82"/>
        <v>0.18595780188341876</v>
      </c>
      <c r="F772" s="221">
        <v>33000</v>
      </c>
      <c r="G772" s="367">
        <f t="shared" si="83"/>
        <v>0.52884615384615385</v>
      </c>
      <c r="H772" s="649" t="s">
        <v>1280</v>
      </c>
      <c r="I772" s="595"/>
      <c r="J772" s="570"/>
      <c r="K772" s="570"/>
      <c r="L772" s="570"/>
      <c r="M772" s="575"/>
      <c r="N772" s="576"/>
      <c r="O772" s="576"/>
      <c r="P772" s="576"/>
      <c r="Q772" s="576"/>
      <c r="R772" s="576"/>
      <c r="S772" s="576"/>
      <c r="T772"/>
      <c r="U772"/>
      <c r="V772"/>
      <c r="W772"/>
      <c r="X772"/>
      <c r="Y772"/>
      <c r="Z772"/>
      <c r="AA772"/>
      <c r="AB772"/>
    </row>
    <row r="773" spans="1:28" ht="15.75" customHeight="1">
      <c r="A773" s="359"/>
      <c r="B773" s="598"/>
      <c r="C773" s="205" t="s">
        <v>660</v>
      </c>
      <c r="D773" s="221">
        <v>33400</v>
      </c>
      <c r="E773" s="281">
        <f t="shared" si="82"/>
        <v>9.9535105495291459E-2</v>
      </c>
      <c r="F773" s="221">
        <v>10120</v>
      </c>
      <c r="G773" s="367">
        <f t="shared" si="83"/>
        <v>0.30299401197604792</v>
      </c>
      <c r="H773" s="649" t="s">
        <v>1281</v>
      </c>
      <c r="I773" s="595"/>
      <c r="J773" s="570"/>
      <c r="K773" s="570"/>
      <c r="L773" s="570"/>
      <c r="M773" s="575"/>
      <c r="N773" s="576"/>
      <c r="O773" s="576"/>
      <c r="P773" s="576"/>
      <c r="Q773" s="576"/>
      <c r="R773" s="576"/>
      <c r="S773" s="576"/>
      <c r="T773"/>
      <c r="U773"/>
      <c r="V773"/>
      <c r="W773"/>
      <c r="X773"/>
      <c r="Y773"/>
      <c r="Z773"/>
      <c r="AA773"/>
      <c r="AB773"/>
    </row>
    <row r="774" spans="1:28" ht="15.75" customHeight="1">
      <c r="A774" s="359"/>
      <c r="B774" s="598"/>
      <c r="C774" s="205" t="s">
        <v>1182</v>
      </c>
      <c r="D774" s="221">
        <v>3400</v>
      </c>
      <c r="E774" s="281">
        <f t="shared" si="82"/>
        <v>1.0132316128263201E-2</v>
      </c>
      <c r="F774" s="221">
        <v>3400</v>
      </c>
      <c r="G774" s="367">
        <f t="shared" si="83"/>
        <v>1</v>
      </c>
      <c r="H774" s="649" t="s">
        <v>1282</v>
      </c>
      <c r="I774" s="595"/>
      <c r="J774" s="570"/>
      <c r="K774" s="570"/>
      <c r="L774" s="570"/>
      <c r="M774" s="575"/>
      <c r="N774" s="576"/>
      <c r="O774" s="576"/>
      <c r="P774" s="576"/>
      <c r="Q774" s="576"/>
      <c r="R774" s="576"/>
      <c r="S774" s="576"/>
      <c r="T774"/>
      <c r="U774"/>
      <c r="V774"/>
      <c r="W774"/>
      <c r="X774"/>
      <c r="Y774"/>
      <c r="Z774"/>
      <c r="AA774"/>
      <c r="AB774"/>
    </row>
    <row r="775" spans="1:28" ht="15.75" customHeight="1">
      <c r="A775" s="359"/>
      <c r="B775" s="599"/>
      <c r="C775" s="205" t="s">
        <v>664</v>
      </c>
      <c r="D775" s="221">
        <v>8000</v>
      </c>
      <c r="E775" s="281">
        <f t="shared" si="82"/>
        <v>2.3840743831207534E-2</v>
      </c>
      <c r="F775" s="221">
        <v>7084</v>
      </c>
      <c r="G775" s="367">
        <f t="shared" si="83"/>
        <v>0.88549999999999995</v>
      </c>
      <c r="H775" s="649" t="s">
        <v>1283</v>
      </c>
      <c r="I775" s="595"/>
      <c r="J775" s="570"/>
      <c r="K775" s="570"/>
      <c r="L775" s="570"/>
      <c r="M775" s="575"/>
      <c r="N775" s="576"/>
      <c r="O775" s="576"/>
      <c r="P775" s="576"/>
      <c r="Q775" s="576"/>
      <c r="R775" s="576"/>
      <c r="S775" s="576"/>
      <c r="T775"/>
      <c r="U775"/>
      <c r="V775"/>
      <c r="W775"/>
      <c r="X775"/>
      <c r="Y775"/>
      <c r="Z775"/>
      <c r="AA775"/>
      <c r="AB775"/>
    </row>
    <row r="776" spans="1:28" ht="15.75" customHeight="1">
      <c r="A776" s="359"/>
      <c r="B776" s="594" t="s">
        <v>579</v>
      </c>
      <c r="C776" s="595"/>
      <c r="D776" s="192">
        <f>SUM(D771:D775)</f>
        <v>145000</v>
      </c>
      <c r="E776" s="282">
        <f t="shared" si="82"/>
        <v>0.43211348194063653</v>
      </c>
      <c r="F776" s="371">
        <f>SUM(F771:F775)</f>
        <v>85904</v>
      </c>
      <c r="G776" s="432">
        <f t="shared" si="83"/>
        <v>0.5924413793103448</v>
      </c>
      <c r="H776" s="630"/>
      <c r="I776" s="595"/>
      <c r="J776" s="570"/>
      <c r="K776" s="570"/>
      <c r="L776" s="570"/>
      <c r="M776" s="575"/>
      <c r="N776" s="576"/>
      <c r="O776" s="576"/>
      <c r="P776" s="576"/>
      <c r="Q776" s="576"/>
      <c r="R776" s="576"/>
      <c r="S776" s="576"/>
      <c r="T776"/>
      <c r="U776"/>
      <c r="V776"/>
      <c r="W776"/>
      <c r="X776"/>
      <c r="Y776"/>
      <c r="Z776"/>
      <c r="AA776"/>
      <c r="AB776"/>
    </row>
    <row r="777" spans="1:28" ht="15.75" customHeight="1">
      <c r="A777" s="359"/>
      <c r="B777" s="621" t="s">
        <v>1185</v>
      </c>
      <c r="C777" s="595"/>
      <c r="D777" s="178">
        <f>D776</f>
        <v>145000</v>
      </c>
      <c r="E777" s="284">
        <f t="shared" si="82"/>
        <v>0.43211348194063653</v>
      </c>
      <c r="F777" s="370">
        <f>F776</f>
        <v>85904</v>
      </c>
      <c r="G777" s="427">
        <f t="shared" si="83"/>
        <v>0.5924413793103448</v>
      </c>
      <c r="H777" s="629"/>
      <c r="I777" s="595"/>
      <c r="J777" s="570"/>
      <c r="K777" s="570"/>
      <c r="L777" s="570"/>
      <c r="M777" s="575"/>
      <c r="N777" s="576"/>
      <c r="O777" s="576"/>
      <c r="P777" s="576"/>
      <c r="Q777" s="576"/>
      <c r="R777" s="576"/>
      <c r="S777" s="576"/>
      <c r="T777"/>
      <c r="U777"/>
      <c r="V777"/>
      <c r="W777"/>
      <c r="X777"/>
      <c r="Y777"/>
      <c r="Z777"/>
      <c r="AA777"/>
      <c r="AB777"/>
    </row>
    <row r="778" spans="1:28" ht="15.75" customHeight="1">
      <c r="A778" s="359"/>
      <c r="B778" s="604" t="s">
        <v>613</v>
      </c>
      <c r="C778" s="602"/>
      <c r="D778" s="602"/>
      <c r="E778" s="602"/>
      <c r="F778" s="602"/>
      <c r="G778" s="602"/>
      <c r="H778" s="602"/>
      <c r="I778" s="595"/>
      <c r="J778" s="570"/>
      <c r="K778" s="570"/>
      <c r="L778" s="570"/>
      <c r="M778" s="575"/>
      <c r="N778" s="576"/>
      <c r="O778" s="576"/>
      <c r="P778" s="576"/>
      <c r="Q778" s="576"/>
      <c r="R778" s="576"/>
      <c r="S778" s="576"/>
      <c r="T778"/>
      <c r="U778"/>
      <c r="V778"/>
      <c r="W778"/>
      <c r="X778"/>
      <c r="Y778"/>
      <c r="Z778"/>
      <c r="AA778"/>
      <c r="AB778"/>
    </row>
    <row r="779" spans="1:28" ht="15.75" customHeight="1">
      <c r="A779" s="359"/>
      <c r="B779" s="632" t="s">
        <v>646</v>
      </c>
      <c r="C779" s="79" t="s">
        <v>312</v>
      </c>
      <c r="D779" s="117">
        <v>6000</v>
      </c>
      <c r="E779" s="281">
        <f t="shared" ref="E779:E799" si="84">D779/D$800</f>
        <v>1.7880557873405652E-2</v>
      </c>
      <c r="F779" s="221">
        <v>6000</v>
      </c>
      <c r="G779" s="367">
        <f t="shared" ref="G779:G789" si="85">F779/D779</f>
        <v>1</v>
      </c>
      <c r="H779" s="649" t="s">
        <v>1286</v>
      </c>
      <c r="I779" s="595"/>
      <c r="J779" s="570"/>
      <c r="K779" s="570"/>
      <c r="L779" s="570"/>
      <c r="M779" s="575"/>
      <c r="N779" s="576"/>
      <c r="O779" s="576"/>
      <c r="P779" s="576"/>
      <c r="Q779" s="576"/>
      <c r="R779" s="576"/>
      <c r="S779" s="576"/>
      <c r="T779"/>
      <c r="U779"/>
      <c r="V779"/>
      <c r="W779"/>
      <c r="X779"/>
      <c r="Y779"/>
      <c r="Z779"/>
      <c r="AA779"/>
      <c r="AB779"/>
    </row>
    <row r="780" spans="1:28" ht="15.75" customHeight="1">
      <c r="A780" s="359"/>
      <c r="B780" s="598"/>
      <c r="C780" s="79" t="s">
        <v>648</v>
      </c>
      <c r="D780" s="117">
        <v>1250</v>
      </c>
      <c r="E780" s="281">
        <f t="shared" si="84"/>
        <v>3.7251162236261771E-3</v>
      </c>
      <c r="F780" s="221">
        <v>0</v>
      </c>
      <c r="G780" s="367">
        <f t="shared" si="85"/>
        <v>0</v>
      </c>
      <c r="H780" s="723" t="s">
        <v>1256</v>
      </c>
      <c r="I780" s="724"/>
      <c r="J780" s="570"/>
      <c r="K780" s="570"/>
      <c r="L780" s="570"/>
      <c r="M780" s="575"/>
      <c r="N780" s="576"/>
      <c r="O780" s="576"/>
      <c r="P780" s="576"/>
      <c r="Q780" s="576"/>
      <c r="R780" s="576"/>
      <c r="S780" s="576"/>
      <c r="T780"/>
      <c r="U780"/>
      <c r="V780"/>
      <c r="W780"/>
      <c r="X780"/>
      <c r="Y780"/>
      <c r="Z780"/>
      <c r="AA780"/>
      <c r="AB780"/>
    </row>
    <row r="781" spans="1:28" ht="15.75" customHeight="1">
      <c r="A781" s="359"/>
      <c r="B781" s="598"/>
      <c r="C781" s="79" t="s">
        <v>650</v>
      </c>
      <c r="D781" s="117">
        <v>1500</v>
      </c>
      <c r="E781" s="281">
        <f t="shared" si="84"/>
        <v>4.4701394683514129E-3</v>
      </c>
      <c r="F781" s="221">
        <v>283</v>
      </c>
      <c r="G781" s="367">
        <f t="shared" si="85"/>
        <v>0.18866666666666668</v>
      </c>
      <c r="H781" s="649" t="s">
        <v>1287</v>
      </c>
      <c r="I781" s="595"/>
      <c r="J781" s="570"/>
      <c r="K781" s="570"/>
      <c r="L781" s="570"/>
      <c r="M781" s="575"/>
      <c r="N781" s="576"/>
      <c r="O781" s="576"/>
      <c r="P781" s="576"/>
      <c r="Q781" s="576"/>
      <c r="R781" s="576"/>
      <c r="S781" s="576"/>
      <c r="T781"/>
      <c r="U781"/>
      <c r="V781"/>
      <c r="W781"/>
      <c r="X781"/>
      <c r="Y781"/>
      <c r="Z781"/>
      <c r="AA781"/>
      <c r="AB781"/>
    </row>
    <row r="782" spans="1:28" ht="15.75" customHeight="1">
      <c r="A782" s="359"/>
      <c r="B782" s="598"/>
      <c r="C782" s="79" t="s">
        <v>652</v>
      </c>
      <c r="D782" s="117">
        <v>1500</v>
      </c>
      <c r="E782" s="281">
        <f t="shared" si="84"/>
        <v>4.4701394683514129E-3</v>
      </c>
      <c r="F782" s="221">
        <v>701</v>
      </c>
      <c r="G782" s="367">
        <f t="shared" si="85"/>
        <v>0.46733333333333332</v>
      </c>
      <c r="H782" s="649" t="s">
        <v>1276</v>
      </c>
      <c r="I782" s="595"/>
      <c r="J782" s="570"/>
      <c r="K782" s="570"/>
      <c r="L782" s="570"/>
      <c r="M782" s="575"/>
      <c r="N782" s="576"/>
      <c r="O782" s="576"/>
      <c r="P782" s="576"/>
      <c r="Q782" s="576"/>
      <c r="R782" s="576"/>
      <c r="S782" s="576"/>
      <c r="T782"/>
      <c r="U782"/>
      <c r="V782"/>
      <c r="W782"/>
      <c r="X782"/>
      <c r="Y782"/>
      <c r="Z782"/>
      <c r="AA782"/>
      <c r="AB782"/>
    </row>
    <row r="783" spans="1:28" ht="15.75" customHeight="1" thickBot="1">
      <c r="A783" s="359"/>
      <c r="B783" s="598"/>
      <c r="C783" s="79" t="s">
        <v>654</v>
      </c>
      <c r="D783" s="117">
        <v>4900</v>
      </c>
      <c r="E783" s="281">
        <f t="shared" si="84"/>
        <v>1.4602455596614614E-2</v>
      </c>
      <c r="F783" s="221">
        <v>4040</v>
      </c>
      <c r="G783" s="367">
        <f t="shared" si="85"/>
        <v>0.82448979591836735</v>
      </c>
      <c r="H783" s="649" t="s">
        <v>1278</v>
      </c>
      <c r="I783" s="595"/>
      <c r="J783" s="570"/>
      <c r="K783" s="570"/>
      <c r="L783" s="570"/>
      <c r="M783" s="575"/>
      <c r="N783" s="576"/>
      <c r="O783" s="576"/>
      <c r="P783" s="576"/>
      <c r="Q783" s="576"/>
      <c r="R783" s="576"/>
      <c r="S783" s="576"/>
      <c r="T783"/>
      <c r="U783"/>
      <c r="V783"/>
      <c r="W783"/>
      <c r="X783"/>
      <c r="Y783"/>
      <c r="Z783"/>
      <c r="AA783"/>
      <c r="AB783"/>
    </row>
    <row r="784" spans="1:28" ht="15.75" customHeight="1" thickBot="1">
      <c r="A784" s="359"/>
      <c r="B784" s="598"/>
      <c r="C784" s="79" t="s">
        <v>656</v>
      </c>
      <c r="D784" s="117">
        <v>46200</v>
      </c>
      <c r="E784" s="281">
        <f t="shared" si="84"/>
        <v>0.13768029562522352</v>
      </c>
      <c r="F784" s="221">
        <v>16380</v>
      </c>
      <c r="G784" s="367">
        <f t="shared" si="85"/>
        <v>0.35454545454545455</v>
      </c>
      <c r="H784" s="654" t="s">
        <v>1496</v>
      </c>
      <c r="I784" s="655"/>
      <c r="J784" s="874" t="s">
        <v>1251</v>
      </c>
      <c r="K784" s="570"/>
      <c r="L784" s="570"/>
      <c r="M784" s="575"/>
      <c r="N784" s="576"/>
      <c r="O784" s="576"/>
      <c r="P784" s="576"/>
      <c r="Q784" s="576"/>
      <c r="R784" s="576"/>
      <c r="S784" s="576"/>
      <c r="T784"/>
      <c r="U784"/>
      <c r="V784"/>
      <c r="W784"/>
      <c r="X784"/>
      <c r="Y784"/>
      <c r="Z784"/>
      <c r="AA784"/>
      <c r="AB784"/>
    </row>
    <row r="785" spans="1:28" ht="15.75" customHeight="1">
      <c r="A785" s="359"/>
      <c r="B785" s="598"/>
      <c r="C785" s="79" t="s">
        <v>658</v>
      </c>
      <c r="D785" s="117">
        <v>69520</v>
      </c>
      <c r="E785" s="281">
        <f t="shared" si="84"/>
        <v>0.20717606389319346</v>
      </c>
      <c r="F785" s="221">
        <v>12880</v>
      </c>
      <c r="G785" s="367">
        <f t="shared" si="85"/>
        <v>0.1852704257767549</v>
      </c>
      <c r="H785" s="650" t="s">
        <v>1497</v>
      </c>
      <c r="I785" s="651"/>
      <c r="J785" s="875" t="s">
        <v>1252</v>
      </c>
      <c r="K785" s="570"/>
      <c r="L785" s="570"/>
      <c r="M785" s="575"/>
      <c r="N785" s="576"/>
      <c r="O785" s="576"/>
      <c r="P785" s="576"/>
      <c r="Q785" s="576"/>
      <c r="R785" s="576"/>
      <c r="S785" s="576"/>
      <c r="T785"/>
      <c r="U785"/>
      <c r="V785"/>
      <c r="W785"/>
      <c r="X785"/>
      <c r="Y785"/>
      <c r="Z785"/>
      <c r="AA785"/>
      <c r="AB785"/>
    </row>
    <row r="786" spans="1:28" ht="15.75" customHeight="1" thickBot="1">
      <c r="A786" s="359"/>
      <c r="B786" s="598"/>
      <c r="C786" s="79" t="s">
        <v>660</v>
      </c>
      <c r="D786" s="117">
        <v>24000</v>
      </c>
      <c r="E786" s="281">
        <f t="shared" si="84"/>
        <v>7.1522231493622607E-2</v>
      </c>
      <c r="F786" s="221">
        <v>4320</v>
      </c>
      <c r="G786" s="367">
        <f t="shared" si="85"/>
        <v>0.18</v>
      </c>
      <c r="H786" s="650" t="s">
        <v>1253</v>
      </c>
      <c r="I786" s="651"/>
      <c r="J786" s="876"/>
      <c r="K786" s="570"/>
      <c r="L786" s="570"/>
      <c r="M786" s="575"/>
      <c r="N786" s="576"/>
      <c r="O786" s="576"/>
      <c r="P786" s="576"/>
      <c r="Q786" s="576"/>
      <c r="R786" s="576"/>
      <c r="S786" s="576"/>
      <c r="T786"/>
      <c r="U786"/>
      <c r="V786"/>
      <c r="W786"/>
      <c r="X786"/>
      <c r="Y786"/>
      <c r="Z786"/>
      <c r="AA786"/>
      <c r="AB786"/>
    </row>
    <row r="787" spans="1:28" ht="15.75" customHeight="1" thickBot="1">
      <c r="A787" s="359"/>
      <c r="B787" s="598"/>
      <c r="C787" s="79" t="s">
        <v>662</v>
      </c>
      <c r="D787" s="117">
        <v>15300</v>
      </c>
      <c r="E787" s="281">
        <f t="shared" si="84"/>
        <v>4.5595422577184408E-2</v>
      </c>
      <c r="F787" s="221">
        <v>1720</v>
      </c>
      <c r="G787" s="367">
        <f t="shared" si="85"/>
        <v>0.11241830065359477</v>
      </c>
      <c r="H787" s="650" t="s">
        <v>1254</v>
      </c>
      <c r="I787" s="651"/>
      <c r="J787" s="874" t="s">
        <v>1255</v>
      </c>
      <c r="K787" s="570"/>
      <c r="L787" s="570"/>
      <c r="M787" s="575"/>
      <c r="N787" s="576"/>
      <c r="O787" s="576"/>
      <c r="P787" s="576"/>
      <c r="Q787" s="576"/>
      <c r="R787" s="576"/>
      <c r="S787" s="576"/>
      <c r="T787"/>
      <c r="U787"/>
      <c r="V787"/>
      <c r="W787"/>
      <c r="X787"/>
      <c r="Y787"/>
      <c r="Z787"/>
      <c r="AA787"/>
      <c r="AB787"/>
    </row>
    <row r="788" spans="1:28" ht="15.75" customHeight="1">
      <c r="A788" s="359"/>
      <c r="B788" s="598"/>
      <c r="C788" s="79" t="s">
        <v>664</v>
      </c>
      <c r="D788" s="117">
        <v>8000</v>
      </c>
      <c r="E788" s="281">
        <f t="shared" si="84"/>
        <v>2.3840743831207534E-2</v>
      </c>
      <c r="F788" s="221">
        <v>0</v>
      </c>
      <c r="G788" s="367">
        <f t="shared" si="85"/>
        <v>0</v>
      </c>
      <c r="H788" s="652" t="s">
        <v>665</v>
      </c>
      <c r="I788" s="653"/>
      <c r="J788" s="570"/>
      <c r="K788" s="570"/>
      <c r="L788" s="570"/>
      <c r="M788" s="575"/>
      <c r="N788" s="576"/>
      <c r="O788" s="576"/>
      <c r="P788" s="576"/>
      <c r="Q788" s="576"/>
      <c r="R788" s="576"/>
      <c r="S788" s="576"/>
      <c r="T788"/>
      <c r="U788"/>
      <c r="V788"/>
      <c r="W788"/>
      <c r="X788"/>
      <c r="Y788"/>
      <c r="Z788"/>
      <c r="AA788"/>
      <c r="AB788"/>
    </row>
    <row r="789" spans="1:28" ht="15.75" customHeight="1">
      <c r="A789" s="359"/>
      <c r="B789" s="599"/>
      <c r="C789" s="79" t="s">
        <v>666</v>
      </c>
      <c r="D789" s="117">
        <v>1760</v>
      </c>
      <c r="E789" s="281">
        <f t="shared" si="84"/>
        <v>5.2449636428656575E-3</v>
      </c>
      <c r="F789" s="221">
        <v>620</v>
      </c>
      <c r="G789" s="367">
        <f t="shared" si="85"/>
        <v>0.35227272727272729</v>
      </c>
      <c r="H789" s="649" t="s">
        <v>1284</v>
      </c>
      <c r="I789" s="595"/>
      <c r="J789" s="570"/>
      <c r="K789" s="570"/>
      <c r="L789" s="570"/>
      <c r="M789" s="575"/>
      <c r="N789" s="576"/>
      <c r="O789" s="576"/>
      <c r="P789" s="576"/>
      <c r="Q789" s="576"/>
      <c r="R789" s="576"/>
      <c r="S789" s="576"/>
      <c r="T789"/>
      <c r="U789"/>
      <c r="V789"/>
      <c r="W789"/>
      <c r="X789"/>
      <c r="Y789"/>
      <c r="Z789"/>
      <c r="AA789"/>
      <c r="AB789"/>
    </row>
    <row r="790" spans="1:28" ht="15.75" customHeight="1">
      <c r="A790" s="359"/>
      <c r="B790" s="594" t="s">
        <v>579</v>
      </c>
      <c r="C790" s="595"/>
      <c r="D790" s="192">
        <f>SUM(D779:D789)</f>
        <v>179930</v>
      </c>
      <c r="E790" s="282">
        <f t="shared" si="84"/>
        <v>0.5362081296936464</v>
      </c>
      <c r="F790" s="371">
        <f>SUM(F779:F789)</f>
        <v>46944</v>
      </c>
      <c r="G790" s="432">
        <f>F790/D790</f>
        <v>0.26090146167954203</v>
      </c>
      <c r="H790" s="630"/>
      <c r="I790" s="595"/>
      <c r="J790" s="570"/>
      <c r="K790" s="570"/>
      <c r="L790" s="570"/>
      <c r="M790" s="575"/>
      <c r="N790" s="576"/>
      <c r="O790" s="576"/>
      <c r="P790" s="576"/>
      <c r="Q790" s="576"/>
      <c r="R790" s="576"/>
      <c r="S790" s="576"/>
      <c r="T790"/>
      <c r="U790"/>
      <c r="V790"/>
      <c r="W790"/>
      <c r="X790"/>
      <c r="Y790"/>
      <c r="Z790"/>
      <c r="AA790"/>
      <c r="AB790"/>
    </row>
    <row r="791" spans="1:28" ht="15.75" customHeight="1">
      <c r="A791" s="359"/>
      <c r="B791" s="600" t="s">
        <v>668</v>
      </c>
      <c r="C791" s="595"/>
      <c r="D791" s="221">
        <v>8000</v>
      </c>
      <c r="E791" s="281">
        <f t="shared" si="84"/>
        <v>2.3840743831207534E-2</v>
      </c>
      <c r="F791" s="221">
        <v>0</v>
      </c>
      <c r="G791" s="367">
        <f>F791/D791</f>
        <v>0</v>
      </c>
      <c r="H791" s="600"/>
      <c r="I791" s="595"/>
      <c r="J791" s="570"/>
      <c r="K791" s="570"/>
      <c r="L791" s="570"/>
      <c r="M791" s="575"/>
      <c r="N791" s="576"/>
      <c r="O791" s="576"/>
      <c r="P791" s="576"/>
      <c r="Q791" s="576"/>
      <c r="R791" s="576"/>
      <c r="S791" s="576"/>
      <c r="T791"/>
      <c r="U791"/>
      <c r="V791"/>
      <c r="W791"/>
      <c r="X791"/>
      <c r="Y791"/>
      <c r="Z791"/>
      <c r="AA791"/>
      <c r="AB791"/>
    </row>
    <row r="792" spans="1:28" ht="15.75" customHeight="1">
      <c r="A792" s="359"/>
      <c r="B792" s="618" t="s">
        <v>822</v>
      </c>
      <c r="C792" s="595"/>
      <c r="D792" s="189">
        <f>D790+D791</f>
        <v>187930</v>
      </c>
      <c r="E792" s="286">
        <f t="shared" si="84"/>
        <v>0.560048873524854</v>
      </c>
      <c r="F792" s="454">
        <f>F790</f>
        <v>46944</v>
      </c>
      <c r="G792" s="455">
        <f>F792/D792</f>
        <v>0.24979513648698984</v>
      </c>
      <c r="H792" s="613"/>
      <c r="I792" s="595"/>
      <c r="J792" s="570"/>
      <c r="K792" s="570"/>
      <c r="L792" s="570"/>
      <c r="M792" s="575"/>
      <c r="N792" s="576"/>
      <c r="O792" s="576"/>
      <c r="P792" s="576"/>
      <c r="Q792" s="576"/>
      <c r="R792" s="576"/>
      <c r="S792" s="576"/>
      <c r="T792"/>
      <c r="U792"/>
      <c r="V792"/>
      <c r="W792"/>
      <c r="X792"/>
      <c r="Y792"/>
      <c r="Z792"/>
      <c r="AA792"/>
      <c r="AB792"/>
    </row>
    <row r="793" spans="1:28" ht="15.75" customHeight="1">
      <c r="A793" s="359"/>
      <c r="B793" s="732" t="s">
        <v>1231</v>
      </c>
      <c r="C793" s="412" t="s">
        <v>806</v>
      </c>
      <c r="D793" s="413">
        <v>300</v>
      </c>
      <c r="E793" s="281">
        <f t="shared" si="84"/>
        <v>8.9402789367028256E-4</v>
      </c>
      <c r="F793" s="221">
        <v>0</v>
      </c>
      <c r="G793" s="367">
        <f>F793/D793</f>
        <v>0</v>
      </c>
      <c r="H793" s="734" t="s">
        <v>1232</v>
      </c>
      <c r="I793" s="735"/>
      <c r="J793" s="570"/>
      <c r="K793" s="570"/>
      <c r="L793" s="570"/>
      <c r="M793" s="575"/>
      <c r="N793" s="576"/>
      <c r="O793" s="576"/>
      <c r="P793" s="576"/>
      <c r="Q793" s="576"/>
      <c r="R793" s="576"/>
      <c r="S793" s="576"/>
      <c r="T793" s="35"/>
      <c r="U793" s="35"/>
      <c r="V793" s="35"/>
      <c r="W793" s="35"/>
      <c r="X793" s="35"/>
      <c r="Y793" s="35"/>
      <c r="Z793" s="35"/>
      <c r="AA793" s="35"/>
      <c r="AB793" s="35"/>
    </row>
    <row r="794" spans="1:28" ht="15.75" customHeight="1">
      <c r="A794" s="359"/>
      <c r="B794" s="733"/>
      <c r="C794" s="412" t="s">
        <v>970</v>
      </c>
      <c r="D794" s="413">
        <v>1600</v>
      </c>
      <c r="E794" s="281">
        <f t="shared" si="84"/>
        <v>4.7681487662415067E-3</v>
      </c>
      <c r="F794" s="221">
        <v>1560</v>
      </c>
      <c r="G794" s="367">
        <f t="shared" ref="G794:G800" si="86">F794/D794</f>
        <v>0.97499999999999998</v>
      </c>
      <c r="H794" s="734" t="s">
        <v>1233</v>
      </c>
      <c r="I794" s="735"/>
      <c r="J794" s="570"/>
      <c r="K794" s="570"/>
      <c r="L794" s="570"/>
      <c r="M794" s="575"/>
      <c r="N794" s="576"/>
      <c r="O794" s="576"/>
      <c r="P794" s="576"/>
      <c r="Q794" s="576"/>
      <c r="R794" s="576"/>
      <c r="S794" s="576"/>
      <c r="T794" s="35"/>
      <c r="U794" s="35"/>
      <c r="V794" s="35"/>
      <c r="W794" s="35"/>
      <c r="X794" s="35"/>
      <c r="Y794" s="35"/>
      <c r="Z794" s="35"/>
      <c r="AA794" s="35"/>
      <c r="AB794" s="35"/>
    </row>
    <row r="795" spans="1:28" ht="15.75" customHeight="1">
      <c r="A795" s="359"/>
      <c r="B795" s="415" t="s">
        <v>1234</v>
      </c>
      <c r="C795" s="412" t="s">
        <v>312</v>
      </c>
      <c r="D795" s="413">
        <v>300</v>
      </c>
      <c r="E795" s="281">
        <f t="shared" si="84"/>
        <v>8.9402789367028256E-4</v>
      </c>
      <c r="F795" s="221">
        <v>300</v>
      </c>
      <c r="G795" s="367">
        <f t="shared" si="86"/>
        <v>1</v>
      </c>
      <c r="H795" s="734" t="s">
        <v>1235</v>
      </c>
      <c r="I795" s="735"/>
      <c r="J795" s="570"/>
      <c r="K795" s="570"/>
      <c r="L795" s="570"/>
      <c r="M795" s="575"/>
      <c r="N795" s="576"/>
      <c r="O795" s="576"/>
      <c r="P795" s="576"/>
      <c r="Q795" s="576"/>
      <c r="R795" s="576"/>
      <c r="S795" s="576"/>
      <c r="T795" s="35"/>
      <c r="U795" s="35"/>
      <c r="V795" s="35"/>
      <c r="W795" s="35"/>
      <c r="X795" s="35"/>
      <c r="Y795" s="35"/>
      <c r="Z795" s="35"/>
      <c r="AA795" s="35"/>
      <c r="AB795" s="35"/>
    </row>
    <row r="796" spans="1:28" ht="15.75" customHeight="1">
      <c r="A796" s="359"/>
      <c r="B796" s="416" t="s">
        <v>1236</v>
      </c>
      <c r="C796" s="412" t="s">
        <v>1237</v>
      </c>
      <c r="D796" s="413">
        <v>300</v>
      </c>
      <c r="E796" s="281">
        <f t="shared" si="84"/>
        <v>8.9402789367028256E-4</v>
      </c>
      <c r="F796" s="221">
        <v>300</v>
      </c>
      <c r="G796" s="367">
        <f t="shared" si="86"/>
        <v>1</v>
      </c>
      <c r="H796" s="734" t="s">
        <v>1238</v>
      </c>
      <c r="I796" s="735"/>
      <c r="J796" s="570"/>
      <c r="K796" s="570"/>
      <c r="L796" s="570"/>
      <c r="M796" s="575"/>
      <c r="N796" s="576"/>
      <c r="O796" s="576"/>
      <c r="P796" s="576"/>
      <c r="Q796" s="576"/>
      <c r="R796" s="576"/>
      <c r="S796" s="576"/>
      <c r="T796" s="35"/>
      <c r="U796" s="35"/>
      <c r="V796" s="35"/>
      <c r="W796" s="35"/>
      <c r="X796" s="35"/>
      <c r="Y796" s="35"/>
      <c r="Z796" s="35"/>
      <c r="AA796" s="35"/>
      <c r="AB796" s="35"/>
    </row>
    <row r="797" spans="1:28" ht="15.75" customHeight="1">
      <c r="A797" s="359"/>
      <c r="B797" s="736" t="s">
        <v>579</v>
      </c>
      <c r="C797" s="737"/>
      <c r="D797" s="417">
        <f>SUM(D793:D796)</f>
        <v>2500</v>
      </c>
      <c r="E797" s="282">
        <f t="shared" si="84"/>
        <v>7.4502324472523543E-3</v>
      </c>
      <c r="F797" s="371">
        <v>2160</v>
      </c>
      <c r="G797" s="432">
        <f t="shared" si="86"/>
        <v>0.86399999999999999</v>
      </c>
      <c r="H797" s="483"/>
      <c r="I797" s="484"/>
      <c r="J797" s="570"/>
      <c r="K797" s="570"/>
      <c r="L797" s="570"/>
      <c r="M797" s="575"/>
      <c r="N797" s="576"/>
      <c r="O797" s="576"/>
      <c r="P797" s="576"/>
      <c r="Q797" s="576"/>
      <c r="R797" s="576"/>
      <c r="S797" s="576"/>
      <c r="T797" s="35"/>
      <c r="U797" s="35"/>
      <c r="V797" s="35"/>
      <c r="W797" s="35"/>
      <c r="X797" s="35"/>
      <c r="Y797" s="35"/>
      <c r="Z797" s="35"/>
      <c r="AA797" s="35"/>
      <c r="AB797" s="35"/>
    </row>
    <row r="798" spans="1:28" ht="15.75" customHeight="1">
      <c r="A798" s="359"/>
      <c r="B798" s="738" t="s">
        <v>668</v>
      </c>
      <c r="C798" s="717"/>
      <c r="D798" s="418">
        <v>130</v>
      </c>
      <c r="E798" s="281">
        <f t="shared" si="84"/>
        <v>3.8741208725712244E-4</v>
      </c>
      <c r="F798" s="414">
        <v>0</v>
      </c>
      <c r="G798" s="367">
        <f t="shared" si="86"/>
        <v>0</v>
      </c>
      <c r="H798" s="482"/>
      <c r="I798" s="484"/>
      <c r="J798" s="570"/>
      <c r="K798" s="570"/>
      <c r="L798" s="570"/>
      <c r="M798" s="575"/>
      <c r="N798" s="576"/>
      <c r="O798" s="576"/>
      <c r="P798" s="576"/>
      <c r="Q798" s="576"/>
      <c r="R798" s="576"/>
      <c r="S798" s="576"/>
      <c r="T798" s="35"/>
      <c r="U798" s="35"/>
      <c r="V798" s="35"/>
      <c r="W798" s="35"/>
      <c r="X798" s="35"/>
      <c r="Y798" s="35"/>
      <c r="Z798" s="35"/>
      <c r="AA798" s="35"/>
      <c r="AB798" s="35"/>
    </row>
    <row r="799" spans="1:28" ht="15.75" customHeight="1">
      <c r="A799" s="359"/>
      <c r="B799" s="739" t="s">
        <v>1239</v>
      </c>
      <c r="C799" s="740"/>
      <c r="D799" s="189">
        <f>D797+D798</f>
        <v>2630</v>
      </c>
      <c r="E799" s="286">
        <f t="shared" si="84"/>
        <v>7.8376445345094761E-3</v>
      </c>
      <c r="F799" s="454">
        <v>2160</v>
      </c>
      <c r="G799" s="455">
        <f t="shared" si="86"/>
        <v>0.82129277566539927</v>
      </c>
      <c r="H799" s="485"/>
      <c r="I799" s="484"/>
      <c r="J799" s="570"/>
      <c r="K799" s="570"/>
      <c r="L799" s="570"/>
      <c r="M799" s="575"/>
      <c r="N799" s="576"/>
      <c r="O799" s="576"/>
      <c r="P799" s="576"/>
      <c r="Q799" s="576"/>
      <c r="R799" s="576"/>
      <c r="S799" s="576"/>
      <c r="T799" s="35"/>
      <c r="U799" s="35"/>
      <c r="V799" s="35"/>
      <c r="W799" s="35"/>
      <c r="X799" s="35"/>
      <c r="Y799" s="35"/>
      <c r="Z799" s="35"/>
      <c r="AA799" s="35"/>
      <c r="AB799" s="35"/>
    </row>
    <row r="800" spans="1:28" ht="15.75" customHeight="1">
      <c r="A800" s="359"/>
      <c r="B800" s="621" t="s">
        <v>1034</v>
      </c>
      <c r="C800" s="595"/>
      <c r="D800" s="178">
        <f>D792+D777+D799</f>
        <v>335560</v>
      </c>
      <c r="E800" s="284">
        <f>D800/D$800</f>
        <v>1</v>
      </c>
      <c r="F800" s="370">
        <f>F799+F792+F777</f>
        <v>135008</v>
      </c>
      <c r="G800" s="513">
        <f t="shared" si="86"/>
        <v>0.40233639289545836</v>
      </c>
      <c r="H800" s="629"/>
      <c r="I800" s="595"/>
      <c r="J800" s="570"/>
      <c r="K800" s="570"/>
      <c r="L800" s="570"/>
      <c r="M800" s="575"/>
      <c r="N800" s="576"/>
      <c r="O800" s="576"/>
      <c r="P800" s="576"/>
      <c r="Q800" s="576"/>
      <c r="R800" s="576"/>
      <c r="S800" s="576"/>
      <c r="T800"/>
      <c r="U800"/>
      <c r="V800"/>
      <c r="W800"/>
      <c r="X800"/>
      <c r="Y800"/>
      <c r="Z800"/>
      <c r="AA800"/>
      <c r="AB800"/>
    </row>
    <row r="801" spans="1:28" ht="15.75" customHeight="1">
      <c r="A801" s="359"/>
      <c r="B801" s="641" t="s">
        <v>1186</v>
      </c>
      <c r="C801" s="642"/>
      <c r="D801" s="642"/>
      <c r="E801" s="642"/>
      <c r="F801" s="642"/>
      <c r="G801" s="642"/>
      <c r="H801" s="642"/>
      <c r="I801" s="643"/>
      <c r="J801" s="570"/>
      <c r="K801" s="570"/>
      <c r="L801" s="570"/>
      <c r="M801" s="575"/>
      <c r="N801" s="576"/>
      <c r="O801" s="576"/>
      <c r="P801" s="576"/>
      <c r="Q801" s="576"/>
      <c r="R801" s="576"/>
      <c r="S801" s="576"/>
      <c r="T801"/>
      <c r="U801"/>
      <c r="V801"/>
      <c r="W801"/>
      <c r="X801"/>
      <c r="Y801"/>
      <c r="Z801"/>
      <c r="AA801"/>
      <c r="AB801"/>
    </row>
    <row r="802" spans="1:28" ht="15.75" customHeight="1">
      <c r="A802" s="359"/>
      <c r="B802" s="644"/>
      <c r="C802" s="645"/>
      <c r="D802" s="645"/>
      <c r="E802" s="645"/>
      <c r="F802" s="645"/>
      <c r="G802" s="645"/>
      <c r="H802" s="645"/>
      <c r="I802" s="620"/>
      <c r="J802" s="570"/>
      <c r="K802" s="570"/>
      <c r="L802" s="570"/>
      <c r="M802" s="575"/>
      <c r="N802" s="576"/>
      <c r="O802" s="576"/>
      <c r="P802" s="576"/>
      <c r="Q802" s="576"/>
      <c r="R802" s="576"/>
      <c r="S802" s="576"/>
      <c r="T802"/>
      <c r="U802"/>
      <c r="V802"/>
      <c r="W802"/>
      <c r="X802"/>
      <c r="Y802"/>
      <c r="Z802"/>
      <c r="AA802"/>
      <c r="AB802"/>
    </row>
    <row r="803" spans="1:28" ht="15.75" customHeight="1">
      <c r="A803" s="359"/>
      <c r="B803" s="600"/>
      <c r="C803" s="602"/>
      <c r="D803" s="602"/>
      <c r="E803" s="602"/>
      <c r="F803" s="602"/>
      <c r="G803" s="602"/>
      <c r="H803" s="602"/>
      <c r="I803" s="595"/>
      <c r="J803" s="570"/>
      <c r="K803" s="570"/>
      <c r="L803" s="570"/>
      <c r="M803" s="575"/>
      <c r="N803" s="576"/>
      <c r="O803" s="576"/>
      <c r="P803" s="576"/>
      <c r="Q803" s="576"/>
      <c r="R803" s="576"/>
      <c r="S803" s="576"/>
      <c r="T803"/>
      <c r="U803"/>
      <c r="V803"/>
      <c r="W803"/>
      <c r="X803"/>
      <c r="Y803"/>
      <c r="Z803"/>
      <c r="AA803"/>
      <c r="AB803"/>
    </row>
    <row r="804" spans="1:28" ht="15.75" customHeight="1">
      <c r="A804" s="359"/>
      <c r="B804" s="603" t="s">
        <v>115</v>
      </c>
      <c r="C804" s="602"/>
      <c r="D804" s="602"/>
      <c r="E804" s="602"/>
      <c r="F804" s="602"/>
      <c r="G804" s="602"/>
      <c r="H804" s="602"/>
      <c r="I804" s="595"/>
      <c r="J804" s="570"/>
      <c r="K804" s="570"/>
      <c r="L804" s="570"/>
      <c r="M804" s="575"/>
      <c r="N804" s="576"/>
      <c r="O804" s="576"/>
      <c r="P804" s="576"/>
      <c r="Q804" s="576"/>
      <c r="R804" s="576"/>
      <c r="S804" s="576"/>
      <c r="T804"/>
      <c r="U804"/>
      <c r="V804"/>
      <c r="W804"/>
      <c r="X804"/>
      <c r="Y804"/>
      <c r="Z804"/>
      <c r="AA804"/>
      <c r="AB804"/>
    </row>
    <row r="805" spans="1:28" ht="15.75" customHeight="1">
      <c r="A805" s="359"/>
      <c r="B805" s="601" t="s">
        <v>754</v>
      </c>
      <c r="C805" s="602"/>
      <c r="D805" s="602"/>
      <c r="E805" s="602"/>
      <c r="F805" s="602"/>
      <c r="G805" s="602"/>
      <c r="H805" s="602"/>
      <c r="I805" s="595"/>
      <c r="J805" s="570"/>
      <c r="K805" s="570"/>
      <c r="L805" s="570"/>
      <c r="M805" s="575"/>
      <c r="N805" s="576"/>
      <c r="O805" s="576"/>
      <c r="P805" s="576"/>
      <c r="Q805" s="576"/>
      <c r="R805" s="576"/>
      <c r="S805" s="576"/>
      <c r="T805"/>
      <c r="U805"/>
      <c r="V805"/>
      <c r="W805"/>
      <c r="X805"/>
      <c r="Y805"/>
      <c r="Z805"/>
      <c r="AA805"/>
      <c r="AB805"/>
    </row>
    <row r="806" spans="1:28" ht="15.75" customHeight="1">
      <c r="A806" s="359"/>
      <c r="B806" s="109" t="s">
        <v>589</v>
      </c>
      <c r="C806" s="109" t="s">
        <v>590</v>
      </c>
      <c r="D806" s="175" t="s">
        <v>591</v>
      </c>
      <c r="E806" s="176" t="s">
        <v>592</v>
      </c>
      <c r="F806" s="176" t="s">
        <v>730</v>
      </c>
      <c r="G806" s="422" t="s">
        <v>731</v>
      </c>
      <c r="H806" s="607" t="s">
        <v>593</v>
      </c>
      <c r="I806" s="595"/>
      <c r="J806" s="570"/>
      <c r="K806" s="570"/>
      <c r="L806" s="570"/>
      <c r="M806" s="575"/>
      <c r="N806" s="576"/>
      <c r="O806" s="576"/>
      <c r="P806" s="576"/>
      <c r="Q806" s="576"/>
      <c r="R806" s="576"/>
      <c r="S806" s="576"/>
      <c r="T806"/>
      <c r="U806"/>
      <c r="V806"/>
      <c r="W806"/>
      <c r="X806"/>
      <c r="Y806"/>
      <c r="Z806"/>
      <c r="AA806"/>
      <c r="AB806"/>
    </row>
    <row r="807" spans="1:28" ht="15.75" customHeight="1">
      <c r="A807" s="359"/>
      <c r="B807" s="141"/>
      <c r="C807" s="141"/>
      <c r="D807" s="221">
        <v>0</v>
      </c>
      <c r="E807" s="250"/>
      <c r="F807" s="221">
        <v>0</v>
      </c>
      <c r="G807" s="367">
        <v>0</v>
      </c>
      <c r="H807" s="600"/>
      <c r="I807" s="595"/>
      <c r="J807" s="570"/>
      <c r="K807" s="570"/>
      <c r="L807" s="570"/>
      <c r="M807" s="575"/>
      <c r="N807" s="576"/>
      <c r="O807" s="576"/>
      <c r="P807" s="576"/>
      <c r="Q807" s="576"/>
      <c r="R807" s="576"/>
      <c r="S807" s="576"/>
      <c r="T807"/>
      <c r="U807"/>
      <c r="V807"/>
      <c r="W807"/>
      <c r="X807"/>
      <c r="Y807"/>
      <c r="Z807"/>
      <c r="AA807"/>
      <c r="AB807"/>
    </row>
    <row r="808" spans="1:28" ht="15.75" customHeight="1">
      <c r="A808" s="359"/>
      <c r="B808" s="621" t="s">
        <v>600</v>
      </c>
      <c r="C808" s="595"/>
      <c r="D808" s="178">
        <v>0</v>
      </c>
      <c r="E808" s="251"/>
      <c r="F808" s="515">
        <v>0</v>
      </c>
      <c r="G808" s="480">
        <v>0</v>
      </c>
      <c r="H808" s="629"/>
      <c r="I808" s="595"/>
      <c r="J808" s="570"/>
      <c r="K808" s="570"/>
      <c r="L808" s="570"/>
      <c r="M808" s="575"/>
      <c r="N808" s="576"/>
      <c r="O808" s="576"/>
      <c r="P808" s="576"/>
      <c r="Q808" s="576"/>
      <c r="R808" s="576"/>
      <c r="S808" s="576"/>
      <c r="T808"/>
      <c r="U808"/>
      <c r="V808"/>
      <c r="W808"/>
      <c r="X808"/>
      <c r="Y808"/>
      <c r="Z808"/>
      <c r="AA808"/>
      <c r="AB808"/>
    </row>
    <row r="809" spans="1:28" ht="15.75" customHeight="1">
      <c r="A809" s="359"/>
      <c r="B809" s="179"/>
      <c r="C809" s="180"/>
      <c r="D809" s="181"/>
      <c r="E809" s="182"/>
      <c r="F809" s="182"/>
      <c r="G809" s="431"/>
      <c r="H809" s="611"/>
      <c r="I809" s="602"/>
      <c r="J809" s="570"/>
      <c r="K809" s="570"/>
      <c r="L809" s="570"/>
      <c r="M809" s="575"/>
      <c r="N809" s="576"/>
      <c r="O809" s="576"/>
      <c r="P809" s="576"/>
      <c r="Q809" s="576"/>
      <c r="R809" s="576"/>
      <c r="S809" s="576"/>
      <c r="T809"/>
      <c r="U809"/>
      <c r="V809"/>
      <c r="W809"/>
      <c r="X809"/>
      <c r="Y809"/>
      <c r="Z809"/>
      <c r="AA809"/>
      <c r="AB809"/>
    </row>
    <row r="810" spans="1:28" ht="15.75" customHeight="1">
      <c r="A810" s="359"/>
      <c r="B810" s="601" t="s">
        <v>613</v>
      </c>
      <c r="C810" s="602"/>
      <c r="D810" s="602"/>
      <c r="E810" s="602"/>
      <c r="F810" s="602"/>
      <c r="G810" s="602"/>
      <c r="H810" s="602"/>
      <c r="I810" s="595"/>
      <c r="J810" s="570"/>
      <c r="K810" s="570"/>
      <c r="L810" s="570"/>
      <c r="M810" s="575"/>
      <c r="N810" s="576"/>
      <c r="O810" s="576"/>
      <c r="P810" s="576"/>
      <c r="Q810" s="576"/>
      <c r="R810" s="576"/>
      <c r="S810" s="576"/>
      <c r="T810"/>
      <c r="U810"/>
      <c r="V810"/>
      <c r="W810"/>
      <c r="X810"/>
      <c r="Y810"/>
      <c r="Z810"/>
      <c r="AA810"/>
      <c r="AB810"/>
    </row>
    <row r="811" spans="1:28" ht="15.75" customHeight="1">
      <c r="A811" s="359"/>
      <c r="B811" s="109" t="s">
        <v>589</v>
      </c>
      <c r="C811" s="109" t="s">
        <v>590</v>
      </c>
      <c r="D811" s="175" t="s">
        <v>591</v>
      </c>
      <c r="E811" s="176" t="s">
        <v>592</v>
      </c>
      <c r="F811" s="176" t="s">
        <v>730</v>
      </c>
      <c r="G811" s="422" t="s">
        <v>731</v>
      </c>
      <c r="H811" s="607" t="s">
        <v>593</v>
      </c>
      <c r="I811" s="595"/>
      <c r="J811" s="570"/>
      <c r="K811" s="570"/>
      <c r="L811" s="570"/>
      <c r="M811" s="575"/>
      <c r="N811" s="576"/>
      <c r="O811" s="576"/>
      <c r="P811" s="576"/>
      <c r="Q811" s="576"/>
      <c r="R811" s="576"/>
      <c r="S811" s="576"/>
      <c r="T811"/>
      <c r="U811"/>
      <c r="V811"/>
      <c r="W811"/>
      <c r="X811"/>
      <c r="Y811"/>
      <c r="Z811"/>
      <c r="AA811"/>
      <c r="AB811"/>
    </row>
    <row r="812" spans="1:28" ht="15.75" customHeight="1">
      <c r="A812" s="359"/>
      <c r="B812" s="659" t="s">
        <v>672</v>
      </c>
      <c r="C812" s="212" t="s">
        <v>312</v>
      </c>
      <c r="D812" s="265">
        <v>1500</v>
      </c>
      <c r="E812" s="124">
        <f t="shared" ref="E812:E821" si="87">D812/D$821</f>
        <v>8.2290980908492434E-2</v>
      </c>
      <c r="F812" s="221">
        <v>1500</v>
      </c>
      <c r="G812" s="367">
        <f t="shared" ref="G812:G817" si="88">F812/D812</f>
        <v>1</v>
      </c>
      <c r="H812" s="729"/>
      <c r="I812" s="595"/>
      <c r="J812" s="570"/>
      <c r="K812" s="570"/>
      <c r="L812" s="570"/>
      <c r="M812" s="575"/>
      <c r="N812" s="576"/>
      <c r="O812" s="576"/>
      <c r="P812" s="576"/>
      <c r="Q812" s="576"/>
      <c r="R812" s="576"/>
      <c r="S812" s="576"/>
      <c r="T812"/>
      <c r="U812"/>
      <c r="V812"/>
      <c r="W812"/>
      <c r="X812"/>
      <c r="Y812"/>
      <c r="Z812"/>
      <c r="AA812"/>
      <c r="AB812"/>
    </row>
    <row r="813" spans="1:28" ht="15.75" customHeight="1">
      <c r="A813" s="359"/>
      <c r="B813" s="598"/>
      <c r="C813" s="212" t="s">
        <v>806</v>
      </c>
      <c r="D813" s="265">
        <v>1000</v>
      </c>
      <c r="E813" s="124">
        <f t="shared" si="87"/>
        <v>5.4860653938994954E-2</v>
      </c>
      <c r="F813" s="221">
        <v>100</v>
      </c>
      <c r="G813" s="367">
        <f t="shared" si="88"/>
        <v>0.1</v>
      </c>
      <c r="H813" s="592" t="s">
        <v>1272</v>
      </c>
      <c r="I813" s="595"/>
      <c r="J813" s="570"/>
      <c r="K813" s="570"/>
      <c r="L813" s="570"/>
      <c r="M813" s="575"/>
      <c r="N813" s="576"/>
      <c r="O813" s="576"/>
      <c r="P813" s="576"/>
      <c r="Q813" s="576"/>
      <c r="R813" s="576"/>
      <c r="S813" s="576"/>
      <c r="T813"/>
      <c r="U813"/>
      <c r="V813"/>
      <c r="W813"/>
      <c r="X813"/>
      <c r="Y813"/>
      <c r="Z813"/>
      <c r="AA813"/>
      <c r="AB813"/>
    </row>
    <row r="814" spans="1:28" ht="15.75" customHeight="1">
      <c r="A814" s="359"/>
      <c r="B814" s="598"/>
      <c r="C814" s="212" t="s">
        <v>1154</v>
      </c>
      <c r="D814" s="265">
        <v>5760</v>
      </c>
      <c r="E814" s="124">
        <f t="shared" si="87"/>
        <v>0.31599736668861095</v>
      </c>
      <c r="F814" s="221">
        <v>2720</v>
      </c>
      <c r="G814" s="367">
        <f t="shared" si="88"/>
        <v>0.47222222222222221</v>
      </c>
      <c r="H814" s="648" t="s">
        <v>1273</v>
      </c>
      <c r="I814" s="595"/>
      <c r="J814" s="570"/>
      <c r="K814" s="570"/>
      <c r="L814" s="570"/>
      <c r="M814" s="575"/>
      <c r="N814" s="576"/>
      <c r="O814" s="576"/>
      <c r="P814" s="576"/>
      <c r="Q814" s="576"/>
      <c r="R814" s="576"/>
      <c r="S814" s="576"/>
      <c r="T814"/>
      <c r="U814"/>
      <c r="V814"/>
      <c r="W814"/>
      <c r="X814"/>
      <c r="Y814"/>
      <c r="Z814"/>
      <c r="AA814"/>
      <c r="AB814"/>
    </row>
    <row r="815" spans="1:28" ht="15.75" customHeight="1">
      <c r="A815" s="359"/>
      <c r="B815" s="598"/>
      <c r="C815" s="212" t="s">
        <v>1189</v>
      </c>
      <c r="D815" s="265">
        <v>3600</v>
      </c>
      <c r="E815" s="124">
        <f t="shared" si="87"/>
        <v>0.19749835418038184</v>
      </c>
      <c r="F815" s="221">
        <v>1200</v>
      </c>
      <c r="G815" s="367">
        <f t="shared" si="88"/>
        <v>0.33333333333333331</v>
      </c>
      <c r="H815" s="648" t="s">
        <v>1274</v>
      </c>
      <c r="I815" s="595"/>
      <c r="J815" s="570"/>
      <c r="K815" s="570"/>
      <c r="L815" s="570"/>
      <c r="M815" s="575"/>
      <c r="N815" s="576"/>
      <c r="O815" s="576"/>
      <c r="P815" s="576"/>
      <c r="Q815" s="576"/>
      <c r="R815" s="576"/>
      <c r="S815" s="576"/>
      <c r="T815"/>
      <c r="U815"/>
      <c r="V815"/>
      <c r="W815"/>
      <c r="X815"/>
      <c r="Y815"/>
      <c r="Z815"/>
      <c r="AA815"/>
      <c r="AB815"/>
    </row>
    <row r="816" spans="1:28" ht="15.75" customHeight="1">
      <c r="A816" s="359"/>
      <c r="B816" s="598"/>
      <c r="C816" s="212" t="s">
        <v>1191</v>
      </c>
      <c r="D816" s="265">
        <v>1500</v>
      </c>
      <c r="E816" s="124">
        <f t="shared" si="87"/>
        <v>8.2290980908492434E-2</v>
      </c>
      <c r="F816" s="221">
        <v>0</v>
      </c>
      <c r="G816" s="367">
        <f t="shared" si="88"/>
        <v>0</v>
      </c>
      <c r="H816" s="592" t="s">
        <v>1192</v>
      </c>
      <c r="I816" s="595"/>
      <c r="J816" s="570"/>
      <c r="K816" s="570"/>
      <c r="L816" s="570"/>
      <c r="M816" s="575"/>
      <c r="N816" s="576"/>
      <c r="O816" s="576"/>
      <c r="P816" s="576"/>
      <c r="Q816" s="576"/>
      <c r="R816" s="576"/>
      <c r="S816" s="576"/>
      <c r="T816"/>
      <c r="U816"/>
      <c r="V816"/>
      <c r="W816"/>
      <c r="X816"/>
      <c r="Y816"/>
      <c r="Z816"/>
      <c r="AA816"/>
      <c r="AB816"/>
    </row>
    <row r="817" spans="1:28" ht="15.75" customHeight="1">
      <c r="A817" s="359"/>
      <c r="B817" s="599"/>
      <c r="C817" s="212" t="s">
        <v>1193</v>
      </c>
      <c r="D817" s="265">
        <v>4000</v>
      </c>
      <c r="E817" s="124">
        <f t="shared" si="87"/>
        <v>0.21944261575597981</v>
      </c>
      <c r="F817" s="221">
        <v>0</v>
      </c>
      <c r="G817" s="367">
        <f t="shared" si="88"/>
        <v>0</v>
      </c>
      <c r="H817" s="592" t="s">
        <v>1194</v>
      </c>
      <c r="I817" s="595"/>
      <c r="J817" s="570"/>
      <c r="K817" s="570"/>
      <c r="L817" s="570"/>
      <c r="M817" s="575"/>
      <c r="N817" s="576"/>
      <c r="O817" s="576"/>
      <c r="P817" s="576"/>
      <c r="Q817" s="576"/>
      <c r="R817" s="576"/>
      <c r="S817" s="576"/>
      <c r="T817"/>
      <c r="U817"/>
      <c r="V817"/>
      <c r="W817"/>
      <c r="X817"/>
      <c r="Y817"/>
      <c r="Z817"/>
      <c r="AA817"/>
      <c r="AB817"/>
    </row>
    <row r="818" spans="1:28" ht="15.75" customHeight="1">
      <c r="A818" s="359"/>
      <c r="B818" s="617" t="s">
        <v>579</v>
      </c>
      <c r="C818" s="595"/>
      <c r="D818" s="192">
        <f>SUM(D812:D817)</f>
        <v>17360</v>
      </c>
      <c r="E818" s="116">
        <f t="shared" si="87"/>
        <v>0.95238095238095233</v>
      </c>
      <c r="F818" s="372">
        <f>SUM(F812:F817)</f>
        <v>5520</v>
      </c>
      <c r="G818" s="432">
        <f>F818/D818</f>
        <v>0.31797235023041476</v>
      </c>
      <c r="H818" s="631"/>
      <c r="I818" s="595"/>
      <c r="J818" s="570"/>
      <c r="K818" s="570"/>
      <c r="L818" s="570"/>
      <c r="M818" s="575"/>
      <c r="N818" s="576"/>
      <c r="O818" s="576"/>
      <c r="P818" s="576"/>
      <c r="Q818" s="576"/>
      <c r="R818" s="576"/>
      <c r="S818" s="576"/>
      <c r="T818"/>
      <c r="U818"/>
      <c r="V818"/>
      <c r="W818"/>
      <c r="X818"/>
      <c r="Y818"/>
      <c r="Z818"/>
      <c r="AA818"/>
      <c r="AB818"/>
    </row>
    <row r="819" spans="1:28" s="569" customFormat="1" ht="15.75" customHeight="1">
      <c r="A819" s="567"/>
      <c r="B819" s="730" t="s">
        <v>668</v>
      </c>
      <c r="C819" s="731"/>
      <c r="D819" s="582">
        <v>868</v>
      </c>
      <c r="E819" s="590">
        <f t="shared" si="87"/>
        <v>4.7619047619047616E-2</v>
      </c>
      <c r="F819" s="582">
        <v>0</v>
      </c>
      <c r="G819" s="591">
        <f>F819/D819</f>
        <v>0</v>
      </c>
      <c r="H819" s="730" t="s">
        <v>1502</v>
      </c>
      <c r="I819" s="731"/>
      <c r="J819" s="570"/>
      <c r="K819" s="570"/>
      <c r="L819" s="570"/>
      <c r="M819" s="575"/>
      <c r="N819" s="576"/>
      <c r="O819" s="576"/>
      <c r="P819" s="576"/>
      <c r="Q819" s="576"/>
      <c r="R819" s="576"/>
      <c r="S819" s="576"/>
      <c r="T819" s="568"/>
      <c r="U819" s="568"/>
      <c r="V819" s="568"/>
      <c r="W819" s="568"/>
      <c r="X819" s="568"/>
      <c r="Y819" s="568"/>
      <c r="Z819" s="568"/>
      <c r="AA819" s="568"/>
      <c r="AB819" s="568"/>
    </row>
    <row r="820" spans="1:28" ht="15.75" customHeight="1">
      <c r="A820" s="359"/>
      <c r="B820" s="618" t="s">
        <v>822</v>
      </c>
      <c r="C820" s="595"/>
      <c r="D820" s="189">
        <f>SUM(D818:D819)</f>
        <v>18228</v>
      </c>
      <c r="E820" s="120">
        <f t="shared" si="87"/>
        <v>1</v>
      </c>
      <c r="F820" s="380">
        <f>F818+F819</f>
        <v>5520</v>
      </c>
      <c r="G820" s="426">
        <f t="shared" ref="G820:G821" si="89">F820/D820</f>
        <v>0.30283080974325216</v>
      </c>
      <c r="H820" s="613"/>
      <c r="I820" s="595"/>
      <c r="J820" s="570"/>
      <c r="K820" s="570"/>
      <c r="L820" s="570"/>
      <c r="M820" s="575"/>
      <c r="N820" s="576"/>
      <c r="O820" s="576"/>
      <c r="P820" s="576"/>
      <c r="Q820" s="576"/>
      <c r="R820" s="576"/>
      <c r="S820" s="576"/>
      <c r="T820"/>
      <c r="U820"/>
      <c r="V820"/>
      <c r="W820"/>
      <c r="X820"/>
      <c r="Y820"/>
      <c r="Z820"/>
      <c r="AA820"/>
      <c r="AB820"/>
    </row>
    <row r="821" spans="1:28" ht="15.75" customHeight="1">
      <c r="A821" s="359"/>
      <c r="B821" s="728" t="s">
        <v>1034</v>
      </c>
      <c r="C821" s="643"/>
      <c r="D821" s="287">
        <f>D820</f>
        <v>18228</v>
      </c>
      <c r="E821" s="288">
        <f t="shared" si="87"/>
        <v>1</v>
      </c>
      <c r="F821" s="287">
        <f>F820</f>
        <v>5520</v>
      </c>
      <c r="G821" s="481">
        <f t="shared" si="89"/>
        <v>0.30283080974325216</v>
      </c>
      <c r="H821" s="669"/>
      <c r="I821" s="643"/>
      <c r="J821" s="570"/>
      <c r="K821" s="570"/>
      <c r="L821" s="570"/>
      <c r="M821" s="575"/>
      <c r="N821" s="576"/>
      <c r="O821" s="576"/>
      <c r="P821" s="576"/>
      <c r="Q821" s="576"/>
      <c r="R821" s="576"/>
      <c r="S821" s="576"/>
      <c r="T821"/>
      <c r="U821"/>
      <c r="V821"/>
      <c r="W821"/>
      <c r="X821"/>
      <c r="Y821"/>
      <c r="Z821"/>
      <c r="AA821"/>
      <c r="AB821"/>
    </row>
    <row r="822" spans="1:28" ht="15.75" customHeight="1">
      <c r="A822" s="359"/>
      <c r="B822" s="179"/>
      <c r="C822" s="179"/>
      <c r="D822" s="360"/>
      <c r="J822" s="570"/>
      <c r="K822" s="570"/>
      <c r="L822" s="570"/>
      <c r="M822" s="575"/>
      <c r="N822" s="873"/>
      <c r="O822" s="873"/>
      <c r="P822" s="873"/>
      <c r="Q822" s="873"/>
      <c r="R822" s="873"/>
      <c r="S822" s="873"/>
      <c r="T822" s="182"/>
      <c r="U822" s="182"/>
      <c r="V822" s="182"/>
      <c r="W822" s="182"/>
      <c r="X822" s="182"/>
      <c r="Y822" s="182"/>
      <c r="Z822" s="182"/>
      <c r="AA822" s="182"/>
      <c r="AB822" s="182"/>
    </row>
    <row r="823" spans="1:28" ht="15.75" customHeight="1">
      <c r="A823" s="359"/>
      <c r="B823" s="179"/>
      <c r="C823" s="179"/>
      <c r="D823" s="360"/>
      <c r="J823" s="570"/>
      <c r="K823" s="570"/>
      <c r="L823" s="570"/>
      <c r="M823" s="575"/>
      <c r="N823" s="873"/>
      <c r="O823" s="873"/>
      <c r="P823" s="873"/>
      <c r="Q823" s="873"/>
      <c r="R823" s="873"/>
      <c r="S823" s="873"/>
      <c r="T823" s="182"/>
      <c r="U823" s="182"/>
      <c r="V823" s="182"/>
      <c r="W823" s="182"/>
      <c r="X823" s="182"/>
      <c r="Y823" s="182"/>
      <c r="Z823" s="182"/>
      <c r="AA823" s="182"/>
      <c r="AB823" s="182"/>
    </row>
    <row r="824" spans="1:28" ht="15.75" customHeight="1">
      <c r="A824" s="359"/>
      <c r="B824" s="179"/>
      <c r="C824" s="179"/>
      <c r="D824" s="360"/>
      <c r="J824" s="359"/>
      <c r="K824" s="359"/>
      <c r="L824" s="359"/>
      <c r="M824" s="363"/>
      <c r="N824" s="182"/>
      <c r="O824" s="182"/>
      <c r="P824" s="182"/>
      <c r="Q824" s="182"/>
      <c r="R824" s="182"/>
      <c r="S824" s="182"/>
      <c r="T824" s="182"/>
      <c r="U824" s="182"/>
      <c r="V824" s="182"/>
      <c r="W824" s="182"/>
      <c r="X824" s="182"/>
      <c r="Y824" s="182"/>
      <c r="Z824" s="182"/>
      <c r="AA824" s="182"/>
      <c r="AB824" s="182"/>
    </row>
    <row r="825" spans="1:28" ht="15.75" customHeight="1">
      <c r="A825" s="359"/>
      <c r="B825" s="179"/>
      <c r="C825" s="179"/>
      <c r="D825" s="360"/>
      <c r="J825" s="359"/>
      <c r="K825" s="359"/>
      <c r="L825" s="359"/>
      <c r="M825" s="363"/>
      <c r="N825" s="182"/>
      <c r="O825" s="182"/>
      <c r="P825" s="182"/>
      <c r="Q825" s="182"/>
      <c r="R825" s="182"/>
      <c r="S825" s="182"/>
      <c r="T825" s="182"/>
      <c r="U825" s="182"/>
      <c r="V825" s="182"/>
      <c r="W825" s="182"/>
      <c r="X825" s="182"/>
      <c r="Y825" s="182"/>
      <c r="Z825" s="182"/>
      <c r="AA825" s="182"/>
      <c r="AB825" s="182"/>
    </row>
    <row r="826" spans="1:28" ht="15.75" customHeight="1">
      <c r="A826" s="359"/>
      <c r="B826" s="179"/>
      <c r="C826" s="179"/>
      <c r="D826" s="360"/>
      <c r="J826" s="359"/>
      <c r="K826" s="359"/>
      <c r="L826" s="359"/>
      <c r="M826" s="363"/>
      <c r="N826" s="182"/>
      <c r="O826" s="182"/>
      <c r="P826" s="182"/>
      <c r="Q826" s="182"/>
      <c r="R826" s="182"/>
      <c r="S826" s="182"/>
      <c r="T826" s="182"/>
      <c r="U826" s="182"/>
      <c r="V826" s="182"/>
      <c r="W826" s="182"/>
      <c r="X826" s="182"/>
      <c r="Y826" s="182"/>
      <c r="Z826" s="182"/>
      <c r="AA826" s="182"/>
      <c r="AB826" s="182"/>
    </row>
    <row r="827" spans="1:28" ht="15.75" customHeight="1">
      <c r="A827" s="359"/>
      <c r="B827" s="179"/>
      <c r="C827" s="179"/>
      <c r="D827" s="360"/>
      <c r="J827" s="359"/>
      <c r="K827" s="359"/>
      <c r="L827" s="359"/>
      <c r="M827" s="363"/>
      <c r="N827" s="182"/>
      <c r="O827" s="182"/>
      <c r="P827" s="182"/>
      <c r="Q827" s="182"/>
      <c r="R827" s="182"/>
      <c r="S827" s="182"/>
      <c r="T827" s="182"/>
      <c r="U827" s="182"/>
      <c r="V827" s="182"/>
      <c r="W827" s="182"/>
      <c r="X827" s="182"/>
      <c r="Y827" s="182"/>
      <c r="Z827" s="182"/>
      <c r="AA827" s="182"/>
      <c r="AB827" s="182"/>
    </row>
    <row r="828" spans="1:28" ht="15.75" customHeight="1">
      <c r="A828" s="359"/>
      <c r="B828" s="179"/>
      <c r="C828" s="179"/>
      <c r="D828" s="360"/>
      <c r="J828" s="359"/>
      <c r="K828" s="359"/>
      <c r="L828" s="359"/>
      <c r="M828" s="363"/>
      <c r="N828" s="182"/>
      <c r="O828" s="182"/>
      <c r="P828" s="182"/>
      <c r="Q828" s="182"/>
      <c r="R828" s="182"/>
      <c r="S828" s="182"/>
      <c r="T828" s="182"/>
      <c r="U828" s="182"/>
      <c r="V828" s="182"/>
      <c r="W828" s="182"/>
      <c r="X828" s="182"/>
      <c r="Y828" s="182"/>
      <c r="Z828" s="182"/>
      <c r="AA828" s="182"/>
      <c r="AB828" s="182"/>
    </row>
    <row r="829" spans="1:28" ht="15.75" customHeight="1">
      <c r="A829" s="359"/>
      <c r="B829" s="179"/>
      <c r="C829" s="179"/>
      <c r="D829" s="360"/>
      <c r="J829" s="359"/>
      <c r="K829" s="359"/>
      <c r="L829" s="359"/>
      <c r="M829" s="363"/>
      <c r="N829" s="182"/>
      <c r="O829" s="182"/>
      <c r="P829" s="182"/>
      <c r="Q829" s="182"/>
      <c r="R829" s="182"/>
      <c r="S829" s="182"/>
      <c r="T829" s="182"/>
      <c r="U829" s="182"/>
      <c r="V829" s="182"/>
      <c r="W829" s="182"/>
      <c r="X829" s="182"/>
      <c r="Y829" s="182"/>
      <c r="Z829" s="182"/>
      <c r="AA829" s="182"/>
      <c r="AB829" s="182"/>
    </row>
    <row r="830" spans="1:28" ht="15.75" customHeight="1">
      <c r="A830" s="359"/>
      <c r="B830" s="179"/>
      <c r="C830" s="179"/>
      <c r="D830" s="360"/>
      <c r="J830" s="359"/>
      <c r="K830" s="359"/>
      <c r="L830" s="359"/>
      <c r="M830" s="363"/>
      <c r="N830" s="182"/>
      <c r="O830" s="182"/>
      <c r="P830" s="182"/>
      <c r="Q830" s="182"/>
      <c r="R830" s="182"/>
      <c r="S830" s="182"/>
      <c r="T830" s="182"/>
      <c r="U830" s="182"/>
      <c r="V830" s="182"/>
      <c r="W830" s="182"/>
      <c r="X830" s="182"/>
      <c r="Y830" s="182"/>
      <c r="Z830" s="182"/>
      <c r="AA830" s="182"/>
      <c r="AB830" s="182"/>
    </row>
    <row r="831" spans="1:28" ht="15.75" customHeight="1">
      <c r="A831" s="359"/>
      <c r="B831" s="179"/>
      <c r="C831" s="179"/>
      <c r="D831" s="360"/>
      <c r="J831" s="359"/>
      <c r="K831" s="359"/>
      <c r="L831" s="359"/>
      <c r="M831" s="363"/>
      <c r="N831" s="182"/>
      <c r="O831" s="182"/>
      <c r="P831" s="182"/>
      <c r="Q831" s="182"/>
      <c r="R831" s="182"/>
      <c r="S831" s="182"/>
      <c r="T831" s="182"/>
      <c r="U831" s="182"/>
      <c r="V831" s="182"/>
      <c r="W831" s="182"/>
      <c r="X831" s="182"/>
      <c r="Y831" s="182"/>
      <c r="Z831" s="182"/>
      <c r="AA831" s="182"/>
      <c r="AB831" s="182"/>
    </row>
    <row r="832" spans="1:28" ht="15.75" customHeight="1">
      <c r="A832" s="359"/>
      <c r="B832" s="179"/>
      <c r="C832" s="179"/>
      <c r="D832" s="360"/>
      <c r="J832" s="359"/>
      <c r="K832" s="359"/>
      <c r="L832" s="359"/>
      <c r="M832" s="363"/>
      <c r="N832" s="182"/>
      <c r="O832" s="182"/>
      <c r="P832" s="182"/>
      <c r="Q832" s="182"/>
      <c r="R832" s="182"/>
      <c r="S832" s="182"/>
      <c r="T832" s="182"/>
      <c r="U832" s="182"/>
      <c r="V832" s="182"/>
      <c r="W832" s="182"/>
      <c r="X832" s="182"/>
      <c r="Y832" s="182"/>
      <c r="Z832" s="182"/>
      <c r="AA832" s="182"/>
      <c r="AB832" s="182"/>
    </row>
    <row r="833" spans="1:28" ht="15.75" customHeight="1">
      <c r="A833" s="359"/>
      <c r="B833" s="179"/>
      <c r="C833" s="179"/>
      <c r="D833" s="360"/>
      <c r="J833" s="359"/>
      <c r="K833" s="359"/>
      <c r="L833" s="359"/>
      <c r="M833" s="363"/>
      <c r="N833" s="182"/>
      <c r="O833" s="182"/>
      <c r="P833" s="182"/>
      <c r="Q833" s="182"/>
      <c r="R833" s="182"/>
      <c r="S833" s="182"/>
      <c r="T833" s="182"/>
      <c r="U833" s="182"/>
      <c r="V833" s="182"/>
      <c r="W833" s="182"/>
      <c r="X833" s="182"/>
      <c r="Y833" s="182"/>
      <c r="Z833" s="182"/>
      <c r="AA833" s="182"/>
      <c r="AB833" s="182"/>
    </row>
    <row r="834" spans="1:28" ht="15.75" customHeight="1">
      <c r="A834" s="359"/>
      <c r="B834" s="179"/>
      <c r="C834" s="179"/>
      <c r="D834" s="360"/>
      <c r="J834" s="359"/>
      <c r="K834" s="359"/>
      <c r="L834" s="359"/>
      <c r="M834" s="363"/>
      <c r="N834" s="182"/>
      <c r="O834" s="182"/>
      <c r="P834" s="182"/>
      <c r="Q834" s="182"/>
      <c r="R834" s="182"/>
      <c r="S834" s="182"/>
      <c r="T834" s="182"/>
      <c r="U834" s="182"/>
      <c r="V834" s="182"/>
      <c r="W834" s="182"/>
      <c r="X834" s="182"/>
      <c r="Y834" s="182"/>
      <c r="Z834" s="182"/>
      <c r="AA834" s="182"/>
      <c r="AB834" s="182"/>
    </row>
    <row r="835" spans="1:28" ht="15.75" customHeight="1">
      <c r="A835" s="359"/>
      <c r="B835" s="179"/>
      <c r="C835" s="179"/>
      <c r="D835" s="360"/>
      <c r="J835" s="359"/>
      <c r="K835" s="359"/>
      <c r="L835" s="359"/>
      <c r="M835" s="363"/>
      <c r="N835" s="182"/>
      <c r="O835" s="182"/>
      <c r="P835" s="182"/>
      <c r="Q835" s="182"/>
      <c r="R835" s="182"/>
      <c r="S835" s="182"/>
      <c r="T835" s="182"/>
      <c r="U835" s="182"/>
      <c r="V835" s="182"/>
      <c r="W835" s="182"/>
      <c r="X835" s="182"/>
      <c r="Y835" s="182"/>
      <c r="Z835" s="182"/>
      <c r="AA835" s="182"/>
      <c r="AB835" s="182"/>
    </row>
    <row r="836" spans="1:28" ht="15.75" customHeight="1">
      <c r="A836" s="359"/>
      <c r="B836" s="179"/>
      <c r="C836" s="179"/>
      <c r="D836" s="360"/>
      <c r="J836" s="359"/>
      <c r="K836" s="359"/>
      <c r="L836" s="359"/>
      <c r="M836" s="363"/>
      <c r="N836" s="182"/>
      <c r="O836" s="182"/>
      <c r="P836" s="182"/>
      <c r="Q836" s="182"/>
      <c r="R836" s="182"/>
      <c r="S836" s="182"/>
      <c r="T836" s="182"/>
      <c r="U836" s="182"/>
      <c r="V836" s="182"/>
      <c r="W836" s="182"/>
      <c r="X836" s="182"/>
      <c r="Y836" s="182"/>
      <c r="Z836" s="182"/>
      <c r="AA836" s="182"/>
      <c r="AB836" s="182"/>
    </row>
    <row r="837" spans="1:28" ht="15.75" customHeight="1">
      <c r="A837" s="359"/>
      <c r="B837" s="179"/>
      <c r="C837" s="179"/>
      <c r="D837" s="360"/>
      <c r="J837" s="359"/>
      <c r="K837" s="359"/>
      <c r="L837" s="359"/>
      <c r="M837" s="363"/>
      <c r="N837" s="182"/>
      <c r="O837" s="182"/>
      <c r="P837" s="182"/>
      <c r="Q837" s="182"/>
      <c r="R837" s="182"/>
      <c r="S837" s="182"/>
      <c r="T837" s="182"/>
      <c r="U837" s="182"/>
      <c r="V837" s="182"/>
      <c r="W837" s="182"/>
      <c r="X837" s="182"/>
      <c r="Y837" s="182"/>
      <c r="Z837" s="182"/>
      <c r="AA837" s="182"/>
      <c r="AB837" s="182"/>
    </row>
    <row r="838" spans="1:28" ht="15.75" customHeight="1">
      <c r="A838" s="359"/>
      <c r="B838" s="179"/>
      <c r="C838" s="179"/>
      <c r="D838" s="360"/>
      <c r="J838" s="359"/>
      <c r="K838" s="359"/>
      <c r="L838" s="359"/>
      <c r="M838" s="363"/>
      <c r="N838" s="182"/>
      <c r="O838" s="182"/>
      <c r="P838" s="182"/>
      <c r="Q838" s="182"/>
      <c r="R838" s="182"/>
      <c r="S838" s="182"/>
      <c r="T838" s="182"/>
      <c r="U838" s="182"/>
      <c r="V838" s="182"/>
      <c r="W838" s="182"/>
      <c r="X838" s="182"/>
      <c r="Y838" s="182"/>
      <c r="Z838" s="182"/>
      <c r="AA838" s="182"/>
      <c r="AB838" s="182"/>
    </row>
    <row r="839" spans="1:28" ht="15.75" customHeight="1">
      <c r="A839" s="359"/>
      <c r="B839" s="179"/>
      <c r="C839" s="179"/>
      <c r="D839" s="360"/>
      <c r="J839" s="359"/>
      <c r="K839" s="359"/>
      <c r="L839" s="359"/>
      <c r="M839" s="363"/>
      <c r="N839" s="182"/>
      <c r="O839" s="182"/>
      <c r="P839" s="182"/>
      <c r="Q839" s="182"/>
      <c r="R839" s="182"/>
      <c r="S839" s="182"/>
      <c r="T839" s="182"/>
      <c r="U839" s="182"/>
      <c r="V839" s="182"/>
      <c r="W839" s="182"/>
      <c r="X839" s="182"/>
      <c r="Y839" s="182"/>
      <c r="Z839" s="182"/>
      <c r="AA839" s="182"/>
      <c r="AB839" s="182"/>
    </row>
    <row r="840" spans="1:28" ht="15.75" customHeight="1">
      <c r="A840" s="359"/>
      <c r="B840" s="179"/>
      <c r="C840" s="179"/>
      <c r="D840" s="360"/>
      <c r="J840" s="359"/>
      <c r="K840" s="359"/>
      <c r="L840" s="359"/>
      <c r="M840" s="363"/>
      <c r="N840" s="182"/>
      <c r="O840" s="182"/>
      <c r="P840" s="182"/>
      <c r="Q840" s="182"/>
      <c r="R840" s="182"/>
      <c r="S840" s="182"/>
      <c r="T840" s="182"/>
      <c r="U840" s="182"/>
      <c r="V840" s="182"/>
      <c r="W840" s="182"/>
      <c r="X840" s="182"/>
      <c r="Y840" s="182"/>
      <c r="Z840" s="182"/>
      <c r="AA840" s="182"/>
      <c r="AB840" s="182"/>
    </row>
    <row r="841" spans="1:28" ht="15.75" customHeight="1">
      <c r="A841" s="359"/>
      <c r="B841" s="179"/>
      <c r="C841" s="179"/>
      <c r="D841" s="360"/>
      <c r="J841" s="359"/>
      <c r="K841" s="359"/>
      <c r="L841" s="359"/>
      <c r="M841" s="363"/>
      <c r="N841" s="182"/>
      <c r="O841" s="182"/>
      <c r="P841" s="182"/>
      <c r="Q841" s="182"/>
      <c r="R841" s="182"/>
      <c r="S841" s="182"/>
      <c r="T841" s="182"/>
      <c r="U841" s="182"/>
      <c r="V841" s="182"/>
      <c r="W841" s="182"/>
      <c r="X841" s="182"/>
      <c r="Y841" s="182"/>
      <c r="Z841" s="182"/>
      <c r="AA841" s="182"/>
      <c r="AB841" s="182"/>
    </row>
    <row r="842" spans="1:28" ht="15.75" customHeight="1">
      <c r="A842" s="359"/>
      <c r="B842" s="179"/>
      <c r="C842" s="179"/>
      <c r="D842" s="360"/>
      <c r="J842" s="359"/>
      <c r="K842" s="359"/>
      <c r="L842" s="359"/>
      <c r="M842" s="363"/>
      <c r="N842" s="182"/>
      <c r="O842" s="182"/>
      <c r="P842" s="182"/>
      <c r="Q842" s="182"/>
      <c r="R842" s="182"/>
      <c r="S842" s="182"/>
      <c r="T842" s="182"/>
      <c r="U842" s="182"/>
      <c r="V842" s="182"/>
      <c r="W842" s="182"/>
      <c r="X842" s="182"/>
      <c r="Y842" s="182"/>
      <c r="Z842" s="182"/>
      <c r="AA842" s="182"/>
      <c r="AB842" s="182"/>
    </row>
    <row r="843" spans="1:28" ht="15.75" customHeight="1">
      <c r="A843" s="359"/>
      <c r="B843" s="179"/>
      <c r="C843" s="179"/>
      <c r="D843" s="360"/>
      <c r="J843" s="359"/>
      <c r="K843" s="359"/>
      <c r="L843" s="359"/>
      <c r="M843" s="363"/>
      <c r="N843" s="182"/>
      <c r="O843" s="182"/>
      <c r="P843" s="182"/>
      <c r="Q843" s="182"/>
      <c r="R843" s="182"/>
      <c r="S843" s="182"/>
      <c r="T843" s="182"/>
      <c r="U843" s="182"/>
      <c r="V843" s="182"/>
      <c r="W843" s="182"/>
      <c r="X843" s="182"/>
      <c r="Y843" s="182"/>
      <c r="Z843" s="182"/>
      <c r="AA843" s="182"/>
      <c r="AB843" s="182"/>
    </row>
    <row r="844" spans="1:28" ht="15.75" customHeight="1">
      <c r="A844" s="359"/>
      <c r="B844" s="179"/>
      <c r="C844" s="179"/>
      <c r="D844" s="360"/>
      <c r="J844" s="359"/>
      <c r="K844" s="359"/>
      <c r="L844" s="359"/>
      <c r="M844" s="363"/>
      <c r="N844" s="182"/>
      <c r="O844" s="182"/>
      <c r="P844" s="182"/>
      <c r="Q844" s="182"/>
      <c r="R844" s="182"/>
      <c r="S844" s="182"/>
      <c r="T844" s="182"/>
      <c r="U844" s="182"/>
      <c r="V844" s="182"/>
      <c r="W844" s="182"/>
      <c r="X844" s="182"/>
      <c r="Y844" s="182"/>
      <c r="Z844" s="182"/>
      <c r="AA844" s="182"/>
      <c r="AB844" s="182"/>
    </row>
    <row r="845" spans="1:28" ht="15.75" customHeight="1">
      <c r="A845" s="359"/>
      <c r="B845" s="179"/>
      <c r="C845" s="179"/>
      <c r="D845" s="360"/>
      <c r="J845" s="359"/>
      <c r="K845" s="359"/>
      <c r="L845" s="359"/>
      <c r="M845" s="363"/>
      <c r="N845" s="182"/>
      <c r="O845" s="182"/>
      <c r="P845" s="182"/>
      <c r="Q845" s="182"/>
      <c r="R845" s="182"/>
      <c r="S845" s="182"/>
      <c r="T845" s="182"/>
      <c r="U845" s="182"/>
      <c r="V845" s="182"/>
      <c r="W845" s="182"/>
      <c r="X845" s="182"/>
      <c r="Y845" s="182"/>
      <c r="Z845" s="182"/>
      <c r="AA845" s="182"/>
      <c r="AB845" s="182"/>
    </row>
    <row r="846" spans="1:28" ht="15.75" customHeight="1">
      <c r="A846" s="359"/>
      <c r="B846" s="179"/>
      <c r="C846" s="179"/>
      <c r="D846" s="360"/>
      <c r="J846" s="359"/>
      <c r="K846" s="359"/>
      <c r="L846" s="359"/>
      <c r="M846" s="363"/>
      <c r="N846" s="182"/>
      <c r="O846" s="182"/>
      <c r="P846" s="182"/>
      <c r="Q846" s="182"/>
      <c r="R846" s="182"/>
      <c r="S846" s="182"/>
      <c r="T846" s="182"/>
      <c r="U846" s="182"/>
      <c r="V846" s="182"/>
      <c r="W846" s="182"/>
      <c r="X846" s="182"/>
      <c r="Y846" s="182"/>
      <c r="Z846" s="182"/>
      <c r="AA846" s="182"/>
      <c r="AB846" s="182"/>
    </row>
    <row r="847" spans="1:28" ht="15.75" customHeight="1">
      <c r="A847" s="359"/>
      <c r="B847" s="179"/>
      <c r="C847" s="179"/>
      <c r="D847" s="360"/>
      <c r="J847" s="359"/>
      <c r="K847" s="359"/>
      <c r="L847" s="359"/>
      <c r="M847" s="363"/>
      <c r="N847" s="182"/>
      <c r="O847" s="182"/>
      <c r="P847" s="182"/>
      <c r="Q847" s="182"/>
      <c r="R847" s="182"/>
      <c r="S847" s="182"/>
      <c r="T847" s="182"/>
      <c r="U847" s="182"/>
      <c r="V847" s="182"/>
      <c r="W847" s="182"/>
      <c r="X847" s="182"/>
      <c r="Y847" s="182"/>
      <c r="Z847" s="182"/>
      <c r="AA847" s="182"/>
      <c r="AB847" s="182"/>
    </row>
    <row r="848" spans="1:28" ht="15.75" customHeight="1">
      <c r="A848" s="359"/>
      <c r="B848" s="179"/>
      <c r="C848" s="179"/>
      <c r="D848" s="360"/>
      <c r="J848" s="359"/>
      <c r="K848" s="359"/>
      <c r="L848" s="359"/>
      <c r="M848" s="363"/>
      <c r="N848" s="182"/>
      <c r="O848" s="182"/>
      <c r="P848" s="182"/>
      <c r="Q848" s="182"/>
      <c r="R848" s="182"/>
      <c r="S848" s="182"/>
      <c r="T848" s="182"/>
      <c r="U848" s="182"/>
      <c r="V848" s="182"/>
      <c r="W848" s="182"/>
      <c r="X848" s="182"/>
      <c r="Y848" s="182"/>
      <c r="Z848" s="182"/>
      <c r="AA848" s="182"/>
      <c r="AB848" s="182"/>
    </row>
    <row r="849" spans="1:28" ht="15.75" customHeight="1">
      <c r="A849" s="359"/>
      <c r="B849" s="179"/>
      <c r="C849" s="179"/>
      <c r="D849" s="360"/>
      <c r="J849" s="359"/>
      <c r="K849" s="359"/>
      <c r="L849" s="359"/>
      <c r="M849" s="363"/>
      <c r="N849" s="182"/>
      <c r="O849" s="182"/>
      <c r="P849" s="182"/>
      <c r="Q849" s="182"/>
      <c r="R849" s="182"/>
      <c r="S849" s="182"/>
      <c r="T849" s="182"/>
      <c r="U849" s="182"/>
      <c r="V849" s="182"/>
      <c r="W849" s="182"/>
      <c r="X849" s="182"/>
      <c r="Y849" s="182"/>
      <c r="Z849" s="182"/>
      <c r="AA849" s="182"/>
      <c r="AB849" s="182"/>
    </row>
    <row r="850" spans="1:28" ht="15.75" customHeight="1">
      <c r="A850" s="359"/>
      <c r="B850" s="179"/>
      <c r="C850" s="179"/>
      <c r="D850" s="360"/>
      <c r="J850" s="359"/>
      <c r="K850" s="359"/>
      <c r="L850" s="359"/>
      <c r="M850" s="363"/>
      <c r="N850" s="182"/>
      <c r="O850" s="182"/>
      <c r="P850" s="182"/>
      <c r="Q850" s="182"/>
      <c r="R850" s="182"/>
      <c r="S850" s="182"/>
      <c r="T850" s="182"/>
      <c r="U850" s="182"/>
      <c r="V850" s="182"/>
      <c r="W850" s="182"/>
      <c r="X850" s="182"/>
      <c r="Y850" s="182"/>
      <c r="Z850" s="182"/>
      <c r="AA850" s="182"/>
      <c r="AB850" s="182"/>
    </row>
    <row r="851" spans="1:28" ht="15.75" customHeight="1">
      <c r="A851" s="359"/>
      <c r="B851" s="179"/>
      <c r="C851" s="179"/>
      <c r="D851" s="360"/>
      <c r="J851" s="359"/>
      <c r="K851" s="359"/>
      <c r="L851" s="359"/>
      <c r="M851" s="363"/>
      <c r="N851" s="182"/>
      <c r="O851" s="182"/>
      <c r="P851" s="182"/>
      <c r="Q851" s="182"/>
      <c r="R851" s="182"/>
      <c r="S851" s="182"/>
      <c r="T851" s="182"/>
      <c r="U851" s="182"/>
      <c r="V851" s="182"/>
      <c r="W851" s="182"/>
      <c r="X851" s="182"/>
      <c r="Y851" s="182"/>
      <c r="Z851" s="182"/>
      <c r="AA851" s="182"/>
      <c r="AB851" s="182"/>
    </row>
    <row r="852" spans="1:28" ht="15.75" customHeight="1">
      <c r="A852" s="359"/>
      <c r="B852" s="179"/>
      <c r="C852" s="179"/>
      <c r="D852" s="360"/>
      <c r="J852" s="359"/>
      <c r="K852" s="359"/>
      <c r="L852" s="359"/>
      <c r="M852" s="363"/>
      <c r="N852" s="182"/>
      <c r="O852" s="182"/>
      <c r="P852" s="182"/>
      <c r="Q852" s="182"/>
      <c r="R852" s="182"/>
      <c r="S852" s="182"/>
      <c r="T852" s="182"/>
      <c r="U852" s="182"/>
      <c r="V852" s="182"/>
      <c r="W852" s="182"/>
      <c r="X852" s="182"/>
      <c r="Y852" s="182"/>
      <c r="Z852" s="182"/>
      <c r="AA852" s="182"/>
      <c r="AB852" s="182"/>
    </row>
    <row r="853" spans="1:28" ht="15.75" customHeight="1">
      <c r="A853" s="359"/>
      <c r="B853" s="179"/>
      <c r="C853" s="179"/>
      <c r="D853" s="360"/>
      <c r="J853" s="359"/>
      <c r="K853" s="359"/>
      <c r="L853" s="359"/>
      <c r="M853" s="363"/>
      <c r="N853" s="182"/>
      <c r="O853" s="182"/>
      <c r="P853" s="182"/>
      <c r="Q853" s="182"/>
      <c r="R853" s="182"/>
      <c r="S853" s="182"/>
      <c r="T853" s="182"/>
      <c r="U853" s="182"/>
      <c r="V853" s="182"/>
      <c r="W853" s="182"/>
      <c r="X853" s="182"/>
      <c r="Y853" s="182"/>
      <c r="Z853" s="182"/>
      <c r="AA853" s="182"/>
      <c r="AB853" s="182"/>
    </row>
    <row r="854" spans="1:28" ht="15.75" customHeight="1">
      <c r="A854" s="359"/>
      <c r="B854" s="179"/>
      <c r="C854" s="179"/>
      <c r="D854" s="360"/>
      <c r="J854" s="359"/>
      <c r="K854" s="359"/>
      <c r="L854" s="359"/>
      <c r="M854" s="363"/>
      <c r="N854" s="182"/>
      <c r="O854" s="182"/>
      <c r="P854" s="182"/>
      <c r="Q854" s="182"/>
      <c r="R854" s="182"/>
      <c r="S854" s="182"/>
      <c r="T854" s="182"/>
      <c r="U854" s="182"/>
      <c r="V854" s="182"/>
      <c r="W854" s="182"/>
      <c r="X854" s="182"/>
      <c r="Y854" s="182"/>
      <c r="Z854" s="182"/>
      <c r="AA854" s="182"/>
      <c r="AB854" s="182"/>
    </row>
    <row r="855" spans="1:28" ht="15.75" customHeight="1">
      <c r="A855" s="359"/>
      <c r="B855" s="179"/>
      <c r="C855" s="179"/>
      <c r="D855" s="360"/>
      <c r="J855" s="359"/>
      <c r="K855" s="359"/>
      <c r="L855" s="359"/>
      <c r="M855" s="363"/>
      <c r="N855" s="182"/>
      <c r="O855" s="182"/>
      <c r="P855" s="182"/>
      <c r="Q855" s="182"/>
      <c r="R855" s="182"/>
      <c r="S855" s="182"/>
      <c r="T855" s="182"/>
      <c r="U855" s="182"/>
      <c r="V855" s="182"/>
      <c r="W855" s="182"/>
      <c r="X855" s="182"/>
      <c r="Y855" s="182"/>
      <c r="Z855" s="182"/>
      <c r="AA855" s="182"/>
      <c r="AB855" s="182"/>
    </row>
    <row r="856" spans="1:28" ht="15.75" customHeight="1">
      <c r="A856" s="359"/>
      <c r="B856" s="179"/>
      <c r="C856" s="179"/>
      <c r="D856" s="360"/>
      <c r="J856" s="359"/>
      <c r="K856" s="359"/>
      <c r="L856" s="359"/>
      <c r="M856" s="363"/>
      <c r="N856" s="182"/>
      <c r="O856" s="182"/>
      <c r="P856" s="182"/>
      <c r="Q856" s="182"/>
      <c r="R856" s="182"/>
      <c r="S856" s="182"/>
      <c r="T856" s="182"/>
      <c r="U856" s="182"/>
      <c r="V856" s="182"/>
      <c r="W856" s="182"/>
      <c r="X856" s="182"/>
      <c r="Y856" s="182"/>
      <c r="Z856" s="182"/>
      <c r="AA856" s="182"/>
      <c r="AB856" s="182"/>
    </row>
    <row r="857" spans="1:28" ht="15.75" customHeight="1">
      <c r="A857" s="359"/>
      <c r="B857" s="179"/>
      <c r="C857" s="179"/>
      <c r="D857" s="360"/>
      <c r="J857" s="359"/>
      <c r="K857" s="359"/>
      <c r="L857" s="359"/>
      <c r="M857" s="363"/>
      <c r="N857" s="182"/>
      <c r="O857" s="182"/>
      <c r="P857" s="182"/>
      <c r="Q857" s="182"/>
      <c r="R857" s="182"/>
      <c r="S857" s="182"/>
      <c r="T857" s="182"/>
      <c r="U857" s="182"/>
      <c r="V857" s="182"/>
      <c r="W857" s="182"/>
      <c r="X857" s="182"/>
      <c r="Y857" s="182"/>
      <c r="Z857" s="182"/>
      <c r="AA857" s="182"/>
      <c r="AB857" s="182"/>
    </row>
    <row r="858" spans="1:28" ht="15.75" customHeight="1">
      <c r="A858" s="359"/>
      <c r="B858" s="179"/>
      <c r="C858" s="179"/>
      <c r="D858" s="360"/>
      <c r="J858" s="359"/>
      <c r="K858" s="359"/>
      <c r="L858" s="359"/>
      <c r="M858" s="363"/>
      <c r="N858" s="182"/>
      <c r="O858" s="182"/>
      <c r="P858" s="182"/>
      <c r="Q858" s="182"/>
      <c r="R858" s="182"/>
      <c r="S858" s="182"/>
      <c r="T858" s="182"/>
      <c r="U858" s="182"/>
      <c r="V858" s="182"/>
      <c r="W858" s="182"/>
      <c r="X858" s="182"/>
      <c r="Y858" s="182"/>
      <c r="Z858" s="182"/>
      <c r="AA858" s="182"/>
      <c r="AB858" s="182"/>
    </row>
    <row r="859" spans="1:28" ht="15.75" customHeight="1">
      <c r="A859" s="359"/>
      <c r="B859" s="179"/>
      <c r="C859" s="179"/>
      <c r="D859" s="360"/>
      <c r="J859" s="359"/>
      <c r="K859" s="359"/>
      <c r="L859" s="359"/>
      <c r="M859" s="363"/>
      <c r="N859" s="182"/>
      <c r="O859" s="182"/>
      <c r="P859" s="182"/>
      <c r="Q859" s="182"/>
      <c r="R859" s="182"/>
      <c r="S859" s="182"/>
      <c r="T859" s="182"/>
      <c r="U859" s="182"/>
      <c r="V859" s="182"/>
      <c r="W859" s="182"/>
      <c r="X859" s="182"/>
      <c r="Y859" s="182"/>
      <c r="Z859" s="182"/>
      <c r="AA859" s="182"/>
      <c r="AB859" s="182"/>
    </row>
    <row r="860" spans="1:28" ht="15.75" customHeight="1">
      <c r="A860" s="359"/>
      <c r="B860" s="179"/>
      <c r="C860" s="179"/>
      <c r="D860" s="360"/>
      <c r="J860" s="359"/>
      <c r="K860" s="359"/>
      <c r="L860" s="359"/>
      <c r="M860" s="363"/>
      <c r="N860" s="182"/>
      <c r="O860" s="182"/>
      <c r="P860" s="182"/>
      <c r="Q860" s="182"/>
      <c r="R860" s="182"/>
      <c r="S860" s="182"/>
      <c r="T860" s="182"/>
      <c r="U860" s="182"/>
      <c r="V860" s="182"/>
      <c r="W860" s="182"/>
      <c r="X860" s="182"/>
      <c r="Y860" s="182"/>
      <c r="Z860" s="182"/>
      <c r="AA860" s="182"/>
      <c r="AB860" s="182"/>
    </row>
    <row r="861" spans="1:28" ht="15.75" customHeight="1">
      <c r="A861" s="359"/>
      <c r="B861" s="179"/>
      <c r="C861" s="179"/>
      <c r="D861" s="360"/>
      <c r="J861" s="359"/>
      <c r="K861" s="359"/>
      <c r="L861" s="359"/>
      <c r="M861" s="363"/>
      <c r="N861" s="182"/>
      <c r="O861" s="182"/>
      <c r="P861" s="182"/>
      <c r="Q861" s="182"/>
      <c r="R861" s="182"/>
      <c r="S861" s="182"/>
      <c r="T861" s="182"/>
      <c r="U861" s="182"/>
      <c r="V861" s="182"/>
      <c r="W861" s="182"/>
      <c r="X861" s="182"/>
      <c r="Y861" s="182"/>
      <c r="Z861" s="182"/>
      <c r="AA861" s="182"/>
      <c r="AB861" s="182"/>
    </row>
    <row r="862" spans="1:28" ht="15.75" customHeight="1">
      <c r="A862" s="359"/>
      <c r="B862" s="179"/>
      <c r="C862" s="179"/>
      <c r="D862" s="360"/>
      <c r="J862" s="359"/>
      <c r="K862" s="359"/>
      <c r="L862" s="359"/>
      <c r="M862" s="363"/>
      <c r="N862" s="182"/>
      <c r="O862" s="182"/>
      <c r="P862" s="182"/>
      <c r="Q862" s="182"/>
      <c r="R862" s="182"/>
      <c r="S862" s="182"/>
      <c r="T862" s="182"/>
      <c r="U862" s="182"/>
      <c r="V862" s="182"/>
      <c r="W862" s="182"/>
      <c r="X862" s="182"/>
      <c r="Y862" s="182"/>
      <c r="Z862" s="182"/>
      <c r="AA862" s="182"/>
      <c r="AB862" s="182"/>
    </row>
    <row r="863" spans="1:28" ht="15.75" customHeight="1">
      <c r="A863" s="359"/>
      <c r="B863" s="179"/>
      <c r="C863" s="179"/>
      <c r="D863" s="360"/>
      <c r="J863" s="359"/>
      <c r="K863" s="359"/>
      <c r="L863" s="359"/>
      <c r="M863" s="363"/>
      <c r="N863" s="182"/>
      <c r="O863" s="182"/>
      <c r="P863" s="182"/>
      <c r="Q863" s="182"/>
      <c r="R863" s="182"/>
      <c r="S863" s="182"/>
      <c r="T863" s="182"/>
      <c r="U863" s="182"/>
      <c r="V863" s="182"/>
      <c r="W863" s="182"/>
      <c r="X863" s="182"/>
      <c r="Y863" s="182"/>
      <c r="Z863" s="182"/>
      <c r="AA863" s="182"/>
      <c r="AB863" s="182"/>
    </row>
    <row r="864" spans="1:28" ht="15.75" customHeight="1">
      <c r="A864" s="359"/>
      <c r="B864" s="179"/>
      <c r="C864" s="179"/>
      <c r="D864" s="360"/>
      <c r="J864" s="359"/>
      <c r="K864" s="359"/>
      <c r="L864" s="359"/>
      <c r="M864" s="363"/>
      <c r="N864" s="182"/>
      <c r="O864" s="182"/>
      <c r="P864" s="182"/>
      <c r="Q864" s="182"/>
      <c r="R864" s="182"/>
      <c r="S864" s="182"/>
      <c r="T864" s="182"/>
      <c r="U864" s="182"/>
      <c r="V864" s="182"/>
      <c r="W864" s="182"/>
      <c r="X864" s="182"/>
      <c r="Y864" s="182"/>
      <c r="Z864" s="182"/>
      <c r="AA864" s="182"/>
      <c r="AB864" s="182"/>
    </row>
    <row r="865" spans="1:28" ht="15.75" customHeight="1">
      <c r="A865" s="359"/>
      <c r="B865" s="179"/>
      <c r="C865" s="179"/>
      <c r="D865" s="360"/>
      <c r="J865" s="359"/>
      <c r="K865" s="359"/>
      <c r="L865" s="359"/>
      <c r="M865" s="363"/>
      <c r="N865" s="182"/>
      <c r="O865" s="182"/>
      <c r="P865" s="182"/>
      <c r="Q865" s="182"/>
      <c r="R865" s="182"/>
      <c r="S865" s="182"/>
      <c r="T865" s="182"/>
      <c r="U865" s="182"/>
      <c r="V865" s="182"/>
      <c r="W865" s="182"/>
      <c r="X865" s="182"/>
      <c r="Y865" s="182"/>
      <c r="Z865" s="182"/>
      <c r="AA865" s="182"/>
      <c r="AB865" s="182"/>
    </row>
    <row r="866" spans="1:28" ht="15.75" customHeight="1">
      <c r="A866" s="359"/>
      <c r="B866" s="179"/>
      <c r="C866" s="179"/>
      <c r="D866" s="360"/>
      <c r="J866" s="359"/>
      <c r="K866" s="359"/>
      <c r="L866" s="359"/>
      <c r="M866" s="363"/>
      <c r="N866" s="182"/>
      <c r="O866" s="182"/>
      <c r="P866" s="182"/>
      <c r="Q866" s="182"/>
      <c r="R866" s="182"/>
      <c r="S866" s="182"/>
      <c r="T866" s="182"/>
      <c r="U866" s="182"/>
      <c r="V866" s="182"/>
      <c r="W866" s="182"/>
      <c r="X866" s="182"/>
      <c r="Y866" s="182"/>
      <c r="Z866" s="182"/>
      <c r="AA866" s="182"/>
      <c r="AB866" s="182"/>
    </row>
    <row r="867" spans="1:28" ht="15.75" customHeight="1">
      <c r="A867" s="359"/>
      <c r="B867" s="179"/>
      <c r="C867" s="179"/>
      <c r="D867" s="360"/>
      <c r="J867" s="359"/>
      <c r="K867" s="359"/>
      <c r="L867" s="359"/>
      <c r="M867" s="363"/>
      <c r="N867" s="182"/>
      <c r="O867" s="182"/>
      <c r="P867" s="182"/>
      <c r="Q867" s="182"/>
      <c r="R867" s="182"/>
      <c r="S867" s="182"/>
      <c r="T867" s="182"/>
      <c r="U867" s="182"/>
      <c r="V867" s="182"/>
      <c r="W867" s="182"/>
      <c r="X867" s="182"/>
      <c r="Y867" s="182"/>
      <c r="Z867" s="182"/>
      <c r="AA867" s="182"/>
      <c r="AB867" s="182"/>
    </row>
    <row r="868" spans="1:28" ht="15.75" customHeight="1">
      <c r="A868" s="359"/>
      <c r="B868" s="179"/>
      <c r="C868" s="179"/>
      <c r="D868" s="360"/>
      <c r="J868" s="359"/>
      <c r="K868" s="359"/>
      <c r="L868" s="359"/>
      <c r="M868" s="363"/>
      <c r="N868" s="182"/>
      <c r="O868" s="182"/>
      <c r="P868" s="182"/>
      <c r="Q868" s="182"/>
      <c r="R868" s="182"/>
      <c r="S868" s="182"/>
      <c r="T868" s="182"/>
      <c r="U868" s="182"/>
      <c r="V868" s="182"/>
      <c r="W868" s="182"/>
      <c r="X868" s="182"/>
      <c r="Y868" s="182"/>
      <c r="Z868" s="182"/>
      <c r="AA868" s="182"/>
      <c r="AB868" s="182"/>
    </row>
    <row r="869" spans="1:28" ht="15.75" customHeight="1">
      <c r="A869" s="359"/>
      <c r="B869" s="179"/>
      <c r="C869" s="179"/>
      <c r="D869" s="360"/>
      <c r="J869" s="359"/>
      <c r="K869" s="359"/>
      <c r="L869" s="359"/>
      <c r="M869" s="363"/>
      <c r="N869" s="182"/>
      <c r="O869" s="182"/>
      <c r="P869" s="182"/>
      <c r="Q869" s="182"/>
      <c r="R869" s="182"/>
      <c r="S869" s="182"/>
      <c r="T869" s="182"/>
      <c r="U869" s="182"/>
      <c r="V869" s="182"/>
      <c r="W869" s="182"/>
      <c r="X869" s="182"/>
      <c r="Y869" s="182"/>
      <c r="Z869" s="182"/>
      <c r="AA869" s="182"/>
      <c r="AB869" s="182"/>
    </row>
    <row r="870" spans="1:28" ht="15.75" customHeight="1">
      <c r="A870" s="359"/>
      <c r="B870" s="179"/>
      <c r="C870" s="179"/>
      <c r="D870" s="360"/>
      <c r="J870" s="359"/>
      <c r="K870" s="359"/>
      <c r="L870" s="359"/>
      <c r="M870" s="363"/>
      <c r="N870" s="182"/>
      <c r="O870" s="182"/>
      <c r="P870" s="182"/>
      <c r="Q870" s="182"/>
      <c r="R870" s="182"/>
      <c r="S870" s="182"/>
      <c r="T870" s="182"/>
      <c r="U870" s="182"/>
      <c r="V870" s="182"/>
      <c r="W870" s="182"/>
      <c r="X870" s="182"/>
      <c r="Y870" s="182"/>
      <c r="Z870" s="182"/>
      <c r="AA870" s="182"/>
      <c r="AB870" s="182"/>
    </row>
    <row r="871" spans="1:28" ht="15.75" customHeight="1">
      <c r="A871" s="359"/>
      <c r="B871" s="179"/>
      <c r="C871" s="179"/>
      <c r="D871" s="360"/>
      <c r="J871" s="359"/>
      <c r="K871" s="359"/>
      <c r="L871" s="359"/>
      <c r="M871" s="363"/>
      <c r="N871" s="182"/>
      <c r="O871" s="182"/>
      <c r="P871" s="182"/>
      <c r="Q871" s="182"/>
      <c r="R871" s="182"/>
      <c r="S871" s="182"/>
      <c r="T871" s="182"/>
      <c r="U871" s="182"/>
      <c r="V871" s="182"/>
      <c r="W871" s="182"/>
      <c r="X871" s="182"/>
      <c r="Y871" s="182"/>
      <c r="Z871" s="182"/>
      <c r="AA871" s="182"/>
      <c r="AB871" s="182"/>
    </row>
    <row r="872" spans="1:28" ht="15.75" customHeight="1">
      <c r="A872" s="359"/>
      <c r="B872" s="179"/>
      <c r="C872" s="179"/>
      <c r="D872" s="360"/>
      <c r="J872" s="359"/>
      <c r="K872" s="359"/>
      <c r="L872" s="359"/>
      <c r="M872" s="363"/>
      <c r="N872" s="182"/>
      <c r="O872" s="182"/>
      <c r="P872" s="182"/>
      <c r="Q872" s="182"/>
      <c r="R872" s="182"/>
      <c r="S872" s="182"/>
      <c r="T872" s="182"/>
      <c r="U872" s="182"/>
      <c r="V872" s="182"/>
      <c r="W872" s="182"/>
      <c r="X872" s="182"/>
      <c r="Y872" s="182"/>
      <c r="Z872" s="182"/>
      <c r="AA872" s="182"/>
      <c r="AB872" s="182"/>
    </row>
    <row r="873" spans="1:28" ht="15.75" customHeight="1">
      <c r="A873" s="359"/>
      <c r="B873" s="179"/>
      <c r="C873" s="179"/>
      <c r="D873" s="360"/>
      <c r="J873" s="359"/>
      <c r="K873" s="359"/>
      <c r="L873" s="359"/>
      <c r="M873" s="363"/>
      <c r="N873" s="182"/>
      <c r="O873" s="182"/>
      <c r="P873" s="182"/>
      <c r="Q873" s="182"/>
      <c r="R873" s="182"/>
      <c r="S873" s="182"/>
      <c r="T873" s="182"/>
      <c r="U873" s="182"/>
      <c r="V873" s="182"/>
      <c r="W873" s="182"/>
      <c r="X873" s="182"/>
      <c r="Y873" s="182"/>
      <c r="Z873" s="182"/>
      <c r="AA873" s="182"/>
      <c r="AB873" s="182"/>
    </row>
    <row r="874" spans="1:28" ht="15.75" customHeight="1">
      <c r="A874" s="359"/>
      <c r="B874" s="179"/>
      <c r="C874" s="179"/>
      <c r="D874" s="360"/>
      <c r="J874" s="359"/>
      <c r="K874" s="359"/>
      <c r="L874" s="359"/>
      <c r="M874" s="363"/>
      <c r="N874" s="182"/>
      <c r="O874" s="182"/>
      <c r="P874" s="182"/>
      <c r="Q874" s="182"/>
      <c r="R874" s="182"/>
      <c r="S874" s="182"/>
      <c r="T874" s="182"/>
      <c r="U874" s="182"/>
      <c r="V874" s="182"/>
      <c r="W874" s="182"/>
      <c r="X874" s="182"/>
      <c r="Y874" s="182"/>
      <c r="Z874" s="182"/>
      <c r="AA874" s="182"/>
      <c r="AB874" s="182"/>
    </row>
    <row r="875" spans="1:28" ht="15.75" customHeight="1">
      <c r="A875" s="359"/>
      <c r="B875" s="179"/>
      <c r="C875" s="179"/>
      <c r="D875" s="360"/>
      <c r="J875" s="359"/>
      <c r="K875" s="359"/>
      <c r="L875" s="359"/>
      <c r="M875" s="363"/>
      <c r="N875" s="182"/>
      <c r="O875" s="182"/>
      <c r="P875" s="182"/>
      <c r="Q875" s="182"/>
      <c r="R875" s="182"/>
      <c r="S875" s="182"/>
      <c r="T875" s="182"/>
      <c r="U875" s="182"/>
      <c r="V875" s="182"/>
      <c r="W875" s="182"/>
      <c r="X875" s="182"/>
      <c r="Y875" s="182"/>
      <c r="Z875" s="182"/>
      <c r="AA875" s="182"/>
      <c r="AB875" s="182"/>
    </row>
    <row r="876" spans="1:28" ht="15.75" customHeight="1">
      <c r="A876" s="359"/>
      <c r="B876" s="179"/>
      <c r="C876" s="179"/>
      <c r="D876" s="360"/>
      <c r="J876" s="359"/>
      <c r="K876" s="359"/>
      <c r="L876" s="359"/>
      <c r="M876" s="363"/>
      <c r="N876" s="182"/>
      <c r="O876" s="182"/>
      <c r="P876" s="182"/>
      <c r="Q876" s="182"/>
      <c r="R876" s="182"/>
      <c r="S876" s="182"/>
      <c r="T876" s="182"/>
      <c r="U876" s="182"/>
      <c r="V876" s="182"/>
      <c r="W876" s="182"/>
      <c r="X876" s="182"/>
      <c r="Y876" s="182"/>
      <c r="Z876" s="182"/>
      <c r="AA876" s="182"/>
      <c r="AB876" s="182"/>
    </row>
    <row r="877" spans="1:28" ht="15.75" customHeight="1">
      <c r="A877" s="359"/>
      <c r="B877" s="179"/>
      <c r="C877" s="179"/>
      <c r="D877" s="360"/>
      <c r="J877" s="359"/>
      <c r="K877" s="359"/>
      <c r="L877" s="359"/>
      <c r="M877" s="363"/>
      <c r="N877" s="182"/>
      <c r="O877" s="182"/>
      <c r="P877" s="182"/>
      <c r="Q877" s="182"/>
      <c r="R877" s="182"/>
      <c r="S877" s="182"/>
      <c r="T877" s="182"/>
      <c r="U877" s="182"/>
      <c r="V877" s="182"/>
      <c r="W877" s="182"/>
      <c r="X877" s="182"/>
      <c r="Y877" s="182"/>
      <c r="Z877" s="182"/>
      <c r="AA877" s="182"/>
      <c r="AB877" s="182"/>
    </row>
    <row r="878" spans="1:28" ht="15.75" customHeight="1">
      <c r="A878" s="359"/>
      <c r="B878" s="179"/>
      <c r="C878" s="179"/>
      <c r="D878" s="360"/>
      <c r="J878" s="359"/>
      <c r="K878" s="359"/>
      <c r="L878" s="359"/>
      <c r="M878" s="363"/>
      <c r="N878" s="182"/>
      <c r="O878" s="182"/>
      <c r="P878" s="182"/>
      <c r="Q878" s="182"/>
      <c r="R878" s="182"/>
      <c r="S878" s="182"/>
      <c r="T878" s="182"/>
      <c r="U878" s="182"/>
      <c r="V878" s="182"/>
      <c r="W878" s="182"/>
      <c r="X878" s="182"/>
      <c r="Y878" s="182"/>
      <c r="Z878" s="182"/>
      <c r="AA878" s="182"/>
      <c r="AB878" s="182"/>
    </row>
    <row r="879" spans="1:28" ht="15.75" customHeight="1">
      <c r="A879" s="359"/>
      <c r="B879" s="179"/>
      <c r="C879" s="179"/>
      <c r="D879" s="360"/>
      <c r="J879" s="359"/>
      <c r="K879" s="359"/>
      <c r="L879" s="359"/>
      <c r="M879" s="363"/>
      <c r="N879" s="182"/>
      <c r="O879" s="182"/>
      <c r="P879" s="182"/>
      <c r="Q879" s="182"/>
      <c r="R879" s="182"/>
      <c r="S879" s="182"/>
      <c r="T879" s="182"/>
      <c r="U879" s="182"/>
      <c r="V879" s="182"/>
      <c r="W879" s="182"/>
      <c r="X879" s="182"/>
      <c r="Y879" s="182"/>
      <c r="Z879" s="182"/>
      <c r="AA879" s="182"/>
      <c r="AB879" s="182"/>
    </row>
    <row r="880" spans="1:28" ht="15.75" customHeight="1">
      <c r="A880" s="359"/>
      <c r="B880" s="179"/>
      <c r="C880" s="179"/>
      <c r="D880" s="360"/>
      <c r="J880" s="359"/>
      <c r="K880" s="359"/>
      <c r="L880" s="359"/>
      <c r="M880" s="363"/>
      <c r="N880" s="182"/>
      <c r="O880" s="182"/>
      <c r="P880" s="182"/>
      <c r="Q880" s="182"/>
      <c r="R880" s="182"/>
      <c r="S880" s="182"/>
      <c r="T880" s="182"/>
      <c r="U880" s="182"/>
      <c r="V880" s="182"/>
      <c r="W880" s="182"/>
      <c r="X880" s="182"/>
      <c r="Y880" s="182"/>
      <c r="Z880" s="182"/>
      <c r="AA880" s="182"/>
      <c r="AB880" s="182"/>
    </row>
    <row r="881" spans="1:28" ht="15.75" customHeight="1">
      <c r="A881" s="359"/>
      <c r="B881" s="179"/>
      <c r="C881" s="179"/>
      <c r="D881" s="360"/>
      <c r="J881" s="359"/>
      <c r="K881" s="359"/>
      <c r="L881" s="359"/>
      <c r="M881" s="363"/>
      <c r="N881" s="182"/>
      <c r="O881" s="182"/>
      <c r="P881" s="182"/>
      <c r="Q881" s="182"/>
      <c r="R881" s="182"/>
      <c r="S881" s="182"/>
      <c r="T881" s="182"/>
      <c r="U881" s="182"/>
      <c r="V881" s="182"/>
      <c r="W881" s="182"/>
      <c r="X881" s="182"/>
      <c r="Y881" s="182"/>
      <c r="Z881" s="182"/>
      <c r="AA881" s="182"/>
      <c r="AB881" s="182"/>
    </row>
    <row r="882" spans="1:28" ht="15.75" customHeight="1">
      <c r="A882" s="359"/>
      <c r="B882" s="179"/>
      <c r="C882" s="179"/>
      <c r="D882" s="360"/>
      <c r="J882" s="359"/>
      <c r="K882" s="359"/>
      <c r="L882" s="359"/>
      <c r="M882" s="363"/>
      <c r="N882" s="182"/>
      <c r="O882" s="182"/>
      <c r="P882" s="182"/>
      <c r="Q882" s="182"/>
      <c r="R882" s="182"/>
      <c r="S882" s="182"/>
      <c r="T882" s="182"/>
      <c r="U882" s="182"/>
      <c r="V882" s="182"/>
      <c r="W882" s="182"/>
      <c r="X882" s="182"/>
      <c r="Y882" s="182"/>
      <c r="Z882" s="182"/>
      <c r="AA882" s="182"/>
      <c r="AB882" s="182"/>
    </row>
    <row r="883" spans="1:28" ht="15.75" customHeight="1">
      <c r="A883" s="359"/>
      <c r="B883" s="179"/>
      <c r="C883" s="179"/>
      <c r="D883" s="360"/>
      <c r="J883" s="359"/>
      <c r="K883" s="359"/>
      <c r="L883" s="359"/>
      <c r="M883" s="363"/>
      <c r="N883" s="182"/>
      <c r="O883" s="182"/>
      <c r="P883" s="182"/>
      <c r="Q883" s="182"/>
      <c r="R883" s="182"/>
      <c r="S883" s="182"/>
      <c r="T883" s="182"/>
      <c r="U883" s="182"/>
      <c r="V883" s="182"/>
      <c r="W883" s="182"/>
      <c r="X883" s="182"/>
      <c r="Y883" s="182"/>
      <c r="Z883" s="182"/>
      <c r="AA883" s="182"/>
      <c r="AB883" s="182"/>
    </row>
    <row r="884" spans="1:28" ht="15.75" customHeight="1">
      <c r="A884" s="359"/>
      <c r="B884" s="179"/>
      <c r="C884" s="179"/>
      <c r="D884" s="360"/>
      <c r="J884" s="359"/>
      <c r="K884" s="359"/>
      <c r="L884" s="359"/>
      <c r="M884" s="363"/>
      <c r="N884" s="182"/>
      <c r="O884" s="182"/>
      <c r="P884" s="182"/>
      <c r="Q884" s="182"/>
      <c r="R884" s="182"/>
      <c r="S884" s="182"/>
      <c r="T884" s="182"/>
      <c r="U884" s="182"/>
      <c r="V884" s="182"/>
      <c r="W884" s="182"/>
      <c r="X884" s="182"/>
      <c r="Y884" s="182"/>
      <c r="Z884" s="182"/>
      <c r="AA884" s="182"/>
      <c r="AB884" s="182"/>
    </row>
    <row r="885" spans="1:28" ht="15.75" customHeight="1">
      <c r="A885" s="359"/>
      <c r="B885" s="179"/>
      <c r="C885" s="179"/>
      <c r="D885" s="360"/>
      <c r="J885" s="359"/>
      <c r="K885" s="359"/>
      <c r="L885" s="359"/>
      <c r="M885" s="363"/>
      <c r="N885" s="182"/>
      <c r="O885" s="182"/>
      <c r="P885" s="182"/>
      <c r="Q885" s="182"/>
      <c r="R885" s="182"/>
      <c r="S885" s="182"/>
      <c r="T885" s="182"/>
      <c r="U885" s="182"/>
      <c r="V885" s="182"/>
      <c r="W885" s="182"/>
      <c r="X885" s="182"/>
      <c r="Y885" s="182"/>
      <c r="Z885" s="182"/>
      <c r="AA885" s="182"/>
      <c r="AB885" s="182"/>
    </row>
    <row r="886" spans="1:28" ht="15.75" customHeight="1">
      <c r="A886" s="359"/>
      <c r="B886" s="179"/>
      <c r="C886" s="179"/>
      <c r="D886" s="360"/>
      <c r="J886" s="359"/>
      <c r="K886" s="359"/>
      <c r="L886" s="359"/>
      <c r="M886" s="363"/>
      <c r="N886" s="182"/>
      <c r="O886" s="182"/>
      <c r="P886" s="182"/>
      <c r="Q886" s="182"/>
      <c r="R886" s="182"/>
      <c r="S886" s="182"/>
      <c r="T886" s="182"/>
      <c r="U886" s="182"/>
      <c r="V886" s="182"/>
      <c r="W886" s="182"/>
      <c r="X886" s="182"/>
      <c r="Y886" s="182"/>
      <c r="Z886" s="182"/>
      <c r="AA886" s="182"/>
      <c r="AB886" s="182"/>
    </row>
    <row r="887" spans="1:28" ht="15.75" customHeight="1">
      <c r="A887" s="359"/>
      <c r="B887" s="179"/>
      <c r="C887" s="179"/>
      <c r="D887" s="360"/>
      <c r="J887" s="359"/>
      <c r="K887" s="359"/>
      <c r="L887" s="359"/>
      <c r="M887" s="363"/>
      <c r="N887" s="182"/>
      <c r="O887" s="182"/>
      <c r="P887" s="182"/>
      <c r="Q887" s="182"/>
      <c r="R887" s="182"/>
      <c r="S887" s="182"/>
      <c r="T887" s="182"/>
      <c r="U887" s="182"/>
      <c r="V887" s="182"/>
      <c r="W887" s="182"/>
      <c r="X887" s="182"/>
      <c r="Y887" s="182"/>
      <c r="Z887" s="182"/>
      <c r="AA887" s="182"/>
      <c r="AB887" s="182"/>
    </row>
    <row r="888" spans="1:28" ht="15.75" customHeight="1">
      <c r="A888" s="359"/>
      <c r="B888" s="179"/>
      <c r="C888" s="179"/>
      <c r="D888" s="360"/>
      <c r="J888" s="359"/>
      <c r="K888" s="359"/>
      <c r="L888" s="359"/>
      <c r="M888" s="363"/>
      <c r="N888" s="182"/>
      <c r="O888" s="182"/>
      <c r="P888" s="182"/>
      <c r="Q888" s="182"/>
      <c r="R888" s="182"/>
      <c r="S888" s="182"/>
      <c r="T888" s="182"/>
      <c r="U888" s="182"/>
      <c r="V888" s="182"/>
      <c r="W888" s="182"/>
      <c r="X888" s="182"/>
      <c r="Y888" s="182"/>
      <c r="Z888" s="182"/>
      <c r="AA888" s="182"/>
      <c r="AB888" s="182"/>
    </row>
    <row r="889" spans="1:28" ht="15.75" customHeight="1">
      <c r="A889" s="359"/>
      <c r="B889" s="179"/>
      <c r="C889" s="179"/>
      <c r="D889" s="360"/>
      <c r="J889" s="359"/>
      <c r="K889" s="359"/>
      <c r="L889" s="359"/>
      <c r="M889" s="363"/>
      <c r="N889" s="182"/>
      <c r="O889" s="182"/>
      <c r="P889" s="182"/>
      <c r="Q889" s="182"/>
      <c r="R889" s="182"/>
      <c r="S889" s="182"/>
      <c r="T889" s="182"/>
      <c r="U889" s="182"/>
      <c r="V889" s="182"/>
      <c r="W889" s="182"/>
      <c r="X889" s="182"/>
      <c r="Y889" s="182"/>
      <c r="Z889" s="182"/>
      <c r="AA889" s="182"/>
      <c r="AB889" s="182"/>
    </row>
    <row r="890" spans="1:28" ht="15.75" customHeight="1">
      <c r="A890" s="359"/>
      <c r="B890" s="179"/>
      <c r="C890" s="179"/>
      <c r="D890" s="360"/>
      <c r="J890" s="359"/>
      <c r="K890" s="359"/>
      <c r="L890" s="359"/>
      <c r="M890" s="363"/>
      <c r="N890" s="182"/>
      <c r="O890" s="182"/>
      <c r="P890" s="182"/>
      <c r="Q890" s="182"/>
      <c r="R890" s="182"/>
      <c r="S890" s="182"/>
      <c r="T890" s="182"/>
      <c r="U890" s="182"/>
      <c r="V890" s="182"/>
      <c r="W890" s="182"/>
      <c r="X890" s="182"/>
      <c r="Y890" s="182"/>
      <c r="Z890" s="182"/>
      <c r="AA890" s="182"/>
      <c r="AB890" s="182"/>
    </row>
    <row r="891" spans="1:28" ht="15.75" customHeight="1">
      <c r="A891" s="359"/>
      <c r="B891" s="179"/>
      <c r="C891" s="179"/>
      <c r="D891" s="360"/>
      <c r="J891" s="359"/>
      <c r="K891" s="359"/>
      <c r="L891" s="359"/>
      <c r="M891" s="363"/>
      <c r="N891" s="182"/>
      <c r="O891" s="182"/>
      <c r="P891" s="182"/>
      <c r="Q891" s="182"/>
      <c r="R891" s="182"/>
      <c r="S891" s="182"/>
      <c r="T891" s="182"/>
      <c r="U891" s="182"/>
      <c r="V891" s="182"/>
      <c r="W891" s="182"/>
      <c r="X891" s="182"/>
      <c r="Y891" s="182"/>
      <c r="Z891" s="182"/>
      <c r="AA891" s="182"/>
      <c r="AB891" s="182"/>
    </row>
    <row r="892" spans="1:28" ht="15.75" customHeight="1">
      <c r="A892" s="359"/>
      <c r="B892" s="179"/>
      <c r="C892" s="179"/>
      <c r="D892" s="360"/>
      <c r="J892" s="359"/>
      <c r="K892" s="359"/>
      <c r="L892" s="359"/>
      <c r="M892" s="363"/>
      <c r="N892" s="182"/>
      <c r="O892" s="182"/>
      <c r="P892" s="182"/>
      <c r="Q892" s="182"/>
      <c r="R892" s="182"/>
      <c r="S892" s="182"/>
      <c r="T892" s="182"/>
      <c r="U892" s="182"/>
      <c r="V892" s="182"/>
      <c r="W892" s="182"/>
      <c r="X892" s="182"/>
      <c r="Y892" s="182"/>
      <c r="Z892" s="182"/>
      <c r="AA892" s="182"/>
      <c r="AB892" s="182"/>
    </row>
    <row r="893" spans="1:28" ht="15.75" customHeight="1">
      <c r="A893" s="359"/>
      <c r="B893" s="179"/>
      <c r="C893" s="179"/>
      <c r="D893" s="360"/>
      <c r="J893" s="359"/>
      <c r="K893" s="359"/>
      <c r="L893" s="359"/>
      <c r="M893" s="363"/>
      <c r="N893" s="182"/>
      <c r="O893" s="182"/>
      <c r="P893" s="182"/>
      <c r="Q893" s="182"/>
      <c r="R893" s="182"/>
      <c r="S893" s="182"/>
      <c r="T893" s="182"/>
      <c r="U893" s="182"/>
      <c r="V893" s="182"/>
      <c r="W893" s="182"/>
      <c r="X893" s="182"/>
      <c r="Y893" s="182"/>
      <c r="Z893" s="182"/>
      <c r="AA893" s="182"/>
      <c r="AB893" s="182"/>
    </row>
    <row r="894" spans="1:28" ht="15.75" customHeight="1">
      <c r="A894" s="359"/>
      <c r="B894" s="179"/>
      <c r="C894" s="179"/>
      <c r="D894" s="360"/>
      <c r="J894" s="359"/>
      <c r="K894" s="359"/>
      <c r="L894" s="359"/>
      <c r="M894" s="363"/>
      <c r="N894" s="182"/>
      <c r="O894" s="182"/>
      <c r="P894" s="182"/>
      <c r="Q894" s="182"/>
      <c r="R894" s="182"/>
      <c r="S894" s="182"/>
      <c r="T894" s="182"/>
      <c r="U894" s="182"/>
      <c r="V894" s="182"/>
      <c r="W894" s="182"/>
      <c r="X894" s="182"/>
      <c r="Y894" s="182"/>
      <c r="Z894" s="182"/>
      <c r="AA894" s="182"/>
      <c r="AB894" s="182"/>
    </row>
    <row r="895" spans="1:28" ht="15.75" customHeight="1">
      <c r="A895" s="359"/>
      <c r="B895" s="179"/>
      <c r="C895" s="179"/>
      <c r="D895" s="360"/>
      <c r="J895" s="359"/>
      <c r="K895" s="359"/>
      <c r="L895" s="359"/>
      <c r="M895" s="363"/>
      <c r="N895" s="182"/>
      <c r="O895" s="182"/>
      <c r="P895" s="182"/>
      <c r="Q895" s="182"/>
      <c r="R895" s="182"/>
      <c r="S895" s="182"/>
      <c r="T895" s="182"/>
      <c r="U895" s="182"/>
      <c r="V895" s="182"/>
      <c r="W895" s="182"/>
      <c r="X895" s="182"/>
      <c r="Y895" s="182"/>
      <c r="Z895" s="182"/>
      <c r="AA895" s="182"/>
      <c r="AB895" s="182"/>
    </row>
    <row r="896" spans="1:28" ht="15.75" customHeight="1">
      <c r="A896" s="359"/>
      <c r="B896" s="179"/>
      <c r="C896" s="179"/>
      <c r="D896" s="360"/>
      <c r="J896" s="359"/>
      <c r="K896" s="359"/>
      <c r="L896" s="359"/>
      <c r="M896" s="363"/>
      <c r="N896" s="182"/>
      <c r="O896" s="182"/>
      <c r="P896" s="182"/>
      <c r="Q896" s="182"/>
      <c r="R896" s="182"/>
      <c r="S896" s="182"/>
      <c r="T896" s="182"/>
      <c r="U896" s="182"/>
      <c r="V896" s="182"/>
      <c r="W896" s="182"/>
      <c r="X896" s="182"/>
      <c r="Y896" s="182"/>
      <c r="Z896" s="182"/>
      <c r="AA896" s="182"/>
      <c r="AB896" s="182"/>
    </row>
    <row r="897" spans="1:28" ht="15.75" customHeight="1">
      <c r="A897" s="359"/>
      <c r="B897" s="179"/>
      <c r="C897" s="179"/>
      <c r="D897" s="360"/>
      <c r="J897" s="359"/>
      <c r="K897" s="359"/>
      <c r="L897" s="359"/>
      <c r="M897" s="363"/>
      <c r="N897" s="182"/>
      <c r="O897" s="182"/>
      <c r="P897" s="182"/>
      <c r="Q897" s="182"/>
      <c r="R897" s="182"/>
      <c r="S897" s="182"/>
      <c r="T897" s="182"/>
      <c r="U897" s="182"/>
      <c r="V897" s="182"/>
      <c r="W897" s="182"/>
      <c r="X897" s="182"/>
      <c r="Y897" s="182"/>
      <c r="Z897" s="182"/>
      <c r="AA897" s="182"/>
      <c r="AB897" s="182"/>
    </row>
    <row r="898" spans="1:28" ht="15.75" customHeight="1">
      <c r="A898" s="359"/>
      <c r="B898" s="179"/>
      <c r="C898" s="179"/>
      <c r="D898" s="360"/>
      <c r="J898" s="359"/>
      <c r="K898" s="359"/>
      <c r="L898" s="359"/>
      <c r="M898" s="363"/>
      <c r="N898" s="182"/>
      <c r="O898" s="182"/>
      <c r="P898" s="182"/>
      <c r="Q898" s="182"/>
      <c r="R898" s="182"/>
      <c r="S898" s="182"/>
      <c r="T898" s="182"/>
      <c r="U898" s="182"/>
      <c r="V898" s="182"/>
      <c r="W898" s="182"/>
      <c r="X898" s="182"/>
      <c r="Y898" s="182"/>
      <c r="Z898" s="182"/>
      <c r="AA898" s="182"/>
      <c r="AB898" s="182"/>
    </row>
    <row r="899" spans="1:28" ht="15.75" customHeight="1">
      <c r="A899" s="359"/>
      <c r="B899" s="179"/>
      <c r="C899" s="179"/>
      <c r="D899" s="360"/>
      <c r="J899" s="359"/>
      <c r="K899" s="359"/>
      <c r="L899" s="359"/>
      <c r="M899" s="363"/>
      <c r="N899" s="182"/>
      <c r="O899" s="182"/>
      <c r="P899" s="182"/>
      <c r="Q899" s="182"/>
      <c r="R899" s="182"/>
      <c r="S899" s="182"/>
      <c r="T899" s="182"/>
      <c r="U899" s="182"/>
      <c r="V899" s="182"/>
      <c r="W899" s="182"/>
      <c r="X899" s="182"/>
      <c r="Y899" s="182"/>
      <c r="Z899" s="182"/>
      <c r="AA899" s="182"/>
      <c r="AB899" s="182"/>
    </row>
    <row r="900" spans="1:28" ht="15.75" customHeight="1">
      <c r="A900" s="359"/>
      <c r="B900" s="179"/>
      <c r="C900" s="179"/>
      <c r="D900" s="360"/>
      <c r="J900" s="359"/>
      <c r="K900" s="359"/>
      <c r="L900" s="359"/>
      <c r="M900" s="363"/>
      <c r="N900" s="182"/>
      <c r="O900" s="182"/>
      <c r="P900" s="182"/>
      <c r="Q900" s="182"/>
      <c r="R900" s="182"/>
      <c r="S900" s="182"/>
      <c r="T900" s="182"/>
      <c r="U900" s="182"/>
      <c r="V900" s="182"/>
      <c r="W900" s="182"/>
      <c r="X900" s="182"/>
      <c r="Y900" s="182"/>
      <c r="Z900" s="182"/>
      <c r="AA900" s="182"/>
      <c r="AB900" s="182"/>
    </row>
    <row r="901" spans="1:28" ht="15.75" customHeight="1">
      <c r="A901" s="359"/>
      <c r="B901" s="179"/>
      <c r="C901" s="179"/>
      <c r="D901" s="360"/>
      <c r="J901" s="359"/>
      <c r="K901" s="359"/>
      <c r="L901" s="359"/>
      <c r="M901" s="363"/>
      <c r="N901" s="182"/>
      <c r="O901" s="182"/>
      <c r="P901" s="182"/>
      <c r="Q901" s="182"/>
      <c r="R901" s="182"/>
      <c r="S901" s="182"/>
      <c r="T901" s="182"/>
      <c r="U901" s="182"/>
      <c r="V901" s="182"/>
      <c r="W901" s="182"/>
      <c r="X901" s="182"/>
      <c r="Y901" s="182"/>
      <c r="Z901" s="182"/>
      <c r="AA901" s="182"/>
      <c r="AB901" s="182"/>
    </row>
    <row r="902" spans="1:28" ht="15.75" customHeight="1">
      <c r="A902" s="359"/>
      <c r="B902" s="179"/>
      <c r="C902" s="179"/>
      <c r="D902" s="360"/>
      <c r="J902" s="359"/>
      <c r="K902" s="359"/>
      <c r="L902" s="359"/>
      <c r="M902" s="363"/>
      <c r="N902" s="182"/>
      <c r="O902" s="182"/>
      <c r="P902" s="182"/>
      <c r="Q902" s="182"/>
      <c r="R902" s="182"/>
      <c r="S902" s="182"/>
      <c r="T902" s="182"/>
      <c r="U902" s="182"/>
      <c r="V902" s="182"/>
      <c r="W902" s="182"/>
      <c r="X902" s="182"/>
      <c r="Y902" s="182"/>
      <c r="Z902" s="182"/>
      <c r="AA902" s="182"/>
      <c r="AB902" s="182"/>
    </row>
    <row r="903" spans="1:28" ht="15.75" customHeight="1">
      <c r="A903" s="359"/>
      <c r="B903" s="179"/>
      <c r="C903" s="179"/>
      <c r="D903" s="360"/>
      <c r="J903" s="359"/>
      <c r="K903" s="359"/>
      <c r="L903" s="359"/>
      <c r="M903" s="363"/>
      <c r="N903" s="182"/>
      <c r="O903" s="182"/>
      <c r="P903" s="182"/>
      <c r="Q903" s="182"/>
      <c r="R903" s="182"/>
      <c r="S903" s="182"/>
      <c r="T903" s="182"/>
      <c r="U903" s="182"/>
      <c r="V903" s="182"/>
      <c r="W903" s="182"/>
      <c r="X903" s="182"/>
      <c r="Y903" s="182"/>
      <c r="Z903" s="182"/>
      <c r="AA903" s="182"/>
      <c r="AB903" s="182"/>
    </row>
    <row r="904" spans="1:28" ht="15.75" customHeight="1">
      <c r="A904" s="359"/>
      <c r="B904" s="179"/>
      <c r="C904" s="179"/>
      <c r="D904" s="360"/>
      <c r="J904" s="359"/>
      <c r="K904" s="359"/>
      <c r="L904" s="359"/>
      <c r="M904" s="363"/>
      <c r="N904" s="182"/>
      <c r="O904" s="182"/>
      <c r="P904" s="182"/>
      <c r="Q904" s="182"/>
      <c r="R904" s="182"/>
      <c r="S904" s="182"/>
      <c r="T904" s="182"/>
      <c r="U904" s="182"/>
      <c r="V904" s="182"/>
      <c r="W904" s="182"/>
      <c r="X904" s="182"/>
      <c r="Y904" s="182"/>
      <c r="Z904" s="182"/>
      <c r="AA904" s="182"/>
      <c r="AB904" s="182"/>
    </row>
    <row r="905" spans="1:28" ht="15.75" customHeight="1">
      <c r="A905" s="359"/>
      <c r="B905" s="179"/>
      <c r="C905" s="179"/>
      <c r="D905" s="360"/>
      <c r="J905" s="359"/>
      <c r="K905" s="359"/>
      <c r="L905" s="359"/>
      <c r="M905" s="363"/>
      <c r="N905" s="182"/>
      <c r="O905" s="182"/>
      <c r="P905" s="182"/>
      <c r="Q905" s="182"/>
      <c r="R905" s="182"/>
      <c r="S905" s="182"/>
      <c r="T905" s="182"/>
      <c r="U905" s="182"/>
      <c r="V905" s="182"/>
      <c r="W905" s="182"/>
      <c r="X905" s="182"/>
      <c r="Y905" s="182"/>
      <c r="Z905" s="182"/>
      <c r="AA905" s="182"/>
      <c r="AB905" s="182"/>
    </row>
    <row r="906" spans="1:28" ht="15.75" customHeight="1">
      <c r="A906" s="359"/>
      <c r="B906" s="179"/>
      <c r="C906" s="179"/>
      <c r="D906" s="360"/>
      <c r="J906" s="359"/>
      <c r="K906" s="359"/>
      <c r="L906" s="359"/>
      <c r="M906" s="363"/>
      <c r="N906" s="182"/>
      <c r="O906" s="182"/>
      <c r="P906" s="182"/>
      <c r="Q906" s="182"/>
      <c r="R906" s="182"/>
      <c r="S906" s="182"/>
      <c r="T906" s="182"/>
      <c r="U906" s="182"/>
      <c r="V906" s="182"/>
      <c r="W906" s="182"/>
      <c r="X906" s="182"/>
      <c r="Y906" s="182"/>
      <c r="Z906" s="182"/>
      <c r="AA906" s="182"/>
      <c r="AB906" s="182"/>
    </row>
    <row r="907" spans="1:28" ht="15.75" customHeight="1">
      <c r="A907" s="359"/>
      <c r="B907" s="179"/>
      <c r="C907" s="179"/>
      <c r="D907" s="360"/>
      <c r="J907" s="359"/>
      <c r="K907" s="359"/>
      <c r="L907" s="359"/>
      <c r="M907" s="363"/>
      <c r="N907" s="182"/>
      <c r="O907" s="182"/>
      <c r="P907" s="182"/>
      <c r="Q907" s="182"/>
      <c r="R907" s="182"/>
      <c r="S907" s="182"/>
      <c r="T907" s="182"/>
      <c r="U907" s="182"/>
      <c r="V907" s="182"/>
      <c r="W907" s="182"/>
      <c r="X907" s="182"/>
      <c r="Y907" s="182"/>
      <c r="Z907" s="182"/>
      <c r="AA907" s="182"/>
      <c r="AB907" s="182"/>
    </row>
    <row r="908" spans="1:28" ht="15.75" customHeight="1">
      <c r="A908" s="359"/>
      <c r="B908" s="179"/>
      <c r="C908" s="179"/>
      <c r="D908" s="360"/>
      <c r="J908" s="359"/>
      <c r="K908" s="359"/>
      <c r="L908" s="359"/>
      <c r="M908" s="363"/>
      <c r="N908" s="182"/>
      <c r="O908" s="182"/>
      <c r="P908" s="182"/>
      <c r="Q908" s="182"/>
      <c r="R908" s="182"/>
      <c r="S908" s="182"/>
      <c r="T908" s="182"/>
      <c r="U908" s="182"/>
      <c r="V908" s="182"/>
      <c r="W908" s="182"/>
      <c r="X908" s="182"/>
      <c r="Y908" s="182"/>
      <c r="Z908" s="182"/>
      <c r="AA908" s="182"/>
      <c r="AB908" s="182"/>
    </row>
    <row r="909" spans="1:28" ht="15.75" customHeight="1">
      <c r="A909" s="359"/>
      <c r="B909" s="179"/>
      <c r="C909" s="179"/>
      <c r="D909" s="360"/>
      <c r="J909" s="359"/>
      <c r="K909" s="359"/>
      <c r="L909" s="359"/>
      <c r="M909" s="363"/>
      <c r="N909" s="182"/>
      <c r="O909" s="182"/>
      <c r="P909" s="182"/>
      <c r="Q909" s="182"/>
      <c r="R909" s="182"/>
      <c r="S909" s="182"/>
      <c r="T909" s="182"/>
      <c r="U909" s="182"/>
      <c r="V909" s="182"/>
      <c r="W909" s="182"/>
      <c r="X909" s="182"/>
      <c r="Y909" s="182"/>
      <c r="Z909" s="182"/>
      <c r="AA909" s="182"/>
      <c r="AB909" s="182"/>
    </row>
    <row r="910" spans="1:28" ht="15.75" customHeight="1">
      <c r="A910" s="359"/>
      <c r="B910" s="179"/>
      <c r="C910" s="179"/>
      <c r="D910" s="360"/>
      <c r="J910" s="359"/>
      <c r="K910" s="359"/>
      <c r="L910" s="359"/>
      <c r="M910" s="363"/>
      <c r="N910" s="182"/>
      <c r="O910" s="182"/>
      <c r="P910" s="182"/>
      <c r="Q910" s="182"/>
      <c r="R910" s="182"/>
      <c r="S910" s="182"/>
      <c r="T910" s="182"/>
      <c r="U910" s="182"/>
      <c r="V910" s="182"/>
      <c r="W910" s="182"/>
      <c r="X910" s="182"/>
      <c r="Y910" s="182"/>
      <c r="Z910" s="182"/>
      <c r="AA910" s="182"/>
      <c r="AB910" s="182"/>
    </row>
    <row r="911" spans="1:28" ht="15.75" customHeight="1">
      <c r="A911" s="359"/>
      <c r="B911" s="179"/>
      <c r="C911" s="179"/>
      <c r="D911" s="360"/>
      <c r="J911" s="359"/>
      <c r="K911" s="359"/>
      <c r="L911" s="359"/>
      <c r="M911" s="363"/>
      <c r="N911" s="182"/>
      <c r="O911" s="182"/>
      <c r="P911" s="182"/>
      <c r="Q911" s="182"/>
      <c r="R911" s="182"/>
      <c r="S911" s="182"/>
      <c r="T911" s="182"/>
      <c r="U911" s="182"/>
      <c r="V911" s="182"/>
      <c r="W911" s="182"/>
      <c r="X911" s="182"/>
      <c r="Y911" s="182"/>
      <c r="Z911" s="182"/>
      <c r="AA911" s="182"/>
      <c r="AB911" s="182"/>
    </row>
    <row r="912" spans="1:28" ht="15.75" customHeight="1">
      <c r="A912" s="359"/>
      <c r="B912" s="179"/>
      <c r="C912" s="179"/>
      <c r="D912" s="360"/>
      <c r="J912" s="359"/>
      <c r="K912" s="359"/>
      <c r="L912" s="359"/>
      <c r="M912" s="363"/>
      <c r="N912" s="182"/>
      <c r="O912" s="182"/>
      <c r="P912" s="182"/>
      <c r="Q912" s="182"/>
      <c r="R912" s="182"/>
      <c r="S912" s="182"/>
      <c r="T912" s="182"/>
      <c r="U912" s="182"/>
      <c r="V912" s="182"/>
      <c r="W912" s="182"/>
      <c r="X912" s="182"/>
      <c r="Y912" s="182"/>
      <c r="Z912" s="182"/>
      <c r="AA912" s="182"/>
      <c r="AB912" s="182"/>
    </row>
    <row r="913" spans="1:28" ht="15.75" customHeight="1">
      <c r="A913" s="359"/>
      <c r="B913" s="179"/>
      <c r="C913" s="179"/>
      <c r="D913" s="360"/>
      <c r="J913" s="359"/>
      <c r="K913" s="359"/>
      <c r="L913" s="359"/>
      <c r="M913" s="363"/>
      <c r="N913" s="182"/>
      <c r="O913" s="182"/>
      <c r="P913" s="182"/>
      <c r="Q913" s="182"/>
      <c r="R913" s="182"/>
      <c r="S913" s="182"/>
      <c r="T913" s="182"/>
      <c r="U913" s="182"/>
      <c r="V913" s="182"/>
      <c r="W913" s="182"/>
      <c r="X913" s="182"/>
      <c r="Y913" s="182"/>
      <c r="Z913" s="182"/>
      <c r="AA913" s="182"/>
      <c r="AB913" s="182"/>
    </row>
    <row r="914" spans="1:28" ht="15.75" customHeight="1">
      <c r="A914" s="359"/>
      <c r="B914" s="179"/>
      <c r="C914" s="179"/>
      <c r="D914" s="360"/>
      <c r="J914" s="359"/>
      <c r="K914" s="359"/>
      <c r="L914" s="359"/>
      <c r="M914" s="363"/>
      <c r="N914" s="182"/>
      <c r="O914" s="182"/>
      <c r="P914" s="182"/>
      <c r="Q914" s="182"/>
      <c r="R914" s="182"/>
      <c r="S914" s="182"/>
      <c r="T914" s="182"/>
      <c r="U914" s="182"/>
      <c r="V914" s="182"/>
      <c r="W914" s="182"/>
      <c r="X914" s="182"/>
      <c r="Y914" s="182"/>
      <c r="Z914" s="182"/>
      <c r="AA914" s="182"/>
      <c r="AB914" s="182"/>
    </row>
    <row r="915" spans="1:28" ht="15.75" customHeight="1">
      <c r="A915" s="359"/>
      <c r="B915" s="179"/>
      <c r="C915" s="179"/>
      <c r="D915" s="360"/>
      <c r="J915" s="359"/>
      <c r="K915" s="359"/>
      <c r="L915" s="359"/>
      <c r="M915" s="363"/>
      <c r="N915" s="182"/>
      <c r="O915" s="182"/>
      <c r="P915" s="182"/>
      <c r="Q915" s="182"/>
      <c r="R915" s="182"/>
      <c r="S915" s="182"/>
      <c r="T915" s="182"/>
      <c r="U915" s="182"/>
      <c r="V915" s="182"/>
      <c r="W915" s="182"/>
      <c r="X915" s="182"/>
      <c r="Y915" s="182"/>
      <c r="Z915" s="182"/>
      <c r="AA915" s="182"/>
      <c r="AB915" s="182"/>
    </row>
    <row r="916" spans="1:28" ht="15.75" customHeight="1">
      <c r="A916" s="359"/>
      <c r="B916" s="179"/>
      <c r="C916" s="179"/>
      <c r="D916" s="360"/>
      <c r="J916" s="359"/>
      <c r="K916" s="359"/>
      <c r="L916" s="359"/>
      <c r="M916" s="363"/>
      <c r="N916" s="182"/>
      <c r="O916" s="182"/>
      <c r="P916" s="182"/>
      <c r="Q916" s="182"/>
      <c r="R916" s="182"/>
      <c r="S916" s="182"/>
      <c r="T916" s="182"/>
      <c r="U916" s="182"/>
      <c r="V916" s="182"/>
      <c r="W916" s="182"/>
      <c r="X916" s="182"/>
      <c r="Y916" s="182"/>
      <c r="Z916" s="182"/>
      <c r="AA916" s="182"/>
      <c r="AB916" s="182"/>
    </row>
    <row r="917" spans="1:28" ht="15.75" customHeight="1">
      <c r="A917" s="359"/>
      <c r="B917" s="179"/>
      <c r="C917" s="179"/>
      <c r="D917" s="360"/>
      <c r="J917" s="359"/>
      <c r="K917" s="359"/>
      <c r="L917" s="359"/>
      <c r="M917" s="363"/>
      <c r="N917" s="182"/>
      <c r="O917" s="182"/>
      <c r="P917" s="182"/>
      <c r="Q917" s="182"/>
      <c r="R917" s="182"/>
      <c r="S917" s="182"/>
      <c r="T917" s="182"/>
      <c r="U917" s="182"/>
      <c r="V917" s="182"/>
      <c r="W917" s="182"/>
      <c r="X917" s="182"/>
      <c r="Y917" s="182"/>
      <c r="Z917" s="182"/>
      <c r="AA917" s="182"/>
      <c r="AB917" s="182"/>
    </row>
    <row r="918" spans="1:28" ht="15.75" customHeight="1">
      <c r="A918" s="359"/>
      <c r="B918" s="179"/>
      <c r="C918" s="179"/>
      <c r="D918" s="360"/>
      <c r="J918" s="359"/>
      <c r="K918" s="359"/>
      <c r="L918" s="359"/>
      <c r="M918" s="363"/>
      <c r="N918" s="182"/>
      <c r="O918" s="182"/>
      <c r="P918" s="182"/>
      <c r="Q918" s="182"/>
      <c r="R918" s="182"/>
      <c r="S918" s="182"/>
      <c r="T918" s="182"/>
      <c r="U918" s="182"/>
      <c r="V918" s="182"/>
      <c r="W918" s="182"/>
      <c r="X918" s="182"/>
      <c r="Y918" s="182"/>
      <c r="Z918" s="182"/>
      <c r="AA918" s="182"/>
      <c r="AB918" s="182"/>
    </row>
    <row r="919" spans="1:28" ht="15.75" customHeight="1">
      <c r="A919" s="359"/>
      <c r="B919" s="179"/>
      <c r="C919" s="179"/>
      <c r="D919" s="360"/>
      <c r="J919" s="359"/>
      <c r="K919" s="359"/>
      <c r="L919" s="359"/>
      <c r="M919" s="363"/>
      <c r="N919" s="182"/>
      <c r="O919" s="182"/>
      <c r="P919" s="182"/>
      <c r="Q919" s="182"/>
      <c r="R919" s="182"/>
      <c r="S919" s="182"/>
      <c r="T919" s="182"/>
      <c r="U919" s="182"/>
      <c r="V919" s="182"/>
      <c r="W919" s="182"/>
      <c r="X919" s="182"/>
      <c r="Y919" s="182"/>
      <c r="Z919" s="182"/>
      <c r="AA919" s="182"/>
      <c r="AB919" s="182"/>
    </row>
    <row r="920" spans="1:28" ht="15.75" customHeight="1">
      <c r="A920" s="359"/>
      <c r="B920" s="179"/>
      <c r="C920" s="179"/>
      <c r="D920" s="360"/>
      <c r="J920" s="359"/>
      <c r="K920" s="359"/>
      <c r="L920" s="359"/>
      <c r="M920" s="363"/>
      <c r="N920" s="182"/>
      <c r="O920" s="182"/>
      <c r="P920" s="182"/>
      <c r="Q920" s="182"/>
      <c r="R920" s="182"/>
      <c r="S920" s="182"/>
      <c r="T920" s="182"/>
      <c r="U920" s="182"/>
      <c r="V920" s="182"/>
      <c r="W920" s="182"/>
      <c r="X920" s="182"/>
      <c r="Y920" s="182"/>
      <c r="Z920" s="182"/>
      <c r="AA920" s="182"/>
      <c r="AB920" s="182"/>
    </row>
    <row r="921" spans="1:28" ht="15.75" customHeight="1">
      <c r="A921" s="359"/>
      <c r="B921" s="179"/>
      <c r="C921" s="179"/>
      <c r="D921" s="360"/>
      <c r="J921" s="359"/>
      <c r="K921" s="359"/>
      <c r="L921" s="359"/>
      <c r="M921" s="363"/>
      <c r="N921" s="182"/>
      <c r="O921" s="182"/>
      <c r="P921" s="182"/>
      <c r="Q921" s="182"/>
      <c r="R921" s="182"/>
      <c r="S921" s="182"/>
      <c r="T921" s="182"/>
      <c r="U921" s="182"/>
      <c r="V921" s="182"/>
      <c r="W921" s="182"/>
      <c r="X921" s="182"/>
      <c r="Y921" s="182"/>
      <c r="Z921" s="182"/>
      <c r="AA921" s="182"/>
      <c r="AB921" s="182"/>
    </row>
    <row r="922" spans="1:28" ht="17">
      <c r="A922" s="182"/>
      <c r="B922" s="182"/>
      <c r="C922" s="182"/>
      <c r="D922" s="182"/>
      <c r="E922" s="182"/>
      <c r="F922" s="182"/>
      <c r="G922" s="431"/>
      <c r="H922" s="182"/>
      <c r="I922" s="182"/>
      <c r="J922" s="182"/>
      <c r="K922" s="182"/>
      <c r="L922" s="182"/>
      <c r="M922" s="182"/>
      <c r="N922" s="182"/>
      <c r="O922" s="182"/>
      <c r="P922" s="182"/>
      <c r="Q922" s="182"/>
      <c r="R922" s="182"/>
      <c r="S922" s="182"/>
      <c r="T922" s="182"/>
      <c r="U922" s="182"/>
      <c r="V922" s="182"/>
      <c r="W922" s="182"/>
      <c r="X922" s="182"/>
      <c r="Y922" s="182"/>
      <c r="Z922" s="182"/>
      <c r="AA922" s="182"/>
      <c r="AB922" s="182"/>
    </row>
    <row r="923" spans="1:28" ht="17">
      <c r="A923" s="182"/>
      <c r="B923" s="182"/>
      <c r="C923" s="182"/>
      <c r="D923" s="182"/>
      <c r="E923" s="182"/>
      <c r="F923" s="182"/>
      <c r="G923" s="431"/>
      <c r="H923" s="182"/>
      <c r="I923" s="182"/>
      <c r="J923" s="182"/>
      <c r="K923" s="182"/>
      <c r="L923" s="182"/>
      <c r="M923" s="182"/>
      <c r="N923" s="182"/>
      <c r="O923" s="182"/>
      <c r="P923" s="182"/>
      <c r="Q923" s="182"/>
      <c r="R923" s="182"/>
      <c r="S923" s="182"/>
      <c r="T923" s="182"/>
      <c r="U923" s="182"/>
      <c r="V923" s="182"/>
      <c r="W923" s="182"/>
      <c r="X923" s="182"/>
      <c r="Y923" s="182"/>
      <c r="Z923" s="182"/>
      <c r="AA923" s="182"/>
      <c r="AB923" s="182"/>
    </row>
    <row r="924" spans="1:28" ht="17">
      <c r="A924" s="182"/>
      <c r="B924" s="182"/>
      <c r="C924" s="182"/>
      <c r="D924" s="182"/>
      <c r="E924" s="182"/>
      <c r="F924" s="182"/>
      <c r="G924" s="431"/>
      <c r="H924" s="182"/>
      <c r="I924" s="182"/>
      <c r="J924" s="182"/>
      <c r="K924" s="182"/>
      <c r="L924" s="182"/>
      <c r="M924" s="182"/>
      <c r="N924" s="182"/>
      <c r="O924" s="182"/>
      <c r="P924" s="182"/>
      <c r="Q924" s="182"/>
      <c r="R924" s="182"/>
      <c r="S924" s="182"/>
      <c r="T924" s="182"/>
      <c r="U924" s="182"/>
      <c r="V924" s="182"/>
      <c r="W924" s="182"/>
      <c r="X924" s="182"/>
      <c r="Y924" s="182"/>
      <c r="Z924" s="182"/>
      <c r="AA924" s="182"/>
      <c r="AB924" s="182"/>
    </row>
    <row r="925" spans="1:28" ht="17">
      <c r="A925" s="182"/>
      <c r="B925" s="182"/>
      <c r="C925" s="182"/>
      <c r="D925" s="182"/>
      <c r="E925" s="182"/>
      <c r="F925" s="182"/>
      <c r="G925" s="431"/>
      <c r="H925" s="182"/>
      <c r="I925" s="182"/>
      <c r="J925" s="182"/>
      <c r="K925" s="182"/>
      <c r="L925" s="182"/>
      <c r="M925" s="182"/>
      <c r="N925" s="182"/>
      <c r="O925" s="182"/>
      <c r="P925" s="182"/>
      <c r="Q925" s="182"/>
      <c r="R925" s="182"/>
      <c r="S925" s="182"/>
      <c r="T925" s="182"/>
      <c r="U925" s="182"/>
      <c r="V925" s="182"/>
      <c r="W925" s="182"/>
      <c r="X925" s="182"/>
      <c r="Y925" s="182"/>
      <c r="Z925" s="182"/>
      <c r="AA925" s="182"/>
      <c r="AB925" s="182"/>
    </row>
    <row r="926" spans="1:28" ht="17">
      <c r="A926" s="182"/>
      <c r="B926" s="182"/>
      <c r="C926" s="182"/>
      <c r="D926" s="182"/>
      <c r="E926" s="182"/>
      <c r="F926" s="182"/>
      <c r="G926" s="431"/>
      <c r="H926" s="182"/>
      <c r="I926" s="182"/>
      <c r="J926" s="182"/>
      <c r="K926" s="182"/>
      <c r="L926" s="182"/>
      <c r="M926" s="182"/>
      <c r="N926" s="182"/>
      <c r="O926" s="182"/>
      <c r="P926" s="182"/>
      <c r="Q926" s="182"/>
      <c r="R926" s="182"/>
      <c r="S926" s="182"/>
      <c r="T926" s="182"/>
      <c r="U926" s="182"/>
      <c r="V926" s="182"/>
      <c r="W926" s="182"/>
      <c r="X926" s="182"/>
      <c r="Y926" s="182"/>
      <c r="Z926" s="182"/>
      <c r="AA926" s="182"/>
      <c r="AB926" s="182"/>
    </row>
    <row r="927" spans="1:28" ht="17">
      <c r="A927" s="182"/>
      <c r="B927" s="182"/>
      <c r="C927" s="182"/>
      <c r="D927" s="182"/>
      <c r="E927" s="182"/>
      <c r="F927" s="182"/>
      <c r="G927" s="431"/>
      <c r="H927" s="182"/>
      <c r="I927" s="182"/>
      <c r="J927" s="182"/>
      <c r="K927" s="182"/>
      <c r="L927" s="182"/>
      <c r="M927" s="182"/>
      <c r="N927" s="182"/>
      <c r="O927" s="182"/>
      <c r="P927" s="182"/>
      <c r="Q927" s="182"/>
      <c r="R927" s="182"/>
      <c r="S927" s="182"/>
      <c r="T927" s="182"/>
      <c r="U927" s="182"/>
      <c r="V927" s="182"/>
      <c r="W927" s="182"/>
      <c r="X927" s="182"/>
      <c r="Y927" s="182"/>
      <c r="Z927" s="182"/>
      <c r="AA927" s="182"/>
      <c r="AB927" s="182"/>
    </row>
    <row r="928" spans="1:28" ht="17">
      <c r="A928" s="182"/>
      <c r="B928" s="182"/>
      <c r="C928" s="182"/>
      <c r="D928" s="182"/>
      <c r="E928" s="182"/>
      <c r="F928" s="182"/>
      <c r="G928" s="431"/>
      <c r="H928" s="182"/>
      <c r="I928" s="182"/>
      <c r="J928" s="182"/>
      <c r="K928" s="182"/>
      <c r="L928" s="182"/>
      <c r="M928" s="182"/>
      <c r="N928" s="182"/>
      <c r="O928" s="182"/>
      <c r="P928" s="182"/>
      <c r="Q928" s="182"/>
      <c r="R928" s="182"/>
      <c r="S928" s="182"/>
      <c r="T928" s="182"/>
      <c r="U928" s="182"/>
      <c r="V928" s="182"/>
      <c r="W928" s="182"/>
      <c r="X928" s="182"/>
      <c r="Y928" s="182"/>
      <c r="Z928" s="182"/>
      <c r="AA928" s="182"/>
      <c r="AB928" s="182"/>
    </row>
    <row r="929" spans="1:28" ht="17">
      <c r="A929" s="182"/>
      <c r="B929" s="182"/>
      <c r="C929" s="182"/>
      <c r="D929" s="182"/>
      <c r="E929" s="182"/>
      <c r="F929" s="182"/>
      <c r="G929" s="431"/>
      <c r="H929" s="182"/>
      <c r="I929" s="182"/>
      <c r="J929" s="182"/>
      <c r="K929" s="182"/>
      <c r="L929" s="182"/>
      <c r="M929" s="182"/>
      <c r="N929" s="182"/>
      <c r="O929" s="182"/>
      <c r="P929" s="182"/>
      <c r="Q929" s="182"/>
      <c r="R929" s="182"/>
      <c r="S929" s="182"/>
      <c r="T929" s="182"/>
      <c r="U929" s="182"/>
      <c r="V929" s="182"/>
      <c r="W929" s="182"/>
      <c r="X929" s="182"/>
      <c r="Y929" s="182"/>
      <c r="Z929" s="182"/>
      <c r="AA929" s="182"/>
      <c r="AB929" s="182"/>
    </row>
    <row r="930" spans="1:28" ht="17">
      <c r="A930" s="182"/>
      <c r="B930" s="182"/>
      <c r="C930" s="182"/>
      <c r="D930" s="182"/>
      <c r="E930" s="182"/>
      <c r="F930" s="182"/>
      <c r="G930" s="431"/>
      <c r="H930" s="182"/>
      <c r="I930" s="182"/>
      <c r="J930" s="182"/>
      <c r="K930" s="182"/>
      <c r="L930" s="182"/>
      <c r="M930" s="182"/>
      <c r="N930" s="182"/>
      <c r="O930" s="182"/>
      <c r="P930" s="182"/>
      <c r="Q930" s="182"/>
      <c r="R930" s="182"/>
      <c r="S930" s="182"/>
      <c r="T930" s="182"/>
      <c r="U930" s="182"/>
      <c r="V930" s="182"/>
      <c r="W930" s="182"/>
      <c r="X930" s="182"/>
      <c r="Y930" s="182"/>
      <c r="Z930" s="182"/>
      <c r="AA930" s="182"/>
      <c r="AB930" s="182"/>
    </row>
    <row r="931" spans="1:28" ht="17">
      <c r="A931" s="182"/>
      <c r="B931" s="182"/>
      <c r="C931" s="182"/>
      <c r="D931" s="182"/>
      <c r="E931" s="182"/>
      <c r="F931" s="182"/>
      <c r="G931" s="431"/>
      <c r="H931" s="182"/>
      <c r="I931" s="182"/>
      <c r="J931" s="182"/>
      <c r="K931" s="182"/>
      <c r="L931" s="182"/>
      <c r="M931" s="182"/>
      <c r="N931" s="182"/>
      <c r="O931" s="182"/>
      <c r="P931" s="182"/>
      <c r="Q931" s="182"/>
      <c r="R931" s="182"/>
      <c r="S931" s="182"/>
      <c r="T931" s="182"/>
      <c r="U931" s="182"/>
      <c r="V931" s="182"/>
      <c r="W931" s="182"/>
      <c r="X931" s="182"/>
      <c r="Y931" s="182"/>
      <c r="Z931" s="182"/>
      <c r="AA931" s="182"/>
      <c r="AB931" s="182"/>
    </row>
    <row r="932" spans="1:28" ht="17">
      <c r="A932" s="182"/>
      <c r="B932" s="182"/>
      <c r="C932" s="182"/>
      <c r="D932" s="182"/>
      <c r="E932" s="182"/>
      <c r="F932" s="182"/>
      <c r="G932" s="431"/>
      <c r="H932" s="182"/>
      <c r="I932" s="182"/>
      <c r="J932" s="182"/>
      <c r="K932" s="182"/>
      <c r="L932" s="182"/>
      <c r="M932" s="182"/>
      <c r="N932" s="182"/>
      <c r="O932" s="182"/>
      <c r="P932" s="182"/>
      <c r="Q932" s="182"/>
      <c r="R932" s="182"/>
      <c r="S932" s="182"/>
      <c r="T932" s="182"/>
      <c r="U932" s="182"/>
      <c r="V932" s="182"/>
      <c r="W932" s="182"/>
      <c r="X932" s="182"/>
      <c r="Y932" s="182"/>
      <c r="Z932" s="182"/>
      <c r="AA932" s="182"/>
      <c r="AB932" s="182"/>
    </row>
    <row r="933" spans="1:28" ht="17">
      <c r="A933" s="182"/>
      <c r="B933" s="182"/>
      <c r="C933" s="182"/>
      <c r="D933" s="182"/>
      <c r="E933" s="182"/>
      <c r="F933" s="182"/>
      <c r="G933" s="431"/>
      <c r="H933" s="182"/>
      <c r="I933" s="182"/>
      <c r="J933" s="182"/>
      <c r="K933" s="182"/>
      <c r="L933" s="182"/>
      <c r="M933" s="182"/>
      <c r="N933" s="182"/>
      <c r="O933" s="182"/>
      <c r="P933" s="182"/>
      <c r="Q933" s="182"/>
      <c r="R933" s="182"/>
      <c r="S933" s="182"/>
      <c r="T933" s="182"/>
      <c r="U933" s="182"/>
      <c r="V933" s="182"/>
      <c r="W933" s="182"/>
      <c r="X933" s="182"/>
      <c r="Y933" s="182"/>
      <c r="Z933" s="182"/>
      <c r="AA933" s="182"/>
      <c r="AB933" s="182"/>
    </row>
    <row r="934" spans="1:28" ht="17">
      <c r="A934" s="182"/>
      <c r="B934" s="182"/>
      <c r="C934" s="182"/>
      <c r="D934" s="182"/>
      <c r="E934" s="182"/>
      <c r="F934" s="182"/>
      <c r="G934" s="431"/>
      <c r="H934" s="182"/>
      <c r="I934" s="182"/>
      <c r="J934" s="182"/>
      <c r="K934" s="182"/>
      <c r="L934" s="182"/>
      <c r="M934" s="182"/>
      <c r="N934" s="182"/>
      <c r="O934" s="182"/>
      <c r="P934" s="182"/>
      <c r="Q934" s="182"/>
      <c r="R934" s="182"/>
      <c r="S934" s="182"/>
      <c r="T934" s="182"/>
      <c r="U934" s="182"/>
      <c r="V934" s="182"/>
      <c r="W934" s="182"/>
      <c r="X934" s="182"/>
      <c r="Y934" s="182"/>
      <c r="Z934" s="182"/>
      <c r="AA934" s="182"/>
      <c r="AB934" s="182"/>
    </row>
    <row r="935" spans="1:28" ht="17">
      <c r="A935" s="182"/>
      <c r="B935" s="182"/>
      <c r="C935" s="182"/>
      <c r="D935" s="182"/>
      <c r="E935" s="182"/>
      <c r="F935" s="182"/>
      <c r="G935" s="431"/>
      <c r="H935" s="182"/>
      <c r="I935" s="182"/>
      <c r="J935" s="182"/>
      <c r="K935" s="182"/>
      <c r="L935" s="182"/>
      <c r="M935" s="182"/>
      <c r="N935" s="182"/>
      <c r="O935" s="182"/>
      <c r="P935" s="182"/>
      <c r="Q935" s="182"/>
      <c r="R935" s="182"/>
      <c r="S935" s="182"/>
      <c r="T935" s="182"/>
      <c r="U935" s="182"/>
      <c r="V935" s="182"/>
      <c r="W935" s="182"/>
      <c r="X935" s="182"/>
      <c r="Y935" s="182"/>
      <c r="Z935" s="182"/>
      <c r="AA935" s="182"/>
      <c r="AB935" s="182"/>
    </row>
    <row r="936" spans="1:28" ht="17">
      <c r="A936" s="182"/>
      <c r="B936" s="182"/>
      <c r="C936" s="182"/>
      <c r="D936" s="182"/>
      <c r="E936" s="182"/>
      <c r="F936" s="182"/>
      <c r="G936" s="431"/>
      <c r="H936" s="182"/>
      <c r="I936" s="182"/>
      <c r="J936" s="182"/>
      <c r="K936" s="182"/>
      <c r="L936" s="182"/>
      <c r="M936" s="182"/>
      <c r="N936" s="182"/>
      <c r="O936" s="182"/>
      <c r="P936" s="182"/>
      <c r="Q936" s="182"/>
      <c r="R936" s="182"/>
      <c r="S936" s="182"/>
      <c r="T936" s="182"/>
      <c r="U936" s="182"/>
      <c r="V936" s="182"/>
      <c r="W936" s="182"/>
      <c r="X936" s="182"/>
      <c r="Y936" s="182"/>
      <c r="Z936" s="182"/>
      <c r="AA936" s="182"/>
      <c r="AB936" s="182"/>
    </row>
    <row r="937" spans="1:28" ht="17">
      <c r="A937" s="182"/>
      <c r="B937" s="182"/>
      <c r="C937" s="182"/>
      <c r="D937" s="182"/>
      <c r="E937" s="182"/>
      <c r="F937" s="182"/>
      <c r="G937" s="431"/>
      <c r="H937" s="182"/>
      <c r="I937" s="182"/>
      <c r="J937" s="182"/>
      <c r="K937" s="182"/>
      <c r="L937" s="182"/>
      <c r="M937" s="182"/>
      <c r="N937" s="182"/>
      <c r="O937" s="182"/>
      <c r="P937" s="182"/>
      <c r="Q937" s="182"/>
      <c r="R937" s="182"/>
      <c r="S937" s="182"/>
      <c r="T937" s="182"/>
      <c r="U937" s="182"/>
      <c r="V937" s="182"/>
      <c r="W937" s="182"/>
      <c r="X937" s="182"/>
      <c r="Y937" s="182"/>
      <c r="Z937" s="182"/>
      <c r="AA937" s="182"/>
      <c r="AB937" s="182"/>
    </row>
    <row r="938" spans="1:28" ht="17">
      <c r="A938" s="182"/>
      <c r="B938" s="182"/>
      <c r="C938" s="182"/>
      <c r="D938" s="182"/>
      <c r="E938" s="182"/>
      <c r="F938" s="182"/>
      <c r="G938" s="431"/>
      <c r="H938" s="182"/>
      <c r="I938" s="182"/>
      <c r="J938" s="182"/>
      <c r="K938" s="182"/>
      <c r="L938" s="182"/>
      <c r="M938" s="182"/>
      <c r="N938" s="182"/>
      <c r="O938" s="182"/>
      <c r="P938" s="182"/>
      <c r="Q938" s="182"/>
      <c r="R938" s="182"/>
      <c r="S938" s="182"/>
      <c r="T938" s="182"/>
      <c r="U938" s="182"/>
      <c r="V938" s="182"/>
      <c r="W938" s="182"/>
      <c r="X938" s="182"/>
      <c r="Y938" s="182"/>
      <c r="Z938" s="182"/>
      <c r="AA938" s="182"/>
      <c r="AB938" s="182"/>
    </row>
    <row r="939" spans="1:28" ht="17">
      <c r="A939" s="182"/>
      <c r="B939" s="182"/>
      <c r="C939" s="182"/>
      <c r="D939" s="182"/>
      <c r="E939" s="182"/>
      <c r="F939" s="182"/>
      <c r="G939" s="431"/>
      <c r="H939" s="182"/>
      <c r="I939" s="182"/>
      <c r="J939" s="182"/>
      <c r="K939" s="182"/>
      <c r="L939" s="182"/>
      <c r="M939" s="182"/>
      <c r="N939" s="182"/>
      <c r="O939" s="182"/>
      <c r="P939" s="182"/>
      <c r="Q939" s="182"/>
      <c r="R939" s="182"/>
      <c r="S939" s="182"/>
      <c r="T939" s="182"/>
      <c r="U939" s="182"/>
      <c r="V939" s="182"/>
      <c r="W939" s="182"/>
      <c r="X939" s="182"/>
      <c r="Y939" s="182"/>
      <c r="Z939" s="182"/>
      <c r="AA939" s="182"/>
      <c r="AB939" s="182"/>
    </row>
    <row r="940" spans="1:28" ht="17">
      <c r="A940" s="182"/>
      <c r="B940" s="182"/>
      <c r="C940" s="182"/>
      <c r="D940" s="182"/>
      <c r="E940" s="182"/>
      <c r="F940" s="182"/>
      <c r="G940" s="431"/>
      <c r="H940" s="182"/>
      <c r="I940" s="182"/>
      <c r="J940" s="182"/>
      <c r="K940" s="182"/>
      <c r="L940" s="182"/>
      <c r="M940" s="182"/>
      <c r="N940" s="182"/>
      <c r="O940" s="182"/>
      <c r="P940" s="182"/>
      <c r="Q940" s="182"/>
      <c r="R940" s="182"/>
      <c r="S940" s="182"/>
      <c r="T940" s="182"/>
      <c r="U940" s="182"/>
      <c r="V940" s="182"/>
      <c r="W940" s="182"/>
      <c r="X940" s="182"/>
      <c r="Y940" s="182"/>
      <c r="Z940" s="182"/>
      <c r="AA940" s="182"/>
      <c r="AB940" s="182"/>
    </row>
    <row r="941" spans="1:28" ht="17">
      <c r="A941" s="182"/>
      <c r="B941" s="182"/>
      <c r="C941" s="182"/>
      <c r="D941" s="182"/>
      <c r="E941" s="182"/>
      <c r="F941" s="182"/>
      <c r="G941" s="431"/>
      <c r="H941" s="182"/>
      <c r="I941" s="182"/>
      <c r="J941" s="182"/>
      <c r="K941" s="182"/>
      <c r="L941" s="182"/>
      <c r="M941" s="182"/>
      <c r="N941" s="182"/>
      <c r="O941" s="182"/>
      <c r="P941" s="182"/>
      <c r="Q941" s="182"/>
      <c r="R941" s="182"/>
      <c r="S941" s="182"/>
      <c r="T941" s="182"/>
      <c r="U941" s="182"/>
      <c r="V941" s="182"/>
      <c r="W941" s="182"/>
      <c r="X941" s="182"/>
      <c r="Y941" s="182"/>
      <c r="Z941" s="182"/>
      <c r="AA941" s="182"/>
      <c r="AB941" s="182"/>
    </row>
    <row r="942" spans="1:28" ht="17">
      <c r="A942" s="182"/>
      <c r="B942" s="182"/>
      <c r="C942" s="182"/>
      <c r="D942" s="182"/>
      <c r="E942" s="182"/>
      <c r="F942" s="182"/>
      <c r="G942" s="431"/>
      <c r="H942" s="182"/>
      <c r="I942" s="182"/>
      <c r="J942" s="182"/>
      <c r="K942" s="182"/>
      <c r="L942" s="182"/>
      <c r="M942" s="182"/>
      <c r="N942" s="182"/>
      <c r="O942" s="182"/>
      <c r="P942" s="182"/>
      <c r="Q942" s="182"/>
      <c r="R942" s="182"/>
      <c r="S942" s="182"/>
      <c r="T942" s="182"/>
      <c r="U942" s="182"/>
      <c r="V942" s="182"/>
      <c r="W942" s="182"/>
      <c r="X942" s="182"/>
      <c r="Y942" s="182"/>
      <c r="Z942" s="182"/>
      <c r="AA942" s="182"/>
      <c r="AB942" s="182"/>
    </row>
    <row r="943" spans="1:28" ht="17">
      <c r="A943" s="182"/>
      <c r="B943" s="182"/>
      <c r="C943" s="182"/>
      <c r="D943" s="182"/>
      <c r="E943" s="182"/>
      <c r="F943" s="182"/>
      <c r="G943" s="431"/>
      <c r="H943" s="182"/>
      <c r="I943" s="182"/>
      <c r="J943" s="182"/>
      <c r="K943" s="182"/>
      <c r="L943" s="182"/>
      <c r="M943" s="182"/>
      <c r="N943" s="182"/>
      <c r="O943" s="182"/>
      <c r="P943" s="182"/>
      <c r="Q943" s="182"/>
      <c r="R943" s="182"/>
      <c r="S943" s="182"/>
      <c r="T943" s="182"/>
      <c r="U943" s="182"/>
      <c r="V943" s="182"/>
      <c r="W943" s="182"/>
      <c r="X943" s="182"/>
      <c r="Y943" s="182"/>
      <c r="Z943" s="182"/>
      <c r="AA943" s="182"/>
      <c r="AB943" s="182"/>
    </row>
    <row r="944" spans="1:28" ht="17">
      <c r="A944" s="182"/>
      <c r="B944" s="182"/>
      <c r="C944" s="182"/>
      <c r="D944" s="182"/>
      <c r="E944" s="182"/>
      <c r="F944" s="182"/>
      <c r="G944" s="431"/>
      <c r="H944" s="182"/>
      <c r="I944" s="182"/>
      <c r="J944" s="182"/>
      <c r="K944" s="182"/>
      <c r="L944" s="182"/>
      <c r="M944" s="182"/>
      <c r="N944" s="182"/>
      <c r="O944" s="182"/>
      <c r="P944" s="182"/>
      <c r="Q944" s="182"/>
      <c r="R944" s="182"/>
      <c r="S944" s="182"/>
      <c r="T944" s="182"/>
      <c r="U944" s="182"/>
      <c r="V944" s="182"/>
      <c r="W944" s="182"/>
      <c r="X944" s="182"/>
      <c r="Y944" s="182"/>
      <c r="Z944" s="182"/>
      <c r="AA944" s="182"/>
      <c r="AB944" s="182"/>
    </row>
    <row r="945" spans="1:28" ht="17">
      <c r="A945" s="182"/>
      <c r="B945" s="182"/>
      <c r="C945" s="182"/>
      <c r="D945" s="182"/>
      <c r="E945" s="182"/>
      <c r="F945" s="182"/>
      <c r="G945" s="431"/>
      <c r="H945" s="182"/>
      <c r="I945" s="182"/>
      <c r="J945" s="182"/>
      <c r="K945" s="182"/>
      <c r="L945" s="182"/>
      <c r="M945" s="182"/>
      <c r="N945" s="182"/>
      <c r="O945" s="182"/>
      <c r="P945" s="182"/>
      <c r="Q945" s="182"/>
      <c r="R945" s="182"/>
      <c r="S945" s="182"/>
      <c r="T945" s="182"/>
      <c r="U945" s="182"/>
      <c r="V945" s="182"/>
      <c r="W945" s="182"/>
      <c r="X945" s="182"/>
      <c r="Y945" s="182"/>
      <c r="Z945" s="182"/>
      <c r="AA945" s="182"/>
      <c r="AB945" s="182"/>
    </row>
    <row r="946" spans="1:28" ht="17">
      <c r="A946" s="182"/>
      <c r="B946" s="182"/>
      <c r="C946" s="182"/>
      <c r="D946" s="182"/>
      <c r="E946" s="182"/>
      <c r="F946" s="182"/>
      <c r="G946" s="431"/>
      <c r="H946" s="182"/>
      <c r="I946" s="182"/>
      <c r="J946" s="182"/>
      <c r="K946" s="182"/>
      <c r="L946" s="182"/>
      <c r="M946" s="182"/>
      <c r="N946" s="182"/>
      <c r="O946" s="182"/>
      <c r="P946" s="182"/>
      <c r="Q946" s="182"/>
      <c r="R946" s="182"/>
      <c r="S946" s="182"/>
      <c r="T946" s="182"/>
      <c r="U946" s="182"/>
      <c r="V946" s="182"/>
      <c r="W946" s="182"/>
      <c r="X946" s="182"/>
      <c r="Y946" s="182"/>
      <c r="Z946" s="182"/>
      <c r="AA946" s="182"/>
      <c r="AB946" s="182"/>
    </row>
    <row r="947" spans="1:28" ht="17">
      <c r="A947" s="182"/>
      <c r="B947" s="182"/>
      <c r="C947" s="182"/>
      <c r="D947" s="182"/>
      <c r="E947" s="182"/>
      <c r="F947" s="182"/>
      <c r="G947" s="431"/>
      <c r="H947" s="182"/>
      <c r="I947" s="182"/>
      <c r="J947" s="182"/>
      <c r="K947" s="182"/>
      <c r="L947" s="182"/>
      <c r="M947" s="182"/>
      <c r="N947" s="182"/>
      <c r="O947" s="182"/>
      <c r="P947" s="182"/>
      <c r="Q947" s="182"/>
      <c r="R947" s="182"/>
      <c r="S947" s="182"/>
      <c r="T947" s="182"/>
      <c r="U947" s="182"/>
      <c r="V947" s="182"/>
      <c r="W947" s="182"/>
      <c r="X947" s="182"/>
      <c r="Y947" s="182"/>
      <c r="Z947" s="182"/>
      <c r="AA947" s="182"/>
      <c r="AB947" s="182"/>
    </row>
    <row r="948" spans="1:28" ht="17">
      <c r="A948" s="182"/>
      <c r="B948" s="182"/>
      <c r="C948" s="182"/>
      <c r="D948" s="182"/>
      <c r="E948" s="182"/>
      <c r="F948" s="182"/>
      <c r="G948" s="431"/>
      <c r="H948" s="182"/>
      <c r="I948" s="182"/>
      <c r="J948" s="182"/>
      <c r="K948" s="182"/>
      <c r="L948" s="182"/>
      <c r="M948" s="182"/>
      <c r="N948" s="182"/>
      <c r="O948" s="182"/>
      <c r="P948" s="182"/>
      <c r="Q948" s="182"/>
      <c r="R948" s="182"/>
      <c r="S948" s="182"/>
      <c r="T948" s="182"/>
      <c r="U948" s="182"/>
      <c r="V948" s="182"/>
      <c r="W948" s="182"/>
      <c r="X948" s="182"/>
      <c r="Y948" s="182"/>
      <c r="Z948" s="182"/>
      <c r="AA948" s="182"/>
      <c r="AB948" s="182"/>
    </row>
    <row r="949" spans="1:28" ht="17">
      <c r="A949" s="182"/>
      <c r="B949" s="182"/>
      <c r="C949" s="182"/>
      <c r="D949" s="182"/>
      <c r="E949" s="182"/>
      <c r="F949" s="182"/>
      <c r="G949" s="431"/>
      <c r="H949" s="182"/>
      <c r="I949" s="182"/>
      <c r="J949" s="182"/>
      <c r="K949" s="182"/>
      <c r="L949" s="182"/>
      <c r="M949" s="182"/>
      <c r="N949" s="182"/>
      <c r="O949" s="182"/>
      <c r="P949" s="182"/>
      <c r="Q949" s="182"/>
      <c r="R949" s="182"/>
      <c r="S949" s="182"/>
      <c r="T949" s="182"/>
      <c r="U949" s="182"/>
      <c r="V949" s="182"/>
      <c r="W949" s="182"/>
      <c r="X949" s="182"/>
      <c r="Y949" s="182"/>
      <c r="Z949" s="182"/>
      <c r="AA949" s="182"/>
      <c r="AB949" s="182"/>
    </row>
    <row r="950" spans="1:28" ht="17">
      <c r="A950" s="182"/>
      <c r="B950" s="182"/>
      <c r="C950" s="182"/>
      <c r="D950" s="182"/>
      <c r="E950" s="182"/>
      <c r="F950" s="182"/>
      <c r="G950" s="431"/>
      <c r="H950" s="182"/>
      <c r="I950" s="182"/>
      <c r="J950" s="182"/>
      <c r="K950" s="182"/>
      <c r="L950" s="182"/>
      <c r="M950" s="182"/>
      <c r="N950" s="182"/>
      <c r="O950" s="182"/>
      <c r="P950" s="182"/>
      <c r="Q950" s="182"/>
      <c r="R950" s="182"/>
      <c r="S950" s="182"/>
      <c r="T950" s="182"/>
      <c r="U950" s="182"/>
      <c r="V950" s="182"/>
      <c r="W950" s="182"/>
      <c r="X950" s="182"/>
      <c r="Y950" s="182"/>
      <c r="Z950" s="182"/>
      <c r="AA950" s="182"/>
      <c r="AB950" s="182"/>
    </row>
    <row r="951" spans="1:28" ht="17">
      <c r="A951" s="182"/>
      <c r="B951" s="182"/>
      <c r="C951" s="182"/>
      <c r="D951" s="182"/>
      <c r="E951" s="182"/>
      <c r="F951" s="182"/>
      <c r="G951" s="431"/>
      <c r="H951" s="182"/>
      <c r="I951" s="182"/>
      <c r="J951" s="182"/>
      <c r="K951" s="182"/>
      <c r="L951" s="182"/>
      <c r="M951" s="182"/>
      <c r="N951" s="182"/>
      <c r="O951" s="182"/>
      <c r="P951" s="182"/>
      <c r="Q951" s="182"/>
      <c r="R951" s="182"/>
      <c r="S951" s="182"/>
      <c r="T951" s="182"/>
      <c r="U951" s="182"/>
      <c r="V951" s="182"/>
      <c r="W951" s="182"/>
      <c r="X951" s="182"/>
      <c r="Y951" s="182"/>
      <c r="Z951" s="182"/>
      <c r="AA951" s="182"/>
      <c r="AB951" s="182"/>
    </row>
    <row r="952" spans="1:28" ht="17">
      <c r="A952" s="182"/>
      <c r="B952" s="182"/>
      <c r="C952" s="182"/>
      <c r="D952" s="182"/>
      <c r="E952" s="182"/>
      <c r="F952" s="182"/>
      <c r="G952" s="431"/>
      <c r="H952" s="182"/>
      <c r="I952" s="182"/>
      <c r="J952" s="182"/>
      <c r="K952" s="182"/>
      <c r="L952" s="182"/>
      <c r="M952" s="182"/>
      <c r="N952" s="182"/>
      <c r="O952" s="182"/>
      <c r="P952" s="182"/>
      <c r="Q952" s="182"/>
      <c r="R952" s="182"/>
      <c r="S952" s="182"/>
      <c r="T952" s="182"/>
      <c r="U952" s="182"/>
      <c r="V952" s="182"/>
      <c r="W952" s="182"/>
      <c r="X952" s="182"/>
      <c r="Y952" s="182"/>
      <c r="Z952" s="182"/>
      <c r="AA952" s="182"/>
      <c r="AB952" s="182"/>
    </row>
    <row r="953" spans="1:28" ht="17">
      <c r="A953" s="182"/>
      <c r="B953" s="182"/>
      <c r="C953" s="182"/>
      <c r="D953" s="182"/>
      <c r="E953" s="182"/>
      <c r="F953" s="182"/>
      <c r="G953" s="431"/>
      <c r="H953" s="182"/>
      <c r="I953" s="182"/>
      <c r="J953" s="182"/>
      <c r="K953" s="182"/>
      <c r="L953" s="182"/>
      <c r="M953" s="182"/>
      <c r="N953" s="182"/>
      <c r="O953" s="182"/>
      <c r="P953" s="182"/>
      <c r="Q953" s="182"/>
      <c r="R953" s="182"/>
      <c r="S953" s="182"/>
      <c r="T953" s="182"/>
      <c r="U953" s="182"/>
      <c r="V953" s="182"/>
      <c r="W953" s="182"/>
      <c r="X953" s="182"/>
      <c r="Y953" s="182"/>
      <c r="Z953" s="182"/>
      <c r="AA953" s="182"/>
      <c r="AB953" s="182"/>
    </row>
    <row r="954" spans="1:28" ht="17">
      <c r="A954" s="182"/>
      <c r="B954" s="182"/>
      <c r="C954" s="182"/>
      <c r="D954" s="182"/>
      <c r="E954" s="182"/>
      <c r="F954" s="182"/>
      <c r="G954" s="431"/>
      <c r="H954" s="182"/>
      <c r="I954" s="182"/>
      <c r="J954" s="182"/>
      <c r="K954" s="182"/>
      <c r="L954" s="182"/>
      <c r="M954" s="182"/>
      <c r="N954" s="182"/>
      <c r="O954" s="182"/>
      <c r="P954" s="182"/>
      <c r="Q954" s="182"/>
      <c r="R954" s="182"/>
      <c r="S954" s="182"/>
      <c r="T954" s="182"/>
      <c r="U954" s="182"/>
      <c r="V954" s="182"/>
      <c r="W954" s="182"/>
      <c r="X954" s="182"/>
      <c r="Y954" s="182"/>
      <c r="Z954" s="182"/>
      <c r="AA954" s="182"/>
      <c r="AB954" s="182"/>
    </row>
    <row r="955" spans="1:28" ht="17">
      <c r="A955" s="182"/>
      <c r="B955" s="182"/>
      <c r="C955" s="182"/>
      <c r="D955" s="182"/>
      <c r="E955" s="182"/>
      <c r="F955" s="182"/>
      <c r="G955" s="431"/>
      <c r="H955" s="182"/>
      <c r="I955" s="182"/>
      <c r="J955" s="182"/>
      <c r="K955" s="182"/>
      <c r="L955" s="182"/>
      <c r="M955" s="182"/>
      <c r="N955" s="182"/>
      <c r="O955" s="182"/>
      <c r="P955" s="182"/>
      <c r="Q955" s="182"/>
      <c r="R955" s="182"/>
      <c r="S955" s="182"/>
      <c r="T955" s="182"/>
      <c r="U955" s="182"/>
      <c r="V955" s="182"/>
      <c r="W955" s="182"/>
      <c r="X955" s="182"/>
      <c r="Y955" s="182"/>
      <c r="Z955" s="182"/>
      <c r="AA955" s="182"/>
      <c r="AB955" s="182"/>
    </row>
    <row r="956" spans="1:28" ht="17">
      <c r="A956" s="182"/>
      <c r="B956" s="182"/>
      <c r="C956" s="182"/>
      <c r="D956" s="182"/>
      <c r="E956" s="182"/>
      <c r="F956" s="182"/>
      <c r="G956" s="431"/>
      <c r="H956" s="182"/>
      <c r="I956" s="182"/>
      <c r="J956" s="182"/>
      <c r="K956" s="182"/>
      <c r="L956" s="182"/>
      <c r="M956" s="182"/>
      <c r="N956" s="182"/>
      <c r="O956" s="182"/>
      <c r="P956" s="182"/>
      <c r="Q956" s="182"/>
      <c r="R956" s="182"/>
      <c r="S956" s="182"/>
      <c r="T956" s="182"/>
      <c r="U956" s="182"/>
      <c r="V956" s="182"/>
      <c r="W956" s="182"/>
      <c r="X956" s="182"/>
      <c r="Y956" s="182"/>
      <c r="Z956" s="182"/>
      <c r="AA956" s="182"/>
      <c r="AB956" s="182"/>
    </row>
    <row r="957" spans="1:28" ht="17">
      <c r="A957" s="182"/>
      <c r="B957" s="182"/>
      <c r="C957" s="182"/>
      <c r="D957" s="182"/>
      <c r="E957" s="182"/>
      <c r="F957" s="182"/>
      <c r="G957" s="431"/>
      <c r="H957" s="182"/>
      <c r="I957" s="182"/>
      <c r="J957" s="182"/>
      <c r="K957" s="182"/>
      <c r="L957" s="182"/>
      <c r="M957" s="182"/>
      <c r="N957" s="182"/>
      <c r="O957" s="182"/>
      <c r="P957" s="182"/>
      <c r="Q957" s="182"/>
      <c r="R957" s="182"/>
      <c r="S957" s="182"/>
      <c r="T957" s="182"/>
      <c r="U957" s="182"/>
      <c r="V957" s="182"/>
      <c r="W957" s="182"/>
      <c r="X957" s="182"/>
      <c r="Y957" s="182"/>
      <c r="Z957" s="182"/>
      <c r="AA957" s="182"/>
      <c r="AB957" s="182"/>
    </row>
    <row r="958" spans="1:28" ht="17">
      <c r="A958" s="182"/>
      <c r="B958" s="182"/>
      <c r="C958" s="182"/>
      <c r="D958" s="182"/>
      <c r="E958" s="182"/>
      <c r="F958" s="182"/>
      <c r="G958" s="431"/>
      <c r="H958" s="182"/>
      <c r="I958" s="182"/>
      <c r="J958" s="182"/>
      <c r="K958" s="182"/>
      <c r="L958" s="182"/>
      <c r="M958" s="182"/>
      <c r="N958" s="182"/>
      <c r="O958" s="182"/>
      <c r="P958" s="182"/>
      <c r="Q958" s="182"/>
      <c r="R958" s="182"/>
      <c r="S958" s="182"/>
      <c r="T958" s="182"/>
      <c r="U958" s="182"/>
      <c r="V958" s="182"/>
      <c r="W958" s="182"/>
      <c r="X958" s="182"/>
      <c r="Y958" s="182"/>
      <c r="Z958" s="182"/>
      <c r="AA958" s="182"/>
      <c r="AB958" s="182"/>
    </row>
    <row r="959" spans="1:28" ht="17">
      <c r="A959" s="182"/>
      <c r="B959" s="182"/>
      <c r="C959" s="182"/>
      <c r="D959" s="182"/>
      <c r="E959" s="182"/>
      <c r="F959" s="182"/>
      <c r="G959" s="431"/>
      <c r="H959" s="182"/>
      <c r="I959" s="182"/>
      <c r="J959" s="182"/>
      <c r="K959" s="182"/>
      <c r="L959" s="182"/>
      <c r="M959" s="182"/>
      <c r="N959" s="182"/>
      <c r="O959" s="182"/>
      <c r="P959" s="182"/>
      <c r="Q959" s="182"/>
      <c r="R959" s="182"/>
      <c r="S959" s="182"/>
      <c r="T959" s="182"/>
      <c r="U959" s="182"/>
      <c r="V959" s="182"/>
      <c r="W959" s="182"/>
      <c r="X959" s="182"/>
      <c r="Y959" s="182"/>
      <c r="Z959" s="182"/>
      <c r="AA959" s="182"/>
      <c r="AB959" s="182"/>
    </row>
    <row r="960" spans="1:28" ht="17">
      <c r="A960" s="182"/>
      <c r="B960" s="182"/>
      <c r="C960" s="182"/>
      <c r="D960" s="182"/>
      <c r="E960" s="182"/>
      <c r="F960" s="182"/>
      <c r="G960" s="431"/>
      <c r="H960" s="182"/>
      <c r="I960" s="182"/>
      <c r="J960" s="182"/>
      <c r="K960" s="182"/>
      <c r="L960" s="182"/>
      <c r="M960" s="182"/>
      <c r="N960" s="182"/>
      <c r="O960" s="182"/>
      <c r="P960" s="182"/>
      <c r="Q960" s="182"/>
      <c r="R960" s="182"/>
      <c r="S960" s="182"/>
      <c r="T960" s="182"/>
      <c r="U960" s="182"/>
      <c r="V960" s="182"/>
      <c r="W960" s="182"/>
      <c r="X960" s="182"/>
      <c r="Y960" s="182"/>
      <c r="Z960" s="182"/>
      <c r="AA960" s="182"/>
      <c r="AB960" s="182"/>
    </row>
    <row r="961" spans="1:28" ht="17">
      <c r="A961" s="182"/>
      <c r="B961" s="182"/>
      <c r="C961" s="182"/>
      <c r="D961" s="182"/>
      <c r="E961" s="182"/>
      <c r="F961" s="182"/>
      <c r="G961" s="431"/>
      <c r="H961" s="182"/>
      <c r="I961" s="182"/>
      <c r="J961" s="182"/>
      <c r="K961" s="182"/>
      <c r="L961" s="182"/>
      <c r="M961" s="182"/>
      <c r="N961" s="182"/>
      <c r="O961" s="182"/>
      <c r="P961" s="182"/>
      <c r="Q961" s="182"/>
      <c r="R961" s="182"/>
      <c r="S961" s="182"/>
      <c r="T961" s="182"/>
      <c r="U961" s="182"/>
      <c r="V961" s="182"/>
      <c r="W961" s="182"/>
      <c r="X961" s="182"/>
      <c r="Y961" s="182"/>
      <c r="Z961" s="182"/>
      <c r="AA961" s="182"/>
      <c r="AB961" s="182"/>
    </row>
    <row r="962" spans="1:28" ht="17">
      <c r="A962" s="182"/>
      <c r="B962" s="182"/>
      <c r="C962" s="182"/>
      <c r="D962" s="182"/>
      <c r="E962" s="182"/>
      <c r="F962" s="182"/>
      <c r="G962" s="431"/>
      <c r="H962" s="182"/>
      <c r="I962" s="182"/>
      <c r="J962" s="182"/>
      <c r="K962" s="182"/>
      <c r="L962" s="182"/>
      <c r="M962" s="182"/>
      <c r="N962" s="182"/>
      <c r="O962" s="182"/>
      <c r="P962" s="182"/>
      <c r="Q962" s="182"/>
      <c r="R962" s="182"/>
      <c r="S962" s="182"/>
      <c r="T962" s="182"/>
      <c r="U962" s="182"/>
      <c r="V962" s="182"/>
      <c r="W962" s="182"/>
      <c r="X962" s="182"/>
      <c r="Y962" s="182"/>
      <c r="Z962" s="182"/>
      <c r="AA962" s="182"/>
      <c r="AB962" s="182"/>
    </row>
    <row r="963" spans="1:28" ht="17">
      <c r="A963" s="182"/>
      <c r="B963" s="182"/>
      <c r="C963" s="182"/>
      <c r="D963" s="182"/>
      <c r="E963" s="182"/>
      <c r="F963" s="182"/>
      <c r="G963" s="431"/>
      <c r="H963" s="182"/>
      <c r="I963" s="182"/>
      <c r="J963" s="182"/>
      <c r="K963" s="182"/>
      <c r="L963" s="182"/>
      <c r="M963" s="182"/>
      <c r="N963" s="182"/>
      <c r="O963" s="182"/>
      <c r="P963" s="182"/>
      <c r="Q963" s="182"/>
      <c r="R963" s="182"/>
      <c r="S963" s="182"/>
      <c r="T963" s="182"/>
      <c r="U963" s="182"/>
      <c r="V963" s="182"/>
      <c r="W963" s="182"/>
      <c r="X963" s="182"/>
      <c r="Y963" s="182"/>
      <c r="Z963" s="182"/>
      <c r="AA963" s="182"/>
      <c r="AB963" s="182"/>
    </row>
    <row r="964" spans="1:28" ht="17">
      <c r="A964" s="182"/>
      <c r="B964" s="182"/>
      <c r="C964" s="182"/>
      <c r="D964" s="182"/>
      <c r="E964" s="182"/>
      <c r="F964" s="182"/>
      <c r="G964" s="431"/>
      <c r="H964" s="182"/>
      <c r="I964" s="182"/>
      <c r="J964" s="182"/>
      <c r="K964" s="182"/>
      <c r="L964" s="182"/>
      <c r="M964" s="182"/>
      <c r="N964" s="182"/>
      <c r="O964" s="182"/>
      <c r="P964" s="182"/>
      <c r="Q964" s="182"/>
      <c r="R964" s="182"/>
      <c r="S964" s="182"/>
      <c r="T964" s="182"/>
      <c r="U964" s="182"/>
      <c r="V964" s="182"/>
      <c r="W964" s="182"/>
      <c r="X964" s="182"/>
      <c r="Y964" s="182"/>
      <c r="Z964" s="182"/>
      <c r="AA964" s="182"/>
      <c r="AB964" s="182"/>
    </row>
    <row r="965" spans="1:28" ht="17">
      <c r="A965" s="182"/>
      <c r="B965" s="182"/>
      <c r="C965" s="182"/>
      <c r="D965" s="182"/>
      <c r="E965" s="182"/>
      <c r="F965" s="182"/>
      <c r="G965" s="431"/>
      <c r="H965" s="182"/>
      <c r="I965" s="182"/>
      <c r="J965" s="182"/>
      <c r="K965" s="182"/>
      <c r="L965" s="182"/>
      <c r="M965" s="182"/>
      <c r="N965" s="182"/>
      <c r="O965" s="182"/>
      <c r="P965" s="182"/>
      <c r="Q965" s="182"/>
      <c r="R965" s="182"/>
      <c r="S965" s="182"/>
      <c r="T965" s="182"/>
      <c r="U965" s="182"/>
      <c r="V965" s="182"/>
      <c r="W965" s="182"/>
      <c r="X965" s="182"/>
      <c r="Y965" s="182"/>
      <c r="Z965" s="182"/>
      <c r="AA965" s="182"/>
      <c r="AB965" s="182"/>
    </row>
    <row r="966" spans="1:28" ht="17">
      <c r="A966" s="182"/>
      <c r="B966" s="182"/>
      <c r="C966" s="182"/>
      <c r="D966" s="182"/>
      <c r="E966" s="182"/>
      <c r="F966" s="182"/>
      <c r="G966" s="431"/>
      <c r="H966" s="182"/>
      <c r="I966" s="182"/>
      <c r="J966" s="182"/>
      <c r="K966" s="182"/>
      <c r="L966" s="182"/>
      <c r="M966" s="182"/>
      <c r="N966" s="182"/>
      <c r="O966" s="182"/>
      <c r="P966" s="182"/>
      <c r="Q966" s="182"/>
      <c r="R966" s="182"/>
      <c r="S966" s="182"/>
      <c r="T966" s="182"/>
      <c r="U966" s="182"/>
      <c r="V966" s="182"/>
      <c r="W966" s="182"/>
      <c r="X966" s="182"/>
      <c r="Y966" s="182"/>
      <c r="Z966" s="182"/>
      <c r="AA966" s="182"/>
      <c r="AB966" s="182"/>
    </row>
    <row r="967" spans="1:28" ht="17">
      <c r="A967" s="182"/>
      <c r="B967" s="182"/>
      <c r="C967" s="182"/>
      <c r="D967" s="182"/>
      <c r="E967" s="182"/>
      <c r="F967" s="182"/>
      <c r="G967" s="431"/>
      <c r="H967" s="182"/>
      <c r="I967" s="182"/>
      <c r="J967" s="182"/>
      <c r="K967" s="182"/>
      <c r="L967" s="182"/>
      <c r="M967" s="182"/>
      <c r="N967" s="182"/>
      <c r="O967" s="182"/>
      <c r="P967" s="182"/>
      <c r="Q967" s="182"/>
      <c r="R967" s="182"/>
      <c r="S967" s="182"/>
      <c r="T967" s="182"/>
      <c r="U967" s="182"/>
      <c r="V967" s="182"/>
      <c r="W967" s="182"/>
      <c r="X967" s="182"/>
      <c r="Y967" s="182"/>
      <c r="Z967" s="182"/>
      <c r="AA967" s="182"/>
      <c r="AB967" s="182"/>
    </row>
    <row r="968" spans="1:28" ht="17">
      <c r="A968" s="182"/>
      <c r="B968" s="182"/>
      <c r="C968" s="182"/>
      <c r="D968" s="182"/>
      <c r="E968" s="182"/>
      <c r="F968" s="182"/>
      <c r="G968" s="431"/>
      <c r="H968" s="182"/>
      <c r="I968" s="182"/>
      <c r="J968" s="182"/>
      <c r="K968" s="182"/>
      <c r="L968" s="182"/>
      <c r="M968" s="182"/>
      <c r="N968" s="182"/>
      <c r="O968" s="182"/>
      <c r="P968" s="182"/>
      <c r="Q968" s="182"/>
      <c r="R968" s="182"/>
      <c r="S968" s="182"/>
      <c r="T968" s="182"/>
      <c r="U968" s="182"/>
      <c r="V968" s="182"/>
      <c r="W968" s="182"/>
      <c r="X968" s="182"/>
      <c r="Y968" s="182"/>
      <c r="Z968" s="182"/>
      <c r="AA968" s="182"/>
      <c r="AB968" s="182"/>
    </row>
    <row r="969" spans="1:28" ht="17">
      <c r="A969" s="182"/>
      <c r="B969" s="182"/>
      <c r="C969" s="182"/>
      <c r="D969" s="182"/>
      <c r="E969" s="182"/>
      <c r="F969" s="182"/>
      <c r="G969" s="431"/>
      <c r="H969" s="182"/>
      <c r="I969" s="182"/>
      <c r="J969" s="182"/>
      <c r="K969" s="182"/>
      <c r="L969" s="182"/>
      <c r="M969" s="182"/>
      <c r="N969" s="182"/>
      <c r="O969" s="182"/>
      <c r="P969" s="182"/>
      <c r="Q969" s="182"/>
      <c r="R969" s="182"/>
      <c r="S969" s="182"/>
      <c r="T969" s="182"/>
      <c r="U969" s="182"/>
      <c r="V969" s="182"/>
      <c r="W969" s="182"/>
      <c r="X969" s="182"/>
      <c r="Y969" s="182"/>
      <c r="Z969" s="182"/>
      <c r="AA969" s="182"/>
      <c r="AB969" s="182"/>
    </row>
    <row r="970" spans="1:28" ht="17">
      <c r="A970" s="182"/>
      <c r="B970" s="182"/>
      <c r="C970" s="182"/>
      <c r="D970" s="182"/>
      <c r="E970" s="182"/>
      <c r="F970" s="182"/>
      <c r="G970" s="431"/>
      <c r="H970" s="182"/>
      <c r="I970" s="182"/>
      <c r="J970" s="182"/>
      <c r="K970" s="182"/>
      <c r="L970" s="182"/>
      <c r="M970" s="182"/>
      <c r="N970" s="182"/>
      <c r="O970" s="182"/>
      <c r="P970" s="182"/>
      <c r="Q970" s="182"/>
      <c r="R970" s="182"/>
      <c r="S970" s="182"/>
      <c r="T970" s="182"/>
      <c r="U970" s="182"/>
      <c r="V970" s="182"/>
      <c r="W970" s="182"/>
      <c r="X970" s="182"/>
      <c r="Y970" s="182"/>
      <c r="Z970" s="182"/>
      <c r="AA970" s="182"/>
      <c r="AB970" s="182"/>
    </row>
    <row r="971" spans="1:28" ht="17">
      <c r="A971" s="182"/>
      <c r="B971" s="182"/>
      <c r="C971" s="182"/>
      <c r="D971" s="182"/>
      <c r="E971" s="182"/>
      <c r="F971" s="182"/>
      <c r="G971" s="431"/>
      <c r="H971" s="182"/>
      <c r="I971" s="182"/>
      <c r="J971" s="182"/>
      <c r="K971" s="182"/>
      <c r="L971" s="182"/>
      <c r="M971" s="182"/>
      <c r="N971" s="182"/>
      <c r="O971" s="182"/>
      <c r="P971" s="182"/>
      <c r="Q971" s="182"/>
      <c r="R971" s="182"/>
      <c r="S971" s="182"/>
      <c r="T971" s="182"/>
      <c r="U971" s="182"/>
      <c r="V971" s="182"/>
      <c r="W971" s="182"/>
      <c r="X971" s="182"/>
      <c r="Y971" s="182"/>
      <c r="Z971" s="182"/>
      <c r="AA971" s="182"/>
      <c r="AB971" s="182"/>
    </row>
    <row r="972" spans="1:28" ht="17">
      <c r="A972" s="182"/>
      <c r="B972" s="182"/>
      <c r="C972" s="182"/>
      <c r="D972" s="182"/>
      <c r="E972" s="182"/>
      <c r="F972" s="182"/>
      <c r="G972" s="431"/>
      <c r="H972" s="182"/>
      <c r="I972" s="182"/>
      <c r="J972" s="182"/>
      <c r="K972" s="182"/>
      <c r="L972" s="182"/>
      <c r="M972" s="182"/>
      <c r="N972" s="182"/>
      <c r="O972" s="182"/>
      <c r="P972" s="182"/>
      <c r="Q972" s="182"/>
      <c r="R972" s="182"/>
      <c r="S972" s="182"/>
      <c r="T972" s="182"/>
      <c r="U972" s="182"/>
      <c r="V972" s="182"/>
      <c r="W972" s="182"/>
      <c r="X972" s="182"/>
      <c r="Y972" s="182"/>
      <c r="Z972" s="182"/>
      <c r="AA972" s="182"/>
      <c r="AB972" s="182"/>
    </row>
    <row r="973" spans="1:28" ht="17">
      <c r="A973" s="182"/>
      <c r="B973" s="182"/>
      <c r="C973" s="182"/>
      <c r="D973" s="182"/>
      <c r="E973" s="182"/>
      <c r="F973" s="182"/>
      <c r="G973" s="431"/>
      <c r="H973" s="182"/>
      <c r="I973" s="182"/>
      <c r="J973" s="182"/>
      <c r="K973" s="182"/>
      <c r="L973" s="182"/>
      <c r="M973" s="182"/>
      <c r="N973" s="182"/>
      <c r="O973" s="182"/>
      <c r="P973" s="182"/>
      <c r="Q973" s="182"/>
      <c r="R973" s="182"/>
      <c r="S973" s="182"/>
      <c r="T973" s="182"/>
      <c r="U973" s="182"/>
      <c r="V973" s="182"/>
      <c r="W973" s="182"/>
      <c r="X973" s="182"/>
      <c r="Y973" s="182"/>
      <c r="Z973" s="182"/>
      <c r="AA973" s="182"/>
      <c r="AB973" s="182"/>
    </row>
    <row r="974" spans="1:28" ht="17">
      <c r="A974" s="182"/>
      <c r="B974" s="182"/>
      <c r="C974" s="182"/>
      <c r="D974" s="182"/>
      <c r="E974" s="182"/>
      <c r="F974" s="182"/>
      <c r="G974" s="431"/>
      <c r="H974" s="182"/>
      <c r="I974" s="182"/>
      <c r="J974" s="182"/>
      <c r="K974" s="182"/>
      <c r="L974" s="182"/>
      <c r="M974" s="182"/>
      <c r="N974" s="182"/>
      <c r="O974" s="182"/>
      <c r="P974" s="182"/>
      <c r="Q974" s="182"/>
      <c r="R974" s="182"/>
      <c r="S974" s="182"/>
      <c r="T974" s="182"/>
      <c r="U974" s="182"/>
      <c r="V974" s="182"/>
      <c r="W974" s="182"/>
      <c r="X974" s="182"/>
      <c r="Y974" s="182"/>
      <c r="Z974" s="182"/>
      <c r="AA974" s="182"/>
      <c r="AB974" s="182"/>
    </row>
    <row r="975" spans="1:28" ht="17">
      <c r="A975" s="182"/>
      <c r="B975" s="182"/>
      <c r="C975" s="182"/>
      <c r="D975" s="182"/>
      <c r="E975" s="182"/>
      <c r="F975" s="182"/>
      <c r="G975" s="431"/>
      <c r="H975" s="182"/>
      <c r="I975" s="182"/>
      <c r="J975" s="182"/>
      <c r="K975" s="182"/>
      <c r="L975" s="182"/>
      <c r="M975" s="182"/>
      <c r="N975" s="182"/>
      <c r="O975" s="182"/>
      <c r="P975" s="182"/>
      <c r="Q975" s="182"/>
      <c r="R975" s="182"/>
      <c r="S975" s="182"/>
      <c r="T975" s="182"/>
      <c r="U975" s="182"/>
      <c r="V975" s="182"/>
      <c r="W975" s="182"/>
      <c r="X975" s="182"/>
      <c r="Y975" s="182"/>
      <c r="Z975" s="182"/>
      <c r="AA975" s="182"/>
      <c r="AB975" s="182"/>
    </row>
    <row r="976" spans="1:28" ht="17">
      <c r="A976" s="182"/>
      <c r="B976" s="182"/>
      <c r="C976" s="182"/>
      <c r="D976" s="182"/>
      <c r="E976" s="182"/>
      <c r="F976" s="182"/>
      <c r="G976" s="431"/>
      <c r="H976" s="182"/>
      <c r="I976" s="182"/>
      <c r="J976" s="182"/>
      <c r="K976" s="182"/>
      <c r="L976" s="182"/>
      <c r="M976" s="182"/>
      <c r="N976" s="182"/>
      <c r="O976" s="182"/>
      <c r="P976" s="182"/>
      <c r="Q976" s="182"/>
      <c r="R976" s="182"/>
      <c r="S976" s="182"/>
      <c r="T976" s="182"/>
      <c r="U976" s="182"/>
      <c r="V976" s="182"/>
      <c r="W976" s="182"/>
      <c r="X976" s="182"/>
      <c r="Y976" s="182"/>
      <c r="Z976" s="182"/>
      <c r="AA976" s="182"/>
      <c r="AB976" s="182"/>
    </row>
    <row r="977" spans="1:28" ht="17">
      <c r="A977" s="182"/>
      <c r="B977" s="182"/>
      <c r="C977" s="182"/>
      <c r="D977" s="182"/>
      <c r="E977" s="182"/>
      <c r="F977" s="182"/>
      <c r="G977" s="431"/>
      <c r="H977" s="182"/>
      <c r="I977" s="182"/>
      <c r="J977" s="182"/>
      <c r="K977" s="182"/>
      <c r="L977" s="182"/>
      <c r="M977" s="182"/>
      <c r="N977" s="182"/>
      <c r="O977" s="182"/>
      <c r="P977" s="182"/>
      <c r="Q977" s="182"/>
      <c r="R977" s="182"/>
      <c r="S977" s="182"/>
      <c r="T977" s="182"/>
      <c r="U977" s="182"/>
      <c r="V977" s="182"/>
      <c r="W977" s="182"/>
      <c r="X977" s="182"/>
      <c r="Y977" s="182"/>
      <c r="Z977" s="182"/>
      <c r="AA977" s="182"/>
      <c r="AB977" s="182"/>
    </row>
    <row r="978" spans="1:28" ht="17">
      <c r="A978" s="182"/>
      <c r="B978" s="182"/>
      <c r="C978" s="182"/>
      <c r="D978" s="182"/>
      <c r="E978" s="182"/>
      <c r="F978" s="182"/>
      <c r="G978" s="431"/>
      <c r="H978" s="182"/>
      <c r="I978" s="182"/>
      <c r="J978" s="182"/>
      <c r="K978" s="182"/>
      <c r="L978" s="182"/>
      <c r="M978" s="182"/>
      <c r="N978" s="182"/>
      <c r="O978" s="182"/>
      <c r="P978" s="182"/>
      <c r="Q978" s="182"/>
      <c r="R978" s="182"/>
      <c r="S978" s="182"/>
      <c r="T978" s="182"/>
      <c r="U978" s="182"/>
      <c r="V978" s="182"/>
      <c r="W978" s="182"/>
      <c r="X978" s="182"/>
      <c r="Y978" s="182"/>
      <c r="Z978" s="182"/>
      <c r="AA978" s="182"/>
      <c r="AB978" s="182"/>
    </row>
    <row r="979" spans="1:28" ht="17">
      <c r="A979" s="182"/>
      <c r="B979" s="182"/>
      <c r="C979" s="182"/>
      <c r="D979" s="182"/>
      <c r="E979" s="182"/>
      <c r="F979" s="182"/>
      <c r="G979" s="431"/>
      <c r="H979" s="182"/>
      <c r="I979" s="182"/>
      <c r="J979" s="182"/>
      <c r="K979" s="182"/>
      <c r="L979" s="182"/>
      <c r="M979" s="182"/>
      <c r="N979" s="182"/>
      <c r="O979" s="182"/>
      <c r="P979" s="182"/>
      <c r="Q979" s="182"/>
      <c r="R979" s="182"/>
      <c r="S979" s="182"/>
      <c r="T979" s="182"/>
      <c r="U979" s="182"/>
      <c r="V979" s="182"/>
      <c r="W979" s="182"/>
      <c r="X979" s="182"/>
      <c r="Y979" s="182"/>
      <c r="Z979" s="182"/>
      <c r="AA979" s="182"/>
      <c r="AB979" s="182"/>
    </row>
    <row r="980" spans="1:28" ht="17">
      <c r="A980" s="182"/>
      <c r="B980" s="182"/>
      <c r="C980" s="182"/>
      <c r="D980" s="182"/>
      <c r="E980" s="182"/>
      <c r="F980" s="182"/>
      <c r="G980" s="431"/>
      <c r="H980" s="182"/>
      <c r="I980" s="182"/>
      <c r="J980" s="182"/>
      <c r="K980" s="182"/>
      <c r="L980" s="182"/>
      <c r="M980" s="182"/>
      <c r="N980" s="182"/>
      <c r="O980" s="182"/>
      <c r="P980" s="182"/>
      <c r="Q980" s="182"/>
      <c r="R980" s="182"/>
      <c r="S980" s="182"/>
      <c r="T980" s="182"/>
      <c r="U980" s="182"/>
      <c r="V980" s="182"/>
      <c r="W980" s="182"/>
      <c r="X980" s="182"/>
      <c r="Y980" s="182"/>
      <c r="Z980" s="182"/>
      <c r="AA980" s="182"/>
      <c r="AB980" s="182"/>
    </row>
    <row r="981" spans="1:28" ht="17">
      <c r="A981" s="182"/>
      <c r="B981" s="182"/>
      <c r="C981" s="182"/>
      <c r="D981" s="182"/>
      <c r="E981" s="182"/>
      <c r="F981" s="182"/>
      <c r="G981" s="431"/>
      <c r="H981" s="182"/>
      <c r="I981" s="182"/>
      <c r="J981" s="182"/>
      <c r="K981" s="182"/>
      <c r="L981" s="182"/>
      <c r="M981" s="182"/>
      <c r="N981" s="182"/>
      <c r="O981" s="182"/>
      <c r="P981" s="182"/>
      <c r="Q981" s="182"/>
      <c r="R981" s="182"/>
      <c r="S981" s="182"/>
      <c r="T981" s="182"/>
      <c r="U981" s="182"/>
      <c r="V981" s="182"/>
      <c r="W981" s="182"/>
      <c r="X981" s="182"/>
      <c r="Y981" s="182"/>
      <c r="Z981" s="182"/>
      <c r="AA981" s="182"/>
      <c r="AB981" s="182"/>
    </row>
    <row r="982" spans="1:28" ht="17">
      <c r="A982" s="182"/>
      <c r="B982" s="182"/>
      <c r="C982" s="182"/>
      <c r="D982" s="182"/>
      <c r="E982" s="182"/>
      <c r="F982" s="182"/>
      <c r="G982" s="431"/>
      <c r="H982" s="182"/>
      <c r="I982" s="182"/>
      <c r="J982" s="182"/>
      <c r="K982" s="182"/>
      <c r="L982" s="182"/>
      <c r="M982" s="182"/>
      <c r="N982" s="182"/>
      <c r="O982" s="182"/>
      <c r="P982" s="182"/>
      <c r="Q982" s="182"/>
      <c r="R982" s="182"/>
      <c r="S982" s="182"/>
      <c r="T982" s="182"/>
      <c r="U982" s="182"/>
      <c r="V982" s="182"/>
      <c r="W982" s="182"/>
      <c r="X982" s="182"/>
      <c r="Y982" s="182"/>
      <c r="Z982" s="182"/>
      <c r="AA982" s="182"/>
      <c r="AB982" s="182"/>
    </row>
    <row r="983" spans="1:28" ht="17">
      <c r="A983" s="182"/>
      <c r="B983" s="182"/>
      <c r="C983" s="182"/>
      <c r="D983" s="182"/>
      <c r="E983" s="182"/>
      <c r="F983" s="182"/>
      <c r="G983" s="431"/>
      <c r="H983" s="182"/>
      <c r="I983" s="182"/>
      <c r="J983" s="182"/>
      <c r="K983" s="182"/>
      <c r="L983" s="182"/>
      <c r="M983" s="182"/>
      <c r="N983" s="182"/>
      <c r="O983" s="182"/>
      <c r="P983" s="182"/>
      <c r="Q983" s="182"/>
      <c r="R983" s="182"/>
      <c r="S983" s="182"/>
      <c r="T983" s="182"/>
      <c r="U983" s="182"/>
      <c r="V983" s="182"/>
      <c r="W983" s="182"/>
      <c r="X983" s="182"/>
      <c r="Y983" s="182"/>
      <c r="Z983" s="182"/>
      <c r="AA983" s="182"/>
      <c r="AB983" s="182"/>
    </row>
    <row r="984" spans="1:28" ht="17">
      <c r="A984" s="182"/>
      <c r="B984" s="182"/>
      <c r="C984" s="182"/>
      <c r="D984" s="182"/>
      <c r="E984" s="182"/>
      <c r="F984" s="182"/>
      <c r="G984" s="431"/>
      <c r="H984" s="182"/>
      <c r="I984" s="182"/>
      <c r="J984" s="182"/>
      <c r="K984" s="182"/>
      <c r="L984" s="182"/>
      <c r="M984" s="182"/>
      <c r="N984" s="182"/>
      <c r="O984" s="182"/>
      <c r="P984" s="182"/>
      <c r="Q984" s="182"/>
      <c r="R984" s="182"/>
      <c r="S984" s="182"/>
      <c r="T984" s="182"/>
      <c r="U984" s="182"/>
      <c r="V984" s="182"/>
      <c r="W984" s="182"/>
      <c r="X984" s="182"/>
      <c r="Y984" s="182"/>
      <c r="Z984" s="182"/>
      <c r="AA984" s="182"/>
      <c r="AB984" s="182"/>
    </row>
    <row r="985" spans="1:28" ht="17">
      <c r="A985" s="182"/>
      <c r="B985" s="182"/>
      <c r="C985" s="182"/>
      <c r="D985" s="182"/>
      <c r="E985" s="182"/>
      <c r="F985" s="182"/>
      <c r="G985" s="431"/>
      <c r="H985" s="182"/>
      <c r="I985" s="182"/>
      <c r="J985" s="182"/>
      <c r="K985" s="182"/>
      <c r="L985" s="182"/>
      <c r="M985" s="182"/>
      <c r="N985" s="182"/>
      <c r="O985" s="182"/>
      <c r="P985" s="182"/>
      <c r="Q985" s="182"/>
      <c r="R985" s="182"/>
      <c r="S985" s="182"/>
      <c r="T985" s="182"/>
      <c r="U985" s="182"/>
      <c r="V985" s="182"/>
      <c r="W985" s="182"/>
      <c r="X985" s="182"/>
      <c r="Y985" s="182"/>
      <c r="Z985" s="182"/>
      <c r="AA985" s="182"/>
      <c r="AB985" s="182"/>
    </row>
    <row r="986" spans="1:28" ht="17">
      <c r="A986" s="182"/>
      <c r="B986" s="182"/>
      <c r="C986" s="182"/>
      <c r="D986" s="182"/>
      <c r="E986" s="182"/>
      <c r="F986" s="182"/>
      <c r="G986" s="431"/>
      <c r="H986" s="182"/>
      <c r="I986" s="182"/>
      <c r="J986" s="182"/>
      <c r="K986" s="182"/>
      <c r="L986" s="182"/>
      <c r="M986" s="182"/>
      <c r="N986" s="182"/>
      <c r="O986" s="182"/>
      <c r="P986" s="182"/>
      <c r="Q986" s="182"/>
      <c r="R986" s="182"/>
      <c r="S986" s="182"/>
      <c r="T986" s="182"/>
      <c r="U986" s="182"/>
      <c r="V986" s="182"/>
      <c r="W986" s="182"/>
      <c r="X986" s="182"/>
      <c r="Y986" s="182"/>
      <c r="Z986" s="182"/>
      <c r="AA986" s="182"/>
      <c r="AB986" s="182"/>
    </row>
    <row r="987" spans="1:28" ht="17">
      <c r="A987" s="182"/>
      <c r="B987" s="182"/>
      <c r="C987" s="182"/>
      <c r="D987" s="182"/>
      <c r="E987" s="182"/>
      <c r="F987" s="182"/>
      <c r="G987" s="431"/>
      <c r="H987" s="182"/>
      <c r="I987" s="182"/>
      <c r="J987" s="182"/>
      <c r="K987" s="182"/>
      <c r="L987" s="182"/>
      <c r="M987" s="182"/>
      <c r="N987" s="182"/>
      <c r="O987" s="182"/>
      <c r="P987" s="182"/>
      <c r="Q987" s="182"/>
      <c r="R987" s="182"/>
      <c r="S987" s="182"/>
      <c r="T987" s="182"/>
      <c r="U987" s="182"/>
      <c r="V987" s="182"/>
      <c r="W987" s="182"/>
      <c r="X987" s="182"/>
      <c r="Y987" s="182"/>
      <c r="Z987" s="182"/>
      <c r="AA987" s="182"/>
      <c r="AB987" s="182"/>
    </row>
    <row r="988" spans="1:28" ht="17">
      <c r="A988" s="182"/>
      <c r="B988" s="182"/>
      <c r="C988" s="182"/>
      <c r="D988" s="182"/>
      <c r="E988" s="182"/>
      <c r="F988" s="182"/>
      <c r="G988" s="431"/>
      <c r="H988" s="182"/>
      <c r="I988" s="182"/>
      <c r="J988" s="182"/>
      <c r="K988" s="182"/>
      <c r="L988" s="182"/>
      <c r="M988" s="182"/>
      <c r="N988" s="182"/>
      <c r="O988" s="182"/>
      <c r="P988" s="182"/>
      <c r="Q988" s="182"/>
      <c r="R988" s="182"/>
      <c r="S988" s="182"/>
      <c r="T988" s="182"/>
      <c r="U988" s="182"/>
      <c r="V988" s="182"/>
      <c r="W988" s="182"/>
      <c r="X988" s="182"/>
      <c r="Y988" s="182"/>
      <c r="Z988" s="182"/>
      <c r="AA988" s="182"/>
      <c r="AB988" s="182"/>
    </row>
    <row r="989" spans="1:28" ht="17">
      <c r="A989" s="182"/>
      <c r="B989" s="182"/>
      <c r="C989" s="182"/>
      <c r="D989" s="182"/>
      <c r="E989" s="182"/>
      <c r="F989" s="182"/>
      <c r="G989" s="431"/>
      <c r="H989" s="182"/>
      <c r="I989" s="182"/>
      <c r="J989" s="182"/>
      <c r="K989" s="182"/>
      <c r="L989" s="182"/>
      <c r="M989" s="182"/>
      <c r="N989" s="182"/>
      <c r="O989" s="182"/>
      <c r="P989" s="182"/>
      <c r="Q989" s="182"/>
      <c r="R989" s="182"/>
      <c r="S989" s="182"/>
      <c r="T989" s="182"/>
      <c r="U989" s="182"/>
      <c r="V989" s="182"/>
      <c r="W989" s="182"/>
      <c r="X989" s="182"/>
      <c r="Y989" s="182"/>
      <c r="Z989" s="182"/>
      <c r="AA989" s="182"/>
      <c r="AB989" s="182"/>
    </row>
    <row r="990" spans="1:28" ht="17">
      <c r="A990" s="182"/>
      <c r="B990" s="182"/>
      <c r="C990" s="182"/>
      <c r="D990" s="182"/>
      <c r="E990" s="182"/>
      <c r="F990" s="182"/>
      <c r="G990" s="431"/>
      <c r="H990" s="182"/>
      <c r="I990" s="182"/>
      <c r="J990" s="182"/>
      <c r="K990" s="182"/>
      <c r="L990" s="182"/>
      <c r="M990" s="182"/>
      <c r="N990" s="182"/>
      <c r="O990" s="182"/>
      <c r="P990" s="182"/>
      <c r="Q990" s="182"/>
      <c r="R990" s="182"/>
      <c r="S990" s="182"/>
      <c r="T990" s="182"/>
      <c r="U990" s="182"/>
      <c r="V990" s="182"/>
      <c r="W990" s="182"/>
      <c r="X990" s="182"/>
      <c r="Y990" s="182"/>
      <c r="Z990" s="182"/>
      <c r="AA990" s="182"/>
      <c r="AB990" s="182"/>
    </row>
    <row r="991" spans="1:28" ht="17">
      <c r="A991" s="182"/>
      <c r="B991" s="182"/>
      <c r="C991" s="182"/>
      <c r="D991" s="182"/>
      <c r="E991" s="182"/>
      <c r="F991" s="182"/>
      <c r="G991" s="431"/>
      <c r="H991" s="182"/>
      <c r="I991" s="182"/>
      <c r="J991" s="182"/>
      <c r="K991" s="182"/>
      <c r="L991" s="182"/>
      <c r="M991" s="182"/>
      <c r="N991" s="182"/>
      <c r="O991" s="182"/>
      <c r="P991" s="182"/>
      <c r="Q991" s="182"/>
      <c r="R991" s="182"/>
      <c r="S991" s="182"/>
      <c r="T991" s="182"/>
      <c r="U991" s="182"/>
      <c r="V991" s="182"/>
      <c r="W991" s="182"/>
      <c r="X991" s="182"/>
      <c r="Y991" s="182"/>
      <c r="Z991" s="182"/>
      <c r="AA991" s="182"/>
      <c r="AB991" s="182"/>
    </row>
    <row r="992" spans="1:28" ht="17">
      <c r="A992" s="182"/>
      <c r="B992" s="182"/>
      <c r="C992" s="182"/>
      <c r="D992" s="182"/>
      <c r="E992" s="182"/>
      <c r="F992" s="182"/>
      <c r="G992" s="431"/>
      <c r="H992" s="182"/>
      <c r="I992" s="182"/>
      <c r="J992" s="182"/>
      <c r="K992" s="182"/>
      <c r="L992" s="182"/>
      <c r="M992" s="182"/>
      <c r="N992" s="182"/>
      <c r="O992" s="182"/>
      <c r="P992" s="182"/>
      <c r="Q992" s="182"/>
      <c r="R992" s="182"/>
      <c r="S992" s="182"/>
      <c r="T992" s="182"/>
      <c r="U992" s="182"/>
      <c r="V992" s="182"/>
      <c r="W992" s="182"/>
      <c r="X992" s="182"/>
      <c r="Y992" s="182"/>
      <c r="Z992" s="182"/>
      <c r="AA992" s="182"/>
      <c r="AB992" s="182"/>
    </row>
    <row r="993" spans="1:28" ht="17">
      <c r="A993" s="182"/>
      <c r="B993" s="182"/>
      <c r="C993" s="182"/>
      <c r="D993" s="182"/>
      <c r="E993" s="182"/>
      <c r="F993" s="182"/>
      <c r="G993" s="431"/>
      <c r="H993" s="182"/>
      <c r="I993" s="182"/>
      <c r="J993" s="182"/>
      <c r="K993" s="182"/>
      <c r="L993" s="182"/>
      <c r="M993" s="182"/>
      <c r="N993" s="182"/>
      <c r="O993" s="182"/>
      <c r="P993" s="182"/>
      <c r="Q993" s="182"/>
      <c r="R993" s="182"/>
      <c r="S993" s="182"/>
      <c r="T993" s="182"/>
      <c r="U993" s="182"/>
      <c r="V993" s="182"/>
      <c r="W993" s="182"/>
      <c r="X993" s="182"/>
      <c r="Y993" s="182"/>
      <c r="Z993" s="182"/>
      <c r="AA993" s="182"/>
      <c r="AB993" s="182"/>
    </row>
    <row r="994" spans="1:28" ht="17">
      <c r="A994" s="182"/>
      <c r="B994" s="182"/>
      <c r="C994" s="182"/>
      <c r="D994" s="182"/>
      <c r="E994" s="182"/>
      <c r="F994" s="182"/>
      <c r="G994" s="431"/>
      <c r="H994" s="182"/>
      <c r="I994" s="182"/>
      <c r="J994" s="182"/>
      <c r="K994" s="182"/>
      <c r="L994" s="182"/>
      <c r="M994" s="182"/>
      <c r="N994" s="182"/>
      <c r="O994" s="182"/>
      <c r="P994" s="182"/>
      <c r="Q994" s="182"/>
      <c r="R994" s="182"/>
      <c r="S994" s="182"/>
      <c r="T994" s="182"/>
      <c r="U994" s="182"/>
      <c r="V994" s="182"/>
      <c r="W994" s="182"/>
      <c r="X994" s="182"/>
      <c r="Y994" s="182"/>
      <c r="Z994" s="182"/>
      <c r="AA994" s="182"/>
      <c r="AB994" s="182"/>
    </row>
    <row r="995" spans="1:28" ht="17">
      <c r="A995" s="182"/>
      <c r="B995" s="182"/>
      <c r="C995" s="182"/>
      <c r="D995" s="182"/>
      <c r="E995" s="182"/>
      <c r="F995" s="182"/>
      <c r="G995" s="431"/>
      <c r="H995" s="182"/>
      <c r="I995" s="182"/>
      <c r="J995" s="182"/>
      <c r="K995" s="182"/>
      <c r="L995" s="182"/>
      <c r="M995" s="182"/>
      <c r="N995" s="182"/>
      <c r="O995" s="182"/>
      <c r="P995" s="182"/>
      <c r="Q995" s="182"/>
      <c r="R995" s="182"/>
      <c r="S995" s="182"/>
      <c r="T995" s="182"/>
      <c r="U995" s="182"/>
      <c r="V995" s="182"/>
      <c r="W995" s="182"/>
      <c r="X995" s="182"/>
      <c r="Y995" s="182"/>
      <c r="Z995" s="182"/>
      <c r="AA995" s="182"/>
      <c r="AB995" s="182"/>
    </row>
    <row r="996" spans="1:28" ht="17">
      <c r="A996" s="182"/>
      <c r="B996" s="182"/>
      <c r="C996" s="182"/>
      <c r="D996" s="182"/>
      <c r="E996" s="182"/>
      <c r="F996" s="182"/>
      <c r="G996" s="431"/>
      <c r="H996" s="182"/>
      <c r="I996" s="182"/>
      <c r="J996" s="182"/>
      <c r="K996" s="182"/>
      <c r="L996" s="182"/>
      <c r="M996" s="182"/>
      <c r="N996" s="182"/>
      <c r="O996" s="182"/>
      <c r="P996" s="182"/>
      <c r="Q996" s="182"/>
      <c r="R996" s="182"/>
      <c r="S996" s="182"/>
      <c r="T996" s="182"/>
      <c r="U996" s="182"/>
      <c r="V996" s="182"/>
      <c r="W996" s="182"/>
      <c r="X996" s="182"/>
      <c r="Y996" s="182"/>
      <c r="Z996" s="182"/>
      <c r="AA996" s="182"/>
      <c r="AB996" s="182"/>
    </row>
    <row r="997" spans="1:28" ht="17">
      <c r="A997" s="182"/>
      <c r="B997" s="182"/>
      <c r="C997" s="182"/>
      <c r="D997" s="182"/>
      <c r="E997" s="182"/>
      <c r="F997" s="182"/>
      <c r="G997" s="431"/>
      <c r="H997" s="182"/>
      <c r="I997" s="182"/>
      <c r="J997" s="182"/>
      <c r="K997" s="182"/>
      <c r="L997" s="182"/>
      <c r="M997" s="182"/>
      <c r="N997" s="182"/>
      <c r="O997" s="182"/>
      <c r="P997" s="182"/>
      <c r="Q997" s="182"/>
      <c r="R997" s="182"/>
      <c r="S997" s="182"/>
      <c r="T997" s="182"/>
      <c r="U997" s="182"/>
      <c r="V997" s="182"/>
      <c r="W997" s="182"/>
      <c r="X997" s="182"/>
      <c r="Y997" s="182"/>
      <c r="Z997" s="182"/>
      <c r="AA997" s="182"/>
      <c r="AB997" s="182"/>
    </row>
    <row r="998" spans="1:28" ht="17">
      <c r="A998" s="182"/>
      <c r="B998" s="182"/>
      <c r="C998" s="182"/>
      <c r="D998" s="182"/>
      <c r="E998" s="182"/>
      <c r="F998" s="182"/>
      <c r="G998" s="431"/>
      <c r="H998" s="182"/>
      <c r="I998" s="182"/>
      <c r="J998" s="182"/>
      <c r="K998" s="182"/>
      <c r="L998" s="182"/>
      <c r="M998" s="182"/>
      <c r="N998" s="182"/>
      <c r="O998" s="182"/>
      <c r="P998" s="182"/>
      <c r="Q998" s="182"/>
      <c r="R998" s="182"/>
      <c r="S998" s="182"/>
      <c r="T998" s="182"/>
      <c r="U998" s="182"/>
      <c r="V998" s="182"/>
      <c r="W998" s="182"/>
      <c r="X998" s="182"/>
      <c r="Y998" s="182"/>
      <c r="Z998" s="182"/>
      <c r="AA998" s="182"/>
      <c r="AB998" s="182"/>
    </row>
    <row r="999" spans="1:28" ht="17">
      <c r="A999" s="182"/>
      <c r="B999" s="182"/>
      <c r="C999" s="182"/>
      <c r="D999" s="182"/>
      <c r="E999" s="182"/>
      <c r="F999" s="182"/>
      <c r="G999" s="431"/>
      <c r="H999" s="182"/>
      <c r="I999" s="182"/>
      <c r="J999" s="182"/>
      <c r="K999" s="182"/>
      <c r="L999" s="182"/>
      <c r="M999" s="182"/>
      <c r="N999" s="182"/>
      <c r="O999" s="182"/>
      <c r="P999" s="182"/>
      <c r="Q999" s="182"/>
      <c r="R999" s="182"/>
      <c r="S999" s="182"/>
      <c r="T999" s="182"/>
      <c r="U999" s="182"/>
      <c r="V999" s="182"/>
      <c r="W999" s="182"/>
      <c r="X999" s="182"/>
      <c r="Y999" s="182"/>
      <c r="Z999" s="182"/>
      <c r="AA999" s="182"/>
      <c r="AB999" s="182"/>
    </row>
    <row r="1000" spans="1:28" ht="17">
      <c r="A1000" s="182"/>
      <c r="B1000" s="182"/>
      <c r="C1000" s="182"/>
      <c r="D1000" s="182"/>
      <c r="E1000" s="182"/>
      <c r="F1000" s="182"/>
      <c r="G1000" s="431"/>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row>
    <row r="1001" spans="1:28" ht="17">
      <c r="A1001" s="182"/>
      <c r="B1001" s="182"/>
      <c r="C1001" s="182"/>
      <c r="D1001" s="182"/>
      <c r="E1001" s="182"/>
      <c r="F1001" s="182"/>
      <c r="G1001" s="431"/>
      <c r="H1001" s="182"/>
      <c r="I1001" s="182"/>
      <c r="J1001" s="182"/>
      <c r="K1001" s="182"/>
      <c r="L1001" s="182"/>
      <c r="M1001" s="182"/>
      <c r="N1001" s="182"/>
      <c r="O1001" s="182"/>
      <c r="P1001" s="182"/>
      <c r="Q1001" s="182"/>
      <c r="R1001" s="182"/>
      <c r="S1001" s="182"/>
      <c r="T1001" s="182"/>
      <c r="U1001" s="182"/>
      <c r="V1001" s="182"/>
      <c r="W1001" s="182"/>
      <c r="X1001" s="182"/>
      <c r="Y1001" s="182"/>
      <c r="Z1001" s="182"/>
      <c r="AA1001" s="182"/>
      <c r="AB1001" s="182"/>
    </row>
    <row r="1002" spans="1:28" ht="17">
      <c r="A1002" s="182"/>
      <c r="B1002" s="182"/>
      <c r="C1002" s="182"/>
      <c r="D1002" s="182"/>
      <c r="E1002" s="182"/>
      <c r="F1002" s="182"/>
      <c r="G1002" s="431"/>
      <c r="H1002" s="182"/>
      <c r="I1002" s="182"/>
      <c r="J1002" s="182"/>
      <c r="K1002" s="182"/>
      <c r="L1002" s="182"/>
      <c r="M1002" s="182"/>
      <c r="N1002" s="182"/>
      <c r="O1002" s="182"/>
      <c r="P1002" s="182"/>
      <c r="Q1002" s="182"/>
      <c r="R1002" s="182"/>
      <c r="S1002" s="182"/>
      <c r="T1002" s="182"/>
      <c r="U1002" s="182"/>
      <c r="V1002" s="182"/>
      <c r="W1002" s="182"/>
      <c r="X1002" s="182"/>
      <c r="Y1002" s="182"/>
      <c r="Z1002" s="182"/>
      <c r="AA1002" s="182"/>
      <c r="AB1002" s="182"/>
    </row>
    <row r="1003" spans="1:28" ht="17">
      <c r="A1003" s="182"/>
      <c r="B1003" s="182"/>
      <c r="C1003" s="182"/>
      <c r="D1003" s="182"/>
      <c r="E1003" s="182"/>
      <c r="F1003" s="182"/>
      <c r="G1003" s="431"/>
      <c r="H1003" s="182"/>
      <c r="I1003" s="182"/>
      <c r="J1003" s="182"/>
      <c r="K1003" s="182"/>
      <c r="L1003" s="182"/>
      <c r="M1003" s="182"/>
      <c r="N1003" s="182"/>
      <c r="O1003" s="182"/>
      <c r="P1003" s="182"/>
      <c r="Q1003" s="182"/>
      <c r="R1003" s="182"/>
      <c r="S1003" s="182"/>
      <c r="T1003" s="182"/>
      <c r="U1003" s="182"/>
      <c r="V1003" s="182"/>
      <c r="W1003" s="182"/>
      <c r="X1003" s="182"/>
      <c r="Y1003" s="182"/>
      <c r="Z1003" s="182"/>
      <c r="AA1003" s="182"/>
      <c r="AB1003" s="182"/>
    </row>
    <row r="1004" spans="1:28" ht="17">
      <c r="A1004" s="182"/>
      <c r="B1004" s="182"/>
      <c r="C1004" s="182"/>
      <c r="D1004" s="182"/>
      <c r="E1004" s="182"/>
      <c r="F1004" s="182"/>
      <c r="G1004" s="431"/>
      <c r="H1004" s="182"/>
      <c r="I1004" s="182"/>
      <c r="J1004" s="182"/>
      <c r="K1004" s="182"/>
      <c r="L1004" s="182"/>
      <c r="M1004" s="182"/>
      <c r="N1004" s="182"/>
      <c r="O1004" s="182"/>
      <c r="P1004" s="182"/>
      <c r="Q1004" s="182"/>
      <c r="R1004" s="182"/>
      <c r="S1004" s="182"/>
      <c r="T1004" s="182"/>
      <c r="U1004" s="182"/>
      <c r="V1004" s="182"/>
      <c r="W1004" s="182"/>
      <c r="X1004" s="182"/>
      <c r="Y1004" s="182"/>
      <c r="Z1004" s="182"/>
      <c r="AA1004" s="182"/>
      <c r="AB1004" s="182"/>
    </row>
    <row r="1005" spans="1:28" ht="17">
      <c r="A1005" s="182"/>
      <c r="B1005" s="182"/>
      <c r="C1005" s="182"/>
      <c r="D1005" s="182"/>
      <c r="E1005" s="182"/>
      <c r="F1005" s="182"/>
      <c r="G1005" s="431"/>
      <c r="H1005" s="182"/>
      <c r="I1005" s="182"/>
      <c r="J1005" s="182"/>
      <c r="K1005" s="182"/>
      <c r="L1005" s="182"/>
      <c r="M1005" s="182"/>
      <c r="N1005" s="182"/>
      <c r="O1005" s="182"/>
      <c r="P1005" s="182"/>
      <c r="Q1005" s="182"/>
      <c r="R1005" s="182"/>
      <c r="S1005" s="182"/>
      <c r="T1005" s="182"/>
      <c r="U1005" s="182"/>
      <c r="V1005" s="182"/>
      <c r="W1005" s="182"/>
      <c r="X1005" s="182"/>
      <c r="Y1005" s="182"/>
      <c r="Z1005" s="182"/>
      <c r="AA1005" s="182"/>
      <c r="AB1005" s="182"/>
    </row>
    <row r="1006" spans="1:28" ht="17">
      <c r="A1006" s="182"/>
      <c r="B1006" s="182"/>
      <c r="C1006" s="182"/>
      <c r="D1006" s="182"/>
      <c r="E1006" s="182"/>
      <c r="F1006" s="182"/>
      <c r="G1006" s="431"/>
      <c r="H1006" s="182"/>
      <c r="I1006" s="182"/>
      <c r="J1006" s="182"/>
      <c r="K1006" s="182"/>
      <c r="L1006" s="182"/>
      <c r="M1006" s="182"/>
      <c r="N1006" s="182"/>
      <c r="O1006" s="182"/>
      <c r="P1006" s="182"/>
      <c r="Q1006" s="182"/>
      <c r="R1006" s="182"/>
      <c r="S1006" s="182"/>
      <c r="T1006" s="182"/>
      <c r="U1006" s="182"/>
      <c r="V1006" s="182"/>
      <c r="W1006" s="182"/>
      <c r="X1006" s="182"/>
      <c r="Y1006" s="182"/>
      <c r="Z1006" s="182"/>
      <c r="AA1006" s="182"/>
      <c r="AB1006" s="182"/>
    </row>
    <row r="1007" spans="1:28" ht="17">
      <c r="A1007" s="182"/>
      <c r="B1007" s="182"/>
      <c r="C1007" s="182"/>
      <c r="D1007" s="182"/>
      <c r="E1007" s="182"/>
      <c r="F1007" s="182"/>
      <c r="G1007" s="431"/>
      <c r="H1007" s="182"/>
      <c r="I1007" s="182"/>
      <c r="J1007" s="182"/>
      <c r="K1007" s="182"/>
      <c r="L1007" s="182"/>
      <c r="M1007" s="182"/>
      <c r="N1007" s="182"/>
      <c r="O1007" s="182"/>
      <c r="P1007" s="182"/>
      <c r="Q1007" s="182"/>
      <c r="R1007" s="182"/>
      <c r="S1007" s="182"/>
      <c r="T1007" s="182"/>
      <c r="U1007" s="182"/>
      <c r="V1007" s="182"/>
      <c r="W1007" s="182"/>
      <c r="X1007" s="182"/>
      <c r="Y1007" s="182"/>
      <c r="Z1007" s="182"/>
      <c r="AA1007" s="182"/>
      <c r="AB1007" s="182"/>
    </row>
    <row r="1008" spans="1:28" ht="17">
      <c r="A1008" s="182"/>
      <c r="B1008" s="182"/>
      <c r="C1008" s="182"/>
      <c r="D1008" s="182"/>
      <c r="E1008" s="182"/>
      <c r="F1008" s="182"/>
      <c r="G1008" s="431"/>
      <c r="H1008" s="182"/>
      <c r="I1008" s="182"/>
      <c r="J1008" s="182"/>
      <c r="K1008" s="182"/>
      <c r="L1008" s="182"/>
      <c r="M1008" s="182"/>
      <c r="N1008" s="182"/>
      <c r="O1008" s="182"/>
      <c r="P1008" s="182"/>
      <c r="Q1008" s="182"/>
      <c r="R1008" s="182"/>
      <c r="S1008" s="182"/>
      <c r="T1008" s="182"/>
      <c r="U1008" s="182"/>
      <c r="V1008" s="182"/>
      <c r="W1008" s="182"/>
      <c r="X1008" s="182"/>
      <c r="Y1008" s="182"/>
      <c r="Z1008" s="182"/>
      <c r="AA1008" s="182"/>
      <c r="AB1008" s="182"/>
    </row>
    <row r="1009" spans="1:28" ht="17">
      <c r="A1009" s="182"/>
      <c r="B1009" s="182"/>
      <c r="C1009" s="182"/>
      <c r="D1009" s="182"/>
      <c r="E1009" s="182"/>
      <c r="F1009" s="182"/>
      <c r="G1009" s="431"/>
      <c r="H1009" s="182"/>
      <c r="I1009" s="182"/>
      <c r="J1009" s="182"/>
      <c r="K1009" s="182"/>
      <c r="L1009" s="182"/>
      <c r="M1009" s="182"/>
      <c r="N1009" s="182"/>
      <c r="O1009" s="182"/>
      <c r="P1009" s="182"/>
      <c r="Q1009" s="182"/>
      <c r="R1009" s="182"/>
      <c r="S1009" s="182"/>
      <c r="T1009" s="182"/>
      <c r="U1009" s="182"/>
      <c r="V1009" s="182"/>
      <c r="W1009" s="182"/>
      <c r="X1009" s="182"/>
      <c r="Y1009" s="182"/>
      <c r="Z1009" s="182"/>
      <c r="AA1009" s="182"/>
      <c r="AB1009" s="182"/>
    </row>
    <row r="1010" spans="1:28" ht="17">
      <c r="A1010" s="182"/>
      <c r="B1010" s="182"/>
      <c r="C1010" s="182"/>
      <c r="D1010" s="182"/>
      <c r="E1010" s="182"/>
      <c r="F1010" s="182"/>
      <c r="G1010" s="431"/>
      <c r="H1010" s="182"/>
      <c r="I1010" s="182"/>
      <c r="J1010" s="182"/>
      <c r="K1010" s="182"/>
      <c r="L1010" s="182"/>
      <c r="M1010" s="182"/>
      <c r="N1010" s="182"/>
      <c r="O1010" s="182"/>
      <c r="P1010" s="182"/>
      <c r="Q1010" s="182"/>
      <c r="R1010" s="182"/>
      <c r="S1010" s="182"/>
      <c r="T1010" s="182"/>
      <c r="U1010" s="182"/>
      <c r="V1010" s="182"/>
      <c r="W1010" s="182"/>
      <c r="X1010" s="182"/>
      <c r="Y1010" s="182"/>
      <c r="Z1010" s="182"/>
      <c r="AA1010" s="182"/>
      <c r="AB1010" s="182"/>
    </row>
    <row r="1011" spans="1:28" ht="17">
      <c r="A1011" s="182"/>
      <c r="B1011" s="182"/>
      <c r="C1011" s="182"/>
      <c r="D1011" s="182"/>
      <c r="E1011" s="182"/>
      <c r="F1011" s="182"/>
      <c r="G1011" s="431"/>
      <c r="H1011" s="182"/>
      <c r="I1011" s="182"/>
      <c r="J1011" s="182"/>
      <c r="K1011" s="182"/>
      <c r="L1011" s="182"/>
      <c r="M1011" s="182"/>
      <c r="N1011" s="182"/>
      <c r="O1011" s="182"/>
      <c r="P1011" s="182"/>
      <c r="Q1011" s="182"/>
      <c r="R1011" s="182"/>
      <c r="S1011" s="182"/>
      <c r="T1011" s="182"/>
      <c r="U1011" s="182"/>
      <c r="V1011" s="182"/>
      <c r="W1011" s="182"/>
      <c r="X1011" s="182"/>
      <c r="Y1011" s="182"/>
      <c r="Z1011" s="182"/>
      <c r="AA1011" s="182"/>
      <c r="AB1011" s="182"/>
    </row>
    <row r="1012" spans="1:28" ht="17">
      <c r="A1012" s="182"/>
      <c r="B1012" s="182"/>
      <c r="C1012" s="182"/>
      <c r="D1012" s="182"/>
      <c r="E1012" s="182"/>
      <c r="F1012" s="182"/>
      <c r="G1012" s="431"/>
      <c r="H1012" s="182"/>
      <c r="I1012" s="182"/>
      <c r="J1012" s="182"/>
      <c r="K1012" s="182"/>
      <c r="L1012" s="182"/>
      <c r="M1012" s="182"/>
      <c r="N1012" s="182"/>
      <c r="O1012" s="182"/>
      <c r="P1012" s="182"/>
      <c r="Q1012" s="182"/>
      <c r="R1012" s="182"/>
      <c r="S1012" s="182"/>
      <c r="T1012" s="182"/>
      <c r="U1012" s="182"/>
      <c r="V1012" s="182"/>
      <c r="W1012" s="182"/>
      <c r="X1012" s="182"/>
      <c r="Y1012" s="182"/>
      <c r="Z1012" s="182"/>
      <c r="AA1012" s="182"/>
      <c r="AB1012" s="182"/>
    </row>
    <row r="1013" spans="1:28" ht="17">
      <c r="A1013" s="182"/>
      <c r="B1013" s="182"/>
      <c r="C1013" s="182"/>
      <c r="D1013" s="182"/>
      <c r="E1013" s="182"/>
      <c r="F1013" s="182"/>
      <c r="G1013" s="431"/>
      <c r="H1013" s="182"/>
      <c r="I1013" s="182"/>
      <c r="J1013" s="182"/>
      <c r="K1013" s="182"/>
      <c r="L1013" s="182"/>
      <c r="M1013" s="182"/>
      <c r="N1013" s="182"/>
      <c r="O1013" s="182"/>
      <c r="P1013" s="182"/>
      <c r="Q1013" s="182"/>
      <c r="R1013" s="182"/>
      <c r="S1013" s="182"/>
      <c r="T1013" s="182"/>
      <c r="U1013" s="182"/>
      <c r="V1013" s="182"/>
      <c r="W1013" s="182"/>
      <c r="X1013" s="182"/>
      <c r="Y1013" s="182"/>
      <c r="Z1013" s="182"/>
      <c r="AA1013" s="182"/>
      <c r="AB1013" s="182"/>
    </row>
    <row r="1014" spans="1:28" ht="17">
      <c r="A1014" s="182"/>
      <c r="B1014" s="182"/>
      <c r="C1014" s="182"/>
      <c r="D1014" s="182"/>
      <c r="E1014" s="182"/>
      <c r="F1014" s="182"/>
      <c r="G1014" s="431"/>
      <c r="H1014" s="182"/>
      <c r="I1014" s="182"/>
      <c r="J1014" s="182"/>
      <c r="K1014" s="182"/>
      <c r="L1014" s="182"/>
      <c r="M1014" s="182"/>
      <c r="N1014" s="182"/>
      <c r="O1014" s="182"/>
      <c r="P1014" s="182"/>
      <c r="Q1014" s="182"/>
      <c r="R1014" s="182"/>
      <c r="S1014" s="182"/>
      <c r="T1014" s="182"/>
      <c r="U1014" s="182"/>
      <c r="V1014" s="182"/>
      <c r="W1014" s="182"/>
      <c r="X1014" s="182"/>
      <c r="Y1014" s="182"/>
      <c r="Z1014" s="182"/>
      <c r="AA1014" s="182"/>
      <c r="AB1014" s="182"/>
    </row>
    <row r="1015" spans="1:28" ht="17">
      <c r="A1015" s="182"/>
      <c r="B1015" s="182"/>
      <c r="C1015" s="182"/>
      <c r="D1015" s="182"/>
      <c r="E1015" s="182"/>
      <c r="F1015" s="182"/>
      <c r="G1015" s="431"/>
      <c r="H1015" s="182"/>
      <c r="I1015" s="182"/>
      <c r="J1015" s="182"/>
      <c r="K1015" s="182"/>
      <c r="L1015" s="182"/>
      <c r="M1015" s="182"/>
      <c r="N1015" s="182"/>
      <c r="O1015" s="182"/>
      <c r="P1015" s="182"/>
      <c r="Q1015" s="182"/>
      <c r="R1015" s="182"/>
      <c r="S1015" s="182"/>
      <c r="T1015" s="182"/>
      <c r="U1015" s="182"/>
      <c r="V1015" s="182"/>
      <c r="W1015" s="182"/>
      <c r="X1015" s="182"/>
      <c r="Y1015" s="182"/>
      <c r="Z1015" s="182"/>
      <c r="AA1015" s="182"/>
      <c r="AB1015" s="182"/>
    </row>
    <row r="1016" spans="1:28" ht="17">
      <c r="A1016" s="182"/>
      <c r="B1016" s="182"/>
      <c r="C1016" s="182"/>
      <c r="D1016" s="182"/>
      <c r="E1016" s="182"/>
      <c r="F1016" s="182"/>
      <c r="G1016" s="431"/>
      <c r="H1016" s="182"/>
      <c r="I1016" s="182"/>
      <c r="J1016" s="182"/>
      <c r="K1016" s="182"/>
      <c r="L1016" s="182"/>
      <c r="M1016" s="182"/>
      <c r="N1016" s="182"/>
      <c r="O1016" s="182"/>
      <c r="P1016" s="182"/>
      <c r="Q1016" s="182"/>
      <c r="R1016" s="182"/>
      <c r="S1016" s="182"/>
      <c r="T1016" s="182"/>
      <c r="U1016" s="182"/>
      <c r="V1016" s="182"/>
      <c r="W1016" s="182"/>
      <c r="X1016" s="182"/>
      <c r="Y1016" s="182"/>
      <c r="Z1016" s="182"/>
      <c r="AA1016" s="182"/>
      <c r="AB1016" s="182"/>
    </row>
    <row r="1017" spans="1:28" ht="17">
      <c r="A1017" s="182"/>
      <c r="B1017" s="182"/>
      <c r="C1017" s="182"/>
      <c r="D1017" s="182"/>
      <c r="E1017" s="182"/>
      <c r="F1017" s="182"/>
      <c r="G1017" s="431"/>
      <c r="H1017" s="182"/>
      <c r="I1017" s="182"/>
      <c r="J1017" s="182"/>
      <c r="K1017" s="182"/>
      <c r="L1017" s="182"/>
      <c r="M1017" s="182"/>
      <c r="N1017" s="182"/>
      <c r="O1017" s="182"/>
      <c r="P1017" s="182"/>
      <c r="Q1017" s="182"/>
      <c r="R1017" s="182"/>
      <c r="S1017" s="182"/>
      <c r="T1017" s="182"/>
      <c r="U1017" s="182"/>
      <c r="V1017" s="182"/>
      <c r="W1017" s="182"/>
      <c r="X1017" s="182"/>
      <c r="Y1017" s="182"/>
      <c r="Z1017" s="182"/>
      <c r="AA1017" s="182"/>
      <c r="AB1017" s="182"/>
    </row>
    <row r="1018" spans="1:28" ht="17">
      <c r="A1018" s="182"/>
      <c r="B1018" s="182"/>
      <c r="C1018" s="182"/>
      <c r="D1018" s="182"/>
      <c r="E1018" s="182"/>
      <c r="F1018" s="182"/>
      <c r="G1018" s="431"/>
      <c r="H1018" s="182"/>
      <c r="I1018" s="182"/>
      <c r="J1018" s="182"/>
      <c r="K1018" s="182"/>
      <c r="L1018" s="182"/>
      <c r="M1018" s="182"/>
      <c r="N1018" s="182"/>
      <c r="O1018" s="182"/>
      <c r="P1018" s="182"/>
      <c r="Q1018" s="182"/>
      <c r="R1018" s="182"/>
      <c r="S1018" s="182"/>
      <c r="T1018" s="182"/>
      <c r="U1018" s="182"/>
      <c r="V1018" s="182"/>
      <c r="W1018" s="182"/>
      <c r="X1018" s="182"/>
      <c r="Y1018" s="182"/>
      <c r="Z1018" s="182"/>
      <c r="AA1018" s="182"/>
      <c r="AB1018" s="182"/>
    </row>
    <row r="1019" spans="1:28" ht="17">
      <c r="A1019" s="182"/>
      <c r="B1019" s="182"/>
      <c r="C1019" s="182"/>
      <c r="D1019" s="182"/>
      <c r="E1019" s="182"/>
      <c r="F1019" s="182"/>
      <c r="G1019" s="431"/>
      <c r="H1019" s="182"/>
      <c r="I1019" s="182"/>
      <c r="J1019" s="182"/>
      <c r="K1019" s="182"/>
      <c r="L1019" s="182"/>
      <c r="M1019" s="182"/>
      <c r="N1019" s="182"/>
      <c r="O1019" s="182"/>
      <c r="P1019" s="182"/>
      <c r="Q1019" s="182"/>
      <c r="R1019" s="182"/>
      <c r="S1019" s="182"/>
      <c r="T1019" s="182"/>
      <c r="U1019" s="182"/>
      <c r="V1019" s="182"/>
      <c r="W1019" s="182"/>
      <c r="X1019" s="182"/>
      <c r="Y1019" s="182"/>
      <c r="Z1019" s="182"/>
      <c r="AA1019" s="182"/>
      <c r="AB1019" s="182"/>
    </row>
    <row r="1020" spans="1:28" ht="17">
      <c r="A1020" s="182"/>
      <c r="B1020" s="182"/>
      <c r="C1020" s="182"/>
      <c r="D1020" s="182"/>
      <c r="E1020" s="182"/>
      <c r="F1020" s="182"/>
      <c r="G1020" s="431"/>
      <c r="H1020" s="182"/>
      <c r="I1020" s="182"/>
      <c r="J1020" s="182"/>
      <c r="K1020" s="182"/>
      <c r="L1020" s="182"/>
      <c r="M1020" s="182"/>
      <c r="N1020" s="182"/>
      <c r="O1020" s="182"/>
      <c r="P1020" s="182"/>
      <c r="Q1020" s="182"/>
      <c r="R1020" s="182"/>
      <c r="S1020" s="182"/>
      <c r="T1020" s="182"/>
      <c r="U1020" s="182"/>
      <c r="V1020" s="182"/>
      <c r="W1020" s="182"/>
      <c r="X1020" s="182"/>
      <c r="Y1020" s="182"/>
      <c r="Z1020" s="182"/>
      <c r="AA1020" s="182"/>
      <c r="AB1020" s="182"/>
    </row>
    <row r="1021" spans="1:28" ht="17">
      <c r="A1021" s="182"/>
      <c r="B1021" s="182"/>
      <c r="C1021" s="182"/>
      <c r="D1021" s="182"/>
      <c r="E1021" s="182"/>
      <c r="F1021" s="182"/>
      <c r="G1021" s="431"/>
      <c r="H1021" s="182"/>
      <c r="I1021" s="182"/>
      <c r="J1021" s="182"/>
      <c r="K1021" s="182"/>
      <c r="L1021" s="182"/>
      <c r="M1021" s="182"/>
      <c r="N1021" s="182"/>
      <c r="O1021" s="182"/>
      <c r="P1021" s="182"/>
      <c r="Q1021" s="182"/>
      <c r="R1021" s="182"/>
      <c r="S1021" s="182"/>
      <c r="T1021" s="182"/>
      <c r="U1021" s="182"/>
      <c r="V1021" s="182"/>
      <c r="W1021" s="182"/>
      <c r="X1021" s="182"/>
      <c r="Y1021" s="182"/>
      <c r="Z1021" s="182"/>
      <c r="AA1021" s="182"/>
      <c r="AB1021" s="182"/>
    </row>
    <row r="1022" spans="1:28" ht="17">
      <c r="A1022" s="182"/>
      <c r="B1022" s="182"/>
      <c r="C1022" s="182"/>
      <c r="D1022" s="182"/>
      <c r="E1022" s="182"/>
      <c r="F1022" s="182"/>
      <c r="G1022" s="431"/>
      <c r="H1022" s="182"/>
      <c r="I1022" s="182"/>
      <c r="J1022" s="182"/>
      <c r="K1022" s="182"/>
      <c r="L1022" s="182"/>
      <c r="M1022" s="182"/>
      <c r="N1022" s="182"/>
      <c r="O1022" s="182"/>
      <c r="P1022" s="182"/>
      <c r="Q1022" s="182"/>
      <c r="R1022" s="182"/>
      <c r="S1022" s="182"/>
      <c r="T1022" s="182"/>
      <c r="U1022" s="182"/>
      <c r="V1022" s="182"/>
      <c r="W1022" s="182"/>
      <c r="X1022" s="182"/>
      <c r="Y1022" s="182"/>
      <c r="Z1022" s="182"/>
      <c r="AA1022" s="182"/>
      <c r="AB1022" s="182"/>
    </row>
    <row r="1023" spans="1:28" ht="17">
      <c r="A1023" s="182"/>
      <c r="B1023" s="182"/>
      <c r="C1023" s="182"/>
      <c r="D1023" s="182"/>
      <c r="E1023" s="182"/>
      <c r="F1023" s="182"/>
      <c r="G1023" s="431"/>
      <c r="H1023" s="182"/>
      <c r="I1023" s="182"/>
      <c r="J1023" s="182"/>
      <c r="K1023" s="182"/>
      <c r="L1023" s="182"/>
      <c r="M1023" s="182"/>
      <c r="N1023" s="182"/>
      <c r="O1023" s="182"/>
      <c r="P1023" s="182"/>
      <c r="Q1023" s="182"/>
      <c r="R1023" s="182"/>
      <c r="S1023" s="182"/>
      <c r="T1023" s="182"/>
      <c r="U1023" s="182"/>
      <c r="V1023" s="182"/>
      <c r="W1023" s="182"/>
      <c r="X1023" s="182"/>
      <c r="Y1023" s="182"/>
      <c r="Z1023" s="182"/>
      <c r="AA1023" s="182"/>
      <c r="AB1023" s="182"/>
    </row>
    <row r="1024" spans="1:28" ht="17">
      <c r="A1024" s="182"/>
      <c r="B1024" s="182"/>
      <c r="C1024" s="182"/>
      <c r="D1024" s="182"/>
      <c r="E1024" s="182"/>
      <c r="F1024" s="182"/>
      <c r="G1024" s="431"/>
      <c r="H1024" s="182"/>
      <c r="I1024" s="182"/>
      <c r="J1024" s="182"/>
      <c r="K1024" s="182"/>
      <c r="L1024" s="182"/>
      <c r="M1024" s="182"/>
      <c r="N1024" s="182"/>
      <c r="O1024" s="182"/>
      <c r="P1024" s="182"/>
      <c r="Q1024" s="182"/>
      <c r="R1024" s="182"/>
      <c r="S1024" s="182"/>
      <c r="T1024" s="182"/>
      <c r="U1024" s="182"/>
      <c r="V1024" s="182"/>
      <c r="W1024" s="182"/>
      <c r="X1024" s="182"/>
      <c r="Y1024" s="182"/>
      <c r="Z1024" s="182"/>
      <c r="AA1024" s="182"/>
      <c r="AB1024" s="182"/>
    </row>
    <row r="1025" spans="1:28" ht="17">
      <c r="A1025" s="182"/>
      <c r="B1025" s="182"/>
      <c r="C1025" s="182"/>
      <c r="D1025" s="182"/>
      <c r="E1025" s="182"/>
      <c r="F1025" s="182"/>
      <c r="G1025" s="431"/>
      <c r="H1025" s="182"/>
      <c r="I1025" s="182"/>
      <c r="J1025" s="182"/>
      <c r="K1025" s="182"/>
      <c r="L1025" s="182"/>
      <c r="M1025" s="182"/>
      <c r="N1025" s="182"/>
      <c r="O1025" s="182"/>
      <c r="P1025" s="182"/>
      <c r="Q1025" s="182"/>
      <c r="R1025" s="182"/>
      <c r="S1025" s="182"/>
      <c r="T1025" s="182"/>
      <c r="U1025" s="182"/>
      <c r="V1025" s="182"/>
      <c r="W1025" s="182"/>
      <c r="X1025" s="182"/>
      <c r="Y1025" s="182"/>
      <c r="Z1025" s="182"/>
      <c r="AA1025" s="182"/>
      <c r="AB1025" s="182"/>
    </row>
    <row r="1026" spans="1:28" ht="17">
      <c r="A1026" s="182"/>
      <c r="B1026" s="182"/>
      <c r="C1026" s="182"/>
      <c r="D1026" s="182"/>
      <c r="E1026" s="182"/>
      <c r="F1026" s="182"/>
      <c r="G1026" s="431"/>
      <c r="H1026" s="182"/>
      <c r="I1026" s="182"/>
      <c r="J1026" s="182"/>
      <c r="K1026" s="182"/>
      <c r="L1026" s="182"/>
      <c r="M1026" s="182"/>
      <c r="N1026" s="182"/>
      <c r="O1026" s="182"/>
      <c r="P1026" s="182"/>
      <c r="Q1026" s="182"/>
      <c r="R1026" s="182"/>
      <c r="S1026" s="182"/>
      <c r="T1026" s="182"/>
      <c r="U1026" s="182"/>
      <c r="V1026" s="182"/>
      <c r="W1026" s="182"/>
      <c r="X1026" s="182"/>
      <c r="Y1026" s="182"/>
      <c r="Z1026" s="182"/>
      <c r="AA1026" s="182"/>
      <c r="AB1026" s="182"/>
    </row>
    <row r="1027" spans="1:28" ht="17">
      <c r="A1027" s="182"/>
      <c r="B1027" s="182"/>
      <c r="C1027" s="182"/>
      <c r="D1027" s="182"/>
      <c r="E1027" s="182"/>
      <c r="F1027" s="182"/>
      <c r="G1027" s="431"/>
      <c r="H1027" s="182"/>
      <c r="I1027" s="182"/>
      <c r="J1027" s="182"/>
      <c r="K1027" s="182"/>
      <c r="L1027" s="182"/>
      <c r="M1027" s="182"/>
      <c r="N1027" s="182"/>
      <c r="O1027" s="182"/>
      <c r="P1027" s="182"/>
      <c r="Q1027" s="182"/>
      <c r="R1027" s="182"/>
      <c r="S1027" s="182"/>
      <c r="T1027" s="182"/>
      <c r="U1027" s="182"/>
      <c r="V1027" s="182"/>
      <c r="W1027" s="182"/>
      <c r="X1027" s="182"/>
      <c r="Y1027" s="182"/>
      <c r="Z1027" s="182"/>
      <c r="AA1027" s="182"/>
      <c r="AB1027" s="182"/>
    </row>
    <row r="1028" spans="1:28" ht="17">
      <c r="A1028" s="182"/>
      <c r="B1028" s="182"/>
      <c r="C1028" s="182"/>
      <c r="D1028" s="182"/>
      <c r="E1028" s="182"/>
      <c r="F1028" s="182"/>
      <c r="G1028" s="431"/>
      <c r="H1028" s="182"/>
      <c r="I1028" s="182"/>
      <c r="J1028" s="182"/>
      <c r="K1028" s="182"/>
      <c r="L1028" s="182"/>
      <c r="M1028" s="182"/>
      <c r="N1028" s="182"/>
      <c r="O1028" s="182"/>
      <c r="P1028" s="182"/>
      <c r="Q1028" s="182"/>
      <c r="R1028" s="182"/>
      <c r="S1028" s="182"/>
      <c r="T1028" s="182"/>
      <c r="U1028" s="182"/>
      <c r="V1028" s="182"/>
      <c r="W1028" s="182"/>
      <c r="X1028" s="182"/>
      <c r="Y1028" s="182"/>
      <c r="Z1028" s="182"/>
      <c r="AA1028" s="182"/>
      <c r="AB1028" s="182"/>
    </row>
    <row r="1029" spans="1:28" ht="17">
      <c r="A1029" s="363"/>
      <c r="B1029" s="179"/>
      <c r="C1029" s="180"/>
      <c r="D1029" s="181"/>
      <c r="E1029" s="182"/>
      <c r="F1029" s="182"/>
      <c r="G1029" s="431"/>
      <c r="H1029" s="182"/>
      <c r="I1029" s="183"/>
      <c r="J1029" s="363"/>
      <c r="K1029" s="363"/>
      <c r="L1029" s="363"/>
      <c r="M1029" s="363"/>
      <c r="N1029" s="363"/>
      <c r="O1029" s="363"/>
      <c r="P1029" s="363"/>
      <c r="Q1029" s="363"/>
      <c r="R1029" s="363"/>
      <c r="S1029" s="363"/>
      <c r="T1029" s="363"/>
      <c r="U1029" s="363"/>
      <c r="V1029" s="363"/>
      <c r="W1029" s="363"/>
      <c r="X1029" s="363"/>
      <c r="Y1029" s="363"/>
      <c r="Z1029" s="363"/>
      <c r="AA1029" s="363"/>
      <c r="AB1029" s="363"/>
    </row>
  </sheetData>
  <mergeCells count="1021">
    <mergeCell ref="B8:B21"/>
    <mergeCell ref="B22:C22"/>
    <mergeCell ref="B25:C25"/>
    <mergeCell ref="B26:C26"/>
    <mergeCell ref="B27:C27"/>
    <mergeCell ref="B592:C592"/>
    <mergeCell ref="H592:I592"/>
    <mergeCell ref="B40:B41"/>
    <mergeCell ref="B42:C42"/>
    <mergeCell ref="H42:I42"/>
    <mergeCell ref="H183:I183"/>
    <mergeCell ref="H179:I179"/>
    <mergeCell ref="H184:I184"/>
    <mergeCell ref="H103:I103"/>
    <mergeCell ref="H160:I160"/>
    <mergeCell ref="H159:I159"/>
    <mergeCell ref="H158:I158"/>
    <mergeCell ref="H121:I121"/>
    <mergeCell ref="H122:I122"/>
    <mergeCell ref="H120:I120"/>
    <mergeCell ref="H124:I124"/>
    <mergeCell ref="H96:I96"/>
    <mergeCell ref="H94:I94"/>
    <mergeCell ref="H168:I168"/>
    <mergeCell ref="H137:I137"/>
    <mergeCell ref="H142:I142"/>
    <mergeCell ref="H164:I164"/>
    <mergeCell ref="H163:I163"/>
    <mergeCell ref="H39:I39"/>
    <mergeCell ref="H223:I223"/>
    <mergeCell ref="H224:I224"/>
    <mergeCell ref="H38:I38"/>
    <mergeCell ref="H36:I36"/>
    <mergeCell ref="H37:I37"/>
    <mergeCell ref="H65:I65"/>
    <mergeCell ref="H71:I71"/>
    <mergeCell ref="H72:I72"/>
    <mergeCell ref="H75:I75"/>
    <mergeCell ref="H53:I53"/>
    <mergeCell ref="H52:I52"/>
    <mergeCell ref="H64:I64"/>
    <mergeCell ref="H57:I57"/>
    <mergeCell ref="H78:I78"/>
    <mergeCell ref="H80:I80"/>
    <mergeCell ref="H81:I81"/>
    <mergeCell ref="H95:I95"/>
    <mergeCell ref="H91:I91"/>
    <mergeCell ref="H92:I92"/>
    <mergeCell ref="H66:I66"/>
    <mergeCell ref="H67:I67"/>
    <mergeCell ref="H68:I68"/>
    <mergeCell ref="H101:I101"/>
    <mergeCell ref="H100:I100"/>
    <mergeCell ref="H99:I99"/>
    <mergeCell ref="H98:I98"/>
    <mergeCell ref="H85:I85"/>
    <mergeCell ref="H83:I83"/>
    <mergeCell ref="H86:I86"/>
    <mergeCell ref="H90:I90"/>
    <mergeCell ref="H79:I79"/>
    <mergeCell ref="B77:I77"/>
    <mergeCell ref="H76:I76"/>
    <mergeCell ref="B78:B81"/>
    <mergeCell ref="B84:C84"/>
    <mergeCell ref="B85:C85"/>
    <mergeCell ref="B95:B105"/>
    <mergeCell ref="B92:C92"/>
    <mergeCell ref="B88:I88"/>
    <mergeCell ref="B89:I89"/>
    <mergeCell ref="B87:I87"/>
    <mergeCell ref="H84:I84"/>
    <mergeCell ref="H97:I97"/>
    <mergeCell ref="H146:I146"/>
    <mergeCell ref="H147:I147"/>
    <mergeCell ref="H149:I149"/>
    <mergeCell ref="H155:I155"/>
    <mergeCell ref="H154:I154"/>
    <mergeCell ref="H190:I190"/>
    <mergeCell ref="H191:I191"/>
    <mergeCell ref="H187:I187"/>
    <mergeCell ref="H188:I188"/>
    <mergeCell ref="H186:I186"/>
    <mergeCell ref="H194:I194"/>
    <mergeCell ref="H192:I192"/>
    <mergeCell ref="H128:I128"/>
    <mergeCell ref="H127:I127"/>
    <mergeCell ref="H165:I165"/>
    <mergeCell ref="H166:I166"/>
    <mergeCell ref="H108:I108"/>
    <mergeCell ref="H123:I123"/>
    <mergeCell ref="H140:I140"/>
    <mergeCell ref="H133:I133"/>
    <mergeCell ref="H143:I143"/>
    <mergeCell ref="H141:I141"/>
    <mergeCell ref="H144:I144"/>
    <mergeCell ref="H148:I148"/>
    <mergeCell ref="H167:I167"/>
    <mergeCell ref="H270:I270"/>
    <mergeCell ref="H269:I269"/>
    <mergeCell ref="H290:I290"/>
    <mergeCell ref="H289:I289"/>
    <mergeCell ref="H272:I272"/>
    <mergeCell ref="H273:I273"/>
    <mergeCell ref="H217:I217"/>
    <mergeCell ref="H218:I218"/>
    <mergeCell ref="H282:I282"/>
    <mergeCell ref="B229:I230"/>
    <mergeCell ref="B217:C217"/>
    <mergeCell ref="B218:C218"/>
    <mergeCell ref="B219:I219"/>
    <mergeCell ref="B227:C227"/>
    <mergeCell ref="B228:I228"/>
    <mergeCell ref="H278:I278"/>
    <mergeCell ref="H280:I280"/>
    <mergeCell ref="H246:I246"/>
    <mergeCell ref="H245:I245"/>
    <mergeCell ref="H247:I247"/>
    <mergeCell ref="H249:I249"/>
    <mergeCell ref="B243:B247"/>
    <mergeCell ref="B249:B254"/>
    <mergeCell ref="B264:C264"/>
    <mergeCell ref="B265:C265"/>
    <mergeCell ref="H261:I261"/>
    <mergeCell ref="H220:I220"/>
    <mergeCell ref="B236:I236"/>
    <mergeCell ref="B235:I235"/>
    <mergeCell ref="H214:I214"/>
    <mergeCell ref="H215:I215"/>
    <mergeCell ref="H205:I205"/>
    <mergeCell ref="H206:I206"/>
    <mergeCell ref="H195:I195"/>
    <mergeCell ref="H198:I198"/>
    <mergeCell ref="H197:I197"/>
    <mergeCell ref="H196:I196"/>
    <mergeCell ref="H189:I189"/>
    <mergeCell ref="H193:I193"/>
    <mergeCell ref="H169:I169"/>
    <mergeCell ref="H171:I171"/>
    <mergeCell ref="H170:I170"/>
    <mergeCell ref="H161:I161"/>
    <mergeCell ref="H150:I150"/>
    <mergeCell ref="H151:I151"/>
    <mergeCell ref="H157:I157"/>
    <mergeCell ref="H211:I211"/>
    <mergeCell ref="H200:I200"/>
    <mergeCell ref="H173:I173"/>
    <mergeCell ref="H172:I172"/>
    <mergeCell ref="H174:I174"/>
    <mergeCell ref="H178:I178"/>
    <mergeCell ref="H177:I177"/>
    <mergeCell ref="H176:I176"/>
    <mergeCell ref="H175:I175"/>
    <mergeCell ref="H182:I182"/>
    <mergeCell ref="H152:I152"/>
    <mergeCell ref="H180:I180"/>
    <mergeCell ref="H181:I181"/>
    <mergeCell ref="H199:I199"/>
    <mergeCell ref="H208:I208"/>
    <mergeCell ref="H303:I303"/>
    <mergeCell ref="H302:I302"/>
    <mergeCell ref="H311:I311"/>
    <mergeCell ref="H308:I308"/>
    <mergeCell ref="H309:I309"/>
    <mergeCell ref="H310:I310"/>
    <mergeCell ref="H304:I304"/>
    <mergeCell ref="H305:I305"/>
    <mergeCell ref="H248:I248"/>
    <mergeCell ref="H244:I244"/>
    <mergeCell ref="H256:I256"/>
    <mergeCell ref="H255:I255"/>
    <mergeCell ref="H254:I254"/>
    <mergeCell ref="H253:I253"/>
    <mergeCell ref="H252:I252"/>
    <mergeCell ref="H251:I251"/>
    <mergeCell ref="H250:I250"/>
    <mergeCell ref="H263:I263"/>
    <mergeCell ref="H265:I265"/>
    <mergeCell ref="H264:I264"/>
    <mergeCell ref="H257:I257"/>
    <mergeCell ref="H277:I277"/>
    <mergeCell ref="H276:I276"/>
    <mergeCell ref="H274:I274"/>
    <mergeCell ref="H275:I275"/>
    <mergeCell ref="H299:I299"/>
    <mergeCell ref="H283:I283"/>
    <mergeCell ref="H271:I271"/>
    <mergeCell ref="H260:I260"/>
    <mergeCell ref="H262:I262"/>
    <mergeCell ref="H293:I293"/>
    <mergeCell ref="H294:I294"/>
    <mergeCell ref="H389:I389"/>
    <mergeCell ref="H384:I384"/>
    <mergeCell ref="H335:I335"/>
    <mergeCell ref="H334:I334"/>
    <mergeCell ref="H345:I345"/>
    <mergeCell ref="H346:I346"/>
    <mergeCell ref="H344:I344"/>
    <mergeCell ref="H342:I342"/>
    <mergeCell ref="H343:I343"/>
    <mergeCell ref="H332:I332"/>
    <mergeCell ref="H326:I326"/>
    <mergeCell ref="H320:I320"/>
    <mergeCell ref="H321:I321"/>
    <mergeCell ref="H329:I329"/>
    <mergeCell ref="H328:I328"/>
    <mergeCell ref="H327:I327"/>
    <mergeCell ref="H360:I360"/>
    <mergeCell ref="H375:I375"/>
    <mergeCell ref="H381:I381"/>
    <mergeCell ref="H348:I348"/>
    <mergeCell ref="H347:I347"/>
    <mergeCell ref="H365:I365"/>
    <mergeCell ref="H355:I355"/>
    <mergeCell ref="H354:I354"/>
    <mergeCell ref="H353:I353"/>
    <mergeCell ref="H369:I369"/>
    <mergeCell ref="B362:I362"/>
    <mergeCell ref="B334:C334"/>
    <mergeCell ref="B338:I338"/>
    <mergeCell ref="B320:C320"/>
    <mergeCell ref="H333:I333"/>
    <mergeCell ref="H407:I407"/>
    <mergeCell ref="H411:I411"/>
    <mergeCell ref="H380:I380"/>
    <mergeCell ref="B435:I435"/>
    <mergeCell ref="H439:I439"/>
    <mergeCell ref="H436:I436"/>
    <mergeCell ref="H438:I438"/>
    <mergeCell ref="H451:I451"/>
    <mergeCell ref="H448:I448"/>
    <mergeCell ref="H447:I447"/>
    <mergeCell ref="H457:I457"/>
    <mergeCell ref="H445:I445"/>
    <mergeCell ref="H446:I446"/>
    <mergeCell ref="H376:I376"/>
    <mergeCell ref="H378:I378"/>
    <mergeCell ref="H390:I390"/>
    <mergeCell ref="H430:I430"/>
    <mergeCell ref="H431:I431"/>
    <mergeCell ref="H432:I432"/>
    <mergeCell ref="H433:I433"/>
    <mergeCell ref="B440:C440"/>
    <mergeCell ref="B441:I441"/>
    <mergeCell ref="B449:I449"/>
    <mergeCell ref="B433:C433"/>
    <mergeCell ref="B454:C454"/>
    <mergeCell ref="H399:I399"/>
    <mergeCell ref="H402:I402"/>
    <mergeCell ref="H403:I403"/>
    <mergeCell ref="H406:I406"/>
    <mergeCell ref="H405:I405"/>
    <mergeCell ref="H404:I404"/>
    <mergeCell ref="H415:I415"/>
    <mergeCell ref="B499:C499"/>
    <mergeCell ref="B500:C500"/>
    <mergeCell ref="B501:I501"/>
    <mergeCell ref="B502:I502"/>
    <mergeCell ref="H388:I388"/>
    <mergeCell ref="B389:C389"/>
    <mergeCell ref="H391:I391"/>
    <mergeCell ref="B396:I396"/>
    <mergeCell ref="B395:I395"/>
    <mergeCell ref="B399:C399"/>
    <mergeCell ref="B426:C426"/>
    <mergeCell ref="B425:C425"/>
    <mergeCell ref="B451:B453"/>
    <mergeCell ref="B459:C459"/>
    <mergeCell ref="B420:B422"/>
    <mergeCell ref="B416:B418"/>
    <mergeCell ref="B432:C432"/>
    <mergeCell ref="B423:C423"/>
    <mergeCell ref="B424:C424"/>
    <mergeCell ref="H452:I452"/>
    <mergeCell ref="H453:I453"/>
    <mergeCell ref="B457:B458"/>
    <mergeCell ref="H408:I408"/>
    <mergeCell ref="H417:I417"/>
    <mergeCell ref="H416:I416"/>
    <mergeCell ref="H476:I476"/>
    <mergeCell ref="H479:I479"/>
    <mergeCell ref="H478:I478"/>
    <mergeCell ref="H477:I477"/>
    <mergeCell ref="H480:I480"/>
    <mergeCell ref="H481:I481"/>
    <mergeCell ref="H490:I490"/>
    <mergeCell ref="H460:I460"/>
    <mergeCell ref="H463:I463"/>
    <mergeCell ref="H461:I461"/>
    <mergeCell ref="H462:I462"/>
    <mergeCell ref="H456:I456"/>
    <mergeCell ref="H450:I450"/>
    <mergeCell ref="H485:I485"/>
    <mergeCell ref="H285:I285"/>
    <mergeCell ref="H286:I286"/>
    <mergeCell ref="H288:I288"/>
    <mergeCell ref="B291:I291"/>
    <mergeCell ref="B290:C290"/>
    <mergeCell ref="H420:I420"/>
    <mergeCell ref="H401:I401"/>
    <mergeCell ref="H398:I398"/>
    <mergeCell ref="H422:I422"/>
    <mergeCell ref="H419:I419"/>
    <mergeCell ref="H370:I370"/>
    <mergeCell ref="H368:I368"/>
    <mergeCell ref="B357:I357"/>
    <mergeCell ref="B358:I358"/>
    <mergeCell ref="B292:I292"/>
    <mergeCell ref="H377:I377"/>
    <mergeCell ref="H364:I364"/>
    <mergeCell ref="H356:I356"/>
    <mergeCell ref="H469:I469"/>
    <mergeCell ref="H474:I474"/>
    <mergeCell ref="H467:I467"/>
    <mergeCell ref="H468:I468"/>
    <mergeCell ref="H470:I470"/>
    <mergeCell ref="H473:I473"/>
    <mergeCell ref="H387:I387"/>
    <mergeCell ref="H495:I495"/>
    <mergeCell ref="H496:I496"/>
    <mergeCell ref="H497:I497"/>
    <mergeCell ref="B516:B517"/>
    <mergeCell ref="B511:C511"/>
    <mergeCell ref="B514:C514"/>
    <mergeCell ref="B434:I434"/>
    <mergeCell ref="B411:B414"/>
    <mergeCell ref="B405:B409"/>
    <mergeCell ref="H423:I423"/>
    <mergeCell ref="H424:I424"/>
    <mergeCell ref="H425:I425"/>
    <mergeCell ref="H426:I426"/>
    <mergeCell ref="H418:I418"/>
    <mergeCell ref="H410:I410"/>
    <mergeCell ref="H412:I412"/>
    <mergeCell ref="H397:I397"/>
    <mergeCell ref="B507:C507"/>
    <mergeCell ref="B512:I512"/>
    <mergeCell ref="B515:I515"/>
    <mergeCell ref="H440:I440"/>
    <mergeCell ref="H500:I500"/>
    <mergeCell ref="H483:I483"/>
    <mergeCell ref="H489:I489"/>
    <mergeCell ref="B437:I437"/>
    <mergeCell ref="B487:B496"/>
    <mergeCell ref="B447:C447"/>
    <mergeCell ref="H459:I459"/>
    <mergeCell ref="H413:I413"/>
    <mergeCell ref="H475:I475"/>
    <mergeCell ref="H454:I454"/>
    <mergeCell ref="H464:I464"/>
    <mergeCell ref="H465:I465"/>
    <mergeCell ref="B466:I466"/>
    <mergeCell ref="B485:C485"/>
    <mergeCell ref="B486:I486"/>
    <mergeCell ref="H482:I482"/>
    <mergeCell ref="B497:C497"/>
    <mergeCell ref="B464:C464"/>
    <mergeCell ref="B465:C465"/>
    <mergeCell ref="B473:B479"/>
    <mergeCell ref="B480:B484"/>
    <mergeCell ref="B460:B463"/>
    <mergeCell ref="H341:I341"/>
    <mergeCell ref="H323:I323"/>
    <mergeCell ref="H322:I322"/>
    <mergeCell ref="H331:I331"/>
    <mergeCell ref="H330:I330"/>
    <mergeCell ref="B325:I325"/>
    <mergeCell ref="H324:I324"/>
    <mergeCell ref="B402:B403"/>
    <mergeCell ref="H421:I421"/>
    <mergeCell ref="H374:I374"/>
    <mergeCell ref="H373:I373"/>
    <mergeCell ref="H372:I372"/>
    <mergeCell ref="H371:I371"/>
    <mergeCell ref="B379:C379"/>
    <mergeCell ref="H352:I352"/>
    <mergeCell ref="H349:I349"/>
    <mergeCell ref="H350:I350"/>
    <mergeCell ref="H385:I385"/>
    <mergeCell ref="H487:I487"/>
    <mergeCell ref="H491:I491"/>
    <mergeCell ref="B324:C324"/>
    <mergeCell ref="H537:I537"/>
    <mergeCell ref="H533:I533"/>
    <mergeCell ref="H535:I535"/>
    <mergeCell ref="H536:I536"/>
    <mergeCell ref="H534:I534"/>
    <mergeCell ref="H520:I520"/>
    <mergeCell ref="H521:I521"/>
    <mergeCell ref="B349:C349"/>
    <mergeCell ref="B342:B348"/>
    <mergeCell ref="B336:C336"/>
    <mergeCell ref="B337:C337"/>
    <mergeCell ref="B380:B383"/>
    <mergeCell ref="B448:C448"/>
    <mergeCell ref="B446:C446"/>
    <mergeCell ref="B537:C537"/>
    <mergeCell ref="H492:I492"/>
    <mergeCell ref="H493:I493"/>
    <mergeCell ref="H484:I484"/>
    <mergeCell ref="H494:I494"/>
    <mergeCell ref="B520:B524"/>
    <mergeCell ref="B528:B535"/>
    <mergeCell ref="B519:I519"/>
    <mergeCell ref="B518:C518"/>
    <mergeCell ref="H532:I532"/>
    <mergeCell ref="B384:C384"/>
    <mergeCell ref="B385:B388"/>
    <mergeCell ref="B390:C390"/>
    <mergeCell ref="B392:C392"/>
    <mergeCell ref="B419:C419"/>
    <mergeCell ref="B361:C361"/>
    <mergeCell ref="B356:C356"/>
    <mergeCell ref="B350:C350"/>
    <mergeCell ref="B2:I2"/>
    <mergeCell ref="B3:I3"/>
    <mergeCell ref="B36:C36"/>
    <mergeCell ref="B31:I31"/>
    <mergeCell ref="B32:I32"/>
    <mergeCell ref="B33:I33"/>
    <mergeCell ref="B76:C76"/>
    <mergeCell ref="B147:B158"/>
    <mergeCell ref="B159:C159"/>
    <mergeCell ref="C150:C151"/>
    <mergeCell ref="B82:C82"/>
    <mergeCell ref="B83:C83"/>
    <mergeCell ref="B139:B141"/>
    <mergeCell ref="B143:C143"/>
    <mergeCell ref="B116:C116"/>
    <mergeCell ref="C139:C141"/>
    <mergeCell ref="B299:B302"/>
    <mergeCell ref="B297:I297"/>
    <mergeCell ref="H287:I287"/>
    <mergeCell ref="B145:I145"/>
    <mergeCell ref="H119:I119"/>
    <mergeCell ref="H107:I107"/>
    <mergeCell ref="H116:I116"/>
    <mergeCell ref="H301:I301"/>
    <mergeCell ref="H300:I300"/>
    <mergeCell ref="H131:I131"/>
    <mergeCell ref="H132:I132"/>
    <mergeCell ref="H135:I135"/>
    <mergeCell ref="H134:I134"/>
    <mergeCell ref="H139:I139"/>
    <mergeCell ref="H138:I138"/>
    <mergeCell ref="H129:I129"/>
    <mergeCell ref="B1:I1"/>
    <mergeCell ref="B75:C75"/>
    <mergeCell ref="B48:C48"/>
    <mergeCell ref="B55:C55"/>
    <mergeCell ref="B62:C62"/>
    <mergeCell ref="B45:I45"/>
    <mergeCell ref="B44:C44"/>
    <mergeCell ref="B43:C43"/>
    <mergeCell ref="B39:C39"/>
    <mergeCell ref="B37:B38"/>
    <mergeCell ref="B49:I49"/>
    <mergeCell ref="B56:I56"/>
    <mergeCell ref="H54:I54"/>
    <mergeCell ref="H55:I55"/>
    <mergeCell ref="H70:I70"/>
    <mergeCell ref="H69:I69"/>
    <mergeCell ref="H58:I58"/>
    <mergeCell ref="H61:I61"/>
    <mergeCell ref="H59:I59"/>
    <mergeCell ref="H34:I34"/>
    <mergeCell ref="H47:I47"/>
    <mergeCell ref="H48:I48"/>
    <mergeCell ref="H46:I46"/>
    <mergeCell ref="H35:I35"/>
    <mergeCell ref="B4:I5"/>
    <mergeCell ref="B29:I30"/>
    <mergeCell ref="H44:I44"/>
    <mergeCell ref="H43:I43"/>
    <mergeCell ref="H50:I50"/>
    <mergeCell ref="H51:I51"/>
    <mergeCell ref="H63:I63"/>
    <mergeCell ref="H62:I62"/>
    <mergeCell ref="B107:C107"/>
    <mergeCell ref="B106:C106"/>
    <mergeCell ref="B123:C123"/>
    <mergeCell ref="B122:C122"/>
    <mergeCell ref="B128:B131"/>
    <mergeCell ref="B132:B133"/>
    <mergeCell ref="B134:C134"/>
    <mergeCell ref="B135:C135"/>
    <mergeCell ref="B118:I118"/>
    <mergeCell ref="B136:I136"/>
    <mergeCell ref="B117:I117"/>
    <mergeCell ref="B121:C121"/>
    <mergeCell ref="B126:I126"/>
    <mergeCell ref="H130:I130"/>
    <mergeCell ref="H102:I102"/>
    <mergeCell ref="B114:C114"/>
    <mergeCell ref="B115:C115"/>
    <mergeCell ref="H104:I104"/>
    <mergeCell ref="H105:I105"/>
    <mergeCell ref="H106:I106"/>
    <mergeCell ref="B113:C113"/>
    <mergeCell ref="B109:B110"/>
    <mergeCell ref="B205:C205"/>
    <mergeCell ref="C198:C201"/>
    <mergeCell ref="B202:C202"/>
    <mergeCell ref="B226:C226"/>
    <mergeCell ref="B225:C225"/>
    <mergeCell ref="B224:C224"/>
    <mergeCell ref="B222:C222"/>
    <mergeCell ref="C164:C165"/>
    <mergeCell ref="C171:C185"/>
    <mergeCell ref="C169:C170"/>
    <mergeCell ref="C166:C168"/>
    <mergeCell ref="C161:C163"/>
    <mergeCell ref="B498:C498"/>
    <mergeCell ref="B93:I93"/>
    <mergeCell ref="B364:B376"/>
    <mergeCell ref="B248:C248"/>
    <mergeCell ref="B238:B241"/>
    <mergeCell ref="B257:C257"/>
    <mergeCell ref="B256:C256"/>
    <mergeCell ref="B242:C242"/>
    <mergeCell ref="B206:B216"/>
    <mergeCell ref="B203:B204"/>
    <mergeCell ref="B161:B201"/>
    <mergeCell ref="C189:C197"/>
    <mergeCell ref="C186:C188"/>
    <mergeCell ref="B340:I340"/>
    <mergeCell ref="B339:I339"/>
    <mergeCell ref="H337:I337"/>
    <mergeCell ref="H443:I443"/>
    <mergeCell ref="H444:I444"/>
    <mergeCell ref="H458:I458"/>
    <mergeCell ref="H442:I442"/>
    <mergeCell ref="B820:C820"/>
    <mergeCell ref="B821:C821"/>
    <mergeCell ref="B812:B817"/>
    <mergeCell ref="B808:C808"/>
    <mergeCell ref="B792:C792"/>
    <mergeCell ref="H812:I812"/>
    <mergeCell ref="H814:I814"/>
    <mergeCell ref="H815:I815"/>
    <mergeCell ref="H817:I817"/>
    <mergeCell ref="H816:I816"/>
    <mergeCell ref="H818:I818"/>
    <mergeCell ref="B800:C800"/>
    <mergeCell ref="B803:I803"/>
    <mergeCell ref="B801:I802"/>
    <mergeCell ref="B804:I804"/>
    <mergeCell ref="B805:I805"/>
    <mergeCell ref="B810:I810"/>
    <mergeCell ref="H811:I811"/>
    <mergeCell ref="H813:I813"/>
    <mergeCell ref="H819:I819"/>
    <mergeCell ref="B793:B794"/>
    <mergeCell ref="H793:I793"/>
    <mergeCell ref="H800:I800"/>
    <mergeCell ref="H792:I792"/>
    <mergeCell ref="H794:I794"/>
    <mergeCell ref="H795:I795"/>
    <mergeCell ref="H796:I796"/>
    <mergeCell ref="B797:C797"/>
    <mergeCell ref="B798:C798"/>
    <mergeCell ref="B799:C799"/>
    <mergeCell ref="B819:C819"/>
    <mergeCell ref="B818:C818"/>
    <mergeCell ref="H783:I783"/>
    <mergeCell ref="H779:I779"/>
    <mergeCell ref="H777:I777"/>
    <mergeCell ref="H780:I780"/>
    <mergeCell ref="H762:I762"/>
    <mergeCell ref="H761:I761"/>
    <mergeCell ref="B777:C777"/>
    <mergeCell ref="B750:C750"/>
    <mergeCell ref="B760:C760"/>
    <mergeCell ref="B751:C751"/>
    <mergeCell ref="B746:B747"/>
    <mergeCell ref="B734:B738"/>
    <mergeCell ref="B728:B733"/>
    <mergeCell ref="B725:B727"/>
    <mergeCell ref="H729:I729"/>
    <mergeCell ref="H776:I776"/>
    <mergeCell ref="H775:I775"/>
    <mergeCell ref="H773:I773"/>
    <mergeCell ref="H759:I759"/>
    <mergeCell ref="H750:I750"/>
    <mergeCell ref="H758:I758"/>
    <mergeCell ref="H782:I782"/>
    <mergeCell ref="B766:C766"/>
    <mergeCell ref="H744:I744"/>
    <mergeCell ref="H745:I745"/>
    <mergeCell ref="B776:C776"/>
    <mergeCell ref="B763:C763"/>
    <mergeCell ref="H709:I709"/>
    <mergeCell ref="B769:I769"/>
    <mergeCell ref="B771:B775"/>
    <mergeCell ref="B757:I757"/>
    <mergeCell ref="B761:B762"/>
    <mergeCell ref="H760:I760"/>
    <mergeCell ref="H774:I774"/>
    <mergeCell ref="B723:B724"/>
    <mergeCell ref="B743:B745"/>
    <mergeCell ref="H733:I733"/>
    <mergeCell ref="H736:I736"/>
    <mergeCell ref="H741:I741"/>
    <mergeCell ref="H726:I726"/>
    <mergeCell ref="H727:I727"/>
    <mergeCell ref="H732:I732"/>
    <mergeCell ref="H728:I728"/>
    <mergeCell ref="H731:I731"/>
    <mergeCell ref="H766:I766"/>
    <mergeCell ref="H772:I772"/>
    <mergeCell ref="H770:I770"/>
    <mergeCell ref="B791:C791"/>
    <mergeCell ref="B790:C790"/>
    <mergeCell ref="B779:B789"/>
    <mergeCell ref="B696:I696"/>
    <mergeCell ref="B695:I695"/>
    <mergeCell ref="B741:C741"/>
    <mergeCell ref="B778:I778"/>
    <mergeCell ref="H791:I791"/>
    <mergeCell ref="H786:I786"/>
    <mergeCell ref="H722:I722"/>
    <mergeCell ref="H723:I723"/>
    <mergeCell ref="H748:I748"/>
    <mergeCell ref="H747:I747"/>
    <mergeCell ref="H749:I749"/>
    <mergeCell ref="H743:I743"/>
    <mergeCell ref="B768:I768"/>
    <mergeCell ref="B626:C626"/>
    <mergeCell ref="H697:I697"/>
    <mergeCell ref="H730:I730"/>
    <mergeCell ref="H763:I763"/>
    <mergeCell ref="H767:I767"/>
    <mergeCell ref="H771:I771"/>
    <mergeCell ref="H738:I738"/>
    <mergeCell ref="H737:I737"/>
    <mergeCell ref="H735:I735"/>
    <mergeCell ref="H734:I734"/>
    <mergeCell ref="H739:I739"/>
    <mergeCell ref="H740:I740"/>
    <mergeCell ref="B764:B765"/>
    <mergeCell ref="B720:C720"/>
    <mergeCell ref="B767:C767"/>
    <mergeCell ref="H718:I718"/>
    <mergeCell ref="H543:I543"/>
    <mergeCell ref="H546:I546"/>
    <mergeCell ref="H545:I545"/>
    <mergeCell ref="H544:I544"/>
    <mergeCell ref="H578:I578"/>
    <mergeCell ref="H577:I577"/>
    <mergeCell ref="H579:I579"/>
    <mergeCell ref="H580:I580"/>
    <mergeCell ref="B539:B544"/>
    <mergeCell ref="B545:C545"/>
    <mergeCell ref="H565:I565"/>
    <mergeCell ref="H559:I559"/>
    <mergeCell ref="H574:I574"/>
    <mergeCell ref="B566:C566"/>
    <mergeCell ref="B565:C565"/>
    <mergeCell ref="B567:C567"/>
    <mergeCell ref="B574:C574"/>
    <mergeCell ref="H555:I555"/>
    <mergeCell ref="H556:I556"/>
    <mergeCell ref="H557:I557"/>
    <mergeCell ref="H549:I549"/>
    <mergeCell ref="B580:C580"/>
    <mergeCell ref="B579:C579"/>
    <mergeCell ref="H560:I560"/>
    <mergeCell ref="H576:I576"/>
    <mergeCell ref="H554:I554"/>
    <mergeCell ref="H553:I553"/>
    <mergeCell ref="H566:I566"/>
    <mergeCell ref="H550:I550"/>
    <mergeCell ref="H552:I552"/>
    <mergeCell ref="H567:I567"/>
    <mergeCell ref="H564:I564"/>
    <mergeCell ref="H511:I511"/>
    <mergeCell ref="H513:I513"/>
    <mergeCell ref="H613:I613"/>
    <mergeCell ref="H598:I598"/>
    <mergeCell ref="H599:I599"/>
    <mergeCell ref="H589:I589"/>
    <mergeCell ref="H573:I573"/>
    <mergeCell ref="H572:I572"/>
    <mergeCell ref="H517:I517"/>
    <mergeCell ref="H518:I518"/>
    <mergeCell ref="H510:I510"/>
    <mergeCell ref="H509:I509"/>
    <mergeCell ref="H507:I507"/>
    <mergeCell ref="H588:I588"/>
    <mergeCell ref="H587:I587"/>
    <mergeCell ref="H516:I516"/>
    <mergeCell ref="H524:I524"/>
    <mergeCell ref="H609:I609"/>
    <mergeCell ref="B508:I508"/>
    <mergeCell ref="H529:I529"/>
    <mergeCell ref="H525:I525"/>
    <mergeCell ref="H526:I526"/>
    <mergeCell ref="H523:I523"/>
    <mergeCell ref="H522:I522"/>
    <mergeCell ref="H528:I528"/>
    <mergeCell ref="H527:I527"/>
    <mergeCell ref="B613:B624"/>
    <mergeCell ref="B527:C527"/>
    <mergeCell ref="B560:B563"/>
    <mergeCell ref="B559:C559"/>
    <mergeCell ref="B554:B558"/>
    <mergeCell ref="B553:C553"/>
    <mergeCell ref="B525:C525"/>
    <mergeCell ref="H562:I562"/>
    <mergeCell ref="B564:C564"/>
    <mergeCell ref="B596:B597"/>
    <mergeCell ref="H704:I704"/>
    <mergeCell ref="H705:I705"/>
    <mergeCell ref="H707:I707"/>
    <mergeCell ref="H717:I717"/>
    <mergeCell ref="H715:I715"/>
    <mergeCell ref="H716:I716"/>
    <mergeCell ref="H712:I712"/>
    <mergeCell ref="H714:I714"/>
    <mergeCell ref="H713:I713"/>
    <mergeCell ref="H725:I725"/>
    <mergeCell ref="H724:I724"/>
    <mergeCell ref="H719:I719"/>
    <mergeCell ref="H720:I720"/>
    <mergeCell ref="H711:I711"/>
    <mergeCell ref="H710:I710"/>
    <mergeCell ref="H690:I690"/>
    <mergeCell ref="H691:I691"/>
    <mergeCell ref="B701:I701"/>
    <mergeCell ref="B700:C700"/>
    <mergeCell ref="B691:C691"/>
    <mergeCell ref="B690:C690"/>
    <mergeCell ref="H692:I692"/>
    <mergeCell ref="H693:I693"/>
    <mergeCell ref="H706:I706"/>
    <mergeCell ref="H694:I694"/>
    <mergeCell ref="B693:C693"/>
    <mergeCell ref="B692:C692"/>
    <mergeCell ref="B707:C707"/>
    <mergeCell ref="B546:B552"/>
    <mergeCell ref="H610:I610"/>
    <mergeCell ref="H608:I608"/>
    <mergeCell ref="H627:I627"/>
    <mergeCell ref="H622:I622"/>
    <mergeCell ref="H623:I623"/>
    <mergeCell ref="H611:I611"/>
    <mergeCell ref="H612:I612"/>
    <mergeCell ref="H620:I620"/>
    <mergeCell ref="H619:I619"/>
    <mergeCell ref="H604:I604"/>
    <mergeCell ref="B593:C593"/>
    <mergeCell ref="B568:I568"/>
    <mergeCell ref="B577:B578"/>
    <mergeCell ref="B594:I594"/>
    <mergeCell ref="B582:C582"/>
    <mergeCell ref="B581:C581"/>
    <mergeCell ref="B584:I584"/>
    <mergeCell ref="B583:I583"/>
    <mergeCell ref="B586:I586"/>
    <mergeCell ref="H626:I626"/>
    <mergeCell ref="H606:I606"/>
    <mergeCell ref="H614:I614"/>
    <mergeCell ref="H596:I596"/>
    <mergeCell ref="B571:I571"/>
    <mergeCell ref="B570:I570"/>
    <mergeCell ref="B569:I569"/>
    <mergeCell ref="H653:I653"/>
    <mergeCell ref="H551:I551"/>
    <mergeCell ref="B585:I585"/>
    <mergeCell ref="H593:I593"/>
    <mergeCell ref="B598:C598"/>
    <mergeCell ref="B603:B608"/>
    <mergeCell ref="B609:C609"/>
    <mergeCell ref="B612:C612"/>
    <mergeCell ref="B610:B611"/>
    <mergeCell ref="H615:I615"/>
    <mergeCell ref="B602:C602"/>
    <mergeCell ref="H625:I625"/>
    <mergeCell ref="H621:I621"/>
    <mergeCell ref="H624:I624"/>
    <mergeCell ref="H642:I642"/>
    <mergeCell ref="H644:I644"/>
    <mergeCell ref="H618:I618"/>
    <mergeCell ref="H637:I637"/>
    <mergeCell ref="H634:I634"/>
    <mergeCell ref="H649:I649"/>
    <mergeCell ref="H628:I628"/>
    <mergeCell ref="H639:I639"/>
    <mergeCell ref="H652:I652"/>
    <mergeCell ref="H646:I646"/>
    <mergeCell ref="B630:I630"/>
    <mergeCell ref="B629:I629"/>
    <mergeCell ref="H651:I651"/>
    <mergeCell ref="H647:I647"/>
    <mergeCell ref="H635:I635"/>
    <mergeCell ref="B640:I640"/>
    <mergeCell ref="B625:C625"/>
    <mergeCell ref="B599:B601"/>
    <mergeCell ref="B679:C679"/>
    <mergeCell ref="B681:I681"/>
    <mergeCell ref="B680:I680"/>
    <mergeCell ref="H683:I683"/>
    <mergeCell ref="H685:I685"/>
    <mergeCell ref="B676:C676"/>
    <mergeCell ref="B688:B689"/>
    <mergeCell ref="B678:C678"/>
    <mergeCell ref="B682:I682"/>
    <mergeCell ref="H676:I676"/>
    <mergeCell ref="H677:I677"/>
    <mergeCell ref="H688:I688"/>
    <mergeCell ref="H689:I689"/>
    <mergeCell ref="H687:I687"/>
    <mergeCell ref="B685:C685"/>
    <mergeCell ref="B686:I686"/>
    <mergeCell ref="B642:B648"/>
    <mergeCell ref="H657:I657"/>
    <mergeCell ref="B661:C661"/>
    <mergeCell ref="B658:B660"/>
    <mergeCell ref="B665:I665"/>
    <mergeCell ref="B662:C662"/>
    <mergeCell ref="B666:I666"/>
    <mergeCell ref="B671:I671"/>
    <mergeCell ref="B670:C670"/>
    <mergeCell ref="B654:B655"/>
    <mergeCell ref="B653:C653"/>
    <mergeCell ref="H655:I655"/>
    <mergeCell ref="H654:I654"/>
    <mergeCell ref="H663:I663"/>
    <mergeCell ref="H645:I645"/>
    <mergeCell ref="H659:I659"/>
    <mergeCell ref="H656:I656"/>
    <mergeCell ref="H669:I669"/>
    <mergeCell ref="H668:I668"/>
    <mergeCell ref="H658:I658"/>
    <mergeCell ref="H662:I662"/>
    <mergeCell ref="H648:I648"/>
    <mergeCell ref="H472:I472"/>
    <mergeCell ref="H471:I471"/>
    <mergeCell ref="B455:I455"/>
    <mergeCell ref="H499:I499"/>
    <mergeCell ref="H498:I498"/>
    <mergeCell ref="H531:I531"/>
    <mergeCell ref="H539:I539"/>
    <mergeCell ref="H547:I547"/>
    <mergeCell ref="H542:I542"/>
    <mergeCell ref="H563:I563"/>
    <mergeCell ref="H548:I548"/>
    <mergeCell ref="H633:I633"/>
    <mergeCell ref="H530:I530"/>
    <mergeCell ref="H541:I541"/>
    <mergeCell ref="H488:I488"/>
    <mergeCell ref="H506:I506"/>
    <mergeCell ref="B538:I538"/>
    <mergeCell ref="B536:C536"/>
    <mergeCell ref="H540:I540"/>
    <mergeCell ref="H514:I514"/>
    <mergeCell ref="H505:I505"/>
    <mergeCell ref="B504:I504"/>
    <mergeCell ref="B503:I503"/>
    <mergeCell ref="B628:C628"/>
    <mergeCell ref="B632:I632"/>
    <mergeCell ref="B627:C627"/>
    <mergeCell ref="B631:I631"/>
    <mergeCell ref="H581:I581"/>
    <mergeCell ref="H582:I582"/>
    <mergeCell ref="B575:I575"/>
    <mergeCell ref="H561:I561"/>
    <mergeCell ref="H558:I558"/>
    <mergeCell ref="H595:I595"/>
    <mergeCell ref="H617:I617"/>
    <mergeCell ref="H616:I616"/>
    <mergeCell ref="H597:I597"/>
    <mergeCell ref="H600:I600"/>
    <mergeCell ref="H809:I809"/>
    <mergeCell ref="H820:I820"/>
    <mergeCell ref="H821:I821"/>
    <mergeCell ref="H807:I807"/>
    <mergeCell ref="H806:I806"/>
    <mergeCell ref="H808:I808"/>
    <mergeCell ref="H643:I643"/>
    <mergeCell ref="H641:I641"/>
    <mergeCell ref="H607:I607"/>
    <mergeCell ref="H601:I601"/>
    <mergeCell ref="H605:I605"/>
    <mergeCell ref="H703:I703"/>
    <mergeCell ref="H702:I702"/>
    <mergeCell ref="H670:I670"/>
    <mergeCell ref="H672:I672"/>
    <mergeCell ref="H675:I675"/>
    <mergeCell ref="H679:I679"/>
    <mergeCell ref="H678:I678"/>
    <mergeCell ref="H699:I699"/>
    <mergeCell ref="H700:I700"/>
    <mergeCell ref="H698:I698"/>
    <mergeCell ref="H684:I684"/>
    <mergeCell ref="H661:I661"/>
    <mergeCell ref="H660:I660"/>
    <mergeCell ref="H603:I603"/>
    <mergeCell ref="B636:I636"/>
    <mergeCell ref="B635:C635"/>
    <mergeCell ref="H790:I790"/>
    <mergeCell ref="H789:I789"/>
    <mergeCell ref="H787:I787"/>
    <mergeCell ref="H788:I788"/>
    <mergeCell ref="H781:I781"/>
    <mergeCell ref="H785:I785"/>
    <mergeCell ref="H784:I784"/>
    <mergeCell ref="H751:I751"/>
    <mergeCell ref="H746:I746"/>
    <mergeCell ref="B742:I742"/>
    <mergeCell ref="B756:I756"/>
    <mergeCell ref="B755:I755"/>
    <mergeCell ref="B748:C748"/>
    <mergeCell ref="B749:C749"/>
    <mergeCell ref="B753:I754"/>
    <mergeCell ref="H752:I752"/>
    <mergeCell ref="H650:I650"/>
    <mergeCell ref="B663:C663"/>
    <mergeCell ref="B664:C664"/>
    <mergeCell ref="B677:C677"/>
    <mergeCell ref="B673:B675"/>
    <mergeCell ref="B650:B652"/>
    <mergeCell ref="H674:I674"/>
    <mergeCell ref="H673:I673"/>
    <mergeCell ref="H664:I664"/>
    <mergeCell ref="B667:I667"/>
    <mergeCell ref="H638:I638"/>
    <mergeCell ref="B639:C639"/>
    <mergeCell ref="B649:C649"/>
    <mergeCell ref="B657:C657"/>
    <mergeCell ref="B313:B317"/>
    <mergeCell ref="B318:C318"/>
    <mergeCell ref="B326:B333"/>
    <mergeCell ref="B703:B706"/>
    <mergeCell ref="B708:I708"/>
    <mergeCell ref="B721:I721"/>
    <mergeCell ref="B712:B714"/>
    <mergeCell ref="B715:B719"/>
    <mergeCell ref="B710:B711"/>
    <mergeCell ref="H414:I414"/>
    <mergeCell ref="H409:I409"/>
    <mergeCell ref="B125:I125"/>
    <mergeCell ref="B108:C108"/>
    <mergeCell ref="B231:I231"/>
    <mergeCell ref="B234:I234"/>
    <mergeCell ref="B232:I233"/>
    <mergeCell ref="H213:I213"/>
    <mergeCell ref="H212:I212"/>
    <mergeCell ref="H222:I222"/>
    <mergeCell ref="H221:I221"/>
    <mergeCell ref="H216:I216"/>
    <mergeCell ref="H210:I210"/>
    <mergeCell ref="H201:I201"/>
    <mergeCell ref="H202:I202"/>
    <mergeCell ref="H203:I203"/>
    <mergeCell ref="H204:I204"/>
    <mergeCell ref="H207:I207"/>
    <mergeCell ref="H209:I209"/>
    <mergeCell ref="B394:I394"/>
    <mergeCell ref="B404:C404"/>
    <mergeCell ref="B400:I400"/>
    <mergeCell ref="B415:C415"/>
    <mergeCell ref="H298:I298"/>
    <mergeCell ref="H296:I296"/>
    <mergeCell ref="H226:I226"/>
    <mergeCell ref="H227:I227"/>
    <mergeCell ref="H319:I319"/>
    <mergeCell ref="B393:I393"/>
    <mergeCell ref="B377:C377"/>
    <mergeCell ref="B391:C391"/>
    <mergeCell ref="B296:C296"/>
    <mergeCell ref="B303:C303"/>
    <mergeCell ref="H392:I392"/>
    <mergeCell ref="B305:C305"/>
    <mergeCell ref="B304:C304"/>
    <mergeCell ref="H383:I383"/>
    <mergeCell ref="H382:I382"/>
    <mergeCell ref="H367:I367"/>
    <mergeCell ref="H366:I366"/>
    <mergeCell ref="H363:I363"/>
    <mergeCell ref="H386:I386"/>
    <mergeCell ref="H359:I359"/>
    <mergeCell ref="H361:I361"/>
    <mergeCell ref="H312:I312"/>
    <mergeCell ref="H318:I318"/>
    <mergeCell ref="H314:I314"/>
    <mergeCell ref="H315:I315"/>
    <mergeCell ref="B309:B311"/>
    <mergeCell ref="B312:C312"/>
    <mergeCell ref="B322:C322"/>
    <mergeCell ref="H295:I295"/>
    <mergeCell ref="B410:C410"/>
    <mergeCell ref="H268:I268"/>
    <mergeCell ref="B269:B289"/>
    <mergeCell ref="H313:I313"/>
    <mergeCell ref="H317:I317"/>
    <mergeCell ref="H316:I316"/>
    <mergeCell ref="J785:J786"/>
    <mergeCell ref="B429:I429"/>
    <mergeCell ref="B428:I428"/>
    <mergeCell ref="B258:I258"/>
    <mergeCell ref="B259:I259"/>
    <mergeCell ref="B307:I307"/>
    <mergeCell ref="B351:I351"/>
    <mergeCell ref="B267:I267"/>
    <mergeCell ref="H153:I153"/>
    <mergeCell ref="H241:I241"/>
    <mergeCell ref="H240:I240"/>
    <mergeCell ref="H225:I225"/>
    <mergeCell ref="H239:I239"/>
    <mergeCell ref="H238:I238"/>
    <mergeCell ref="H237:I237"/>
    <mergeCell ref="H185:I185"/>
    <mergeCell ref="H162:I162"/>
    <mergeCell ref="H156:I156"/>
    <mergeCell ref="H243:I243"/>
    <mergeCell ref="H242:I242"/>
    <mergeCell ref="H279:I279"/>
    <mergeCell ref="H306:I306"/>
    <mergeCell ref="H284:I284"/>
    <mergeCell ref="H281:I281"/>
    <mergeCell ref="B427:I427"/>
  </mergeCells>
  <phoneticPr fontId="46" type="noConversion"/>
  <conditionalFormatting sqref="H182">
    <cfRule type="notContainsBlanks" dxfId="1" priority="1">
      <formula>LEN(TRIM(H182))&gt;0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sheetViews>
  <sheetFormatPr baseColWidth="10" defaultColWidth="15.1640625" defaultRowHeight="15" customHeight="1" x14ac:dyDescent="0"/>
  <cols>
    <col min="3" max="3" width="26.5" customWidth="1"/>
    <col min="6" max="6" width="18.6640625" customWidth="1"/>
  </cols>
  <sheetData>
    <row r="1" spans="1:7" ht="15" customHeight="1">
      <c r="A1" s="1" t="s">
        <v>0</v>
      </c>
      <c r="B1" s="1" t="s">
        <v>1</v>
      </c>
      <c r="C1" s="1" t="s">
        <v>2</v>
      </c>
      <c r="D1" s="1" t="s">
        <v>3</v>
      </c>
      <c r="E1" s="1" t="s">
        <v>4</v>
      </c>
      <c r="F1" s="1" t="s">
        <v>5</v>
      </c>
      <c r="G1" s="1" t="s">
        <v>6</v>
      </c>
    </row>
    <row r="2" spans="1:7" ht="15" customHeight="1">
      <c r="A2" s="2">
        <v>42329</v>
      </c>
      <c r="B2" s="1" t="s">
        <v>7</v>
      </c>
      <c r="C2" s="1" t="s">
        <v>8</v>
      </c>
      <c r="D2" s="1">
        <v>24000</v>
      </c>
      <c r="E2" s="3" t="s">
        <v>9</v>
      </c>
      <c r="F2" s="1" t="s">
        <v>10</v>
      </c>
    </row>
    <row r="3" spans="1:7" ht="15" customHeight="1">
      <c r="A3" s="2">
        <v>42329</v>
      </c>
      <c r="B3" s="1" t="s">
        <v>11</v>
      </c>
      <c r="C3" s="1" t="s">
        <v>12</v>
      </c>
      <c r="D3" s="1">
        <v>50000</v>
      </c>
      <c r="E3" s="3" t="s">
        <v>9</v>
      </c>
      <c r="F3" s="1" t="s">
        <v>13</v>
      </c>
    </row>
    <row r="4" spans="1:7" ht="15" customHeight="1">
      <c r="A4" s="2">
        <v>42329</v>
      </c>
      <c r="B4" s="1" t="s">
        <v>14</v>
      </c>
      <c r="C4" s="1" t="s">
        <v>15</v>
      </c>
      <c r="D4" s="1">
        <v>80000</v>
      </c>
      <c r="E4" s="3" t="s">
        <v>9</v>
      </c>
      <c r="F4" s="1" t="s">
        <v>13</v>
      </c>
    </row>
    <row r="5" spans="1:7" ht="15" customHeight="1">
      <c r="A5" s="2">
        <v>42330</v>
      </c>
      <c r="B5" s="1" t="s">
        <v>16</v>
      </c>
      <c r="C5" s="1" t="s">
        <v>17</v>
      </c>
      <c r="D5" s="1">
        <v>123380</v>
      </c>
      <c r="E5" s="1" t="s">
        <v>18</v>
      </c>
      <c r="F5" s="1" t="s">
        <v>19</v>
      </c>
    </row>
    <row r="6" spans="1:7" ht="15" customHeight="1">
      <c r="A6" s="2">
        <v>42330</v>
      </c>
      <c r="B6" s="1" t="s">
        <v>20</v>
      </c>
      <c r="C6" s="1" t="s">
        <v>21</v>
      </c>
      <c r="D6" s="1">
        <v>202660</v>
      </c>
      <c r="E6" s="1" t="s">
        <v>18</v>
      </c>
      <c r="F6" s="1" t="s">
        <v>22</v>
      </c>
    </row>
    <row r="7" spans="1:7" ht="15" customHeight="1">
      <c r="A7" s="4">
        <v>42331</v>
      </c>
      <c r="B7" s="5" t="s">
        <v>7</v>
      </c>
      <c r="C7" s="6" t="s">
        <v>23</v>
      </c>
      <c r="D7" s="5">
        <v>63900</v>
      </c>
      <c r="E7" s="5" t="s">
        <v>18</v>
      </c>
      <c r="F7" s="5" t="s">
        <v>24</v>
      </c>
    </row>
  </sheetData>
  <phoneticPr fontId="46" type="noConversion"/>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D1000"/>
  <sheetViews>
    <sheetView workbookViewId="0">
      <pane xSplit="1" ySplit="1" topLeftCell="B133" activePane="bottomRight" state="frozen"/>
      <selection pane="topRight" activeCell="B1" sqref="B1"/>
      <selection pane="bottomLeft" activeCell="A2" sqref="A2"/>
      <selection pane="bottomRight" activeCell="G139" sqref="G139"/>
    </sheetView>
  </sheetViews>
  <sheetFormatPr baseColWidth="10" defaultColWidth="15.1640625" defaultRowHeight="15" customHeight="1" x14ac:dyDescent="0"/>
  <cols>
    <col min="1" max="1" width="20.5" customWidth="1"/>
    <col min="2" max="5" width="8.5" customWidth="1"/>
    <col min="6" max="6" width="17" customWidth="1"/>
    <col min="7" max="7" width="8.5" customWidth="1"/>
    <col min="8" max="8" width="7.83203125" customWidth="1"/>
    <col min="9" max="9" width="37.1640625" customWidth="1"/>
    <col min="10" max="10" width="13.1640625" customWidth="1"/>
    <col min="11" max="11" width="8.5" customWidth="1"/>
    <col min="12" max="12" width="9.5" customWidth="1"/>
    <col min="13" max="13" width="12.83203125" customWidth="1"/>
    <col min="14" max="14" width="13" customWidth="1"/>
    <col min="15" max="15" width="14.6640625" customWidth="1"/>
    <col min="16" max="16" width="16" customWidth="1"/>
    <col min="17" max="20" width="8.5" customWidth="1"/>
    <col min="21" max="21" width="22.33203125" bestFit="1" customWidth="1"/>
    <col min="22" max="30" width="8.5" customWidth="1"/>
  </cols>
  <sheetData>
    <row r="1" spans="1:22" ht="15.75" customHeight="1">
      <c r="A1" s="7" t="s">
        <v>25</v>
      </c>
      <c r="B1" s="8" t="s">
        <v>26</v>
      </c>
      <c r="C1" s="8" t="s">
        <v>27</v>
      </c>
      <c r="D1" s="8" t="s">
        <v>28</v>
      </c>
      <c r="E1" s="8" t="s">
        <v>29</v>
      </c>
      <c r="F1" s="9" t="s">
        <v>1</v>
      </c>
      <c r="G1" s="10" t="s">
        <v>3</v>
      </c>
      <c r="H1" s="10" t="s">
        <v>30</v>
      </c>
      <c r="I1" s="10" t="s">
        <v>31</v>
      </c>
      <c r="J1" s="10" t="s">
        <v>32</v>
      </c>
      <c r="K1" s="11" t="s">
        <v>33</v>
      </c>
      <c r="L1" s="12" t="s">
        <v>34</v>
      </c>
      <c r="M1" s="13" t="s">
        <v>35</v>
      </c>
      <c r="N1" s="13" t="s">
        <v>36</v>
      </c>
      <c r="O1" s="14" t="s">
        <v>37</v>
      </c>
      <c r="P1" s="15" t="s">
        <v>38</v>
      </c>
      <c r="Q1" s="16" t="s">
        <v>39</v>
      </c>
    </row>
    <row r="2" spans="1:22" ht="15.75" hidden="1" customHeight="1">
      <c r="A2" s="17">
        <v>201509010300</v>
      </c>
      <c r="B2" s="18" t="str">
        <f t="shared" ref="B2:B57" si="0">LEFT(A2,4)</f>
        <v>2015</v>
      </c>
      <c r="C2" s="18" t="str">
        <f t="shared" ref="C2:C57" si="1">MID(A2,5,2)</f>
        <v>09</v>
      </c>
      <c r="D2" s="18" t="str">
        <f t="shared" ref="D2:D57" si="2">MID(A2,7,2)</f>
        <v>01</v>
      </c>
      <c r="E2" s="18" t="str">
        <f t="shared" ref="E2:E57" si="3">MID(A2,11,2)</f>
        <v>00</v>
      </c>
      <c r="F2" s="19" t="str">
        <f t="shared" ref="F2:F57" si="4">IF(ISERROR(VLOOKUP(MID(A2,9,2),$T$3:$U$17,2,FALSE)),"-",VLOOKUP(MID(A2,9,2),$T$3:$U$17,2,FALSE))</f>
        <v>新聞部</v>
      </c>
      <c r="G2" s="9"/>
      <c r="H2" s="20"/>
      <c r="I2" s="20" t="s">
        <v>40</v>
      </c>
      <c r="J2" s="20" t="s">
        <v>41</v>
      </c>
      <c r="K2" s="21" t="s">
        <v>42</v>
      </c>
      <c r="L2" s="21" t="s">
        <v>43</v>
      </c>
      <c r="M2" s="22" t="s">
        <v>44</v>
      </c>
      <c r="N2" s="22" t="s">
        <v>45</v>
      </c>
      <c r="O2" s="22" t="s">
        <v>46</v>
      </c>
      <c r="P2" s="23" t="s">
        <v>47</v>
      </c>
      <c r="Q2" s="24" t="s">
        <v>40</v>
      </c>
      <c r="T2" s="25" t="s">
        <v>48</v>
      </c>
      <c r="U2" s="25" t="s">
        <v>1</v>
      </c>
    </row>
    <row r="3" spans="1:22" ht="15.75" hidden="1" customHeight="1">
      <c r="A3" s="26"/>
      <c r="B3" s="27"/>
      <c r="C3" s="27"/>
      <c r="D3" s="27"/>
      <c r="E3" s="27"/>
      <c r="F3" s="28"/>
      <c r="G3" s="29"/>
      <c r="H3" s="30"/>
      <c r="I3" s="30"/>
      <c r="J3" s="30"/>
      <c r="K3" s="31"/>
      <c r="L3" s="31"/>
      <c r="M3" s="32"/>
      <c r="N3" s="32"/>
      <c r="O3" s="32"/>
      <c r="P3" s="33"/>
      <c r="Q3" s="34"/>
      <c r="T3" s="35" t="s">
        <v>52</v>
      </c>
      <c r="U3" s="36" t="s">
        <v>7</v>
      </c>
      <c r="V3">
        <f>SUMIF($F:$F,$U3,$G:$G)</f>
        <v>619078</v>
      </c>
    </row>
    <row r="4" spans="1:22" ht="15.75" hidden="1" customHeight="1">
      <c r="A4" s="26"/>
      <c r="B4" s="27"/>
      <c r="C4" s="27"/>
      <c r="D4" s="27"/>
      <c r="E4" s="27"/>
      <c r="F4" s="28"/>
      <c r="G4" s="29"/>
      <c r="H4" s="30"/>
      <c r="I4" s="30"/>
      <c r="J4" s="30"/>
      <c r="K4" s="31"/>
      <c r="L4" s="31"/>
      <c r="M4" s="32"/>
      <c r="N4" s="32"/>
      <c r="O4" s="32"/>
      <c r="P4" s="33"/>
      <c r="Q4" s="34"/>
      <c r="T4" s="35" t="s">
        <v>54</v>
      </c>
      <c r="U4" s="36" t="s">
        <v>20</v>
      </c>
      <c r="V4" s="35">
        <f t="shared" ref="V4:V16" si="5">SUMIF($F:$F,$U4,$G:$G)</f>
        <v>132051.6</v>
      </c>
    </row>
    <row r="5" spans="1:22" ht="15.75" hidden="1" customHeight="1">
      <c r="A5" s="26"/>
      <c r="B5" s="27"/>
      <c r="C5" s="27"/>
      <c r="D5" s="27"/>
      <c r="E5" s="27"/>
      <c r="F5" s="28"/>
      <c r="G5" s="29"/>
      <c r="H5" s="30"/>
      <c r="I5" s="37"/>
      <c r="J5" s="30"/>
      <c r="K5" s="31"/>
      <c r="L5" s="31"/>
      <c r="M5" s="32"/>
      <c r="N5" s="32"/>
      <c r="O5" s="32"/>
      <c r="P5" s="33"/>
      <c r="Q5" s="34"/>
      <c r="T5" s="35" t="s">
        <v>56</v>
      </c>
      <c r="U5" s="36" t="s">
        <v>57</v>
      </c>
      <c r="V5" s="35">
        <f t="shared" si="5"/>
        <v>106405</v>
      </c>
    </row>
    <row r="6" spans="1:22" ht="15.75" hidden="1" customHeight="1">
      <c r="A6" s="17">
        <v>201510150401</v>
      </c>
      <c r="B6" s="18" t="str">
        <f t="shared" si="0"/>
        <v>2015</v>
      </c>
      <c r="C6" s="18" t="str">
        <f t="shared" si="1"/>
        <v>10</v>
      </c>
      <c r="D6" s="18" t="str">
        <f t="shared" si="2"/>
        <v>15</v>
      </c>
      <c r="E6" s="18" t="str">
        <f t="shared" si="3"/>
        <v>01</v>
      </c>
      <c r="F6" s="19" t="str">
        <f t="shared" si="4"/>
        <v>活動部</v>
      </c>
      <c r="G6" s="38">
        <v>3752</v>
      </c>
      <c r="H6" s="20" t="s">
        <v>49</v>
      </c>
      <c r="I6" s="20" t="s">
        <v>58</v>
      </c>
      <c r="J6" s="20" t="s">
        <v>59</v>
      </c>
      <c r="K6" s="21" t="s">
        <v>50</v>
      </c>
      <c r="L6" s="21" t="s">
        <v>60</v>
      </c>
      <c r="M6" s="39">
        <v>42299</v>
      </c>
      <c r="N6" s="22" t="s">
        <v>61</v>
      </c>
      <c r="O6" s="22"/>
      <c r="P6" s="23" t="s">
        <v>61</v>
      </c>
      <c r="Q6" s="24" t="s">
        <v>62</v>
      </c>
      <c r="S6" s="1" t="s">
        <v>63</v>
      </c>
      <c r="T6" s="35" t="s">
        <v>64</v>
      </c>
      <c r="U6" s="36" t="s">
        <v>16</v>
      </c>
      <c r="V6" s="35">
        <f t="shared" si="5"/>
        <v>267022</v>
      </c>
    </row>
    <row r="7" spans="1:22" ht="15.75" hidden="1" customHeight="1">
      <c r="A7" s="17">
        <v>201510170402</v>
      </c>
      <c r="B7" s="18" t="str">
        <f t="shared" si="0"/>
        <v>2015</v>
      </c>
      <c r="C7" s="18" t="str">
        <f t="shared" si="1"/>
        <v>10</v>
      </c>
      <c r="D7" s="18" t="str">
        <f t="shared" si="2"/>
        <v>17</v>
      </c>
      <c r="E7" s="18" t="str">
        <f t="shared" si="3"/>
        <v>02</v>
      </c>
      <c r="F7" s="19" t="str">
        <f t="shared" si="4"/>
        <v>活動部</v>
      </c>
      <c r="G7" s="38">
        <v>5250</v>
      </c>
      <c r="H7" s="20" t="s">
        <v>49</v>
      </c>
      <c r="I7" s="20" t="s">
        <v>65</v>
      </c>
      <c r="J7" s="20" t="s">
        <v>59</v>
      </c>
      <c r="K7" s="21" t="s">
        <v>50</v>
      </c>
      <c r="L7" s="21" t="s">
        <v>66</v>
      </c>
      <c r="M7" s="39">
        <v>42299</v>
      </c>
      <c r="N7" s="22" t="s">
        <v>61</v>
      </c>
      <c r="O7" s="22"/>
      <c r="P7" s="23" t="s">
        <v>61</v>
      </c>
      <c r="Q7" s="24" t="s">
        <v>67</v>
      </c>
      <c r="S7" s="1" t="s">
        <v>68</v>
      </c>
      <c r="T7" s="35" t="s">
        <v>69</v>
      </c>
      <c r="U7" s="36" t="s">
        <v>70</v>
      </c>
      <c r="V7" s="35">
        <f t="shared" si="5"/>
        <v>82658</v>
      </c>
    </row>
    <row r="8" spans="1:22" ht="15.75" hidden="1" customHeight="1">
      <c r="A8" s="17">
        <v>201510220403</v>
      </c>
      <c r="B8" s="18" t="str">
        <f t="shared" si="0"/>
        <v>2015</v>
      </c>
      <c r="C8" s="18" t="str">
        <f t="shared" si="1"/>
        <v>10</v>
      </c>
      <c r="D8" s="18" t="str">
        <f t="shared" si="2"/>
        <v>22</v>
      </c>
      <c r="E8" s="18" t="str">
        <f t="shared" si="3"/>
        <v>03</v>
      </c>
      <c r="F8" s="19" t="str">
        <f t="shared" si="4"/>
        <v>活動部</v>
      </c>
      <c r="G8" s="38">
        <v>3410</v>
      </c>
      <c r="H8" s="40" t="s">
        <v>49</v>
      </c>
      <c r="I8" s="40" t="s">
        <v>71</v>
      </c>
      <c r="J8" s="20" t="s">
        <v>72</v>
      </c>
      <c r="K8" s="41" t="s">
        <v>50</v>
      </c>
      <c r="L8" s="41" t="s">
        <v>73</v>
      </c>
      <c r="M8" s="42">
        <v>42306</v>
      </c>
      <c r="N8" s="43" t="s">
        <v>61</v>
      </c>
      <c r="O8" s="22"/>
      <c r="P8" s="23" t="s">
        <v>61</v>
      </c>
      <c r="Q8" s="24" t="s">
        <v>74</v>
      </c>
      <c r="T8" s="35" t="s">
        <v>75</v>
      </c>
      <c r="U8" s="36" t="s">
        <v>76</v>
      </c>
      <c r="V8" s="35">
        <f t="shared" si="5"/>
        <v>4450</v>
      </c>
    </row>
    <row r="9" spans="1:22" ht="15.75" hidden="1" customHeight="1">
      <c r="A9" s="17">
        <v>201510240101</v>
      </c>
      <c r="B9" s="18" t="str">
        <f t="shared" si="0"/>
        <v>2015</v>
      </c>
      <c r="C9" s="18" t="str">
        <f t="shared" si="1"/>
        <v>10</v>
      </c>
      <c r="D9" s="18" t="str">
        <f t="shared" si="2"/>
        <v>24</v>
      </c>
      <c r="E9" s="18" t="str">
        <f t="shared" si="3"/>
        <v>01</v>
      </c>
      <c r="F9" s="19" t="str">
        <f t="shared" si="4"/>
        <v>會長</v>
      </c>
      <c r="G9" s="38">
        <v>180</v>
      </c>
      <c r="H9" s="40" t="s">
        <v>49</v>
      </c>
      <c r="I9" s="40" t="s">
        <v>77</v>
      </c>
      <c r="J9" s="20" t="s">
        <v>78</v>
      </c>
      <c r="K9" s="581" t="s">
        <v>1493</v>
      </c>
      <c r="L9" s="41" t="s">
        <v>79</v>
      </c>
      <c r="M9" s="42">
        <v>42306</v>
      </c>
      <c r="N9" s="43" t="s">
        <v>51</v>
      </c>
      <c r="O9" s="22"/>
      <c r="P9" s="23" t="s">
        <v>51</v>
      </c>
      <c r="Q9" s="24" t="s">
        <v>80</v>
      </c>
      <c r="T9" s="35" t="s">
        <v>81</v>
      </c>
      <c r="U9" s="36" t="s">
        <v>14</v>
      </c>
      <c r="V9" s="35">
        <f t="shared" si="5"/>
        <v>346217</v>
      </c>
    </row>
    <row r="10" spans="1:22" ht="15.75" hidden="1" customHeight="1">
      <c r="A10" s="17">
        <v>201510260102</v>
      </c>
      <c r="B10" s="18" t="str">
        <f t="shared" si="0"/>
        <v>2015</v>
      </c>
      <c r="C10" s="18" t="str">
        <f t="shared" si="1"/>
        <v>10</v>
      </c>
      <c r="D10" s="18" t="str">
        <f t="shared" si="2"/>
        <v>26</v>
      </c>
      <c r="E10" s="18" t="str">
        <f t="shared" si="3"/>
        <v>02</v>
      </c>
      <c r="F10" s="19" t="str">
        <f t="shared" si="4"/>
        <v>會長</v>
      </c>
      <c r="G10" s="38">
        <v>2000</v>
      </c>
      <c r="H10" s="40" t="s">
        <v>49</v>
      </c>
      <c r="I10" s="40" t="s">
        <v>82</v>
      </c>
      <c r="J10" s="20" t="s">
        <v>83</v>
      </c>
      <c r="K10" s="41" t="s">
        <v>55</v>
      </c>
      <c r="L10" s="41" t="s">
        <v>84</v>
      </c>
      <c r="M10" s="42">
        <v>42306</v>
      </c>
      <c r="N10" s="43" t="s">
        <v>51</v>
      </c>
      <c r="O10" s="22"/>
      <c r="P10" s="23" t="s">
        <v>51</v>
      </c>
      <c r="Q10" s="24" t="s">
        <v>80</v>
      </c>
      <c r="T10" s="35" t="s">
        <v>85</v>
      </c>
      <c r="U10" s="36" t="s">
        <v>86</v>
      </c>
      <c r="V10" s="35">
        <f t="shared" si="5"/>
        <v>133468</v>
      </c>
    </row>
    <row r="11" spans="1:22" ht="15.75" hidden="1" customHeight="1">
      <c r="A11" s="17">
        <v>201510260103</v>
      </c>
      <c r="B11" s="18" t="str">
        <f t="shared" si="0"/>
        <v>2015</v>
      </c>
      <c r="C11" s="18" t="str">
        <f t="shared" si="1"/>
        <v>10</v>
      </c>
      <c r="D11" s="18" t="str">
        <f t="shared" si="2"/>
        <v>26</v>
      </c>
      <c r="E11" s="18" t="str">
        <f t="shared" si="3"/>
        <v>03</v>
      </c>
      <c r="F11" s="19" t="str">
        <f t="shared" si="4"/>
        <v>會長</v>
      </c>
      <c r="G11" s="38">
        <v>656</v>
      </c>
      <c r="H11" s="40" t="s">
        <v>49</v>
      </c>
      <c r="I11" s="40" t="s">
        <v>87</v>
      </c>
      <c r="J11" s="20" t="s">
        <v>88</v>
      </c>
      <c r="K11" s="41" t="s">
        <v>55</v>
      </c>
      <c r="L11" s="41" t="s">
        <v>89</v>
      </c>
      <c r="M11" s="42">
        <v>42306</v>
      </c>
      <c r="N11" s="43" t="s">
        <v>51</v>
      </c>
      <c r="O11" s="22"/>
      <c r="P11" s="23" t="s">
        <v>51</v>
      </c>
      <c r="Q11" s="24" t="s">
        <v>80</v>
      </c>
      <c r="T11" s="35" t="s">
        <v>90</v>
      </c>
      <c r="U11" s="36" t="s">
        <v>91</v>
      </c>
      <c r="V11" s="35">
        <f t="shared" si="5"/>
        <v>2560</v>
      </c>
    </row>
    <row r="12" spans="1:22" ht="15.75" hidden="1" customHeight="1">
      <c r="A12" s="17">
        <v>201510250404</v>
      </c>
      <c r="B12" s="18" t="str">
        <f t="shared" si="0"/>
        <v>2015</v>
      </c>
      <c r="C12" s="18" t="str">
        <f t="shared" si="1"/>
        <v>10</v>
      </c>
      <c r="D12" s="18" t="str">
        <f t="shared" si="2"/>
        <v>25</v>
      </c>
      <c r="E12" s="18" t="str">
        <f t="shared" si="3"/>
        <v>04</v>
      </c>
      <c r="F12" s="19" t="str">
        <f t="shared" si="4"/>
        <v>活動部</v>
      </c>
      <c r="G12" s="38">
        <v>14400</v>
      </c>
      <c r="H12" s="40" t="s">
        <v>92</v>
      </c>
      <c r="I12" s="40" t="s">
        <v>93</v>
      </c>
      <c r="J12" s="20" t="s">
        <v>94</v>
      </c>
      <c r="K12" s="41" t="s">
        <v>50</v>
      </c>
      <c r="L12" s="41" t="s">
        <v>95</v>
      </c>
      <c r="M12" s="42">
        <v>42306</v>
      </c>
      <c r="N12" s="43" t="s">
        <v>61</v>
      </c>
      <c r="O12" s="22"/>
      <c r="P12" s="23" t="s">
        <v>61</v>
      </c>
      <c r="Q12" s="24" t="s">
        <v>96</v>
      </c>
      <c r="R12" s="1"/>
      <c r="S12" s="1" t="s">
        <v>68</v>
      </c>
      <c r="T12" s="35" t="s">
        <v>97</v>
      </c>
      <c r="U12" s="36" t="s">
        <v>98</v>
      </c>
      <c r="V12" s="35">
        <f t="shared" si="5"/>
        <v>4000</v>
      </c>
    </row>
    <row r="13" spans="1:22" ht="15.75" hidden="1" customHeight="1">
      <c r="A13" s="17">
        <v>201510280405</v>
      </c>
      <c r="B13" s="18" t="str">
        <f t="shared" si="0"/>
        <v>2015</v>
      </c>
      <c r="C13" s="18" t="str">
        <f t="shared" si="1"/>
        <v>10</v>
      </c>
      <c r="D13" s="18" t="str">
        <f t="shared" si="2"/>
        <v>28</v>
      </c>
      <c r="E13" s="18" t="str">
        <f t="shared" si="3"/>
        <v>05</v>
      </c>
      <c r="F13" s="19" t="str">
        <f t="shared" si="4"/>
        <v>活動部</v>
      </c>
      <c r="G13" s="38">
        <v>640</v>
      </c>
      <c r="H13" s="20" t="s">
        <v>49</v>
      </c>
      <c r="I13" s="20" t="s">
        <v>99</v>
      </c>
      <c r="J13" s="20" t="s">
        <v>100</v>
      </c>
      <c r="K13" s="21" t="s">
        <v>50</v>
      </c>
      <c r="L13" s="21" t="s">
        <v>101</v>
      </c>
      <c r="M13" s="39">
        <v>42313</v>
      </c>
      <c r="N13" s="22" t="s">
        <v>61</v>
      </c>
      <c r="O13" s="22"/>
      <c r="P13" s="23" t="s">
        <v>61</v>
      </c>
      <c r="Q13" s="24" t="s">
        <v>102</v>
      </c>
      <c r="T13" s="35" t="s">
        <v>103</v>
      </c>
      <c r="U13" s="36" t="s">
        <v>104</v>
      </c>
      <c r="V13" s="35">
        <f t="shared" si="5"/>
        <v>241926</v>
      </c>
    </row>
    <row r="14" spans="1:22" ht="15.75" customHeight="1">
      <c r="A14" s="17">
        <v>201510220301</v>
      </c>
      <c r="B14" s="18" t="str">
        <f t="shared" si="0"/>
        <v>2015</v>
      </c>
      <c r="C14" s="18" t="str">
        <f t="shared" si="1"/>
        <v>10</v>
      </c>
      <c r="D14" s="18" t="str">
        <f t="shared" si="2"/>
        <v>22</v>
      </c>
      <c r="E14" s="18" t="str">
        <f t="shared" si="3"/>
        <v>01</v>
      </c>
      <c r="F14" s="19" t="str">
        <f t="shared" si="4"/>
        <v>新聞部</v>
      </c>
      <c r="G14" s="38">
        <v>1130</v>
      </c>
      <c r="H14" s="20" t="s">
        <v>49</v>
      </c>
      <c r="I14" s="20" t="s">
        <v>105</v>
      </c>
      <c r="J14" s="20" t="s">
        <v>106</v>
      </c>
      <c r="K14" s="21" t="s">
        <v>53</v>
      </c>
      <c r="L14" s="21" t="s">
        <v>107</v>
      </c>
      <c r="M14" s="39">
        <v>42313</v>
      </c>
      <c r="N14" s="22" t="s">
        <v>61</v>
      </c>
      <c r="O14" s="22"/>
      <c r="P14" s="23" t="s">
        <v>61</v>
      </c>
      <c r="Q14" s="24" t="s">
        <v>80</v>
      </c>
      <c r="T14" s="35" t="s">
        <v>108</v>
      </c>
      <c r="U14" s="44" t="s">
        <v>109</v>
      </c>
      <c r="V14" s="35">
        <f t="shared" si="5"/>
        <v>0</v>
      </c>
    </row>
    <row r="15" spans="1:22" ht="15.75" customHeight="1">
      <c r="A15" s="17">
        <v>201510280801</v>
      </c>
      <c r="B15" s="18" t="str">
        <f t="shared" si="0"/>
        <v>2015</v>
      </c>
      <c r="C15" s="18" t="str">
        <f t="shared" si="1"/>
        <v>10</v>
      </c>
      <c r="D15" s="18" t="str">
        <f t="shared" si="2"/>
        <v>28</v>
      </c>
      <c r="E15" s="18" t="str">
        <f t="shared" si="3"/>
        <v>01</v>
      </c>
      <c r="F15" s="19" t="str">
        <f t="shared" si="4"/>
        <v>公關部</v>
      </c>
      <c r="G15" s="38">
        <v>15000</v>
      </c>
      <c r="H15" s="20" t="s">
        <v>92</v>
      </c>
      <c r="I15" s="20" t="s">
        <v>110</v>
      </c>
      <c r="J15" s="20" t="s">
        <v>111</v>
      </c>
      <c r="K15" s="21" t="s">
        <v>53</v>
      </c>
      <c r="L15" s="21" t="s">
        <v>112</v>
      </c>
      <c r="M15" s="22" t="s">
        <v>113</v>
      </c>
      <c r="N15" s="22" t="s">
        <v>51</v>
      </c>
      <c r="O15" s="22"/>
      <c r="P15" s="23" t="s">
        <v>51</v>
      </c>
      <c r="Q15" s="24" t="s">
        <v>80</v>
      </c>
      <c r="T15" s="35" t="s">
        <v>114</v>
      </c>
      <c r="U15" s="1" t="s">
        <v>115</v>
      </c>
      <c r="V15" s="35">
        <f t="shared" si="5"/>
        <v>6320</v>
      </c>
    </row>
    <row r="16" spans="1:22" ht="15.75" customHeight="1">
      <c r="A16" s="17">
        <v>201510280901</v>
      </c>
      <c r="B16" s="18" t="str">
        <f t="shared" si="0"/>
        <v>2015</v>
      </c>
      <c r="C16" s="18" t="str">
        <f t="shared" si="1"/>
        <v>10</v>
      </c>
      <c r="D16" s="18" t="str">
        <f t="shared" si="2"/>
        <v>28</v>
      </c>
      <c r="E16" s="18" t="str">
        <f t="shared" si="3"/>
        <v>01</v>
      </c>
      <c r="F16" s="19" t="str">
        <f t="shared" si="4"/>
        <v>財務部</v>
      </c>
      <c r="G16" s="38">
        <v>30</v>
      </c>
      <c r="H16" s="20" t="s">
        <v>49</v>
      </c>
      <c r="I16" s="20" t="s">
        <v>116</v>
      </c>
      <c r="J16" s="20" t="s">
        <v>117</v>
      </c>
      <c r="K16" s="21" t="s">
        <v>53</v>
      </c>
      <c r="L16" s="21" t="s">
        <v>118</v>
      </c>
      <c r="M16" s="39">
        <v>42300</v>
      </c>
      <c r="N16" s="22" t="s">
        <v>51</v>
      </c>
      <c r="O16" s="22"/>
      <c r="P16" s="23" t="s">
        <v>51</v>
      </c>
      <c r="Q16" s="24" t="s">
        <v>80</v>
      </c>
      <c r="S16" s="1" t="s">
        <v>68</v>
      </c>
      <c r="T16" s="1" t="s">
        <v>119</v>
      </c>
      <c r="U16" s="45" t="s">
        <v>120</v>
      </c>
      <c r="V16" s="35">
        <f t="shared" si="5"/>
        <v>0</v>
      </c>
    </row>
    <row r="17" spans="1:21" ht="15.75" hidden="1" customHeight="1">
      <c r="A17" s="17">
        <v>201510310104</v>
      </c>
      <c r="B17" s="18" t="str">
        <f t="shared" si="0"/>
        <v>2015</v>
      </c>
      <c r="C17" s="18" t="str">
        <f t="shared" si="1"/>
        <v>10</v>
      </c>
      <c r="D17" s="18" t="str">
        <f t="shared" si="2"/>
        <v>31</v>
      </c>
      <c r="E17" s="18" t="str">
        <f t="shared" si="3"/>
        <v>04</v>
      </c>
      <c r="F17" s="19" t="str">
        <f t="shared" si="4"/>
        <v>會長</v>
      </c>
      <c r="G17" s="38">
        <v>400000</v>
      </c>
      <c r="H17" s="20" t="s">
        <v>49</v>
      </c>
      <c r="I17" s="20" t="s">
        <v>121</v>
      </c>
      <c r="J17" s="20" t="s">
        <v>122</v>
      </c>
      <c r="K17" s="21" t="s">
        <v>55</v>
      </c>
      <c r="L17" s="21" t="s">
        <v>123</v>
      </c>
      <c r="M17" s="39">
        <v>42300</v>
      </c>
      <c r="N17" s="22" t="s">
        <v>51</v>
      </c>
      <c r="O17" s="22"/>
      <c r="P17" s="23" t="s">
        <v>51</v>
      </c>
      <c r="Q17" s="24" t="s">
        <v>80</v>
      </c>
      <c r="S17" s="1" t="s">
        <v>68</v>
      </c>
    </row>
    <row r="18" spans="1:21" ht="15.75" hidden="1" customHeight="1">
      <c r="A18" s="17">
        <v>201510310105</v>
      </c>
      <c r="B18" s="18" t="str">
        <f t="shared" si="0"/>
        <v>2015</v>
      </c>
      <c r="C18" s="18" t="str">
        <f t="shared" si="1"/>
        <v>10</v>
      </c>
      <c r="D18" s="18" t="str">
        <f t="shared" si="2"/>
        <v>31</v>
      </c>
      <c r="E18" s="18" t="str">
        <f t="shared" si="3"/>
        <v>05</v>
      </c>
      <c r="F18" s="19" t="str">
        <f t="shared" si="4"/>
        <v>會長</v>
      </c>
      <c r="G18" s="38">
        <v>5255</v>
      </c>
      <c r="H18" s="20" t="s">
        <v>49</v>
      </c>
      <c r="I18" s="20" t="s">
        <v>124</v>
      </c>
      <c r="J18" s="20" t="s">
        <v>125</v>
      </c>
      <c r="K18" s="21" t="s">
        <v>55</v>
      </c>
      <c r="L18" s="21" t="s">
        <v>126</v>
      </c>
      <c r="M18" s="39">
        <v>42313</v>
      </c>
      <c r="N18" s="22" t="s">
        <v>61</v>
      </c>
      <c r="O18" s="22"/>
      <c r="P18" s="23" t="s">
        <v>127</v>
      </c>
      <c r="Q18" s="46"/>
    </row>
    <row r="19" spans="1:21" ht="15.75" hidden="1" customHeight="1">
      <c r="A19" s="17">
        <v>201511010406</v>
      </c>
      <c r="B19" s="18" t="str">
        <f t="shared" si="0"/>
        <v>2015</v>
      </c>
      <c r="C19" s="18" t="str">
        <f t="shared" si="1"/>
        <v>11</v>
      </c>
      <c r="D19" s="18" t="str">
        <f t="shared" si="2"/>
        <v>01</v>
      </c>
      <c r="E19" s="18" t="str">
        <f t="shared" si="3"/>
        <v>06</v>
      </c>
      <c r="F19" s="19" t="str">
        <f t="shared" si="4"/>
        <v>活動部</v>
      </c>
      <c r="G19" s="38">
        <v>21893</v>
      </c>
      <c r="H19" s="20" t="s">
        <v>92</v>
      </c>
      <c r="I19" s="20" t="s">
        <v>128</v>
      </c>
      <c r="J19" s="20" t="s">
        <v>129</v>
      </c>
      <c r="K19" s="21" t="s">
        <v>50</v>
      </c>
      <c r="L19" s="21" t="s">
        <v>130</v>
      </c>
      <c r="M19" s="39">
        <v>42310</v>
      </c>
      <c r="N19" s="22" t="s">
        <v>61</v>
      </c>
      <c r="O19" s="22"/>
      <c r="P19" s="23" t="s">
        <v>131</v>
      </c>
      <c r="Q19" s="46"/>
      <c r="T19" s="45" t="s">
        <v>132</v>
      </c>
      <c r="U19" s="45" t="s">
        <v>133</v>
      </c>
    </row>
    <row r="20" spans="1:21" ht="15.75" hidden="1" customHeight="1">
      <c r="A20" s="17">
        <v>201510290201</v>
      </c>
      <c r="B20" s="18" t="str">
        <f t="shared" si="0"/>
        <v>2015</v>
      </c>
      <c r="C20" s="18" t="str">
        <f t="shared" si="1"/>
        <v>10</v>
      </c>
      <c r="D20" s="18" t="str">
        <f t="shared" si="2"/>
        <v>29</v>
      </c>
      <c r="E20" s="18" t="str">
        <f t="shared" si="3"/>
        <v>01</v>
      </c>
      <c r="F20" s="19" t="str">
        <f t="shared" si="4"/>
        <v>秘書部</v>
      </c>
      <c r="G20" s="38">
        <v>1827</v>
      </c>
      <c r="H20" s="20" t="s">
        <v>92</v>
      </c>
      <c r="I20" s="20" t="s">
        <v>134</v>
      </c>
      <c r="J20" s="20" t="s">
        <v>135</v>
      </c>
      <c r="K20" s="21" t="s">
        <v>50</v>
      </c>
      <c r="L20" s="21" t="s">
        <v>136</v>
      </c>
      <c r="M20" s="39">
        <v>42313</v>
      </c>
      <c r="N20" s="22" t="s">
        <v>61</v>
      </c>
      <c r="O20" s="22"/>
      <c r="P20" s="23" t="s">
        <v>137</v>
      </c>
      <c r="Q20" s="47" t="s">
        <v>138</v>
      </c>
      <c r="T20" s="45" t="s">
        <v>139</v>
      </c>
      <c r="U20" s="45" t="s">
        <v>140</v>
      </c>
    </row>
    <row r="21" spans="1:21" ht="15.75" hidden="1" customHeight="1">
      <c r="A21" s="17">
        <v>201511010202</v>
      </c>
      <c r="B21" s="18" t="str">
        <f t="shared" si="0"/>
        <v>2015</v>
      </c>
      <c r="C21" s="18" t="str">
        <f t="shared" si="1"/>
        <v>11</v>
      </c>
      <c r="D21" s="18" t="str">
        <f t="shared" si="2"/>
        <v>01</v>
      </c>
      <c r="E21" s="18" t="str">
        <f t="shared" si="3"/>
        <v>02</v>
      </c>
      <c r="F21" s="19" t="str">
        <f t="shared" si="4"/>
        <v>秘書部</v>
      </c>
      <c r="G21" s="38">
        <v>845</v>
      </c>
      <c r="H21" s="20" t="s">
        <v>92</v>
      </c>
      <c r="I21" s="20" t="s">
        <v>141</v>
      </c>
      <c r="J21" s="20" t="s">
        <v>142</v>
      </c>
      <c r="K21" s="21" t="s">
        <v>50</v>
      </c>
      <c r="L21" s="21" t="s">
        <v>143</v>
      </c>
      <c r="M21" s="39">
        <v>42313</v>
      </c>
      <c r="N21" s="22" t="s">
        <v>51</v>
      </c>
      <c r="O21" s="22"/>
      <c r="P21" s="23" t="s">
        <v>51</v>
      </c>
      <c r="Q21" s="46"/>
      <c r="T21" s="45" t="s">
        <v>139</v>
      </c>
      <c r="U21" s="45" t="s">
        <v>144</v>
      </c>
    </row>
    <row r="22" spans="1:21" ht="15.75" hidden="1" customHeight="1">
      <c r="A22" s="17">
        <v>201511010203</v>
      </c>
      <c r="B22" s="18" t="str">
        <f t="shared" si="0"/>
        <v>2015</v>
      </c>
      <c r="C22" s="18" t="str">
        <f t="shared" si="1"/>
        <v>11</v>
      </c>
      <c r="D22" s="18" t="str">
        <f t="shared" si="2"/>
        <v>01</v>
      </c>
      <c r="E22" s="18" t="str">
        <f t="shared" si="3"/>
        <v>03</v>
      </c>
      <c r="F22" s="19" t="str">
        <f t="shared" si="4"/>
        <v>秘書部</v>
      </c>
      <c r="G22" s="38">
        <v>570</v>
      </c>
      <c r="H22" s="20" t="s">
        <v>92</v>
      </c>
      <c r="I22" s="20" t="s">
        <v>145</v>
      </c>
      <c r="J22" s="20" t="s">
        <v>142</v>
      </c>
      <c r="K22" s="21" t="s">
        <v>50</v>
      </c>
      <c r="L22" s="21" t="s">
        <v>146</v>
      </c>
      <c r="M22" s="39">
        <v>42313</v>
      </c>
      <c r="N22" s="22" t="s">
        <v>51</v>
      </c>
      <c r="O22" s="22"/>
      <c r="P22" s="23" t="s">
        <v>51</v>
      </c>
      <c r="Q22" s="46"/>
      <c r="T22" s="45" t="s">
        <v>147</v>
      </c>
      <c r="U22" s="45" t="s">
        <v>50</v>
      </c>
    </row>
    <row r="23" spans="1:21" ht="15.75" hidden="1" customHeight="1">
      <c r="A23" s="17">
        <v>201510310204</v>
      </c>
      <c r="B23" s="18" t="str">
        <f t="shared" si="0"/>
        <v>2015</v>
      </c>
      <c r="C23" s="18" t="str">
        <f t="shared" si="1"/>
        <v>10</v>
      </c>
      <c r="D23" s="18" t="str">
        <f t="shared" si="2"/>
        <v>31</v>
      </c>
      <c r="E23" s="18" t="str">
        <f t="shared" si="3"/>
        <v>04</v>
      </c>
      <c r="F23" s="19" t="str">
        <f t="shared" si="4"/>
        <v>秘書部</v>
      </c>
      <c r="G23" s="38">
        <v>480</v>
      </c>
      <c r="H23" s="20" t="s">
        <v>92</v>
      </c>
      <c r="I23" s="20" t="s">
        <v>148</v>
      </c>
      <c r="J23" s="20" t="s">
        <v>142</v>
      </c>
      <c r="K23" s="21" t="s">
        <v>50</v>
      </c>
      <c r="L23" s="21" t="s">
        <v>149</v>
      </c>
      <c r="M23" s="39">
        <v>42311</v>
      </c>
      <c r="N23" s="22" t="s">
        <v>51</v>
      </c>
      <c r="O23" s="22"/>
      <c r="P23" s="23" t="s">
        <v>51</v>
      </c>
      <c r="Q23" s="24"/>
      <c r="T23" s="45" t="s">
        <v>147</v>
      </c>
      <c r="U23" s="45" t="s">
        <v>55</v>
      </c>
    </row>
    <row r="24" spans="1:21" ht="15.75" hidden="1" customHeight="1">
      <c r="A24" s="17">
        <v>201510250205</v>
      </c>
      <c r="B24" s="18" t="str">
        <f t="shared" si="0"/>
        <v>2015</v>
      </c>
      <c r="C24" s="18" t="str">
        <f t="shared" si="1"/>
        <v>10</v>
      </c>
      <c r="D24" s="18" t="str">
        <f t="shared" si="2"/>
        <v>25</v>
      </c>
      <c r="E24" s="18" t="str">
        <f t="shared" si="3"/>
        <v>05</v>
      </c>
      <c r="F24" s="19" t="str">
        <f t="shared" si="4"/>
        <v>秘書部</v>
      </c>
      <c r="G24" s="38">
        <v>2650</v>
      </c>
      <c r="H24" s="20" t="s">
        <v>49</v>
      </c>
      <c r="I24" s="20" t="s">
        <v>150</v>
      </c>
      <c r="J24" s="20" t="s">
        <v>151</v>
      </c>
      <c r="K24" s="21" t="s">
        <v>50</v>
      </c>
      <c r="L24" s="21" t="s">
        <v>152</v>
      </c>
      <c r="M24" s="39">
        <v>42313</v>
      </c>
      <c r="N24" s="22" t="s">
        <v>61</v>
      </c>
      <c r="O24" s="22"/>
      <c r="P24" s="23" t="s">
        <v>153</v>
      </c>
      <c r="Q24" s="47" t="s">
        <v>154</v>
      </c>
      <c r="T24" s="45" t="s">
        <v>147</v>
      </c>
      <c r="U24" s="45" t="s">
        <v>53</v>
      </c>
    </row>
    <row r="25" spans="1:21" ht="15.75" hidden="1" customHeight="1">
      <c r="A25" s="17">
        <v>201511050206</v>
      </c>
      <c r="B25" s="18" t="str">
        <f t="shared" si="0"/>
        <v>2015</v>
      </c>
      <c r="C25" s="18" t="str">
        <f t="shared" si="1"/>
        <v>11</v>
      </c>
      <c r="D25" s="18" t="str">
        <f t="shared" si="2"/>
        <v>05</v>
      </c>
      <c r="E25" s="18" t="str">
        <f t="shared" si="3"/>
        <v>06</v>
      </c>
      <c r="F25" s="19" t="str">
        <f t="shared" si="4"/>
        <v>秘書部</v>
      </c>
      <c r="G25" s="38">
        <v>2216</v>
      </c>
      <c r="H25" s="20" t="s">
        <v>92</v>
      </c>
      <c r="I25" s="20" t="s">
        <v>155</v>
      </c>
      <c r="J25" s="20" t="s">
        <v>156</v>
      </c>
      <c r="K25" s="21" t="s">
        <v>50</v>
      </c>
      <c r="L25" s="21" t="s">
        <v>157</v>
      </c>
      <c r="M25" s="39">
        <v>42314</v>
      </c>
      <c r="N25" s="22" t="s">
        <v>61</v>
      </c>
      <c r="O25" s="22"/>
      <c r="P25" s="23" t="s">
        <v>51</v>
      </c>
      <c r="Q25" s="46"/>
    </row>
    <row r="26" spans="1:21" ht="15.75" hidden="1" customHeight="1">
      <c r="A26" s="17">
        <v>201511040407</v>
      </c>
      <c r="B26" s="18" t="str">
        <f t="shared" si="0"/>
        <v>2015</v>
      </c>
      <c r="C26" s="18" t="str">
        <f t="shared" si="1"/>
        <v>11</v>
      </c>
      <c r="D26" s="18" t="str">
        <f t="shared" si="2"/>
        <v>04</v>
      </c>
      <c r="E26" s="18" t="str">
        <f t="shared" si="3"/>
        <v>07</v>
      </c>
      <c r="F26" s="19" t="str">
        <f t="shared" si="4"/>
        <v>活動部</v>
      </c>
      <c r="G26" s="38">
        <v>2286</v>
      </c>
      <c r="H26" s="20" t="s">
        <v>49</v>
      </c>
      <c r="I26" s="20" t="s">
        <v>158</v>
      </c>
      <c r="J26" s="20" t="s">
        <v>159</v>
      </c>
      <c r="K26" s="21" t="s">
        <v>50</v>
      </c>
      <c r="L26" s="21" t="s">
        <v>160</v>
      </c>
      <c r="M26" s="39">
        <v>42320</v>
      </c>
      <c r="N26" s="22" t="s">
        <v>61</v>
      </c>
      <c r="O26" s="22"/>
      <c r="P26" s="23" t="s">
        <v>61</v>
      </c>
      <c r="Q26" s="46"/>
    </row>
    <row r="27" spans="1:21" ht="15.75" hidden="1" customHeight="1">
      <c r="A27" s="17">
        <v>201511060408</v>
      </c>
      <c r="B27" s="18" t="str">
        <f t="shared" si="0"/>
        <v>2015</v>
      </c>
      <c r="C27" s="18" t="str">
        <f t="shared" si="1"/>
        <v>11</v>
      </c>
      <c r="D27" s="18" t="str">
        <f t="shared" si="2"/>
        <v>06</v>
      </c>
      <c r="E27" s="18" t="str">
        <f t="shared" si="3"/>
        <v>08</v>
      </c>
      <c r="F27" s="19" t="str">
        <f t="shared" si="4"/>
        <v>活動部</v>
      </c>
      <c r="G27" s="38">
        <v>1188</v>
      </c>
      <c r="H27" s="20" t="s">
        <v>49</v>
      </c>
      <c r="I27" s="20" t="s">
        <v>161</v>
      </c>
      <c r="J27" s="20" t="s">
        <v>162</v>
      </c>
      <c r="K27" s="21" t="s">
        <v>50</v>
      </c>
      <c r="L27" s="21" t="s">
        <v>163</v>
      </c>
      <c r="M27" s="39">
        <v>42320</v>
      </c>
      <c r="N27" s="22" t="s">
        <v>61</v>
      </c>
      <c r="O27" s="22"/>
      <c r="P27" s="23" t="s">
        <v>61</v>
      </c>
      <c r="Q27" s="46"/>
    </row>
    <row r="28" spans="1:21" ht="15.75" customHeight="1">
      <c r="A28" s="17">
        <v>201511070501</v>
      </c>
      <c r="B28" s="18" t="str">
        <f t="shared" si="0"/>
        <v>2015</v>
      </c>
      <c r="C28" s="18" t="str">
        <f t="shared" si="1"/>
        <v>11</v>
      </c>
      <c r="D28" s="18" t="str">
        <f t="shared" si="2"/>
        <v>07</v>
      </c>
      <c r="E28" s="18" t="str">
        <f t="shared" si="3"/>
        <v>01</v>
      </c>
      <c r="F28" s="19" t="str">
        <f t="shared" si="4"/>
        <v>學術部</v>
      </c>
      <c r="G28" s="38">
        <v>6840</v>
      </c>
      <c r="H28" s="20" t="s">
        <v>49</v>
      </c>
      <c r="I28" s="20" t="s">
        <v>164</v>
      </c>
      <c r="J28" s="20" t="s">
        <v>165</v>
      </c>
      <c r="K28" s="21" t="s">
        <v>53</v>
      </c>
      <c r="L28" s="21" t="s">
        <v>166</v>
      </c>
      <c r="M28" s="39">
        <v>42320</v>
      </c>
      <c r="N28" s="22" t="s">
        <v>51</v>
      </c>
      <c r="O28" s="22"/>
      <c r="P28" s="23" t="s">
        <v>51</v>
      </c>
      <c r="Q28" s="46"/>
    </row>
    <row r="29" spans="1:21" ht="15.75" hidden="1" customHeight="1">
      <c r="A29" s="17">
        <v>201511080207</v>
      </c>
      <c r="B29" s="18" t="str">
        <f t="shared" si="0"/>
        <v>2015</v>
      </c>
      <c r="C29" s="18" t="str">
        <f t="shared" si="1"/>
        <v>11</v>
      </c>
      <c r="D29" s="18" t="str">
        <f t="shared" si="2"/>
        <v>08</v>
      </c>
      <c r="E29" s="18" t="str">
        <f t="shared" si="3"/>
        <v>07</v>
      </c>
      <c r="F29" s="19" t="str">
        <f t="shared" si="4"/>
        <v>秘書部</v>
      </c>
      <c r="G29" s="38">
        <v>2889</v>
      </c>
      <c r="H29" s="20" t="s">
        <v>92</v>
      </c>
      <c r="I29" s="48" t="s">
        <v>167</v>
      </c>
      <c r="J29" s="20" t="s">
        <v>168</v>
      </c>
      <c r="K29" s="21" t="s">
        <v>50</v>
      </c>
      <c r="L29" s="21" t="s">
        <v>169</v>
      </c>
      <c r="M29" s="39">
        <v>42320</v>
      </c>
      <c r="N29" s="22" t="s">
        <v>51</v>
      </c>
      <c r="O29" s="22"/>
      <c r="P29" s="23" t="s">
        <v>51</v>
      </c>
      <c r="Q29" s="46"/>
    </row>
    <row r="30" spans="1:21" ht="15.75" hidden="1" customHeight="1">
      <c r="A30" s="17">
        <v>201511080208</v>
      </c>
      <c r="B30" s="18" t="str">
        <f t="shared" si="0"/>
        <v>2015</v>
      </c>
      <c r="C30" s="18" t="str">
        <f t="shared" si="1"/>
        <v>11</v>
      </c>
      <c r="D30" s="18" t="str">
        <f t="shared" si="2"/>
        <v>08</v>
      </c>
      <c r="E30" s="18" t="str">
        <f t="shared" si="3"/>
        <v>08</v>
      </c>
      <c r="F30" s="19" t="str">
        <f t="shared" si="4"/>
        <v>秘書部</v>
      </c>
      <c r="G30" s="38">
        <v>5505.6</v>
      </c>
      <c r="H30" s="20" t="s">
        <v>49</v>
      </c>
      <c r="I30" s="20" t="s">
        <v>170</v>
      </c>
      <c r="J30" s="20" t="s">
        <v>171</v>
      </c>
      <c r="K30" s="21" t="s">
        <v>50</v>
      </c>
      <c r="L30" s="21" t="s">
        <v>172</v>
      </c>
      <c r="M30" s="39">
        <v>42320</v>
      </c>
      <c r="N30" s="22" t="s">
        <v>51</v>
      </c>
      <c r="O30" s="22"/>
      <c r="P30" s="23" t="s">
        <v>51</v>
      </c>
      <c r="Q30" s="46"/>
    </row>
    <row r="31" spans="1:21" ht="15.75" hidden="1" customHeight="1">
      <c r="A31" s="17">
        <v>201511090209</v>
      </c>
      <c r="B31" s="18" t="str">
        <f t="shared" si="0"/>
        <v>2015</v>
      </c>
      <c r="C31" s="18" t="str">
        <f t="shared" si="1"/>
        <v>11</v>
      </c>
      <c r="D31" s="18" t="str">
        <f t="shared" si="2"/>
        <v>09</v>
      </c>
      <c r="E31" s="18" t="str">
        <f t="shared" si="3"/>
        <v>09</v>
      </c>
      <c r="F31" s="19" t="str">
        <f t="shared" si="4"/>
        <v>秘書部</v>
      </c>
      <c r="G31" s="38">
        <v>25325</v>
      </c>
      <c r="H31" s="20" t="s">
        <v>92</v>
      </c>
      <c r="I31" s="20" t="s">
        <v>173</v>
      </c>
      <c r="J31" s="20" t="s">
        <v>174</v>
      </c>
      <c r="K31" s="21" t="s">
        <v>50</v>
      </c>
      <c r="L31" s="21" t="s">
        <v>175</v>
      </c>
      <c r="M31" s="39">
        <v>42320</v>
      </c>
      <c r="N31" s="22" t="s">
        <v>51</v>
      </c>
      <c r="O31" s="22"/>
      <c r="P31" s="23" t="s">
        <v>51</v>
      </c>
      <c r="Q31" s="46"/>
    </row>
    <row r="32" spans="1:21" ht="15.75" hidden="1" customHeight="1">
      <c r="A32" s="17">
        <v>201511160409</v>
      </c>
      <c r="B32" s="18" t="str">
        <f t="shared" si="0"/>
        <v>2015</v>
      </c>
      <c r="C32" s="18" t="str">
        <f t="shared" si="1"/>
        <v>11</v>
      </c>
      <c r="D32" s="18" t="str">
        <f t="shared" si="2"/>
        <v>16</v>
      </c>
      <c r="E32" s="18" t="str">
        <f t="shared" si="3"/>
        <v>09</v>
      </c>
      <c r="F32" s="19" t="str">
        <f t="shared" si="4"/>
        <v>活動部</v>
      </c>
      <c r="G32" s="38">
        <v>200</v>
      </c>
      <c r="H32" s="20" t="s">
        <v>49</v>
      </c>
      <c r="I32" s="20" t="s">
        <v>176</v>
      </c>
      <c r="J32" s="20" t="s">
        <v>177</v>
      </c>
      <c r="K32" s="21" t="s">
        <v>50</v>
      </c>
      <c r="L32" s="21" t="s">
        <v>178</v>
      </c>
      <c r="M32" s="39">
        <v>42327</v>
      </c>
      <c r="N32" s="22" t="s">
        <v>61</v>
      </c>
      <c r="O32" s="22"/>
      <c r="P32" s="23" t="s">
        <v>61</v>
      </c>
      <c r="Q32" s="46"/>
    </row>
    <row r="33" spans="1:17" ht="15.75" hidden="1" customHeight="1">
      <c r="A33" s="17">
        <v>201511100410</v>
      </c>
      <c r="B33" s="18" t="str">
        <f t="shared" si="0"/>
        <v>2015</v>
      </c>
      <c r="C33" s="18" t="str">
        <f t="shared" si="1"/>
        <v>11</v>
      </c>
      <c r="D33" s="18" t="str">
        <f t="shared" si="2"/>
        <v>10</v>
      </c>
      <c r="E33" s="18" t="str">
        <f t="shared" si="3"/>
        <v>10</v>
      </c>
      <c r="F33" s="19" t="str">
        <f t="shared" si="4"/>
        <v>活動部</v>
      </c>
      <c r="G33" s="38">
        <v>2176</v>
      </c>
      <c r="H33" s="20" t="s">
        <v>49</v>
      </c>
      <c r="I33" s="20" t="s">
        <v>179</v>
      </c>
      <c r="J33" s="20" t="s">
        <v>180</v>
      </c>
      <c r="K33" s="21" t="s">
        <v>50</v>
      </c>
      <c r="L33" s="21" t="s">
        <v>181</v>
      </c>
      <c r="M33" s="39">
        <v>42327</v>
      </c>
      <c r="N33" s="22" t="s">
        <v>61</v>
      </c>
      <c r="O33" s="22"/>
      <c r="P33" s="23" t="s">
        <v>61</v>
      </c>
      <c r="Q33" s="46"/>
    </row>
    <row r="34" spans="1:17" ht="15.75" hidden="1" customHeight="1">
      <c r="A34" s="17">
        <v>201511160411</v>
      </c>
      <c r="B34" s="18" t="str">
        <f t="shared" si="0"/>
        <v>2015</v>
      </c>
      <c r="C34" s="18" t="str">
        <f t="shared" si="1"/>
        <v>11</v>
      </c>
      <c r="D34" s="18" t="str">
        <f t="shared" si="2"/>
        <v>16</v>
      </c>
      <c r="E34" s="18" t="str">
        <f t="shared" si="3"/>
        <v>11</v>
      </c>
      <c r="F34" s="19" t="str">
        <f t="shared" si="4"/>
        <v>活動部</v>
      </c>
      <c r="G34" s="38">
        <v>29920</v>
      </c>
      <c r="H34" s="20" t="s">
        <v>49</v>
      </c>
      <c r="I34" s="20" t="s">
        <v>182</v>
      </c>
      <c r="J34" s="20" t="s">
        <v>183</v>
      </c>
      <c r="K34" s="21" t="s">
        <v>50</v>
      </c>
      <c r="L34" s="21" t="s">
        <v>184</v>
      </c>
      <c r="M34" s="39">
        <v>42327</v>
      </c>
      <c r="N34" s="22" t="s">
        <v>61</v>
      </c>
      <c r="O34" s="22"/>
      <c r="P34" s="23" t="s">
        <v>61</v>
      </c>
      <c r="Q34" s="46"/>
    </row>
    <row r="35" spans="1:17" ht="15.75" hidden="1" customHeight="1">
      <c r="A35" s="17">
        <v>201511160412</v>
      </c>
      <c r="B35" s="18" t="str">
        <f t="shared" si="0"/>
        <v>2015</v>
      </c>
      <c r="C35" s="18" t="str">
        <f t="shared" si="1"/>
        <v>11</v>
      </c>
      <c r="D35" s="18" t="str">
        <f t="shared" si="2"/>
        <v>16</v>
      </c>
      <c r="E35" s="18" t="str">
        <f t="shared" si="3"/>
        <v>12</v>
      </c>
      <c r="F35" s="19" t="str">
        <f t="shared" si="4"/>
        <v>活動部</v>
      </c>
      <c r="G35" s="38">
        <v>10400</v>
      </c>
      <c r="H35" s="20" t="s">
        <v>49</v>
      </c>
      <c r="I35" s="20" t="s">
        <v>185</v>
      </c>
      <c r="J35" s="20" t="s">
        <v>186</v>
      </c>
      <c r="K35" s="21" t="s">
        <v>50</v>
      </c>
      <c r="L35" s="21" t="s">
        <v>187</v>
      </c>
      <c r="M35" s="39">
        <v>42327</v>
      </c>
      <c r="N35" s="22" t="s">
        <v>61</v>
      </c>
      <c r="O35" s="22"/>
      <c r="P35" s="23" t="s">
        <v>61</v>
      </c>
      <c r="Q35" s="46"/>
    </row>
    <row r="36" spans="1:17" ht="15.75" customHeight="1">
      <c r="A36" s="17">
        <v>201511170302</v>
      </c>
      <c r="B36" s="18" t="str">
        <f t="shared" si="0"/>
        <v>2015</v>
      </c>
      <c r="C36" s="18" t="str">
        <f t="shared" si="1"/>
        <v>11</v>
      </c>
      <c r="D36" s="18" t="str">
        <f t="shared" si="2"/>
        <v>17</v>
      </c>
      <c r="E36" s="18" t="str">
        <f t="shared" si="3"/>
        <v>02</v>
      </c>
      <c r="F36" s="19" t="str">
        <f t="shared" si="4"/>
        <v>新聞部</v>
      </c>
      <c r="G36" s="38">
        <v>1200</v>
      </c>
      <c r="H36" s="20" t="s">
        <v>92</v>
      </c>
      <c r="I36" s="20" t="s">
        <v>188</v>
      </c>
      <c r="J36" s="20" t="s">
        <v>189</v>
      </c>
      <c r="K36" s="21" t="s">
        <v>53</v>
      </c>
      <c r="L36" s="21" t="s">
        <v>190</v>
      </c>
      <c r="M36" s="39">
        <v>42327</v>
      </c>
      <c r="N36" s="22" t="s">
        <v>61</v>
      </c>
      <c r="O36" s="22"/>
      <c r="P36" s="23" t="s">
        <v>61</v>
      </c>
      <c r="Q36" s="46"/>
    </row>
    <row r="37" spans="1:17" ht="15.75" hidden="1" customHeight="1">
      <c r="A37" s="17">
        <v>201511190701</v>
      </c>
      <c r="B37" s="18" t="str">
        <f t="shared" si="0"/>
        <v>2015</v>
      </c>
      <c r="C37" s="18" t="str">
        <f t="shared" si="1"/>
        <v>11</v>
      </c>
      <c r="D37" s="18" t="str">
        <f t="shared" si="2"/>
        <v>19</v>
      </c>
      <c r="E37" s="18" t="str">
        <f t="shared" si="3"/>
        <v>01</v>
      </c>
      <c r="F37" s="19" t="str">
        <f t="shared" si="4"/>
        <v>文化部</v>
      </c>
      <c r="G37" s="38">
        <v>4500</v>
      </c>
      <c r="H37" s="20" t="s">
        <v>92</v>
      </c>
      <c r="I37" s="20" t="s">
        <v>191</v>
      </c>
      <c r="J37" s="20" t="s">
        <v>192</v>
      </c>
      <c r="K37" s="21" t="s">
        <v>55</v>
      </c>
      <c r="L37" s="21" t="s">
        <v>193</v>
      </c>
      <c r="M37" s="39">
        <v>42320</v>
      </c>
      <c r="N37" s="22" t="s">
        <v>61</v>
      </c>
      <c r="O37" s="22"/>
      <c r="P37" s="23" t="s">
        <v>194</v>
      </c>
      <c r="Q37" s="46"/>
    </row>
    <row r="38" spans="1:17" ht="15.75" hidden="1" customHeight="1">
      <c r="A38" s="17">
        <v>201511190702</v>
      </c>
      <c r="B38" s="18" t="str">
        <f t="shared" si="0"/>
        <v>2015</v>
      </c>
      <c r="C38" s="18" t="str">
        <f t="shared" si="1"/>
        <v>11</v>
      </c>
      <c r="D38" s="18" t="str">
        <f t="shared" si="2"/>
        <v>19</v>
      </c>
      <c r="E38" s="18" t="str">
        <f t="shared" si="3"/>
        <v>02</v>
      </c>
      <c r="F38" s="19" t="str">
        <f t="shared" si="4"/>
        <v>文化部</v>
      </c>
      <c r="G38" s="38">
        <v>4500</v>
      </c>
      <c r="H38" s="20" t="s">
        <v>92</v>
      </c>
      <c r="I38" s="49" t="s">
        <v>195</v>
      </c>
      <c r="J38" s="20" t="s">
        <v>192</v>
      </c>
      <c r="K38" s="21" t="s">
        <v>55</v>
      </c>
      <c r="L38" s="21" t="s">
        <v>196</v>
      </c>
      <c r="M38" s="39">
        <v>42320</v>
      </c>
      <c r="N38" s="22" t="s">
        <v>61</v>
      </c>
      <c r="O38" s="22"/>
      <c r="P38" s="23" t="s">
        <v>194</v>
      </c>
      <c r="Q38" s="46"/>
    </row>
    <row r="39" spans="1:17" ht="15.75" hidden="1" customHeight="1">
      <c r="A39" s="17">
        <v>201511190703</v>
      </c>
      <c r="B39" s="18" t="str">
        <f t="shared" si="0"/>
        <v>2015</v>
      </c>
      <c r="C39" s="18" t="str">
        <f t="shared" si="1"/>
        <v>11</v>
      </c>
      <c r="D39" s="18" t="str">
        <f t="shared" si="2"/>
        <v>19</v>
      </c>
      <c r="E39" s="18" t="str">
        <f t="shared" si="3"/>
        <v>03</v>
      </c>
      <c r="F39" s="19" t="str">
        <f t="shared" si="4"/>
        <v>文化部</v>
      </c>
      <c r="G39" s="38">
        <v>3750</v>
      </c>
      <c r="H39" s="49" t="s">
        <v>92</v>
      </c>
      <c r="I39" s="49" t="s">
        <v>197</v>
      </c>
      <c r="J39" s="20" t="s">
        <v>192</v>
      </c>
      <c r="K39" s="21" t="s">
        <v>55</v>
      </c>
      <c r="L39" s="21" t="s">
        <v>198</v>
      </c>
      <c r="M39" s="39">
        <v>42314</v>
      </c>
      <c r="N39" s="22" t="s">
        <v>61</v>
      </c>
      <c r="O39" s="22"/>
      <c r="P39" s="23" t="s">
        <v>194</v>
      </c>
      <c r="Q39" s="46"/>
    </row>
    <row r="40" spans="1:17" ht="15.75" hidden="1" customHeight="1">
      <c r="A40" s="17">
        <v>201511190704</v>
      </c>
      <c r="B40" s="18" t="str">
        <f t="shared" si="0"/>
        <v>2015</v>
      </c>
      <c r="C40" s="18" t="str">
        <f t="shared" si="1"/>
        <v>11</v>
      </c>
      <c r="D40" s="18" t="str">
        <f t="shared" si="2"/>
        <v>19</v>
      </c>
      <c r="E40" s="18" t="str">
        <f t="shared" si="3"/>
        <v>04</v>
      </c>
      <c r="F40" s="19" t="str">
        <f t="shared" si="4"/>
        <v>文化部</v>
      </c>
      <c r="G40" s="38">
        <v>4000</v>
      </c>
      <c r="H40" s="49" t="s">
        <v>92</v>
      </c>
      <c r="I40" s="49" t="s">
        <v>199</v>
      </c>
      <c r="J40" s="20" t="s">
        <v>192</v>
      </c>
      <c r="K40" s="21" t="s">
        <v>55</v>
      </c>
      <c r="L40" s="21" t="s">
        <v>200</v>
      </c>
      <c r="M40" s="39">
        <v>42314</v>
      </c>
      <c r="N40" s="22" t="s">
        <v>61</v>
      </c>
      <c r="O40" s="22"/>
      <c r="P40" s="23" t="s">
        <v>194</v>
      </c>
      <c r="Q40" s="46"/>
    </row>
    <row r="41" spans="1:17" ht="15.75" hidden="1" customHeight="1">
      <c r="A41" s="17">
        <v>201511190705</v>
      </c>
      <c r="B41" s="18" t="str">
        <f t="shared" si="0"/>
        <v>2015</v>
      </c>
      <c r="C41" s="18" t="str">
        <f t="shared" si="1"/>
        <v>11</v>
      </c>
      <c r="D41" s="18" t="str">
        <f t="shared" si="2"/>
        <v>19</v>
      </c>
      <c r="E41" s="18" t="str">
        <f t="shared" si="3"/>
        <v>05</v>
      </c>
      <c r="F41" s="19" t="str">
        <f t="shared" si="4"/>
        <v>文化部</v>
      </c>
      <c r="G41" s="38">
        <v>6300</v>
      </c>
      <c r="H41" s="49" t="s">
        <v>92</v>
      </c>
      <c r="I41" s="49" t="s">
        <v>201</v>
      </c>
      <c r="J41" s="20" t="s">
        <v>192</v>
      </c>
      <c r="K41" s="21" t="s">
        <v>55</v>
      </c>
      <c r="L41" s="21" t="s">
        <v>202</v>
      </c>
      <c r="M41" s="39">
        <v>42320</v>
      </c>
      <c r="N41" s="22" t="s">
        <v>51</v>
      </c>
      <c r="O41" s="22"/>
      <c r="P41" s="23" t="s">
        <v>51</v>
      </c>
      <c r="Q41" s="46"/>
    </row>
    <row r="42" spans="1:17" ht="15.75" hidden="1" customHeight="1">
      <c r="A42" s="17">
        <v>201511190706</v>
      </c>
      <c r="B42" s="18" t="str">
        <f t="shared" si="0"/>
        <v>2015</v>
      </c>
      <c r="C42" s="18" t="str">
        <f t="shared" si="1"/>
        <v>11</v>
      </c>
      <c r="D42" s="18" t="str">
        <f t="shared" si="2"/>
        <v>19</v>
      </c>
      <c r="E42" s="18" t="str">
        <f t="shared" si="3"/>
        <v>06</v>
      </c>
      <c r="F42" s="19" t="str">
        <f t="shared" si="4"/>
        <v>文化部</v>
      </c>
      <c r="G42" s="38">
        <v>7000</v>
      </c>
      <c r="H42" s="49" t="s">
        <v>92</v>
      </c>
      <c r="I42" s="49" t="s">
        <v>203</v>
      </c>
      <c r="J42" s="20" t="s">
        <v>192</v>
      </c>
      <c r="K42" s="21" t="s">
        <v>55</v>
      </c>
      <c r="L42" s="21" t="s">
        <v>204</v>
      </c>
      <c r="M42" s="39">
        <v>42320</v>
      </c>
      <c r="N42" s="22" t="s">
        <v>61</v>
      </c>
      <c r="O42" s="22"/>
      <c r="P42" s="23" t="s">
        <v>194</v>
      </c>
      <c r="Q42" s="46"/>
    </row>
    <row r="43" spans="1:17" ht="15.75" hidden="1" customHeight="1">
      <c r="A43" s="17">
        <v>201511170413</v>
      </c>
      <c r="B43" s="18" t="str">
        <f t="shared" si="0"/>
        <v>2015</v>
      </c>
      <c r="C43" s="18" t="str">
        <f t="shared" si="1"/>
        <v>11</v>
      </c>
      <c r="D43" s="18" t="str">
        <f t="shared" si="2"/>
        <v>17</v>
      </c>
      <c r="E43" s="18" t="str">
        <f t="shared" si="3"/>
        <v>13</v>
      </c>
      <c r="F43" s="19" t="str">
        <f t="shared" si="4"/>
        <v>活動部</v>
      </c>
      <c r="G43" s="38">
        <v>1965</v>
      </c>
      <c r="H43" s="20" t="s">
        <v>49</v>
      </c>
      <c r="I43" s="20" t="s">
        <v>205</v>
      </c>
      <c r="J43" s="20" t="s">
        <v>206</v>
      </c>
      <c r="K43" s="21" t="s">
        <v>50</v>
      </c>
      <c r="L43" s="21" t="s">
        <v>207</v>
      </c>
      <c r="M43" s="39">
        <v>42334</v>
      </c>
      <c r="N43" s="22" t="s">
        <v>61</v>
      </c>
      <c r="O43" s="22"/>
      <c r="P43" s="23" t="s">
        <v>61</v>
      </c>
      <c r="Q43" s="46"/>
    </row>
    <row r="44" spans="1:17" ht="15.75" hidden="1" customHeight="1">
      <c r="A44" s="17">
        <v>201511190414</v>
      </c>
      <c r="B44" s="18" t="str">
        <f t="shared" si="0"/>
        <v>2015</v>
      </c>
      <c r="C44" s="18" t="str">
        <f t="shared" si="1"/>
        <v>11</v>
      </c>
      <c r="D44" s="18" t="str">
        <f t="shared" si="2"/>
        <v>19</v>
      </c>
      <c r="E44" s="18" t="str">
        <f t="shared" si="3"/>
        <v>14</v>
      </c>
      <c r="F44" s="19" t="str">
        <f t="shared" si="4"/>
        <v>活動部</v>
      </c>
      <c r="G44" s="38">
        <v>5250</v>
      </c>
      <c r="H44" s="20" t="s">
        <v>49</v>
      </c>
      <c r="I44" s="20" t="s">
        <v>208</v>
      </c>
      <c r="J44" s="20" t="s">
        <v>209</v>
      </c>
      <c r="K44" s="21" t="s">
        <v>50</v>
      </c>
      <c r="L44" s="21" t="s">
        <v>210</v>
      </c>
      <c r="M44" s="39">
        <v>42334</v>
      </c>
      <c r="N44" s="22" t="s">
        <v>61</v>
      </c>
      <c r="O44" s="22"/>
      <c r="P44" s="23" t="s">
        <v>211</v>
      </c>
      <c r="Q44" s="46"/>
    </row>
    <row r="45" spans="1:17" ht="15.75" hidden="1" customHeight="1">
      <c r="A45" s="17">
        <v>201511190415</v>
      </c>
      <c r="B45" s="18" t="str">
        <f t="shared" si="0"/>
        <v>2015</v>
      </c>
      <c r="C45" s="18" t="str">
        <f t="shared" si="1"/>
        <v>11</v>
      </c>
      <c r="D45" s="18" t="str">
        <f t="shared" si="2"/>
        <v>19</v>
      </c>
      <c r="E45" s="18" t="str">
        <f t="shared" si="3"/>
        <v>15</v>
      </c>
      <c r="F45" s="19" t="str">
        <f t="shared" si="4"/>
        <v>活動部</v>
      </c>
      <c r="G45" s="38">
        <v>7238</v>
      </c>
      <c r="H45" s="20" t="s">
        <v>49</v>
      </c>
      <c r="I45" s="20" t="s">
        <v>212</v>
      </c>
      <c r="J45" s="20" t="s">
        <v>213</v>
      </c>
      <c r="K45" s="21" t="s">
        <v>50</v>
      </c>
      <c r="L45" s="21" t="s">
        <v>214</v>
      </c>
      <c r="M45" s="39">
        <v>42334</v>
      </c>
      <c r="N45" s="22" t="s">
        <v>61</v>
      </c>
      <c r="O45" s="22"/>
      <c r="P45" s="23" t="s">
        <v>61</v>
      </c>
      <c r="Q45" s="46"/>
    </row>
    <row r="46" spans="1:17" ht="1.5" hidden="1" customHeight="1">
      <c r="A46" s="17">
        <v>201511200707</v>
      </c>
      <c r="B46" s="18" t="str">
        <f t="shared" si="0"/>
        <v>2015</v>
      </c>
      <c r="C46" s="18" t="str">
        <f t="shared" si="1"/>
        <v>11</v>
      </c>
      <c r="D46" s="18" t="str">
        <f t="shared" si="2"/>
        <v>20</v>
      </c>
      <c r="E46" s="18" t="str">
        <f t="shared" si="3"/>
        <v>07</v>
      </c>
      <c r="F46" s="19" t="str">
        <f t="shared" si="4"/>
        <v>文化部</v>
      </c>
      <c r="G46" s="38">
        <v>4200</v>
      </c>
      <c r="H46" s="20" t="s">
        <v>92</v>
      </c>
      <c r="I46" s="49" t="s">
        <v>215</v>
      </c>
      <c r="J46" s="20" t="s">
        <v>192</v>
      </c>
      <c r="K46" s="21" t="s">
        <v>55</v>
      </c>
      <c r="L46" s="21" t="s">
        <v>216</v>
      </c>
      <c r="M46" s="39">
        <v>42334</v>
      </c>
      <c r="N46" s="22" t="s">
        <v>61</v>
      </c>
      <c r="O46" s="22"/>
      <c r="P46" s="23" t="s">
        <v>51</v>
      </c>
      <c r="Q46" s="46"/>
    </row>
    <row r="47" spans="1:17" ht="15.75" customHeight="1">
      <c r="A47" s="17">
        <v>201511211101</v>
      </c>
      <c r="B47" s="18" t="str">
        <f t="shared" si="0"/>
        <v>2015</v>
      </c>
      <c r="C47" s="18" t="str">
        <f t="shared" si="1"/>
        <v>11</v>
      </c>
      <c r="D47" s="18" t="str">
        <f t="shared" si="2"/>
        <v>21</v>
      </c>
      <c r="E47" s="18" t="str">
        <f t="shared" si="3"/>
        <v>01</v>
      </c>
      <c r="F47" s="19" t="str">
        <f t="shared" si="4"/>
        <v>選舉罷免執行委員會</v>
      </c>
      <c r="G47" s="38">
        <v>19100</v>
      </c>
      <c r="H47" s="20" t="s">
        <v>92</v>
      </c>
      <c r="I47" s="20" t="s">
        <v>217</v>
      </c>
      <c r="J47" s="20" t="s">
        <v>218</v>
      </c>
      <c r="K47" s="21" t="s">
        <v>53</v>
      </c>
      <c r="L47" s="21" t="s">
        <v>219</v>
      </c>
      <c r="M47" s="39">
        <v>42334</v>
      </c>
      <c r="N47" s="22" t="s">
        <v>61</v>
      </c>
      <c r="O47" s="22" t="s">
        <v>220</v>
      </c>
      <c r="P47" s="23" t="s">
        <v>51</v>
      </c>
      <c r="Q47" s="46"/>
    </row>
    <row r="48" spans="1:17" ht="15.75" customHeight="1">
      <c r="A48" s="17">
        <v>201511211102</v>
      </c>
      <c r="B48" s="18" t="str">
        <f t="shared" si="0"/>
        <v>2015</v>
      </c>
      <c r="C48" s="18" t="str">
        <f t="shared" si="1"/>
        <v>11</v>
      </c>
      <c r="D48" s="18" t="str">
        <f t="shared" si="2"/>
        <v>21</v>
      </c>
      <c r="E48" s="18" t="str">
        <f t="shared" si="3"/>
        <v>02</v>
      </c>
      <c r="F48" s="19" t="str">
        <f t="shared" si="4"/>
        <v>選舉罷免執行委員會</v>
      </c>
      <c r="G48" s="38">
        <v>1420</v>
      </c>
      <c r="H48" s="20" t="s">
        <v>49</v>
      </c>
      <c r="I48" s="20" t="s">
        <v>221</v>
      </c>
      <c r="J48" s="20" t="s">
        <v>222</v>
      </c>
      <c r="K48" s="21" t="s">
        <v>53</v>
      </c>
      <c r="L48" s="21" t="s">
        <v>223</v>
      </c>
      <c r="M48" s="39">
        <v>42334</v>
      </c>
      <c r="N48" s="22" t="s">
        <v>61</v>
      </c>
      <c r="O48" s="22"/>
      <c r="P48" s="23" t="s">
        <v>61</v>
      </c>
      <c r="Q48" s="46"/>
    </row>
    <row r="49" spans="1:19" ht="15.75" hidden="1" customHeight="1">
      <c r="A49" s="17">
        <v>201511160416</v>
      </c>
      <c r="B49" s="18" t="str">
        <f t="shared" si="0"/>
        <v>2015</v>
      </c>
      <c r="C49" s="18" t="str">
        <f t="shared" si="1"/>
        <v>11</v>
      </c>
      <c r="D49" s="18" t="str">
        <f t="shared" si="2"/>
        <v>16</v>
      </c>
      <c r="E49" s="18" t="str">
        <f t="shared" si="3"/>
        <v>16</v>
      </c>
      <c r="F49" s="19" t="str">
        <f t="shared" si="4"/>
        <v>活動部</v>
      </c>
      <c r="G49" s="38">
        <v>4015</v>
      </c>
      <c r="H49" s="20" t="s">
        <v>49</v>
      </c>
      <c r="I49" s="20" t="s">
        <v>224</v>
      </c>
      <c r="J49" s="20" t="s">
        <v>225</v>
      </c>
      <c r="K49" s="21" t="s">
        <v>50</v>
      </c>
      <c r="L49" s="21" t="s">
        <v>226</v>
      </c>
      <c r="M49" s="39">
        <v>42334</v>
      </c>
      <c r="N49" s="22" t="s">
        <v>61</v>
      </c>
      <c r="O49" s="22"/>
      <c r="P49" s="23" t="s">
        <v>61</v>
      </c>
      <c r="Q49" s="46"/>
    </row>
    <row r="50" spans="1:19" ht="15.75" customHeight="1">
      <c r="A50" s="17">
        <v>201511230502</v>
      </c>
      <c r="B50" s="18" t="str">
        <f t="shared" si="0"/>
        <v>2015</v>
      </c>
      <c r="C50" s="18" t="str">
        <f t="shared" si="1"/>
        <v>11</v>
      </c>
      <c r="D50" s="18" t="str">
        <f t="shared" si="2"/>
        <v>23</v>
      </c>
      <c r="E50" s="18" t="str">
        <f t="shared" si="3"/>
        <v>02</v>
      </c>
      <c r="F50" s="19" t="str">
        <f t="shared" si="4"/>
        <v>學術部</v>
      </c>
      <c r="G50" s="38">
        <v>5110</v>
      </c>
      <c r="H50" s="20" t="s">
        <v>49</v>
      </c>
      <c r="I50" s="20" t="s">
        <v>227</v>
      </c>
      <c r="J50" s="20" t="s">
        <v>228</v>
      </c>
      <c r="K50" s="21" t="s">
        <v>53</v>
      </c>
      <c r="L50" s="21" t="s">
        <v>229</v>
      </c>
      <c r="M50" s="22" t="s">
        <v>51</v>
      </c>
      <c r="N50" s="22" t="s">
        <v>51</v>
      </c>
      <c r="O50" s="22"/>
      <c r="P50" s="23" t="s">
        <v>51</v>
      </c>
      <c r="Q50" s="46"/>
    </row>
    <row r="51" spans="1:19" ht="15.75" hidden="1" customHeight="1">
      <c r="A51" s="17">
        <v>201511220210</v>
      </c>
      <c r="B51" s="18" t="str">
        <f t="shared" si="0"/>
        <v>2015</v>
      </c>
      <c r="C51" s="18" t="str">
        <f t="shared" si="1"/>
        <v>11</v>
      </c>
      <c r="D51" s="18" t="str">
        <f t="shared" si="2"/>
        <v>22</v>
      </c>
      <c r="E51" s="18" t="str">
        <f t="shared" si="3"/>
        <v>10</v>
      </c>
      <c r="F51" s="19" t="str">
        <f t="shared" si="4"/>
        <v>秘書部</v>
      </c>
      <c r="G51" s="38">
        <v>1769</v>
      </c>
      <c r="H51" s="20" t="s">
        <v>49</v>
      </c>
      <c r="I51" s="20" t="s">
        <v>230</v>
      </c>
      <c r="J51" s="20" t="s">
        <v>231</v>
      </c>
      <c r="K51" s="21" t="s">
        <v>50</v>
      </c>
      <c r="L51" s="21" t="s">
        <v>232</v>
      </c>
      <c r="M51" s="39">
        <v>42334</v>
      </c>
      <c r="N51" s="22" t="s">
        <v>51</v>
      </c>
      <c r="O51" s="22"/>
      <c r="P51" s="23" t="s">
        <v>51</v>
      </c>
      <c r="Q51" s="46"/>
    </row>
    <row r="52" spans="1:19" ht="15.75" hidden="1" customHeight="1">
      <c r="A52" s="17">
        <v>201511220417</v>
      </c>
      <c r="B52" s="18" t="str">
        <f t="shared" si="0"/>
        <v>2015</v>
      </c>
      <c r="C52" s="18" t="str">
        <f t="shared" si="1"/>
        <v>11</v>
      </c>
      <c r="D52" s="18" t="str">
        <f t="shared" si="2"/>
        <v>22</v>
      </c>
      <c r="E52" s="18" t="str">
        <f t="shared" si="3"/>
        <v>17</v>
      </c>
      <c r="F52" s="19" t="str">
        <f t="shared" si="4"/>
        <v>活動部</v>
      </c>
      <c r="G52" s="38">
        <v>1300</v>
      </c>
      <c r="H52" s="20" t="s">
        <v>92</v>
      </c>
      <c r="I52" s="20" t="s">
        <v>233</v>
      </c>
      <c r="J52" s="20" t="s">
        <v>129</v>
      </c>
      <c r="K52" s="21" t="s">
        <v>50</v>
      </c>
      <c r="L52" s="21" t="s">
        <v>234</v>
      </c>
      <c r="M52" s="39">
        <v>42334</v>
      </c>
      <c r="N52" s="22" t="s">
        <v>61</v>
      </c>
      <c r="O52" s="22"/>
      <c r="P52" s="23" t="s">
        <v>51</v>
      </c>
      <c r="Q52" s="46"/>
    </row>
    <row r="53" spans="1:19" ht="15.75" hidden="1" customHeight="1">
      <c r="A53" s="17">
        <v>201511220418</v>
      </c>
      <c r="B53" s="18" t="str">
        <f t="shared" si="0"/>
        <v>2015</v>
      </c>
      <c r="C53" s="18" t="str">
        <f t="shared" si="1"/>
        <v>11</v>
      </c>
      <c r="D53" s="18" t="str">
        <f t="shared" si="2"/>
        <v>22</v>
      </c>
      <c r="E53" s="18" t="str">
        <f t="shared" si="3"/>
        <v>18</v>
      </c>
      <c r="F53" s="19" t="str">
        <f t="shared" si="4"/>
        <v>活動部</v>
      </c>
      <c r="G53" s="38">
        <v>11361</v>
      </c>
      <c r="H53" s="20" t="s">
        <v>92</v>
      </c>
      <c r="I53" s="20" t="s">
        <v>235</v>
      </c>
      <c r="J53" s="20" t="s">
        <v>236</v>
      </c>
      <c r="K53" s="21" t="s">
        <v>50</v>
      </c>
      <c r="L53" s="21" t="s">
        <v>237</v>
      </c>
      <c r="M53" s="39">
        <v>42283</v>
      </c>
      <c r="N53" s="22" t="s">
        <v>61</v>
      </c>
      <c r="O53" s="22"/>
      <c r="P53" s="23" t="s">
        <v>131</v>
      </c>
      <c r="Q53" s="46"/>
      <c r="R53" s="1"/>
      <c r="S53" s="1" t="s">
        <v>68</v>
      </c>
    </row>
    <row r="54" spans="1:19" ht="15.75" customHeight="1">
      <c r="A54" s="17">
        <v>201511251103</v>
      </c>
      <c r="B54" s="18" t="str">
        <f t="shared" si="0"/>
        <v>2015</v>
      </c>
      <c r="C54" s="18" t="str">
        <f t="shared" si="1"/>
        <v>11</v>
      </c>
      <c r="D54" s="18" t="str">
        <f t="shared" si="2"/>
        <v>25</v>
      </c>
      <c r="E54" s="18" t="str">
        <f t="shared" si="3"/>
        <v>03</v>
      </c>
      <c r="F54" s="19" t="str">
        <f t="shared" si="4"/>
        <v>選舉罷免執行委員會</v>
      </c>
      <c r="G54" s="38">
        <v>14200</v>
      </c>
      <c r="H54" s="20" t="s">
        <v>92</v>
      </c>
      <c r="I54" s="20" t="s">
        <v>238</v>
      </c>
      <c r="J54" s="20" t="s">
        <v>239</v>
      </c>
      <c r="K54" s="21" t="s">
        <v>53</v>
      </c>
      <c r="L54" s="21" t="s">
        <v>240</v>
      </c>
      <c r="M54" s="39">
        <v>42334</v>
      </c>
      <c r="N54" s="22" t="s">
        <v>61</v>
      </c>
      <c r="O54" s="22"/>
      <c r="P54" s="23" t="s">
        <v>51</v>
      </c>
      <c r="Q54" s="46"/>
    </row>
    <row r="55" spans="1:19" ht="15.75" hidden="1" customHeight="1">
      <c r="A55" s="17">
        <v>201511250708</v>
      </c>
      <c r="B55" s="18" t="str">
        <f t="shared" si="0"/>
        <v>2015</v>
      </c>
      <c r="C55" s="18" t="str">
        <f t="shared" si="1"/>
        <v>11</v>
      </c>
      <c r="D55" s="18" t="str">
        <f t="shared" si="2"/>
        <v>25</v>
      </c>
      <c r="E55" s="18" t="str">
        <f t="shared" si="3"/>
        <v>08</v>
      </c>
      <c r="F55" s="19" t="str">
        <f t="shared" si="4"/>
        <v>文化部</v>
      </c>
      <c r="G55" s="38">
        <v>40000</v>
      </c>
      <c r="H55" s="20" t="s">
        <v>92</v>
      </c>
      <c r="I55" s="20" t="s">
        <v>241</v>
      </c>
      <c r="J55" s="20" t="s">
        <v>242</v>
      </c>
      <c r="K55" s="21" t="s">
        <v>55</v>
      </c>
      <c r="L55" s="21" t="s">
        <v>243</v>
      </c>
      <c r="M55" s="39">
        <v>42334</v>
      </c>
      <c r="N55" s="22" t="s">
        <v>51</v>
      </c>
      <c r="O55" s="22"/>
      <c r="P55" s="23" t="s">
        <v>51</v>
      </c>
      <c r="Q55" s="50" t="s">
        <v>244</v>
      </c>
    </row>
    <row r="56" spans="1:19" ht="15.75" hidden="1" customHeight="1">
      <c r="A56" s="17">
        <v>201511250709</v>
      </c>
      <c r="B56" s="18" t="str">
        <f t="shared" si="0"/>
        <v>2015</v>
      </c>
      <c r="C56" s="18" t="str">
        <f t="shared" si="1"/>
        <v>11</v>
      </c>
      <c r="D56" s="18" t="str">
        <f t="shared" si="2"/>
        <v>25</v>
      </c>
      <c r="E56" s="18" t="str">
        <f t="shared" si="3"/>
        <v>09</v>
      </c>
      <c r="F56" s="19" t="str">
        <f t="shared" si="4"/>
        <v>文化部</v>
      </c>
      <c r="G56" s="38">
        <v>40000</v>
      </c>
      <c r="H56" s="20" t="s">
        <v>92</v>
      </c>
      <c r="I56" s="20" t="s">
        <v>245</v>
      </c>
      <c r="J56" s="20" t="s">
        <v>246</v>
      </c>
      <c r="K56" s="21" t="s">
        <v>55</v>
      </c>
      <c r="L56" s="21" t="s">
        <v>247</v>
      </c>
      <c r="M56" s="39">
        <v>42334</v>
      </c>
      <c r="N56" s="22" t="s">
        <v>51</v>
      </c>
      <c r="O56" s="22"/>
      <c r="P56" s="23" t="s">
        <v>51</v>
      </c>
      <c r="Q56" s="47" t="s">
        <v>248</v>
      </c>
    </row>
    <row r="57" spans="1:19" ht="15.75" hidden="1" customHeight="1">
      <c r="A57" s="51">
        <v>201511250419</v>
      </c>
      <c r="B57" s="18" t="str">
        <f t="shared" si="0"/>
        <v>2015</v>
      </c>
      <c r="C57" s="18" t="str">
        <f t="shared" si="1"/>
        <v>11</v>
      </c>
      <c r="D57" s="18" t="str">
        <f t="shared" si="2"/>
        <v>25</v>
      </c>
      <c r="E57" s="18" t="str">
        <f t="shared" si="3"/>
        <v>19</v>
      </c>
      <c r="F57" s="19" t="str">
        <f t="shared" si="4"/>
        <v>活動部</v>
      </c>
      <c r="G57" s="38">
        <v>15527</v>
      </c>
      <c r="H57" s="20" t="s">
        <v>49</v>
      </c>
      <c r="I57" s="20" t="s">
        <v>249</v>
      </c>
      <c r="J57" s="20" t="s">
        <v>250</v>
      </c>
      <c r="K57" s="21" t="s">
        <v>50</v>
      </c>
      <c r="L57" s="21" t="s">
        <v>251</v>
      </c>
      <c r="M57" s="39">
        <v>42341</v>
      </c>
      <c r="N57" s="22" t="s">
        <v>61</v>
      </c>
      <c r="O57" s="22"/>
      <c r="P57" s="23" t="s">
        <v>131</v>
      </c>
      <c r="Q57" s="50"/>
    </row>
    <row r="58" spans="1:19" ht="15.75" customHeight="1">
      <c r="A58" s="51">
        <v>201512010503</v>
      </c>
      <c r="B58" s="52" t="str">
        <f>LEFT(A58,4)</f>
        <v>2015</v>
      </c>
      <c r="C58" s="52" t="str">
        <f>MID(A58,5,2)</f>
        <v>12</v>
      </c>
      <c r="D58" s="52" t="str">
        <f>MID(A58,7,2)</f>
        <v>01</v>
      </c>
      <c r="E58" s="52" t="str">
        <f>MID(A58,11,2)</f>
        <v>03</v>
      </c>
      <c r="F58" s="19" t="str">
        <f>IF(ISERROR(VLOOKUP(MID(A58,9,2),$T$3:$U$17,2,FALSE)),"-",VLOOKUP(MID(A58,9,2),$T$3:$U$17,2,FALSE))</f>
        <v>學術部</v>
      </c>
      <c r="G58" s="38">
        <v>1600</v>
      </c>
      <c r="H58" s="20" t="s">
        <v>49</v>
      </c>
      <c r="I58" s="20" t="s">
        <v>252</v>
      </c>
      <c r="J58" s="20" t="s">
        <v>253</v>
      </c>
      <c r="K58" s="21" t="s">
        <v>53</v>
      </c>
      <c r="L58" s="21" t="s">
        <v>254</v>
      </c>
      <c r="M58" s="39">
        <v>42342</v>
      </c>
      <c r="N58" s="22" t="s">
        <v>61</v>
      </c>
      <c r="O58" s="22"/>
      <c r="P58" s="23" t="s">
        <v>61</v>
      </c>
      <c r="Q58" s="46"/>
    </row>
    <row r="59" spans="1:19" ht="1.5" hidden="1" customHeight="1">
      <c r="A59" s="17">
        <v>201511300420</v>
      </c>
      <c r="B59" s="18" t="str">
        <f t="shared" ref="B59:B200" si="6">LEFT(A59,4)</f>
        <v>2015</v>
      </c>
      <c r="C59" s="18" t="str">
        <f t="shared" ref="C59:C200" si="7">MID(A59,5,2)</f>
        <v>11</v>
      </c>
      <c r="D59" s="18" t="str">
        <f t="shared" ref="D59:D200" si="8">MID(A59,7,2)</f>
        <v>30</v>
      </c>
      <c r="E59" s="18" t="str">
        <f t="shared" ref="E59:E200" si="9">MID(A59,11,2)</f>
        <v>20</v>
      </c>
      <c r="F59" s="19" t="str">
        <f t="shared" ref="F59:F128" si="10">IF(ISERROR(VLOOKUP(MID(A59,9,2),$T$3:$U$17,2,FALSE)),"-",VLOOKUP(MID(A59,9,2),$T$3:$U$17,2,FALSE))</f>
        <v>活動部</v>
      </c>
      <c r="G59" s="38">
        <v>2000</v>
      </c>
      <c r="H59" s="20" t="s">
        <v>49</v>
      </c>
      <c r="I59" s="20" t="s">
        <v>255</v>
      </c>
      <c r="J59" s="20" t="s">
        <v>256</v>
      </c>
      <c r="K59" s="21" t="s">
        <v>50</v>
      </c>
      <c r="L59" s="21" t="s">
        <v>257</v>
      </c>
      <c r="M59" s="39">
        <v>42343</v>
      </c>
      <c r="N59" s="22" t="s">
        <v>61</v>
      </c>
      <c r="O59" s="22"/>
      <c r="P59" s="23" t="s">
        <v>51</v>
      </c>
      <c r="Q59" s="46"/>
    </row>
    <row r="60" spans="1:19" ht="15.75" customHeight="1">
      <c r="A60" s="17">
        <v>201512021104</v>
      </c>
      <c r="B60" s="18" t="str">
        <f t="shared" si="6"/>
        <v>2015</v>
      </c>
      <c r="C60" s="18" t="str">
        <f t="shared" si="7"/>
        <v>12</v>
      </c>
      <c r="D60" s="18" t="str">
        <f t="shared" si="8"/>
        <v>02</v>
      </c>
      <c r="E60" s="18" t="str">
        <f t="shared" si="9"/>
        <v>04</v>
      </c>
      <c r="F60" s="19" t="str">
        <f t="shared" si="10"/>
        <v>選舉罷免執行委員會</v>
      </c>
      <c r="G60" s="38">
        <v>5000</v>
      </c>
      <c r="H60" s="20" t="s">
        <v>49</v>
      </c>
      <c r="I60" s="20" t="s">
        <v>258</v>
      </c>
      <c r="J60" s="20" t="s">
        <v>259</v>
      </c>
      <c r="K60" s="21" t="s">
        <v>53</v>
      </c>
      <c r="L60" s="21" t="s">
        <v>260</v>
      </c>
      <c r="M60" s="39">
        <v>42344</v>
      </c>
      <c r="N60" s="22" t="s">
        <v>61</v>
      </c>
      <c r="O60" s="22"/>
      <c r="P60" s="23" t="s">
        <v>51</v>
      </c>
      <c r="Q60" s="46"/>
    </row>
    <row r="61" spans="1:19" ht="15.75" hidden="1" customHeight="1">
      <c r="A61" s="17">
        <v>201511210421</v>
      </c>
      <c r="B61" s="18" t="str">
        <f t="shared" si="6"/>
        <v>2015</v>
      </c>
      <c r="C61" s="18" t="str">
        <f t="shared" si="7"/>
        <v>11</v>
      </c>
      <c r="D61" s="18" t="str">
        <f t="shared" si="8"/>
        <v>21</v>
      </c>
      <c r="E61" s="18" t="str">
        <f t="shared" si="9"/>
        <v>21</v>
      </c>
      <c r="F61" s="19" t="str">
        <f t="shared" si="10"/>
        <v>活動部</v>
      </c>
      <c r="G61" s="38">
        <v>1000</v>
      </c>
      <c r="H61" s="20" t="s">
        <v>49</v>
      </c>
      <c r="I61" s="20" t="s">
        <v>261</v>
      </c>
      <c r="J61" s="20" t="s">
        <v>262</v>
      </c>
      <c r="K61" s="21" t="s">
        <v>50</v>
      </c>
      <c r="L61" s="21" t="s">
        <v>263</v>
      </c>
      <c r="M61" s="39">
        <v>42355</v>
      </c>
      <c r="N61" s="22" t="s">
        <v>61</v>
      </c>
      <c r="O61" s="22"/>
      <c r="P61" s="23" t="s">
        <v>61</v>
      </c>
      <c r="Q61" s="46"/>
    </row>
    <row r="62" spans="1:19" ht="15.75" customHeight="1">
      <c r="A62" s="17">
        <v>201512030303</v>
      </c>
      <c r="B62" s="18" t="str">
        <f t="shared" si="6"/>
        <v>2015</v>
      </c>
      <c r="C62" s="18" t="str">
        <f t="shared" si="7"/>
        <v>12</v>
      </c>
      <c r="D62" s="18" t="str">
        <f t="shared" si="8"/>
        <v>03</v>
      </c>
      <c r="E62" s="18" t="str">
        <f t="shared" si="9"/>
        <v>03</v>
      </c>
      <c r="F62" s="19" t="str">
        <f t="shared" si="10"/>
        <v>新聞部</v>
      </c>
      <c r="G62" s="38">
        <v>1800</v>
      </c>
      <c r="H62" s="20" t="s">
        <v>92</v>
      </c>
      <c r="I62" s="20" t="s">
        <v>264</v>
      </c>
      <c r="J62" s="20" t="s">
        <v>265</v>
      </c>
      <c r="K62" s="21" t="s">
        <v>53</v>
      </c>
      <c r="L62" s="21" t="s">
        <v>266</v>
      </c>
      <c r="M62" s="39">
        <v>42348</v>
      </c>
      <c r="N62" s="22" t="s">
        <v>51</v>
      </c>
      <c r="O62" s="22"/>
      <c r="P62" s="23" t="s">
        <v>61</v>
      </c>
      <c r="Q62" s="46"/>
    </row>
    <row r="63" spans="1:19" ht="15.75" hidden="1" customHeight="1">
      <c r="A63" s="17">
        <v>201512020422</v>
      </c>
      <c r="B63" s="18" t="str">
        <f t="shared" si="6"/>
        <v>2015</v>
      </c>
      <c r="C63" s="18" t="str">
        <f t="shared" si="7"/>
        <v>12</v>
      </c>
      <c r="D63" s="18" t="str">
        <f t="shared" si="8"/>
        <v>02</v>
      </c>
      <c r="E63" s="18" t="str">
        <f t="shared" si="9"/>
        <v>22</v>
      </c>
      <c r="F63" s="19" t="str">
        <f t="shared" si="10"/>
        <v>活動部</v>
      </c>
      <c r="G63" s="38">
        <v>5775</v>
      </c>
      <c r="H63" s="20" t="s">
        <v>49</v>
      </c>
      <c r="I63" s="20" t="s">
        <v>267</v>
      </c>
      <c r="J63" s="20" t="s">
        <v>268</v>
      </c>
      <c r="K63" s="21" t="s">
        <v>50</v>
      </c>
      <c r="L63" s="21" t="s">
        <v>269</v>
      </c>
      <c r="M63" s="39">
        <v>42348</v>
      </c>
      <c r="N63" s="22" t="s">
        <v>61</v>
      </c>
      <c r="O63" s="22"/>
      <c r="P63" s="23" t="s">
        <v>270</v>
      </c>
      <c r="Q63" s="46"/>
    </row>
    <row r="64" spans="1:19" ht="15.75" customHeight="1">
      <c r="A64" s="17">
        <v>201512091105</v>
      </c>
      <c r="B64" s="18" t="str">
        <f t="shared" si="6"/>
        <v>2015</v>
      </c>
      <c r="C64" s="18" t="str">
        <f t="shared" si="7"/>
        <v>12</v>
      </c>
      <c r="D64" s="18" t="str">
        <f t="shared" si="8"/>
        <v>09</v>
      </c>
      <c r="E64" s="18" t="str">
        <f t="shared" si="9"/>
        <v>05</v>
      </c>
      <c r="F64" s="19" t="str">
        <f t="shared" si="10"/>
        <v>選舉罷免執行委員會</v>
      </c>
      <c r="G64" s="38">
        <v>57175</v>
      </c>
      <c r="H64" s="20" t="s">
        <v>92</v>
      </c>
      <c r="I64" s="20" t="s">
        <v>271</v>
      </c>
      <c r="J64" s="20" t="s">
        <v>272</v>
      </c>
      <c r="K64" s="21" t="s">
        <v>53</v>
      </c>
      <c r="L64" s="21" t="s">
        <v>273</v>
      </c>
      <c r="M64" s="39">
        <v>42348</v>
      </c>
      <c r="N64" s="22" t="s">
        <v>61</v>
      </c>
      <c r="O64" s="22" t="s">
        <v>274</v>
      </c>
      <c r="P64" s="23" t="s">
        <v>51</v>
      </c>
      <c r="Q64" s="46"/>
    </row>
    <row r="65" spans="1:17" ht="15.75" hidden="1" customHeight="1">
      <c r="A65" s="17">
        <v>201511220211</v>
      </c>
      <c r="B65" s="18" t="str">
        <f t="shared" si="6"/>
        <v>2015</v>
      </c>
      <c r="C65" s="18" t="str">
        <f t="shared" si="7"/>
        <v>11</v>
      </c>
      <c r="D65" s="18" t="str">
        <f t="shared" si="8"/>
        <v>22</v>
      </c>
      <c r="E65" s="18" t="str">
        <f t="shared" si="9"/>
        <v>11</v>
      </c>
      <c r="F65" s="19" t="str">
        <f t="shared" si="10"/>
        <v>秘書部</v>
      </c>
      <c r="G65" s="38">
        <v>30786</v>
      </c>
      <c r="H65" s="20" t="s">
        <v>49</v>
      </c>
      <c r="I65" s="20" t="s">
        <v>275</v>
      </c>
      <c r="J65" s="20" t="s">
        <v>276</v>
      </c>
      <c r="K65" s="21" t="s">
        <v>50</v>
      </c>
      <c r="L65" s="21" t="s">
        <v>277</v>
      </c>
      <c r="M65" s="39">
        <v>42355</v>
      </c>
      <c r="N65" s="22" t="s">
        <v>51</v>
      </c>
      <c r="O65" s="22"/>
      <c r="P65" s="23" t="s">
        <v>51</v>
      </c>
      <c r="Q65" s="46"/>
    </row>
    <row r="66" spans="1:17" ht="15.75" hidden="1" customHeight="1">
      <c r="A66" s="17">
        <v>201512150423</v>
      </c>
      <c r="B66" s="18" t="str">
        <f t="shared" si="6"/>
        <v>2015</v>
      </c>
      <c r="C66" s="18" t="str">
        <f t="shared" si="7"/>
        <v>12</v>
      </c>
      <c r="D66" s="18" t="str">
        <f t="shared" si="8"/>
        <v>15</v>
      </c>
      <c r="E66" s="18" t="str">
        <f t="shared" si="9"/>
        <v>23</v>
      </c>
      <c r="F66" s="19" t="str">
        <f t="shared" si="10"/>
        <v>活動部</v>
      </c>
      <c r="G66" s="38">
        <v>1980</v>
      </c>
      <c r="H66" s="20" t="s">
        <v>49</v>
      </c>
      <c r="I66" s="53" t="s">
        <v>278</v>
      </c>
      <c r="J66" s="20" t="s">
        <v>279</v>
      </c>
      <c r="K66" s="21" t="s">
        <v>50</v>
      </c>
      <c r="L66" s="21" t="s">
        <v>280</v>
      </c>
      <c r="M66" s="39">
        <v>42355</v>
      </c>
      <c r="N66" s="22" t="s">
        <v>61</v>
      </c>
      <c r="O66" s="22"/>
      <c r="P66" s="23" t="s">
        <v>270</v>
      </c>
      <c r="Q66" s="46"/>
    </row>
    <row r="67" spans="1:17" ht="15.75" customHeight="1">
      <c r="A67" s="17">
        <v>201512100304</v>
      </c>
      <c r="B67" s="18" t="str">
        <f t="shared" si="6"/>
        <v>2015</v>
      </c>
      <c r="C67" s="18" t="str">
        <f t="shared" si="7"/>
        <v>12</v>
      </c>
      <c r="D67" s="18" t="str">
        <f t="shared" si="8"/>
        <v>10</v>
      </c>
      <c r="E67" s="18" t="str">
        <f t="shared" si="9"/>
        <v>04</v>
      </c>
      <c r="F67" s="19" t="str">
        <f t="shared" si="10"/>
        <v>新聞部</v>
      </c>
      <c r="G67" s="38">
        <v>3460</v>
      </c>
      <c r="H67" s="20" t="s">
        <v>92</v>
      </c>
      <c r="I67" s="20" t="s">
        <v>281</v>
      </c>
      <c r="J67" s="20" t="s">
        <v>282</v>
      </c>
      <c r="K67" s="21" t="s">
        <v>53</v>
      </c>
      <c r="L67" s="21" t="s">
        <v>283</v>
      </c>
      <c r="M67" s="39">
        <v>42355</v>
      </c>
      <c r="N67" s="22" t="s">
        <v>61</v>
      </c>
      <c r="O67" s="22"/>
      <c r="P67" s="23" t="s">
        <v>51</v>
      </c>
      <c r="Q67" s="46"/>
    </row>
    <row r="68" spans="1:17" ht="15.75" customHeight="1">
      <c r="A68" s="17">
        <v>201512090504</v>
      </c>
      <c r="B68" s="18" t="str">
        <f t="shared" si="6"/>
        <v>2015</v>
      </c>
      <c r="C68" s="18" t="str">
        <f t="shared" si="7"/>
        <v>12</v>
      </c>
      <c r="D68" s="18" t="str">
        <f t="shared" si="8"/>
        <v>09</v>
      </c>
      <c r="E68" s="18" t="str">
        <f t="shared" si="9"/>
        <v>04</v>
      </c>
      <c r="F68" s="19" t="str">
        <f t="shared" si="10"/>
        <v>學術部</v>
      </c>
      <c r="G68" s="38">
        <v>12400</v>
      </c>
      <c r="H68" s="20" t="s">
        <v>49</v>
      </c>
      <c r="I68" s="20" t="s">
        <v>284</v>
      </c>
      <c r="J68" s="20" t="s">
        <v>285</v>
      </c>
      <c r="K68" s="21" t="s">
        <v>53</v>
      </c>
      <c r="L68" s="21" t="s">
        <v>286</v>
      </c>
      <c r="M68" s="39">
        <v>42355</v>
      </c>
      <c r="N68" s="22" t="s">
        <v>51</v>
      </c>
      <c r="O68" s="22"/>
      <c r="P68" s="23" t="s">
        <v>51</v>
      </c>
      <c r="Q68" s="46"/>
    </row>
    <row r="69" spans="1:17" ht="15.75" customHeight="1">
      <c r="A69" s="17">
        <v>201512151106</v>
      </c>
      <c r="B69" s="18" t="str">
        <f t="shared" si="6"/>
        <v>2015</v>
      </c>
      <c r="C69" s="18" t="str">
        <f t="shared" si="7"/>
        <v>12</v>
      </c>
      <c r="D69" s="18" t="str">
        <f t="shared" si="8"/>
        <v>15</v>
      </c>
      <c r="E69" s="18" t="str">
        <f t="shared" si="9"/>
        <v>06</v>
      </c>
      <c r="F69" s="19" t="str">
        <f t="shared" si="10"/>
        <v>選舉罷免執行委員會</v>
      </c>
      <c r="G69" s="38">
        <v>74030</v>
      </c>
      <c r="H69" s="20" t="s">
        <v>92</v>
      </c>
      <c r="I69" s="20" t="s">
        <v>287</v>
      </c>
      <c r="J69" s="20" t="s">
        <v>288</v>
      </c>
      <c r="K69" s="21" t="s">
        <v>53</v>
      </c>
      <c r="L69" s="21" t="s">
        <v>289</v>
      </c>
      <c r="M69" s="39">
        <v>42354</v>
      </c>
      <c r="N69" s="22" t="s">
        <v>61</v>
      </c>
      <c r="O69" s="22" t="s">
        <v>290</v>
      </c>
      <c r="P69" s="23" t="s">
        <v>51</v>
      </c>
      <c r="Q69" s="46"/>
    </row>
    <row r="70" spans="1:17" ht="15.75" customHeight="1">
      <c r="A70" s="17">
        <v>201512070505</v>
      </c>
      <c r="B70" s="18" t="str">
        <f t="shared" si="6"/>
        <v>2015</v>
      </c>
      <c r="C70" s="18" t="str">
        <f t="shared" si="7"/>
        <v>12</v>
      </c>
      <c r="D70" s="18" t="str">
        <f t="shared" si="8"/>
        <v>07</v>
      </c>
      <c r="E70" s="18" t="str">
        <f t="shared" si="9"/>
        <v>05</v>
      </c>
      <c r="F70" s="19" t="str">
        <f t="shared" si="10"/>
        <v>學術部</v>
      </c>
      <c r="G70" s="38">
        <v>10650</v>
      </c>
      <c r="H70" s="20" t="s">
        <v>49</v>
      </c>
      <c r="I70" s="20" t="s">
        <v>291</v>
      </c>
      <c r="J70" s="20" t="s">
        <v>292</v>
      </c>
      <c r="K70" s="21" t="s">
        <v>53</v>
      </c>
      <c r="L70" s="21" t="s">
        <v>293</v>
      </c>
      <c r="M70" s="39">
        <v>42355</v>
      </c>
      <c r="N70" s="22" t="s">
        <v>51</v>
      </c>
      <c r="O70" s="22"/>
      <c r="P70" s="23" t="s">
        <v>51</v>
      </c>
      <c r="Q70" s="46"/>
    </row>
    <row r="71" spans="1:17" ht="15.75" customHeight="1">
      <c r="A71" s="17">
        <v>201512150802</v>
      </c>
      <c r="B71" s="18" t="str">
        <f t="shared" si="6"/>
        <v>2015</v>
      </c>
      <c r="C71" s="18" t="str">
        <f t="shared" si="7"/>
        <v>12</v>
      </c>
      <c r="D71" s="18" t="str">
        <f t="shared" si="8"/>
        <v>15</v>
      </c>
      <c r="E71" s="18" t="str">
        <f t="shared" si="9"/>
        <v>02</v>
      </c>
      <c r="F71" s="19" t="str">
        <f t="shared" si="10"/>
        <v>公關部</v>
      </c>
      <c r="G71" s="38">
        <v>7000</v>
      </c>
      <c r="H71" s="20" t="s">
        <v>92</v>
      </c>
      <c r="I71" s="20" t="s">
        <v>294</v>
      </c>
      <c r="J71" s="20" t="s">
        <v>295</v>
      </c>
      <c r="K71" s="21" t="s">
        <v>53</v>
      </c>
      <c r="L71" s="21" t="s">
        <v>296</v>
      </c>
      <c r="M71" s="39">
        <v>42355</v>
      </c>
      <c r="N71" s="22" t="s">
        <v>51</v>
      </c>
      <c r="O71" s="22"/>
      <c r="P71" s="23" t="s">
        <v>51</v>
      </c>
      <c r="Q71" s="46"/>
    </row>
    <row r="72" spans="1:17" ht="15.75" hidden="1" customHeight="1">
      <c r="A72" s="17">
        <v>201512160710</v>
      </c>
      <c r="B72" s="18" t="str">
        <f t="shared" si="6"/>
        <v>2015</v>
      </c>
      <c r="C72" s="18" t="str">
        <f t="shared" si="7"/>
        <v>12</v>
      </c>
      <c r="D72" s="18" t="str">
        <f t="shared" si="8"/>
        <v>16</v>
      </c>
      <c r="E72" s="18" t="str">
        <f t="shared" si="9"/>
        <v>10</v>
      </c>
      <c r="F72" s="19" t="str">
        <f t="shared" si="10"/>
        <v>文化部</v>
      </c>
      <c r="G72" s="38">
        <v>1765</v>
      </c>
      <c r="H72" s="20" t="s">
        <v>49</v>
      </c>
      <c r="I72" s="20" t="s">
        <v>297</v>
      </c>
      <c r="J72" s="20" t="s">
        <v>298</v>
      </c>
      <c r="K72" s="21" t="s">
        <v>55</v>
      </c>
      <c r="L72" s="21" t="s">
        <v>299</v>
      </c>
      <c r="M72" s="39">
        <v>42355</v>
      </c>
      <c r="N72" s="22" t="s">
        <v>51</v>
      </c>
      <c r="O72" s="22"/>
      <c r="P72" s="23" t="s">
        <v>51</v>
      </c>
      <c r="Q72" s="50" t="s">
        <v>300</v>
      </c>
    </row>
    <row r="73" spans="1:17" ht="15.75" hidden="1" customHeight="1">
      <c r="A73" s="17">
        <v>201512160711</v>
      </c>
      <c r="B73" s="18" t="str">
        <f t="shared" si="6"/>
        <v>2015</v>
      </c>
      <c r="C73" s="18" t="str">
        <f t="shared" si="7"/>
        <v>12</v>
      </c>
      <c r="D73" s="18" t="str">
        <f t="shared" si="8"/>
        <v>16</v>
      </c>
      <c r="E73" s="18" t="str">
        <f t="shared" si="9"/>
        <v>11</v>
      </c>
      <c r="F73" s="19" t="str">
        <f t="shared" si="10"/>
        <v>文化部</v>
      </c>
      <c r="G73" s="38">
        <v>1600</v>
      </c>
      <c r="H73" s="20" t="s">
        <v>92</v>
      </c>
      <c r="I73" s="20" t="s">
        <v>301</v>
      </c>
      <c r="J73" s="20" t="s">
        <v>302</v>
      </c>
      <c r="K73" s="21" t="s">
        <v>55</v>
      </c>
      <c r="L73" s="21" t="s">
        <v>303</v>
      </c>
      <c r="M73" s="39">
        <v>42355</v>
      </c>
      <c r="N73" s="22" t="s">
        <v>51</v>
      </c>
      <c r="O73" s="22"/>
      <c r="P73" s="23" t="s">
        <v>51</v>
      </c>
      <c r="Q73" s="54" t="s">
        <v>304</v>
      </c>
    </row>
    <row r="74" spans="1:17" ht="15.75" hidden="1" customHeight="1">
      <c r="A74" s="17">
        <v>201512160712</v>
      </c>
      <c r="B74" s="18" t="str">
        <f t="shared" si="6"/>
        <v>2015</v>
      </c>
      <c r="C74" s="18" t="str">
        <f t="shared" si="7"/>
        <v>12</v>
      </c>
      <c r="D74" s="18" t="str">
        <f t="shared" si="8"/>
        <v>16</v>
      </c>
      <c r="E74" s="18" t="str">
        <f t="shared" si="9"/>
        <v>12</v>
      </c>
      <c r="F74" s="19" t="str">
        <f t="shared" si="10"/>
        <v>文化部</v>
      </c>
      <c r="G74" s="38">
        <v>1600</v>
      </c>
      <c r="H74" s="20" t="s">
        <v>92</v>
      </c>
      <c r="I74" s="20" t="s">
        <v>301</v>
      </c>
      <c r="J74" s="20" t="s">
        <v>302</v>
      </c>
      <c r="K74" s="21" t="s">
        <v>55</v>
      </c>
      <c r="L74" s="21" t="s">
        <v>305</v>
      </c>
      <c r="M74" s="39">
        <v>42355</v>
      </c>
      <c r="N74" s="22" t="s">
        <v>51</v>
      </c>
      <c r="O74" s="22"/>
      <c r="P74" s="23" t="s">
        <v>51</v>
      </c>
      <c r="Q74" s="50" t="s">
        <v>304</v>
      </c>
    </row>
    <row r="75" spans="1:17" ht="15.75" hidden="1" customHeight="1">
      <c r="A75" s="17">
        <v>201512161301</v>
      </c>
      <c r="B75" s="18" t="str">
        <f t="shared" si="6"/>
        <v>2015</v>
      </c>
      <c r="C75" s="18" t="str">
        <f t="shared" si="7"/>
        <v>12</v>
      </c>
      <c r="D75" s="18" t="str">
        <f t="shared" si="8"/>
        <v>16</v>
      </c>
      <c r="E75" s="18" t="str">
        <f t="shared" si="9"/>
        <v>01</v>
      </c>
      <c r="F75" s="19" t="str">
        <f t="shared" si="10"/>
        <v>學生法院</v>
      </c>
      <c r="G75" s="38">
        <v>6320</v>
      </c>
      <c r="H75" s="20" t="s">
        <v>49</v>
      </c>
      <c r="I75" s="20" t="s">
        <v>306</v>
      </c>
      <c r="J75" s="20" t="s">
        <v>307</v>
      </c>
      <c r="K75" s="21" t="s">
        <v>55</v>
      </c>
      <c r="L75" s="21" t="s">
        <v>308</v>
      </c>
      <c r="M75" s="22" t="s">
        <v>309</v>
      </c>
      <c r="N75" s="22" t="s">
        <v>51</v>
      </c>
      <c r="O75" s="22"/>
      <c r="P75" s="23" t="s">
        <v>310</v>
      </c>
      <c r="Q75" s="50" t="s">
        <v>311</v>
      </c>
    </row>
    <row r="76" spans="1:17" ht="15.75" customHeight="1">
      <c r="A76" s="17">
        <v>201512160506</v>
      </c>
      <c r="B76" s="18" t="str">
        <f t="shared" si="6"/>
        <v>2015</v>
      </c>
      <c r="C76" s="18" t="str">
        <f t="shared" si="7"/>
        <v>12</v>
      </c>
      <c r="D76" s="18" t="str">
        <f t="shared" si="8"/>
        <v>16</v>
      </c>
      <c r="E76" s="18" t="str">
        <f t="shared" si="9"/>
        <v>06</v>
      </c>
      <c r="F76" s="19" t="str">
        <f t="shared" si="10"/>
        <v>學術部</v>
      </c>
      <c r="G76" s="38">
        <v>4000</v>
      </c>
      <c r="H76" s="20" t="s">
        <v>92</v>
      </c>
      <c r="I76" s="20" t="s">
        <v>312</v>
      </c>
      <c r="J76" s="20" t="s">
        <v>313</v>
      </c>
      <c r="K76" s="21" t="s">
        <v>53</v>
      </c>
      <c r="L76" s="21" t="s">
        <v>314</v>
      </c>
      <c r="M76" s="39">
        <v>42355</v>
      </c>
      <c r="N76" s="22" t="s">
        <v>51</v>
      </c>
      <c r="O76" s="22"/>
      <c r="P76" s="23" t="s">
        <v>51</v>
      </c>
      <c r="Q76" s="50" t="s">
        <v>315</v>
      </c>
    </row>
    <row r="77" spans="1:17" ht="15.75" hidden="1" customHeight="1">
      <c r="A77" s="17">
        <v>201512150424</v>
      </c>
      <c r="B77" s="18" t="str">
        <f t="shared" si="6"/>
        <v>2015</v>
      </c>
      <c r="C77" s="18" t="str">
        <f t="shared" si="7"/>
        <v>12</v>
      </c>
      <c r="D77" s="18" t="str">
        <f t="shared" si="8"/>
        <v>15</v>
      </c>
      <c r="E77" s="18" t="str">
        <f t="shared" si="9"/>
        <v>24</v>
      </c>
      <c r="F77" s="19" t="str">
        <f t="shared" si="10"/>
        <v>活動部</v>
      </c>
      <c r="G77" s="38">
        <v>4833</v>
      </c>
      <c r="H77" s="20" t="s">
        <v>49</v>
      </c>
      <c r="I77" s="20" t="s">
        <v>316</v>
      </c>
      <c r="J77" s="20" t="s">
        <v>317</v>
      </c>
      <c r="K77" s="21" t="s">
        <v>50</v>
      </c>
      <c r="L77" s="21" t="s">
        <v>318</v>
      </c>
      <c r="M77" s="39">
        <v>42355</v>
      </c>
      <c r="N77" s="22" t="s">
        <v>61</v>
      </c>
      <c r="O77" s="22"/>
      <c r="P77" s="23" t="s">
        <v>319</v>
      </c>
      <c r="Q77" s="46"/>
    </row>
    <row r="78" spans="1:17" ht="15.75" hidden="1" customHeight="1">
      <c r="A78" s="17">
        <v>201512220106</v>
      </c>
      <c r="B78" s="18" t="str">
        <f t="shared" si="6"/>
        <v>2015</v>
      </c>
      <c r="C78" s="18" t="str">
        <f t="shared" si="7"/>
        <v>12</v>
      </c>
      <c r="D78" s="18" t="str">
        <f t="shared" si="8"/>
        <v>22</v>
      </c>
      <c r="E78" s="18" t="str">
        <f t="shared" si="9"/>
        <v>06</v>
      </c>
      <c r="F78" s="19" t="str">
        <f t="shared" si="10"/>
        <v>會長</v>
      </c>
      <c r="G78" s="38">
        <v>187930</v>
      </c>
      <c r="H78" s="20" t="s">
        <v>49</v>
      </c>
      <c r="I78" s="20" t="s">
        <v>320</v>
      </c>
      <c r="J78" s="20" t="s">
        <v>321</v>
      </c>
      <c r="K78" s="21" t="s">
        <v>55</v>
      </c>
      <c r="L78" s="21" t="s">
        <v>322</v>
      </c>
      <c r="M78" s="39">
        <v>42341</v>
      </c>
      <c r="N78" s="22" t="s">
        <v>51</v>
      </c>
      <c r="O78" s="22"/>
      <c r="P78" s="49"/>
      <c r="Q78" s="46"/>
    </row>
    <row r="79" spans="1:17" ht="15.75" hidden="1" customHeight="1">
      <c r="A79" s="17">
        <v>201512220107</v>
      </c>
      <c r="B79" s="18" t="str">
        <f t="shared" si="6"/>
        <v>2015</v>
      </c>
      <c r="C79" s="18" t="str">
        <f t="shared" si="7"/>
        <v>12</v>
      </c>
      <c r="D79" s="18" t="str">
        <f t="shared" si="8"/>
        <v>22</v>
      </c>
      <c r="E79" s="18" t="str">
        <f t="shared" si="9"/>
        <v>07</v>
      </c>
      <c r="F79" s="19" t="str">
        <f t="shared" si="10"/>
        <v>會長</v>
      </c>
      <c r="G79" s="38">
        <v>9000</v>
      </c>
      <c r="H79" s="20" t="s">
        <v>92</v>
      </c>
      <c r="I79" s="20" t="s">
        <v>323</v>
      </c>
      <c r="J79" s="20" t="s">
        <v>324</v>
      </c>
      <c r="K79" s="21" t="s">
        <v>55</v>
      </c>
      <c r="L79" s="21" t="s">
        <v>325</v>
      </c>
      <c r="M79" s="22" t="s">
        <v>326</v>
      </c>
      <c r="N79" s="22" t="s">
        <v>51</v>
      </c>
      <c r="O79" s="22"/>
      <c r="P79" s="23" t="s">
        <v>51</v>
      </c>
      <c r="Q79" s="46"/>
    </row>
    <row r="80" spans="1:17" ht="15.75" hidden="1" customHeight="1">
      <c r="A80" s="17">
        <v>201512180425</v>
      </c>
      <c r="B80" s="18" t="str">
        <f t="shared" si="6"/>
        <v>2015</v>
      </c>
      <c r="C80" s="18" t="str">
        <f t="shared" si="7"/>
        <v>12</v>
      </c>
      <c r="D80" s="18" t="str">
        <f t="shared" si="8"/>
        <v>18</v>
      </c>
      <c r="E80" s="18" t="str">
        <f t="shared" si="9"/>
        <v>25</v>
      </c>
      <c r="F80" s="19" t="str">
        <f t="shared" si="10"/>
        <v>活動部</v>
      </c>
      <c r="G80" s="38">
        <v>4500</v>
      </c>
      <c r="H80" s="20" t="s">
        <v>92</v>
      </c>
      <c r="I80" s="20" t="s">
        <v>327</v>
      </c>
      <c r="J80" s="20" t="s">
        <v>328</v>
      </c>
      <c r="K80" s="21" t="s">
        <v>50</v>
      </c>
      <c r="L80" s="21" t="s">
        <v>329</v>
      </c>
      <c r="M80" s="22" t="s">
        <v>326</v>
      </c>
      <c r="N80" s="22" t="s">
        <v>51</v>
      </c>
      <c r="O80" s="22"/>
      <c r="P80" s="23" t="s">
        <v>51</v>
      </c>
      <c r="Q80" s="46"/>
    </row>
    <row r="81" spans="1:17" ht="15.75" customHeight="1">
      <c r="A81" s="17">
        <v>201512170305</v>
      </c>
      <c r="B81" s="18" t="str">
        <f t="shared" si="6"/>
        <v>2015</v>
      </c>
      <c r="C81" s="18" t="str">
        <f t="shared" si="7"/>
        <v>12</v>
      </c>
      <c r="D81" s="18" t="str">
        <f t="shared" si="8"/>
        <v>17</v>
      </c>
      <c r="E81" s="18" t="str">
        <f t="shared" si="9"/>
        <v>05</v>
      </c>
      <c r="F81" s="19" t="str">
        <f t="shared" si="10"/>
        <v>新聞部</v>
      </c>
      <c r="G81" s="38">
        <v>4920</v>
      </c>
      <c r="H81" s="20" t="s">
        <v>92</v>
      </c>
      <c r="I81" s="20" t="s">
        <v>330</v>
      </c>
      <c r="J81" s="20" t="s">
        <v>331</v>
      </c>
      <c r="K81" s="21" t="s">
        <v>53</v>
      </c>
      <c r="L81" s="21" t="s">
        <v>332</v>
      </c>
      <c r="M81" s="39">
        <v>42362</v>
      </c>
      <c r="N81" s="22" t="s">
        <v>61</v>
      </c>
      <c r="O81" s="22"/>
      <c r="P81" s="23" t="s">
        <v>51</v>
      </c>
      <c r="Q81" s="46"/>
    </row>
    <row r="82" spans="1:17" ht="15.75" customHeight="1">
      <c r="A82" s="17">
        <v>201512180902</v>
      </c>
      <c r="B82" s="18" t="str">
        <f t="shared" si="6"/>
        <v>2015</v>
      </c>
      <c r="C82" s="18" t="str">
        <f t="shared" si="7"/>
        <v>12</v>
      </c>
      <c r="D82" s="18" t="str">
        <f t="shared" si="8"/>
        <v>18</v>
      </c>
      <c r="E82" s="18" t="str">
        <f t="shared" si="9"/>
        <v>02</v>
      </c>
      <c r="F82" s="19" t="str">
        <f t="shared" si="10"/>
        <v>財務部</v>
      </c>
      <c r="G82" s="38">
        <v>2000</v>
      </c>
      <c r="H82" s="20" t="s">
        <v>92</v>
      </c>
      <c r="I82" s="20" t="s">
        <v>333</v>
      </c>
      <c r="J82" s="20" t="s">
        <v>334</v>
      </c>
      <c r="K82" s="21" t="s">
        <v>53</v>
      </c>
      <c r="L82" s="21" t="s">
        <v>335</v>
      </c>
      <c r="M82" s="22" t="s">
        <v>326</v>
      </c>
      <c r="N82" s="22" t="s">
        <v>51</v>
      </c>
      <c r="O82" s="22"/>
      <c r="P82" s="23" t="s">
        <v>51</v>
      </c>
      <c r="Q82" s="46"/>
    </row>
    <row r="83" spans="1:17" ht="15.75" hidden="1" customHeight="1">
      <c r="A83" s="17">
        <v>201512230426</v>
      </c>
      <c r="B83" s="18" t="str">
        <f t="shared" si="6"/>
        <v>2015</v>
      </c>
      <c r="C83" s="18" t="str">
        <f t="shared" si="7"/>
        <v>12</v>
      </c>
      <c r="D83" s="18" t="str">
        <f t="shared" si="8"/>
        <v>23</v>
      </c>
      <c r="E83" s="18" t="str">
        <f t="shared" si="9"/>
        <v>26</v>
      </c>
      <c r="F83" s="19" t="str">
        <f t="shared" si="10"/>
        <v>活動部</v>
      </c>
      <c r="G83" s="38">
        <v>5500</v>
      </c>
      <c r="H83" s="20" t="s">
        <v>92</v>
      </c>
      <c r="I83" s="20" t="s">
        <v>336</v>
      </c>
      <c r="J83" s="20" t="s">
        <v>337</v>
      </c>
      <c r="K83" s="21" t="s">
        <v>50</v>
      </c>
      <c r="L83" s="21" t="s">
        <v>338</v>
      </c>
      <c r="M83" s="39">
        <v>42362</v>
      </c>
      <c r="N83" s="22" t="s">
        <v>51</v>
      </c>
      <c r="O83" s="22"/>
      <c r="P83" s="23" t="s">
        <v>51</v>
      </c>
      <c r="Q83" s="46"/>
    </row>
    <row r="84" spans="1:17" ht="15.75" hidden="1" customHeight="1">
      <c r="A84" s="17">
        <v>201512230427</v>
      </c>
      <c r="B84" s="18" t="str">
        <f t="shared" si="6"/>
        <v>2015</v>
      </c>
      <c r="C84" s="18" t="str">
        <f t="shared" si="7"/>
        <v>12</v>
      </c>
      <c r="D84" s="18" t="str">
        <f t="shared" si="8"/>
        <v>23</v>
      </c>
      <c r="E84" s="18" t="str">
        <f t="shared" si="9"/>
        <v>27</v>
      </c>
      <c r="F84" s="19" t="str">
        <f t="shared" si="10"/>
        <v>活動部</v>
      </c>
      <c r="G84" s="38">
        <v>1424</v>
      </c>
      <c r="H84" s="20" t="s">
        <v>49</v>
      </c>
      <c r="I84" s="20" t="s">
        <v>339</v>
      </c>
      <c r="J84" s="20" t="s">
        <v>340</v>
      </c>
      <c r="K84" s="21" t="s">
        <v>50</v>
      </c>
      <c r="L84" s="21" t="s">
        <v>341</v>
      </c>
      <c r="M84" s="39">
        <v>42369</v>
      </c>
      <c r="N84" s="22" t="s">
        <v>61</v>
      </c>
      <c r="O84" s="22"/>
      <c r="P84" s="23" t="s">
        <v>51</v>
      </c>
      <c r="Q84" s="46"/>
    </row>
    <row r="85" spans="1:17" ht="15.75" hidden="1" customHeight="1">
      <c r="A85" s="17">
        <v>201512250108</v>
      </c>
      <c r="B85" s="18" t="str">
        <f t="shared" si="6"/>
        <v>2015</v>
      </c>
      <c r="C85" s="18" t="str">
        <f t="shared" si="7"/>
        <v>12</v>
      </c>
      <c r="D85" s="18" t="str">
        <f t="shared" si="8"/>
        <v>25</v>
      </c>
      <c r="E85" s="18" t="str">
        <f t="shared" si="9"/>
        <v>08</v>
      </c>
      <c r="F85" s="19" t="str">
        <f t="shared" si="10"/>
        <v>會長</v>
      </c>
      <c r="G85" s="38">
        <v>57</v>
      </c>
      <c r="H85" s="20" t="s">
        <v>49</v>
      </c>
      <c r="I85" s="20" t="s">
        <v>342</v>
      </c>
      <c r="J85" s="20" t="s">
        <v>343</v>
      </c>
      <c r="K85" s="21" t="s">
        <v>55</v>
      </c>
      <c r="L85" s="21" t="s">
        <v>344</v>
      </c>
      <c r="M85" s="39">
        <v>42369</v>
      </c>
      <c r="N85" s="22" t="s">
        <v>51</v>
      </c>
      <c r="O85" s="22"/>
      <c r="P85" s="23" t="s">
        <v>51</v>
      </c>
      <c r="Q85" s="46"/>
    </row>
    <row r="86" spans="1:17" ht="15.75" hidden="1" customHeight="1">
      <c r="A86" s="17">
        <v>201512250713</v>
      </c>
      <c r="B86" s="18" t="str">
        <f t="shared" si="6"/>
        <v>2015</v>
      </c>
      <c r="C86" s="18" t="str">
        <f t="shared" si="7"/>
        <v>12</v>
      </c>
      <c r="D86" s="18" t="str">
        <f t="shared" si="8"/>
        <v>25</v>
      </c>
      <c r="E86" s="18" t="str">
        <f t="shared" si="9"/>
        <v>13</v>
      </c>
      <c r="F86" s="19" t="str">
        <f t="shared" si="10"/>
        <v>文化部</v>
      </c>
      <c r="G86" s="38">
        <v>3200</v>
      </c>
      <c r="H86" s="20" t="s">
        <v>92</v>
      </c>
      <c r="I86" s="20" t="s">
        <v>345</v>
      </c>
      <c r="J86" s="20" t="s">
        <v>346</v>
      </c>
      <c r="K86" s="21" t="s">
        <v>55</v>
      </c>
      <c r="L86" s="21" t="s">
        <v>347</v>
      </c>
      <c r="M86" s="39">
        <v>42369</v>
      </c>
      <c r="N86" s="22" t="s">
        <v>51</v>
      </c>
      <c r="O86" s="22"/>
      <c r="P86" s="23" t="s">
        <v>51</v>
      </c>
      <c r="Q86" s="46"/>
    </row>
    <row r="87" spans="1:17" ht="15.75" hidden="1" customHeight="1">
      <c r="A87" s="17">
        <v>201512250714</v>
      </c>
      <c r="B87" s="18" t="str">
        <f t="shared" si="6"/>
        <v>2015</v>
      </c>
      <c r="C87" s="18" t="str">
        <f t="shared" si="7"/>
        <v>12</v>
      </c>
      <c r="D87" s="18" t="str">
        <f t="shared" si="8"/>
        <v>25</v>
      </c>
      <c r="E87" s="18" t="str">
        <f t="shared" si="9"/>
        <v>14</v>
      </c>
      <c r="F87" s="19" t="str">
        <f t="shared" si="10"/>
        <v>文化部</v>
      </c>
      <c r="G87" s="38">
        <v>3200</v>
      </c>
      <c r="H87" s="20" t="s">
        <v>92</v>
      </c>
      <c r="I87" s="20" t="s">
        <v>345</v>
      </c>
      <c r="J87" s="20" t="s">
        <v>346</v>
      </c>
      <c r="K87" s="21" t="s">
        <v>55</v>
      </c>
      <c r="L87" s="21" t="s">
        <v>348</v>
      </c>
      <c r="M87" s="39">
        <v>42369</v>
      </c>
      <c r="N87" s="22" t="s">
        <v>61</v>
      </c>
      <c r="O87" s="22"/>
      <c r="P87" s="23" t="s">
        <v>51</v>
      </c>
      <c r="Q87" s="46"/>
    </row>
    <row r="88" spans="1:17" ht="15.75" hidden="1" customHeight="1">
      <c r="A88" s="17">
        <v>201512250715</v>
      </c>
      <c r="B88" s="18" t="str">
        <f t="shared" si="6"/>
        <v>2015</v>
      </c>
      <c r="C88" s="18" t="str">
        <f t="shared" si="7"/>
        <v>12</v>
      </c>
      <c r="D88" s="18" t="str">
        <f t="shared" si="8"/>
        <v>25</v>
      </c>
      <c r="E88" s="18" t="str">
        <f t="shared" si="9"/>
        <v>15</v>
      </c>
      <c r="F88" s="19" t="str">
        <f t="shared" si="10"/>
        <v>文化部</v>
      </c>
      <c r="G88" s="38">
        <v>3200</v>
      </c>
      <c r="H88" s="20" t="s">
        <v>92</v>
      </c>
      <c r="I88" s="20" t="s">
        <v>345</v>
      </c>
      <c r="J88" s="20" t="s">
        <v>346</v>
      </c>
      <c r="K88" s="21" t="s">
        <v>55</v>
      </c>
      <c r="L88" s="21" t="s">
        <v>349</v>
      </c>
      <c r="M88" s="39">
        <v>42369</v>
      </c>
      <c r="N88" s="22" t="s">
        <v>61</v>
      </c>
      <c r="O88" s="22"/>
      <c r="P88" s="23" t="s">
        <v>51</v>
      </c>
      <c r="Q88" s="46"/>
    </row>
    <row r="89" spans="1:17" ht="15.75" hidden="1" customHeight="1">
      <c r="A89" s="17">
        <v>201512250716</v>
      </c>
      <c r="B89" s="18" t="str">
        <f t="shared" si="6"/>
        <v>2015</v>
      </c>
      <c r="C89" s="18" t="str">
        <f t="shared" si="7"/>
        <v>12</v>
      </c>
      <c r="D89" s="18" t="str">
        <f t="shared" si="8"/>
        <v>25</v>
      </c>
      <c r="E89" s="18" t="str">
        <f t="shared" si="9"/>
        <v>16</v>
      </c>
      <c r="F89" s="19" t="str">
        <f t="shared" si="10"/>
        <v>文化部</v>
      </c>
      <c r="G89" s="38">
        <v>100</v>
      </c>
      <c r="H89" s="20" t="s">
        <v>49</v>
      </c>
      <c r="I89" s="20" t="s">
        <v>350</v>
      </c>
      <c r="J89" s="20" t="s">
        <v>351</v>
      </c>
      <c r="K89" s="21" t="s">
        <v>55</v>
      </c>
      <c r="L89" s="21" t="s">
        <v>352</v>
      </c>
      <c r="M89" s="39">
        <v>42369</v>
      </c>
      <c r="N89" s="22" t="s">
        <v>61</v>
      </c>
      <c r="O89" s="22"/>
      <c r="P89" s="23" t="s">
        <v>51</v>
      </c>
      <c r="Q89" s="46"/>
    </row>
    <row r="90" spans="1:17" ht="15.75" hidden="1" customHeight="1">
      <c r="A90" s="17">
        <v>201512250717</v>
      </c>
      <c r="B90" s="18" t="str">
        <f t="shared" si="6"/>
        <v>2015</v>
      </c>
      <c r="C90" s="18" t="str">
        <f t="shared" si="7"/>
        <v>12</v>
      </c>
      <c r="D90" s="18" t="str">
        <f t="shared" si="8"/>
        <v>25</v>
      </c>
      <c r="E90" s="18" t="str">
        <f t="shared" si="9"/>
        <v>17</v>
      </c>
      <c r="F90" s="19" t="str">
        <f t="shared" si="10"/>
        <v>文化部</v>
      </c>
      <c r="G90" s="38">
        <v>150</v>
      </c>
      <c r="H90" s="20" t="s">
        <v>49</v>
      </c>
      <c r="I90" s="20" t="s">
        <v>353</v>
      </c>
      <c r="J90" s="20" t="s">
        <v>354</v>
      </c>
      <c r="K90" s="21" t="s">
        <v>55</v>
      </c>
      <c r="L90" s="21" t="s">
        <v>355</v>
      </c>
      <c r="M90" s="22" t="s">
        <v>356</v>
      </c>
      <c r="N90" s="22" t="s">
        <v>51</v>
      </c>
      <c r="O90" s="22"/>
      <c r="P90" s="23" t="s">
        <v>51</v>
      </c>
      <c r="Q90" s="46"/>
    </row>
    <row r="91" spans="1:17" ht="15.75" hidden="1" customHeight="1">
      <c r="A91" s="17">
        <v>201512200428</v>
      </c>
      <c r="B91" s="18" t="str">
        <f t="shared" si="6"/>
        <v>2015</v>
      </c>
      <c r="C91" s="18" t="str">
        <f t="shared" si="7"/>
        <v>12</v>
      </c>
      <c r="D91" s="18" t="str">
        <f t="shared" si="8"/>
        <v>20</v>
      </c>
      <c r="E91" s="18" t="str">
        <f t="shared" si="9"/>
        <v>28</v>
      </c>
      <c r="F91" s="19" t="str">
        <f t="shared" si="10"/>
        <v>活動部</v>
      </c>
      <c r="G91" s="38">
        <v>5250</v>
      </c>
      <c r="H91" s="20" t="s">
        <v>49</v>
      </c>
      <c r="I91" s="20" t="s">
        <v>357</v>
      </c>
      <c r="J91" s="20" t="s">
        <v>358</v>
      </c>
      <c r="K91" s="21" t="s">
        <v>50</v>
      </c>
      <c r="L91" s="21" t="s">
        <v>359</v>
      </c>
      <c r="M91" s="39">
        <v>42369</v>
      </c>
      <c r="N91" s="22" t="s">
        <v>61</v>
      </c>
      <c r="O91" s="22"/>
      <c r="P91" s="23" t="s">
        <v>51</v>
      </c>
      <c r="Q91" s="46"/>
    </row>
    <row r="92" spans="1:17" ht="15.75" customHeight="1">
      <c r="A92" s="17">
        <v>201512230306</v>
      </c>
      <c r="B92" s="18" t="str">
        <f t="shared" si="6"/>
        <v>2015</v>
      </c>
      <c r="C92" s="18" t="str">
        <f t="shared" si="7"/>
        <v>12</v>
      </c>
      <c r="D92" s="18" t="str">
        <f t="shared" si="8"/>
        <v>23</v>
      </c>
      <c r="E92" s="18" t="str">
        <f t="shared" si="9"/>
        <v>06</v>
      </c>
      <c r="F92" s="19" t="str">
        <f t="shared" si="10"/>
        <v>新聞部</v>
      </c>
      <c r="G92" s="38">
        <v>60</v>
      </c>
      <c r="H92" s="20" t="s">
        <v>49</v>
      </c>
      <c r="I92" s="20" t="s">
        <v>360</v>
      </c>
      <c r="J92" s="20" t="s">
        <v>361</v>
      </c>
      <c r="K92" s="21" t="s">
        <v>53</v>
      </c>
      <c r="L92" s="21" t="s">
        <v>362</v>
      </c>
      <c r="M92" s="39">
        <v>42369</v>
      </c>
      <c r="N92" s="22" t="s">
        <v>61</v>
      </c>
      <c r="O92" s="22"/>
      <c r="P92" s="23" t="s">
        <v>51</v>
      </c>
      <c r="Q92" s="46"/>
    </row>
    <row r="93" spans="1:17" ht="15.75" customHeight="1">
      <c r="A93" s="17">
        <v>201512240307</v>
      </c>
      <c r="B93" s="18" t="str">
        <f t="shared" si="6"/>
        <v>2015</v>
      </c>
      <c r="C93" s="18" t="str">
        <f t="shared" si="7"/>
        <v>12</v>
      </c>
      <c r="D93" s="18" t="str">
        <f t="shared" si="8"/>
        <v>24</v>
      </c>
      <c r="E93" s="18" t="str">
        <f t="shared" si="9"/>
        <v>07</v>
      </c>
      <c r="F93" s="19" t="str">
        <f t="shared" si="10"/>
        <v>新聞部</v>
      </c>
      <c r="G93" s="38">
        <v>230</v>
      </c>
      <c r="H93" s="20" t="s">
        <v>49</v>
      </c>
      <c r="I93" s="20" t="s">
        <v>363</v>
      </c>
      <c r="J93" s="20" t="s">
        <v>364</v>
      </c>
      <c r="K93" s="21" t="s">
        <v>53</v>
      </c>
      <c r="L93" s="21" t="s">
        <v>365</v>
      </c>
      <c r="M93" s="39">
        <v>42369</v>
      </c>
      <c r="N93" s="22" t="s">
        <v>61</v>
      </c>
      <c r="O93" s="22"/>
      <c r="P93" s="23" t="s">
        <v>51</v>
      </c>
      <c r="Q93" s="46"/>
    </row>
    <row r="94" spans="1:17" ht="15.75" customHeight="1">
      <c r="A94" s="17">
        <v>201512240903</v>
      </c>
      <c r="B94" s="18" t="str">
        <f t="shared" si="6"/>
        <v>2015</v>
      </c>
      <c r="C94" s="18" t="str">
        <f t="shared" si="7"/>
        <v>12</v>
      </c>
      <c r="D94" s="18" t="str">
        <f t="shared" si="8"/>
        <v>24</v>
      </c>
      <c r="E94" s="18" t="str">
        <f t="shared" si="9"/>
        <v>03</v>
      </c>
      <c r="F94" s="19" t="str">
        <f t="shared" si="10"/>
        <v>財務部</v>
      </c>
      <c r="G94" s="38">
        <v>30</v>
      </c>
      <c r="H94" s="20" t="s">
        <v>49</v>
      </c>
      <c r="I94" s="20" t="s">
        <v>366</v>
      </c>
      <c r="J94" s="20" t="s">
        <v>367</v>
      </c>
      <c r="K94" s="21" t="s">
        <v>53</v>
      </c>
      <c r="L94" s="21" t="s">
        <v>368</v>
      </c>
      <c r="M94" s="22" t="s">
        <v>369</v>
      </c>
      <c r="N94" s="22" t="s">
        <v>51</v>
      </c>
      <c r="O94" s="22"/>
      <c r="P94" s="23" t="s">
        <v>51</v>
      </c>
      <c r="Q94" s="46"/>
    </row>
    <row r="95" spans="1:17" ht="15.75" customHeight="1">
      <c r="A95" s="17">
        <v>201512240904</v>
      </c>
      <c r="B95" s="18" t="str">
        <f t="shared" si="6"/>
        <v>2015</v>
      </c>
      <c r="C95" s="18" t="str">
        <f t="shared" si="7"/>
        <v>12</v>
      </c>
      <c r="D95" s="18" t="str">
        <f t="shared" si="8"/>
        <v>24</v>
      </c>
      <c r="E95" s="18" t="str">
        <f t="shared" si="9"/>
        <v>04</v>
      </c>
      <c r="F95" s="19" t="str">
        <f t="shared" si="10"/>
        <v>財務部</v>
      </c>
      <c r="G95" s="38">
        <v>30</v>
      </c>
      <c r="H95" s="20" t="s">
        <v>49</v>
      </c>
      <c r="I95" s="20" t="s">
        <v>370</v>
      </c>
      <c r="J95" s="20" t="s">
        <v>367</v>
      </c>
      <c r="K95" s="55" t="s">
        <v>53</v>
      </c>
      <c r="L95" s="21" t="s">
        <v>371</v>
      </c>
      <c r="M95" s="22" t="s">
        <v>369</v>
      </c>
      <c r="N95" s="22" t="s">
        <v>51</v>
      </c>
      <c r="O95" s="22"/>
      <c r="P95" s="23" t="s">
        <v>51</v>
      </c>
      <c r="Q95" s="46"/>
    </row>
    <row r="96" spans="1:17" ht="15.75" customHeight="1">
      <c r="A96" s="17">
        <v>201512240905</v>
      </c>
      <c r="B96" s="18" t="str">
        <f t="shared" si="6"/>
        <v>2015</v>
      </c>
      <c r="C96" s="18" t="str">
        <f t="shared" si="7"/>
        <v>12</v>
      </c>
      <c r="D96" s="18" t="str">
        <f t="shared" si="8"/>
        <v>24</v>
      </c>
      <c r="E96" s="18" t="str">
        <f t="shared" si="9"/>
        <v>05</v>
      </c>
      <c r="F96" s="19" t="str">
        <f t="shared" si="10"/>
        <v>財務部</v>
      </c>
      <c r="G96" s="38">
        <v>30</v>
      </c>
      <c r="H96" s="20" t="s">
        <v>49</v>
      </c>
      <c r="I96" s="20" t="s">
        <v>372</v>
      </c>
      <c r="J96" s="20" t="s">
        <v>367</v>
      </c>
      <c r="K96" s="21" t="s">
        <v>53</v>
      </c>
      <c r="L96" s="21" t="s">
        <v>373</v>
      </c>
      <c r="M96" s="22" t="s">
        <v>369</v>
      </c>
      <c r="N96" s="22" t="s">
        <v>51</v>
      </c>
      <c r="O96" s="22"/>
      <c r="P96" s="23" t="s">
        <v>51</v>
      </c>
      <c r="Q96" s="46"/>
    </row>
    <row r="97" spans="1:17" ht="15.75" customHeight="1">
      <c r="A97" s="17">
        <v>201512240906</v>
      </c>
      <c r="B97" s="18" t="str">
        <f t="shared" si="6"/>
        <v>2015</v>
      </c>
      <c r="C97" s="18" t="str">
        <f t="shared" si="7"/>
        <v>12</v>
      </c>
      <c r="D97" s="18" t="str">
        <f t="shared" si="8"/>
        <v>24</v>
      </c>
      <c r="E97" s="18" t="str">
        <f t="shared" si="9"/>
        <v>06</v>
      </c>
      <c r="F97" s="19" t="str">
        <f t="shared" si="10"/>
        <v>財務部</v>
      </c>
      <c r="G97" s="38">
        <v>30</v>
      </c>
      <c r="H97" s="20" t="s">
        <v>49</v>
      </c>
      <c r="I97" s="20" t="s">
        <v>374</v>
      </c>
      <c r="J97" s="20" t="s">
        <v>367</v>
      </c>
      <c r="K97" s="21" t="s">
        <v>53</v>
      </c>
      <c r="L97" s="21" t="s">
        <v>375</v>
      </c>
      <c r="M97" s="22" t="s">
        <v>369</v>
      </c>
      <c r="N97" s="22" t="s">
        <v>51</v>
      </c>
      <c r="O97" s="22"/>
      <c r="P97" s="23" t="s">
        <v>51</v>
      </c>
      <c r="Q97" s="46"/>
    </row>
    <row r="98" spans="1:17" ht="15.75" customHeight="1">
      <c r="A98" s="17">
        <v>201512240907</v>
      </c>
      <c r="B98" s="18" t="str">
        <f t="shared" si="6"/>
        <v>2015</v>
      </c>
      <c r="C98" s="18" t="str">
        <f t="shared" si="7"/>
        <v>12</v>
      </c>
      <c r="D98" s="18" t="str">
        <f t="shared" si="8"/>
        <v>24</v>
      </c>
      <c r="E98" s="18" t="str">
        <f t="shared" si="9"/>
        <v>07</v>
      </c>
      <c r="F98" s="19" t="str">
        <f t="shared" si="10"/>
        <v>財務部</v>
      </c>
      <c r="G98" s="38">
        <v>30</v>
      </c>
      <c r="H98" s="20" t="s">
        <v>49</v>
      </c>
      <c r="I98" s="20" t="s">
        <v>376</v>
      </c>
      <c r="J98" s="20" t="s">
        <v>367</v>
      </c>
      <c r="K98" s="21" t="s">
        <v>53</v>
      </c>
      <c r="L98" s="21" t="s">
        <v>377</v>
      </c>
      <c r="M98" s="22" t="s">
        <v>369</v>
      </c>
      <c r="N98" s="22" t="s">
        <v>51</v>
      </c>
      <c r="O98" s="22"/>
      <c r="P98" s="23" t="s">
        <v>51</v>
      </c>
      <c r="Q98" s="46"/>
    </row>
    <row r="99" spans="1:17" ht="15.75" customHeight="1">
      <c r="A99" s="17">
        <v>201512240908</v>
      </c>
      <c r="B99" s="18" t="str">
        <f t="shared" si="6"/>
        <v>2015</v>
      </c>
      <c r="C99" s="18" t="str">
        <f t="shared" si="7"/>
        <v>12</v>
      </c>
      <c r="D99" s="18" t="str">
        <f t="shared" si="8"/>
        <v>24</v>
      </c>
      <c r="E99" s="18" t="str">
        <f t="shared" si="9"/>
        <v>08</v>
      </c>
      <c r="F99" s="19" t="str">
        <f t="shared" si="10"/>
        <v>財務部</v>
      </c>
      <c r="G99" s="38">
        <v>30</v>
      </c>
      <c r="H99" s="20" t="s">
        <v>49</v>
      </c>
      <c r="I99" s="20" t="s">
        <v>378</v>
      </c>
      <c r="J99" s="20" t="s">
        <v>367</v>
      </c>
      <c r="K99" s="21" t="s">
        <v>53</v>
      </c>
      <c r="L99" s="21" t="s">
        <v>379</v>
      </c>
      <c r="M99" s="22" t="s">
        <v>369</v>
      </c>
      <c r="N99" s="22" t="s">
        <v>51</v>
      </c>
      <c r="O99" s="22"/>
      <c r="P99" s="23" t="s">
        <v>51</v>
      </c>
      <c r="Q99" s="46"/>
    </row>
    <row r="100" spans="1:17" ht="15.75" customHeight="1">
      <c r="A100" s="17">
        <v>201512240909</v>
      </c>
      <c r="B100" s="18" t="str">
        <f t="shared" si="6"/>
        <v>2015</v>
      </c>
      <c r="C100" s="18" t="str">
        <f t="shared" si="7"/>
        <v>12</v>
      </c>
      <c r="D100" s="18" t="str">
        <f t="shared" si="8"/>
        <v>24</v>
      </c>
      <c r="E100" s="18" t="str">
        <f t="shared" si="9"/>
        <v>09</v>
      </c>
      <c r="F100" s="19" t="str">
        <f t="shared" si="10"/>
        <v>財務部</v>
      </c>
      <c r="G100" s="38">
        <v>30</v>
      </c>
      <c r="H100" s="20" t="s">
        <v>49</v>
      </c>
      <c r="I100" s="20" t="s">
        <v>380</v>
      </c>
      <c r="J100" s="20" t="s">
        <v>367</v>
      </c>
      <c r="K100" s="21" t="s">
        <v>53</v>
      </c>
      <c r="L100" s="21" t="s">
        <v>381</v>
      </c>
      <c r="M100" s="22" t="s">
        <v>369</v>
      </c>
      <c r="N100" s="22" t="s">
        <v>51</v>
      </c>
      <c r="O100" s="22"/>
      <c r="P100" s="23" t="s">
        <v>51</v>
      </c>
      <c r="Q100" s="46"/>
    </row>
    <row r="101" spans="1:17" ht="15.75" customHeight="1">
      <c r="A101" s="17">
        <v>201512240910</v>
      </c>
      <c r="B101" s="18" t="str">
        <f t="shared" si="6"/>
        <v>2015</v>
      </c>
      <c r="C101" s="18" t="str">
        <f t="shared" si="7"/>
        <v>12</v>
      </c>
      <c r="D101" s="18" t="str">
        <f t="shared" si="8"/>
        <v>24</v>
      </c>
      <c r="E101" s="18" t="str">
        <f t="shared" si="9"/>
        <v>10</v>
      </c>
      <c r="F101" s="19" t="str">
        <f t="shared" si="10"/>
        <v>財務部</v>
      </c>
      <c r="G101" s="38">
        <v>30</v>
      </c>
      <c r="H101" s="20" t="s">
        <v>49</v>
      </c>
      <c r="I101" s="20" t="s">
        <v>382</v>
      </c>
      <c r="J101" s="20" t="s">
        <v>367</v>
      </c>
      <c r="K101" s="21" t="s">
        <v>53</v>
      </c>
      <c r="L101" s="21" t="s">
        <v>383</v>
      </c>
      <c r="M101" s="22" t="s">
        <v>369</v>
      </c>
      <c r="N101" s="22" t="s">
        <v>51</v>
      </c>
      <c r="O101" s="22"/>
      <c r="P101" s="23" t="s">
        <v>51</v>
      </c>
      <c r="Q101" s="46"/>
    </row>
    <row r="102" spans="1:17" ht="15.75" customHeight="1">
      <c r="A102" s="17">
        <v>201512240911</v>
      </c>
      <c r="B102" s="18" t="str">
        <f t="shared" si="6"/>
        <v>2015</v>
      </c>
      <c r="C102" s="18" t="str">
        <f t="shared" si="7"/>
        <v>12</v>
      </c>
      <c r="D102" s="18" t="str">
        <f t="shared" si="8"/>
        <v>24</v>
      </c>
      <c r="E102" s="18" t="str">
        <f t="shared" si="9"/>
        <v>11</v>
      </c>
      <c r="F102" s="19" t="str">
        <f t="shared" si="10"/>
        <v>財務部</v>
      </c>
      <c r="G102" s="38">
        <v>30</v>
      </c>
      <c r="H102" s="20" t="s">
        <v>49</v>
      </c>
      <c r="I102" s="20" t="s">
        <v>384</v>
      </c>
      <c r="J102" s="20" t="s">
        <v>367</v>
      </c>
      <c r="K102" s="21" t="s">
        <v>53</v>
      </c>
      <c r="L102" s="21" t="s">
        <v>385</v>
      </c>
      <c r="M102" s="22" t="s">
        <v>369</v>
      </c>
      <c r="N102" s="22" t="s">
        <v>51</v>
      </c>
      <c r="O102" s="22"/>
      <c r="P102" s="23" t="s">
        <v>51</v>
      </c>
      <c r="Q102" s="46"/>
    </row>
    <row r="103" spans="1:17" ht="15.75" customHeight="1">
      <c r="A103" s="17">
        <v>201512240912</v>
      </c>
      <c r="B103" s="18" t="str">
        <f t="shared" si="6"/>
        <v>2015</v>
      </c>
      <c r="C103" s="18" t="str">
        <f t="shared" si="7"/>
        <v>12</v>
      </c>
      <c r="D103" s="18" t="str">
        <f t="shared" si="8"/>
        <v>24</v>
      </c>
      <c r="E103" s="18" t="str">
        <f t="shared" si="9"/>
        <v>12</v>
      </c>
      <c r="F103" s="19" t="str">
        <f t="shared" si="10"/>
        <v>財務部</v>
      </c>
      <c r="G103" s="38">
        <v>30</v>
      </c>
      <c r="H103" s="20" t="s">
        <v>49</v>
      </c>
      <c r="I103" s="20" t="s">
        <v>386</v>
      </c>
      <c r="J103" s="20" t="s">
        <v>367</v>
      </c>
      <c r="K103" s="21" t="s">
        <v>53</v>
      </c>
      <c r="L103" s="21" t="s">
        <v>387</v>
      </c>
      <c r="M103" s="22" t="s">
        <v>369</v>
      </c>
      <c r="N103" s="22" t="s">
        <v>51</v>
      </c>
      <c r="O103" s="22"/>
      <c r="P103" s="23" t="s">
        <v>51</v>
      </c>
      <c r="Q103" s="46"/>
    </row>
    <row r="104" spans="1:17" ht="15.75" customHeight="1">
      <c r="A104" s="17">
        <v>201512080507</v>
      </c>
      <c r="B104" s="18" t="str">
        <f t="shared" si="6"/>
        <v>2015</v>
      </c>
      <c r="C104" s="18" t="str">
        <f t="shared" si="7"/>
        <v>12</v>
      </c>
      <c r="D104" s="18" t="str">
        <f t="shared" si="8"/>
        <v>08</v>
      </c>
      <c r="E104" s="18" t="str">
        <f t="shared" si="9"/>
        <v>07</v>
      </c>
      <c r="F104" s="19" t="str">
        <f t="shared" si="10"/>
        <v>學術部</v>
      </c>
      <c r="G104" s="38">
        <v>1010</v>
      </c>
      <c r="H104" s="20" t="s">
        <v>49</v>
      </c>
      <c r="I104" s="20" t="s">
        <v>388</v>
      </c>
      <c r="J104" s="20" t="s">
        <v>389</v>
      </c>
      <c r="K104" s="21" t="s">
        <v>53</v>
      </c>
      <c r="L104" s="21" t="s">
        <v>390</v>
      </c>
      <c r="M104" s="39">
        <v>42369</v>
      </c>
      <c r="N104" s="22" t="s">
        <v>61</v>
      </c>
      <c r="O104" s="22"/>
      <c r="P104" s="23" t="s">
        <v>51</v>
      </c>
      <c r="Q104" s="50" t="s">
        <v>391</v>
      </c>
    </row>
    <row r="105" spans="1:17" ht="15.75" hidden="1" customHeight="1">
      <c r="A105" s="17">
        <v>201512280109</v>
      </c>
      <c r="B105" s="18" t="str">
        <f t="shared" si="6"/>
        <v>2015</v>
      </c>
      <c r="C105" s="18" t="str">
        <f t="shared" si="7"/>
        <v>12</v>
      </c>
      <c r="D105" s="18" t="str">
        <f t="shared" si="8"/>
        <v>28</v>
      </c>
      <c r="E105" s="18" t="str">
        <f t="shared" si="9"/>
        <v>09</v>
      </c>
      <c r="F105" s="19" t="str">
        <f t="shared" si="10"/>
        <v>會長</v>
      </c>
      <c r="G105" s="38">
        <v>14000</v>
      </c>
      <c r="H105" s="20" t="s">
        <v>49</v>
      </c>
      <c r="I105" s="20" t="s">
        <v>392</v>
      </c>
      <c r="J105" s="20" t="s">
        <v>393</v>
      </c>
      <c r="K105" s="21" t="s">
        <v>55</v>
      </c>
      <c r="L105" s="21" t="s">
        <v>394</v>
      </c>
      <c r="M105" s="39">
        <v>42369</v>
      </c>
      <c r="N105" s="22" t="s">
        <v>51</v>
      </c>
      <c r="O105" s="22"/>
      <c r="P105" s="23" t="s">
        <v>51</v>
      </c>
      <c r="Q105" s="46"/>
    </row>
    <row r="106" spans="1:17" ht="15.75" hidden="1" customHeight="1">
      <c r="A106" s="26"/>
      <c r="B106" s="27"/>
      <c r="C106" s="27"/>
      <c r="D106" s="27"/>
      <c r="E106" s="27"/>
      <c r="F106" s="28"/>
      <c r="G106" s="29"/>
      <c r="H106" s="30"/>
      <c r="I106" s="30"/>
      <c r="J106" s="30"/>
      <c r="K106" s="31"/>
      <c r="L106" s="31"/>
      <c r="M106" s="22"/>
      <c r="N106" s="22"/>
      <c r="O106" s="22"/>
      <c r="P106" s="23"/>
      <c r="Q106" s="46"/>
    </row>
    <row r="107" spans="1:17" ht="15.75" hidden="1" customHeight="1">
      <c r="A107" s="17">
        <v>201512281001</v>
      </c>
      <c r="B107" s="18" t="str">
        <f t="shared" si="6"/>
        <v>2015</v>
      </c>
      <c r="C107" s="18" t="str">
        <f t="shared" si="7"/>
        <v>12</v>
      </c>
      <c r="D107" s="18" t="str">
        <f t="shared" si="8"/>
        <v>28</v>
      </c>
      <c r="E107" s="18" t="str">
        <f t="shared" si="9"/>
        <v>01</v>
      </c>
      <c r="F107" s="19" t="str">
        <f t="shared" si="10"/>
        <v>法制部</v>
      </c>
      <c r="G107" s="38">
        <v>4000</v>
      </c>
      <c r="H107" s="20" t="s">
        <v>92</v>
      </c>
      <c r="I107" s="20" t="s">
        <v>395</v>
      </c>
      <c r="J107" s="20" t="s">
        <v>396</v>
      </c>
      <c r="K107" s="21" t="s">
        <v>55</v>
      </c>
      <c r="L107" s="21" t="s">
        <v>397</v>
      </c>
      <c r="M107" s="22" t="s">
        <v>326</v>
      </c>
      <c r="N107" s="22" t="s">
        <v>51</v>
      </c>
      <c r="O107" s="22"/>
      <c r="P107" s="23" t="s">
        <v>51</v>
      </c>
      <c r="Q107" s="46"/>
    </row>
    <row r="108" spans="1:17" ht="15.75" hidden="1" customHeight="1">
      <c r="A108" s="17">
        <v>201512260429</v>
      </c>
      <c r="B108" s="18" t="str">
        <f t="shared" si="6"/>
        <v>2015</v>
      </c>
      <c r="C108" s="18" t="str">
        <f t="shared" si="7"/>
        <v>12</v>
      </c>
      <c r="D108" s="18" t="str">
        <f t="shared" si="8"/>
        <v>26</v>
      </c>
      <c r="E108" s="18" t="str">
        <f t="shared" si="9"/>
        <v>29</v>
      </c>
      <c r="F108" s="19" t="str">
        <f t="shared" si="10"/>
        <v>活動部</v>
      </c>
      <c r="G108" s="38">
        <v>2015</v>
      </c>
      <c r="H108" s="20" t="s">
        <v>49</v>
      </c>
      <c r="I108" s="20" t="s">
        <v>398</v>
      </c>
      <c r="J108" s="20" t="s">
        <v>399</v>
      </c>
      <c r="K108" s="21" t="s">
        <v>50</v>
      </c>
      <c r="L108" s="21" t="s">
        <v>400</v>
      </c>
      <c r="M108" s="39">
        <v>42369</v>
      </c>
      <c r="N108" s="22" t="s">
        <v>61</v>
      </c>
      <c r="O108" s="22"/>
      <c r="P108" s="23" t="s">
        <v>51</v>
      </c>
      <c r="Q108" s="46"/>
    </row>
    <row r="109" spans="1:17" ht="15.75" hidden="1" customHeight="1">
      <c r="A109" s="17">
        <v>201512230430</v>
      </c>
      <c r="B109" s="18" t="str">
        <f t="shared" si="6"/>
        <v>2015</v>
      </c>
      <c r="C109" s="18" t="str">
        <f t="shared" si="7"/>
        <v>12</v>
      </c>
      <c r="D109" s="18" t="str">
        <f t="shared" si="8"/>
        <v>23</v>
      </c>
      <c r="E109" s="18" t="str">
        <f t="shared" si="9"/>
        <v>30</v>
      </c>
      <c r="F109" s="19" t="str">
        <f t="shared" si="10"/>
        <v>活動部</v>
      </c>
      <c r="G109" s="38">
        <v>3280</v>
      </c>
      <c r="H109" s="20" t="s">
        <v>49</v>
      </c>
      <c r="I109" s="20" t="s">
        <v>401</v>
      </c>
      <c r="J109" s="20" t="s">
        <v>402</v>
      </c>
      <c r="K109" s="21" t="s">
        <v>50</v>
      </c>
      <c r="L109" s="21" t="s">
        <v>403</v>
      </c>
      <c r="M109" s="39">
        <v>42369</v>
      </c>
      <c r="N109" s="22" t="s">
        <v>61</v>
      </c>
      <c r="O109" s="22"/>
      <c r="P109" s="23" t="s">
        <v>51</v>
      </c>
      <c r="Q109" s="46"/>
    </row>
    <row r="110" spans="1:17" ht="15.75" hidden="1" customHeight="1">
      <c r="A110" s="17">
        <v>201512260431</v>
      </c>
      <c r="B110" s="18" t="str">
        <f t="shared" si="6"/>
        <v>2015</v>
      </c>
      <c r="C110" s="18" t="str">
        <f t="shared" si="7"/>
        <v>12</v>
      </c>
      <c r="D110" s="18" t="str">
        <f t="shared" si="8"/>
        <v>26</v>
      </c>
      <c r="E110" s="18" t="str">
        <f t="shared" si="9"/>
        <v>31</v>
      </c>
      <c r="F110" s="19" t="str">
        <f t="shared" si="10"/>
        <v>活動部</v>
      </c>
      <c r="G110" s="38">
        <v>15399</v>
      </c>
      <c r="H110" s="20" t="s">
        <v>49</v>
      </c>
      <c r="I110" s="20" t="s">
        <v>404</v>
      </c>
      <c r="J110" s="20" t="s">
        <v>405</v>
      </c>
      <c r="K110" s="21" t="s">
        <v>50</v>
      </c>
      <c r="L110" s="21" t="s">
        <v>406</v>
      </c>
      <c r="M110" s="39">
        <v>42369</v>
      </c>
      <c r="N110" s="22" t="s">
        <v>61</v>
      </c>
      <c r="O110" s="22"/>
      <c r="P110" s="23" t="s">
        <v>51</v>
      </c>
      <c r="Q110" s="46"/>
    </row>
    <row r="111" spans="1:17" ht="15.75" hidden="1" customHeight="1">
      <c r="A111" s="17">
        <v>201512270432</v>
      </c>
      <c r="B111" s="18" t="str">
        <f t="shared" si="6"/>
        <v>2015</v>
      </c>
      <c r="C111" s="18" t="str">
        <f t="shared" si="7"/>
        <v>12</v>
      </c>
      <c r="D111" s="18" t="str">
        <f t="shared" si="8"/>
        <v>27</v>
      </c>
      <c r="E111" s="18" t="str">
        <f t="shared" si="9"/>
        <v>32</v>
      </c>
      <c r="F111" s="19" t="str">
        <f t="shared" si="10"/>
        <v>活動部</v>
      </c>
      <c r="G111" s="38">
        <v>3387</v>
      </c>
      <c r="H111" s="20" t="s">
        <v>49</v>
      </c>
      <c r="I111" s="20" t="s">
        <v>407</v>
      </c>
      <c r="J111" s="20" t="s">
        <v>408</v>
      </c>
      <c r="K111" s="21" t="s">
        <v>50</v>
      </c>
      <c r="L111" s="21" t="s">
        <v>409</v>
      </c>
      <c r="M111" s="39">
        <v>42369</v>
      </c>
      <c r="N111" s="22" t="s">
        <v>61</v>
      </c>
      <c r="O111" s="22"/>
      <c r="P111" s="23" t="s">
        <v>51</v>
      </c>
      <c r="Q111" s="46"/>
    </row>
    <row r="112" spans="1:17" ht="15.75" hidden="1" customHeight="1">
      <c r="A112" s="17">
        <v>201512270433</v>
      </c>
      <c r="B112" s="18" t="str">
        <f t="shared" si="6"/>
        <v>2015</v>
      </c>
      <c r="C112" s="18" t="str">
        <f t="shared" si="7"/>
        <v>12</v>
      </c>
      <c r="D112" s="18" t="str">
        <f t="shared" si="8"/>
        <v>27</v>
      </c>
      <c r="E112" s="18" t="str">
        <f t="shared" si="9"/>
        <v>33</v>
      </c>
      <c r="F112" s="19" t="str">
        <f t="shared" si="10"/>
        <v>活動部</v>
      </c>
      <c r="G112" s="38">
        <v>4625</v>
      </c>
      <c r="H112" s="20" t="s">
        <v>49</v>
      </c>
      <c r="I112" s="20" t="s">
        <v>410</v>
      </c>
      <c r="J112" s="20" t="s">
        <v>411</v>
      </c>
      <c r="K112" s="21" t="s">
        <v>50</v>
      </c>
      <c r="L112" s="21" t="s">
        <v>412</v>
      </c>
      <c r="M112" s="39">
        <v>42369</v>
      </c>
      <c r="N112" s="22" t="s">
        <v>61</v>
      </c>
      <c r="O112" s="22"/>
      <c r="P112" s="23" t="s">
        <v>51</v>
      </c>
      <c r="Q112" s="46"/>
    </row>
    <row r="113" spans="1:30" ht="15.75" hidden="1" customHeight="1">
      <c r="A113" s="17">
        <v>201512280434</v>
      </c>
      <c r="B113" s="18" t="str">
        <f t="shared" si="6"/>
        <v>2015</v>
      </c>
      <c r="C113" s="18" t="str">
        <f t="shared" si="7"/>
        <v>12</v>
      </c>
      <c r="D113" s="18" t="str">
        <f t="shared" si="8"/>
        <v>28</v>
      </c>
      <c r="E113" s="18" t="str">
        <f t="shared" si="9"/>
        <v>34</v>
      </c>
      <c r="F113" s="19" t="str">
        <f t="shared" si="10"/>
        <v>活動部</v>
      </c>
      <c r="G113" s="38">
        <v>15960</v>
      </c>
      <c r="H113" s="20" t="s">
        <v>92</v>
      </c>
      <c r="I113" s="20" t="s">
        <v>413</v>
      </c>
      <c r="J113" s="20" t="s">
        <v>414</v>
      </c>
      <c r="K113" s="21" t="s">
        <v>50</v>
      </c>
      <c r="L113" s="21" t="s">
        <v>415</v>
      </c>
      <c r="M113" s="39">
        <v>42369</v>
      </c>
      <c r="N113" s="22" t="s">
        <v>51</v>
      </c>
      <c r="O113" s="22"/>
      <c r="P113" s="23" t="s">
        <v>51</v>
      </c>
      <c r="Q113" s="46"/>
    </row>
    <row r="114" spans="1:30" ht="15.75" hidden="1" customHeight="1">
      <c r="A114" s="17">
        <v>201512270435</v>
      </c>
      <c r="B114" s="18" t="str">
        <f t="shared" si="6"/>
        <v>2015</v>
      </c>
      <c r="C114" s="18" t="str">
        <f t="shared" si="7"/>
        <v>12</v>
      </c>
      <c r="D114" s="18" t="str">
        <f t="shared" si="8"/>
        <v>27</v>
      </c>
      <c r="E114" s="18" t="str">
        <f t="shared" si="9"/>
        <v>35</v>
      </c>
      <c r="F114" s="19" t="str">
        <f t="shared" si="10"/>
        <v>活動部</v>
      </c>
      <c r="G114" s="38">
        <v>4310</v>
      </c>
      <c r="H114" s="20" t="s">
        <v>49</v>
      </c>
      <c r="I114" s="20" t="s">
        <v>416</v>
      </c>
      <c r="J114" s="20" t="s">
        <v>417</v>
      </c>
      <c r="K114" s="21" t="s">
        <v>50</v>
      </c>
      <c r="L114" s="21" t="s">
        <v>418</v>
      </c>
      <c r="M114" s="39"/>
      <c r="N114" s="22" t="s">
        <v>61</v>
      </c>
      <c r="O114" s="22"/>
      <c r="P114" s="23" t="s">
        <v>51</v>
      </c>
      <c r="Q114" s="46"/>
    </row>
    <row r="115" spans="1:30" ht="15.75" customHeight="1">
      <c r="A115" s="17">
        <v>201512300306</v>
      </c>
      <c r="B115" s="18" t="str">
        <f t="shared" si="6"/>
        <v>2015</v>
      </c>
      <c r="C115" s="18" t="str">
        <f t="shared" si="7"/>
        <v>12</v>
      </c>
      <c r="D115" s="18" t="str">
        <f t="shared" si="8"/>
        <v>30</v>
      </c>
      <c r="E115" s="18" t="str">
        <f t="shared" si="9"/>
        <v>06</v>
      </c>
      <c r="F115" s="19" t="str">
        <f t="shared" si="10"/>
        <v>新聞部</v>
      </c>
      <c r="G115" s="38">
        <v>11125</v>
      </c>
      <c r="H115" s="20" t="s">
        <v>92</v>
      </c>
      <c r="I115" s="20" t="s">
        <v>419</v>
      </c>
      <c r="J115" s="20" t="s">
        <v>420</v>
      </c>
      <c r="K115" s="21" t="s">
        <v>53</v>
      </c>
      <c r="L115" s="21" t="s">
        <v>421</v>
      </c>
      <c r="M115" s="39">
        <v>42369</v>
      </c>
      <c r="N115" s="22" t="s">
        <v>61</v>
      </c>
      <c r="O115" s="22"/>
      <c r="P115" s="23" t="s">
        <v>51</v>
      </c>
      <c r="Q115" s="46"/>
    </row>
    <row r="116" spans="1:30" ht="15.75" customHeight="1">
      <c r="A116" s="17">
        <v>201512290307</v>
      </c>
      <c r="B116" s="18" t="str">
        <f t="shared" si="6"/>
        <v>2015</v>
      </c>
      <c r="C116" s="18" t="str">
        <f t="shared" si="7"/>
        <v>12</v>
      </c>
      <c r="D116" s="18" t="str">
        <f t="shared" si="8"/>
        <v>29</v>
      </c>
      <c r="E116" s="18" t="str">
        <f t="shared" si="9"/>
        <v>07</v>
      </c>
      <c r="F116" s="19" t="str">
        <f t="shared" si="10"/>
        <v>新聞部</v>
      </c>
      <c r="G116" s="38">
        <v>600</v>
      </c>
      <c r="H116" s="20" t="s">
        <v>92</v>
      </c>
      <c r="I116" s="20" t="s">
        <v>422</v>
      </c>
      <c r="J116" s="20" t="s">
        <v>423</v>
      </c>
      <c r="K116" s="21" t="s">
        <v>53</v>
      </c>
      <c r="L116" s="21" t="s">
        <v>424</v>
      </c>
      <c r="M116" s="39">
        <v>42369</v>
      </c>
      <c r="N116" s="22" t="s">
        <v>51</v>
      </c>
      <c r="O116" s="22"/>
      <c r="P116" s="23" t="s">
        <v>51</v>
      </c>
      <c r="Q116" s="46"/>
    </row>
    <row r="117" spans="1:30" ht="15.75" customHeight="1">
      <c r="A117" s="17">
        <v>201512300308</v>
      </c>
      <c r="B117" s="18" t="str">
        <f t="shared" si="6"/>
        <v>2015</v>
      </c>
      <c r="C117" s="18" t="str">
        <f t="shared" si="7"/>
        <v>12</v>
      </c>
      <c r="D117" s="18" t="str">
        <f t="shared" si="8"/>
        <v>30</v>
      </c>
      <c r="E117" s="18" t="str">
        <f t="shared" si="9"/>
        <v>08</v>
      </c>
      <c r="F117" s="19" t="str">
        <f t="shared" si="10"/>
        <v>新聞部</v>
      </c>
      <c r="G117" s="38">
        <v>550</v>
      </c>
      <c r="H117" s="20" t="s">
        <v>49</v>
      </c>
      <c r="I117" s="20" t="s">
        <v>425</v>
      </c>
      <c r="J117" s="20" t="s">
        <v>426</v>
      </c>
      <c r="K117" s="21" t="s">
        <v>53</v>
      </c>
      <c r="L117" s="21" t="s">
        <v>427</v>
      </c>
      <c r="M117" s="39">
        <v>42369</v>
      </c>
      <c r="N117" s="22" t="s">
        <v>61</v>
      </c>
      <c r="O117" s="22"/>
      <c r="P117" s="23" t="s">
        <v>51</v>
      </c>
      <c r="Q117" s="46"/>
    </row>
    <row r="118" spans="1:30" ht="15.75" hidden="1" customHeight="1">
      <c r="A118" s="17">
        <v>201512260601</v>
      </c>
      <c r="B118" s="18" t="str">
        <f t="shared" si="6"/>
        <v>2015</v>
      </c>
      <c r="C118" s="18" t="str">
        <f t="shared" si="7"/>
        <v>12</v>
      </c>
      <c r="D118" s="18" t="str">
        <f t="shared" si="8"/>
        <v>26</v>
      </c>
      <c r="E118" s="18" t="str">
        <f t="shared" si="9"/>
        <v>01</v>
      </c>
      <c r="F118" s="19" t="str">
        <f t="shared" si="10"/>
        <v>福利部</v>
      </c>
      <c r="G118" s="38">
        <v>4450</v>
      </c>
      <c r="H118" s="20" t="s">
        <v>92</v>
      </c>
      <c r="I118" s="20" t="s">
        <v>428</v>
      </c>
      <c r="J118" s="20" t="s">
        <v>429</v>
      </c>
      <c r="K118" s="21" t="s">
        <v>50</v>
      </c>
      <c r="L118" s="21" t="s">
        <v>430</v>
      </c>
      <c r="M118" s="22" t="s">
        <v>326</v>
      </c>
      <c r="N118" s="22" t="s">
        <v>51</v>
      </c>
      <c r="O118" s="22"/>
      <c r="P118" s="23" t="s">
        <v>51</v>
      </c>
      <c r="Q118" s="46"/>
    </row>
    <row r="119" spans="1:30" ht="15.75" hidden="1" customHeight="1">
      <c r="A119" s="17">
        <v>201512240212</v>
      </c>
      <c r="B119" s="18" t="str">
        <f t="shared" si="6"/>
        <v>2015</v>
      </c>
      <c r="C119" s="18" t="str">
        <f t="shared" si="7"/>
        <v>12</v>
      </c>
      <c r="D119" s="18" t="str">
        <f t="shared" si="8"/>
        <v>24</v>
      </c>
      <c r="E119" s="18" t="str">
        <f t="shared" si="9"/>
        <v>12</v>
      </c>
      <c r="F119" s="19" t="str">
        <f t="shared" si="10"/>
        <v>秘書部</v>
      </c>
      <c r="G119" s="38">
        <v>415</v>
      </c>
      <c r="H119" s="20" t="s">
        <v>49</v>
      </c>
      <c r="I119" s="20" t="s">
        <v>431</v>
      </c>
      <c r="J119" s="20" t="s">
        <v>432</v>
      </c>
      <c r="K119" s="21" t="s">
        <v>50</v>
      </c>
      <c r="L119" s="21" t="s">
        <v>433</v>
      </c>
      <c r="M119" s="39">
        <v>42369</v>
      </c>
      <c r="N119" s="22" t="s">
        <v>51</v>
      </c>
      <c r="O119" s="22"/>
      <c r="P119" s="23" t="s">
        <v>51</v>
      </c>
      <c r="Q119" s="46"/>
    </row>
    <row r="120" spans="1:30" ht="15.75" hidden="1" customHeight="1">
      <c r="A120" s="26"/>
      <c r="B120" s="27"/>
      <c r="C120" s="27"/>
      <c r="D120" s="27"/>
      <c r="E120" s="27"/>
      <c r="F120" s="28"/>
      <c r="G120" s="29"/>
      <c r="H120" s="30"/>
      <c r="I120" s="30"/>
      <c r="J120" s="30"/>
      <c r="K120" s="31"/>
      <c r="L120" s="31"/>
      <c r="M120" s="32"/>
      <c r="N120" s="32"/>
      <c r="O120" s="32"/>
      <c r="P120" s="33"/>
      <c r="Q120" s="56"/>
      <c r="R120" s="57"/>
      <c r="S120" s="57"/>
      <c r="T120" s="57"/>
      <c r="U120" s="57"/>
      <c r="V120" s="57"/>
      <c r="W120" s="57"/>
      <c r="X120" s="57"/>
      <c r="Y120" s="57"/>
      <c r="Z120" s="57"/>
      <c r="AA120" s="57"/>
      <c r="AB120" s="57"/>
      <c r="AC120" s="57"/>
      <c r="AD120" s="57"/>
    </row>
    <row r="121" spans="1:30" ht="15.75" hidden="1" customHeight="1">
      <c r="A121" s="26"/>
      <c r="B121" s="27"/>
      <c r="C121" s="27"/>
      <c r="D121" s="27"/>
      <c r="E121" s="27"/>
      <c r="F121" s="28"/>
      <c r="G121" s="29"/>
      <c r="H121" s="30"/>
      <c r="I121" s="30"/>
      <c r="J121" s="30"/>
      <c r="K121" s="31"/>
      <c r="L121" s="31"/>
      <c r="M121" s="32"/>
      <c r="N121" s="32"/>
      <c r="O121" s="32"/>
      <c r="P121" s="33"/>
      <c r="Q121" s="56"/>
      <c r="R121" s="57"/>
      <c r="S121" s="57"/>
      <c r="T121" s="57"/>
      <c r="U121" s="57"/>
      <c r="V121" s="57"/>
      <c r="W121" s="57"/>
      <c r="X121" s="57"/>
      <c r="Y121" s="57"/>
      <c r="Z121" s="57"/>
      <c r="AA121" s="57"/>
      <c r="AB121" s="57"/>
      <c r="AC121" s="57"/>
      <c r="AD121" s="57"/>
    </row>
    <row r="122" spans="1:30" ht="15.75" hidden="1" customHeight="1">
      <c r="A122" s="17">
        <v>201512310719</v>
      </c>
      <c r="B122" s="18" t="str">
        <f t="shared" si="6"/>
        <v>2015</v>
      </c>
      <c r="C122" s="18" t="str">
        <f t="shared" si="7"/>
        <v>12</v>
      </c>
      <c r="D122" s="18" t="str">
        <f t="shared" si="8"/>
        <v>31</v>
      </c>
      <c r="E122" s="18" t="str">
        <f t="shared" si="9"/>
        <v>19</v>
      </c>
      <c r="F122" s="19" t="str">
        <f t="shared" si="10"/>
        <v>文化部</v>
      </c>
      <c r="G122" s="38">
        <v>6000</v>
      </c>
      <c r="H122" s="20" t="s">
        <v>49</v>
      </c>
      <c r="I122" s="20" t="s">
        <v>440</v>
      </c>
      <c r="J122" s="20" t="s">
        <v>441</v>
      </c>
      <c r="K122" s="21" t="s">
        <v>55</v>
      </c>
      <c r="L122" s="21" t="s">
        <v>442</v>
      </c>
      <c r="M122" s="22" t="s">
        <v>51</v>
      </c>
      <c r="N122" s="22" t="s">
        <v>51</v>
      </c>
      <c r="O122" s="22"/>
      <c r="P122" s="23" t="s">
        <v>51</v>
      </c>
      <c r="Q122" s="46"/>
    </row>
    <row r="123" spans="1:30" ht="15.75" hidden="1" customHeight="1">
      <c r="A123" s="17">
        <v>201512310720</v>
      </c>
      <c r="B123" s="18" t="str">
        <f t="shared" si="6"/>
        <v>2015</v>
      </c>
      <c r="C123" s="18" t="str">
        <f t="shared" si="7"/>
        <v>12</v>
      </c>
      <c r="D123" s="18" t="str">
        <f t="shared" si="8"/>
        <v>31</v>
      </c>
      <c r="E123" s="18" t="str">
        <f t="shared" si="9"/>
        <v>20</v>
      </c>
      <c r="F123" s="19" t="str">
        <f t="shared" si="10"/>
        <v>文化部</v>
      </c>
      <c r="G123" s="38">
        <v>3850</v>
      </c>
      <c r="H123" s="20" t="s">
        <v>92</v>
      </c>
      <c r="I123" s="20" t="s">
        <v>443</v>
      </c>
      <c r="J123" s="20" t="s">
        <v>354</v>
      </c>
      <c r="K123" s="21" t="s">
        <v>55</v>
      </c>
      <c r="L123" s="21" t="s">
        <v>444</v>
      </c>
      <c r="M123" s="22" t="s">
        <v>326</v>
      </c>
      <c r="N123" s="22" t="s">
        <v>51</v>
      </c>
      <c r="O123" s="22"/>
      <c r="P123" s="23" t="s">
        <v>51</v>
      </c>
      <c r="Q123" s="46"/>
    </row>
    <row r="124" spans="1:30" ht="15.75" hidden="1" customHeight="1">
      <c r="A124" s="17">
        <v>201512310721</v>
      </c>
      <c r="B124" s="18" t="str">
        <f t="shared" si="6"/>
        <v>2015</v>
      </c>
      <c r="C124" s="18" t="str">
        <f t="shared" si="7"/>
        <v>12</v>
      </c>
      <c r="D124" s="18" t="str">
        <f t="shared" si="8"/>
        <v>31</v>
      </c>
      <c r="E124" s="18" t="str">
        <f t="shared" si="9"/>
        <v>21</v>
      </c>
      <c r="F124" s="19" t="str">
        <f t="shared" si="10"/>
        <v>文化部</v>
      </c>
      <c r="G124" s="58">
        <f>(61300+3500+16650)</f>
        <v>81450</v>
      </c>
      <c r="H124" s="20" t="s">
        <v>49</v>
      </c>
      <c r="I124" s="59" t="s">
        <v>445</v>
      </c>
      <c r="J124" s="20" t="s">
        <v>446</v>
      </c>
      <c r="K124" s="21" t="s">
        <v>55</v>
      </c>
      <c r="L124" s="21" t="s">
        <v>447</v>
      </c>
      <c r="M124" s="22" t="s">
        <v>51</v>
      </c>
      <c r="N124" s="22" t="s">
        <v>51</v>
      </c>
      <c r="O124" s="22"/>
      <c r="P124" s="23" t="s">
        <v>51</v>
      </c>
      <c r="Q124" s="46"/>
    </row>
    <row r="125" spans="1:30" ht="15.75" hidden="1" customHeight="1">
      <c r="A125" s="17">
        <v>201512310722</v>
      </c>
      <c r="B125" s="18" t="str">
        <f t="shared" si="6"/>
        <v>2015</v>
      </c>
      <c r="C125" s="18" t="str">
        <f t="shared" si="7"/>
        <v>12</v>
      </c>
      <c r="D125" s="18" t="str">
        <f t="shared" si="8"/>
        <v>31</v>
      </c>
      <c r="E125" s="18" t="str">
        <f t="shared" si="9"/>
        <v>22</v>
      </c>
      <c r="F125" s="19" t="str">
        <f t="shared" si="10"/>
        <v>文化部</v>
      </c>
      <c r="G125" s="38">
        <v>10000</v>
      </c>
      <c r="H125" s="20" t="s">
        <v>49</v>
      </c>
      <c r="I125" s="20" t="s">
        <v>448</v>
      </c>
      <c r="J125" s="20" t="s">
        <v>449</v>
      </c>
      <c r="K125" s="21" t="s">
        <v>55</v>
      </c>
      <c r="L125" s="21" t="s">
        <v>450</v>
      </c>
      <c r="M125" s="22" t="s">
        <v>51</v>
      </c>
      <c r="N125" s="22" t="s">
        <v>51</v>
      </c>
      <c r="O125" s="22"/>
      <c r="P125" s="23" t="s">
        <v>51</v>
      </c>
      <c r="Q125" s="46"/>
    </row>
    <row r="126" spans="1:30" ht="15.75" customHeight="1">
      <c r="A126" s="60">
        <v>201512300309</v>
      </c>
      <c r="B126" s="18" t="str">
        <f t="shared" si="6"/>
        <v>2015</v>
      </c>
      <c r="C126" s="18" t="str">
        <f t="shared" si="7"/>
        <v>12</v>
      </c>
      <c r="D126" s="18" t="str">
        <f t="shared" si="8"/>
        <v>30</v>
      </c>
      <c r="E126" s="18" t="str">
        <f t="shared" si="9"/>
        <v>09</v>
      </c>
      <c r="F126" s="19" t="str">
        <f t="shared" si="10"/>
        <v>新聞部</v>
      </c>
      <c r="G126" s="38">
        <v>30600</v>
      </c>
      <c r="H126" s="20" t="s">
        <v>49</v>
      </c>
      <c r="I126" s="20" t="s">
        <v>451</v>
      </c>
      <c r="J126" s="20" t="s">
        <v>452</v>
      </c>
      <c r="K126" s="21" t="s">
        <v>53</v>
      </c>
      <c r="L126" s="21" t="s">
        <v>453</v>
      </c>
      <c r="M126" s="22" t="s">
        <v>51</v>
      </c>
      <c r="N126" s="22" t="s">
        <v>51</v>
      </c>
      <c r="O126" s="22"/>
      <c r="P126" s="23" t="s">
        <v>51</v>
      </c>
      <c r="Q126" s="46"/>
    </row>
    <row r="127" spans="1:30" ht="15.75" hidden="1" customHeight="1">
      <c r="A127" s="17">
        <v>201601040723</v>
      </c>
      <c r="B127" s="18" t="str">
        <f t="shared" si="6"/>
        <v>2016</v>
      </c>
      <c r="C127" s="18" t="str">
        <f t="shared" si="7"/>
        <v>01</v>
      </c>
      <c r="D127" s="18" t="str">
        <f t="shared" si="8"/>
        <v>04</v>
      </c>
      <c r="E127" s="18" t="str">
        <f t="shared" si="9"/>
        <v>23</v>
      </c>
      <c r="F127" s="19" t="str">
        <f t="shared" si="10"/>
        <v>文化部</v>
      </c>
      <c r="G127" s="38">
        <v>27000</v>
      </c>
      <c r="H127" s="20" t="s">
        <v>92</v>
      </c>
      <c r="I127" s="20" t="s">
        <v>454</v>
      </c>
      <c r="J127" s="20" t="s">
        <v>111</v>
      </c>
      <c r="K127" s="21" t="s">
        <v>55</v>
      </c>
      <c r="L127" s="21" t="s">
        <v>455</v>
      </c>
      <c r="M127" s="22" t="s">
        <v>51</v>
      </c>
      <c r="N127" s="22" t="s">
        <v>51</v>
      </c>
      <c r="O127" s="22"/>
      <c r="P127" s="23" t="s">
        <v>51</v>
      </c>
      <c r="Q127" s="46"/>
    </row>
    <row r="128" spans="1:30" ht="15.75" hidden="1" customHeight="1">
      <c r="A128" s="17">
        <v>201601040724</v>
      </c>
      <c r="B128" s="18" t="str">
        <f t="shared" si="6"/>
        <v>2016</v>
      </c>
      <c r="C128" s="18" t="str">
        <f t="shared" si="7"/>
        <v>01</v>
      </c>
      <c r="D128" s="18" t="str">
        <f t="shared" si="8"/>
        <v>04</v>
      </c>
      <c r="E128" s="18" t="str">
        <f t="shared" si="9"/>
        <v>24</v>
      </c>
      <c r="F128" s="19" t="str">
        <f t="shared" si="10"/>
        <v>文化部</v>
      </c>
      <c r="G128" s="38">
        <v>4365</v>
      </c>
      <c r="H128" s="20" t="s">
        <v>49</v>
      </c>
      <c r="I128" s="20" t="s">
        <v>456</v>
      </c>
      <c r="J128" s="20" t="s">
        <v>457</v>
      </c>
      <c r="K128" s="21" t="s">
        <v>55</v>
      </c>
      <c r="L128" s="21" t="s">
        <v>458</v>
      </c>
      <c r="M128" s="22" t="s">
        <v>51</v>
      </c>
      <c r="N128" s="22" t="s">
        <v>51</v>
      </c>
      <c r="O128" s="22"/>
      <c r="P128" s="23" t="s">
        <v>51</v>
      </c>
      <c r="Q128" s="46"/>
    </row>
    <row r="129" spans="1:17" ht="15.75" hidden="1" customHeight="1">
      <c r="A129" s="26"/>
      <c r="B129" s="27"/>
      <c r="C129" s="27"/>
      <c r="D129" s="27"/>
      <c r="E129" s="27"/>
      <c r="F129" s="28"/>
      <c r="G129" s="29"/>
      <c r="H129" s="30"/>
      <c r="I129" s="30"/>
      <c r="J129" s="30"/>
      <c r="K129" s="31"/>
      <c r="L129" s="31"/>
      <c r="M129" s="22"/>
      <c r="N129" s="22"/>
      <c r="O129" s="22"/>
      <c r="P129" s="23"/>
      <c r="Q129" s="50"/>
    </row>
    <row r="130" spans="1:17" ht="15.75" hidden="1" customHeight="1">
      <c r="A130" s="17">
        <v>201512310436</v>
      </c>
      <c r="B130" s="18" t="str">
        <f t="shared" si="6"/>
        <v>2015</v>
      </c>
      <c r="C130" s="18" t="str">
        <f t="shared" si="7"/>
        <v>12</v>
      </c>
      <c r="D130" s="18" t="str">
        <f t="shared" si="8"/>
        <v>31</v>
      </c>
      <c r="E130" s="18" t="str">
        <f t="shared" si="9"/>
        <v>36</v>
      </c>
      <c r="F130" s="61" t="s">
        <v>16</v>
      </c>
      <c r="G130" s="38">
        <v>2000</v>
      </c>
      <c r="H130" s="20" t="s">
        <v>92</v>
      </c>
      <c r="I130" s="20" t="s">
        <v>437</v>
      </c>
      <c r="J130" s="20" t="s">
        <v>438</v>
      </c>
      <c r="K130" s="21" t="s">
        <v>50</v>
      </c>
      <c r="L130" s="21" t="s">
        <v>439</v>
      </c>
      <c r="M130" s="22" t="s">
        <v>51</v>
      </c>
      <c r="N130" s="22" t="s">
        <v>51</v>
      </c>
      <c r="O130" s="22"/>
      <c r="P130" s="23" t="s">
        <v>51</v>
      </c>
      <c r="Q130" s="46"/>
    </row>
    <row r="131" spans="1:17" ht="15.75" hidden="1" customHeight="1">
      <c r="A131" s="17">
        <v>201512310437</v>
      </c>
      <c r="B131" s="18" t="str">
        <f t="shared" si="6"/>
        <v>2015</v>
      </c>
      <c r="C131" s="18" t="str">
        <f t="shared" si="7"/>
        <v>12</v>
      </c>
      <c r="D131" s="18" t="str">
        <f t="shared" si="8"/>
        <v>31</v>
      </c>
      <c r="E131" s="18" t="str">
        <f t="shared" si="9"/>
        <v>37</v>
      </c>
      <c r="F131" s="19" t="str">
        <f t="shared" ref="F131:F200" si="11">IF(ISERROR(VLOOKUP(MID(A131,9,2),$T$3:$U$17,2,FALSE)),"-",VLOOKUP(MID(A131,9,2),$T$3:$U$17,2,FALSE))</f>
        <v>活動部</v>
      </c>
      <c r="G131" s="38">
        <v>2813</v>
      </c>
      <c r="H131" s="20" t="s">
        <v>49</v>
      </c>
      <c r="I131" s="20" t="s">
        <v>434</v>
      </c>
      <c r="J131" s="20" t="s">
        <v>435</v>
      </c>
      <c r="K131" s="21" t="s">
        <v>50</v>
      </c>
      <c r="L131" s="47" t="s">
        <v>436</v>
      </c>
      <c r="M131" s="22" t="s">
        <v>51</v>
      </c>
      <c r="N131" s="22" t="s">
        <v>51</v>
      </c>
      <c r="O131" s="22"/>
      <c r="P131" s="23" t="s">
        <v>51</v>
      </c>
      <c r="Q131" s="46"/>
    </row>
    <row r="132" spans="1:17" ht="15.75" hidden="1" customHeight="1">
      <c r="A132" s="17">
        <v>201512230438</v>
      </c>
      <c r="B132" s="18" t="str">
        <f t="shared" si="6"/>
        <v>2015</v>
      </c>
      <c r="C132" s="18" t="str">
        <f t="shared" si="7"/>
        <v>12</v>
      </c>
      <c r="D132" s="18" t="str">
        <f t="shared" si="8"/>
        <v>23</v>
      </c>
      <c r="E132" s="18" t="str">
        <f t="shared" si="9"/>
        <v>38</v>
      </c>
      <c r="F132" s="19" t="str">
        <f t="shared" si="11"/>
        <v>活動部</v>
      </c>
      <c r="G132" s="38">
        <v>38800</v>
      </c>
      <c r="H132" s="20" t="s">
        <v>92</v>
      </c>
      <c r="I132" s="20" t="s">
        <v>459</v>
      </c>
      <c r="J132" s="20" t="s">
        <v>460</v>
      </c>
      <c r="K132" s="21" t="s">
        <v>50</v>
      </c>
      <c r="L132" s="21" t="s">
        <v>461</v>
      </c>
      <c r="M132" s="22" t="s">
        <v>51</v>
      </c>
      <c r="N132" s="22" t="s">
        <v>51</v>
      </c>
      <c r="O132" s="22"/>
      <c r="P132" s="23" t="s">
        <v>51</v>
      </c>
      <c r="Q132" s="46"/>
    </row>
    <row r="133" spans="1:17" ht="15.75" customHeight="1">
      <c r="A133" s="17">
        <v>201512280310</v>
      </c>
      <c r="B133" s="18" t="str">
        <f t="shared" si="6"/>
        <v>2015</v>
      </c>
      <c r="C133" s="18" t="str">
        <f t="shared" si="7"/>
        <v>12</v>
      </c>
      <c r="D133" s="18" t="str">
        <f t="shared" si="8"/>
        <v>28</v>
      </c>
      <c r="E133" s="18" t="str">
        <f t="shared" si="9"/>
        <v>10</v>
      </c>
      <c r="F133" s="19" t="str">
        <f t="shared" si="11"/>
        <v>新聞部</v>
      </c>
      <c r="G133" s="38">
        <v>1980</v>
      </c>
      <c r="H133" s="20" t="s">
        <v>92</v>
      </c>
      <c r="I133" s="20" t="s">
        <v>462</v>
      </c>
      <c r="J133" s="20" t="s">
        <v>463</v>
      </c>
      <c r="K133" s="21" t="s">
        <v>53</v>
      </c>
      <c r="L133" s="21" t="s">
        <v>464</v>
      </c>
      <c r="M133" s="22" t="s">
        <v>51</v>
      </c>
      <c r="N133" s="22" t="s">
        <v>51</v>
      </c>
      <c r="O133" s="22"/>
      <c r="P133" s="23" t="s">
        <v>51</v>
      </c>
      <c r="Q133" s="46"/>
    </row>
    <row r="134" spans="1:17" ht="15.75" customHeight="1">
      <c r="A134" s="17">
        <v>201512231108</v>
      </c>
      <c r="B134" s="18" t="str">
        <f t="shared" si="6"/>
        <v>2015</v>
      </c>
      <c r="C134" s="18" t="str">
        <f t="shared" si="7"/>
        <v>12</v>
      </c>
      <c r="D134" s="18" t="str">
        <f t="shared" si="8"/>
        <v>23</v>
      </c>
      <c r="E134" s="18" t="str">
        <f t="shared" si="9"/>
        <v>08</v>
      </c>
      <c r="F134" s="19" t="str">
        <f t="shared" si="11"/>
        <v>選舉罷免執行委員會</v>
      </c>
      <c r="G134" s="38">
        <v>34301</v>
      </c>
      <c r="H134" s="20" t="s">
        <v>49</v>
      </c>
      <c r="I134" s="20" t="s">
        <v>465</v>
      </c>
      <c r="J134" s="20" t="s">
        <v>466</v>
      </c>
      <c r="K134" s="21" t="s">
        <v>53</v>
      </c>
      <c r="L134" s="21" t="s">
        <v>467</v>
      </c>
      <c r="M134" s="22" t="s">
        <v>51</v>
      </c>
      <c r="N134" s="22" t="s">
        <v>51</v>
      </c>
      <c r="O134" s="22"/>
      <c r="P134" s="23" t="s">
        <v>51</v>
      </c>
      <c r="Q134" s="46"/>
    </row>
    <row r="135" spans="1:17" ht="15.75" customHeight="1">
      <c r="A135" s="17">
        <v>201601030913</v>
      </c>
      <c r="B135" s="18" t="str">
        <f t="shared" si="6"/>
        <v>2016</v>
      </c>
      <c r="C135" s="18" t="str">
        <f t="shared" si="7"/>
        <v>01</v>
      </c>
      <c r="D135" s="18" t="str">
        <f t="shared" si="8"/>
        <v>03</v>
      </c>
      <c r="E135" s="18" t="str">
        <f t="shared" si="9"/>
        <v>13</v>
      </c>
      <c r="F135" s="19" t="str">
        <f t="shared" si="11"/>
        <v>財務部</v>
      </c>
      <c r="G135" s="38">
        <v>30</v>
      </c>
      <c r="H135" s="20" t="s">
        <v>49</v>
      </c>
      <c r="I135" s="20">
        <v>201512220106</v>
      </c>
      <c r="J135" s="20" t="s">
        <v>367</v>
      </c>
      <c r="K135" s="21" t="s">
        <v>53</v>
      </c>
      <c r="L135" s="21" t="s">
        <v>468</v>
      </c>
      <c r="M135" s="22" t="s">
        <v>469</v>
      </c>
      <c r="N135" s="22" t="s">
        <v>51</v>
      </c>
      <c r="O135" s="22"/>
      <c r="P135" s="23" t="s">
        <v>51</v>
      </c>
      <c r="Q135" s="46"/>
    </row>
    <row r="136" spans="1:17" ht="15.75" customHeight="1">
      <c r="A136" s="17">
        <v>201601030914</v>
      </c>
      <c r="B136" s="18" t="str">
        <f t="shared" si="6"/>
        <v>2016</v>
      </c>
      <c r="C136" s="18" t="str">
        <f t="shared" si="7"/>
        <v>01</v>
      </c>
      <c r="D136" s="18" t="str">
        <f t="shared" si="8"/>
        <v>03</v>
      </c>
      <c r="E136" s="18" t="str">
        <f t="shared" si="9"/>
        <v>14</v>
      </c>
      <c r="F136" s="19" t="str">
        <f t="shared" si="11"/>
        <v>財務部</v>
      </c>
      <c r="G136" s="38">
        <v>30</v>
      </c>
      <c r="H136" s="20" t="s">
        <v>49</v>
      </c>
      <c r="I136" s="20" t="s">
        <v>470</v>
      </c>
      <c r="J136" s="62" t="s">
        <v>367</v>
      </c>
      <c r="K136" s="21" t="s">
        <v>53</v>
      </c>
      <c r="L136" s="21" t="s">
        <v>471</v>
      </c>
      <c r="M136" s="22" t="s">
        <v>469</v>
      </c>
      <c r="N136" s="22" t="s">
        <v>51</v>
      </c>
      <c r="O136" s="22"/>
      <c r="P136" s="23" t="s">
        <v>51</v>
      </c>
      <c r="Q136" s="46"/>
    </row>
    <row r="137" spans="1:17" ht="15.75" customHeight="1">
      <c r="A137" s="17">
        <v>201601030915</v>
      </c>
      <c r="B137" s="18" t="str">
        <f t="shared" si="6"/>
        <v>2016</v>
      </c>
      <c r="C137" s="18" t="str">
        <f t="shared" si="7"/>
        <v>01</v>
      </c>
      <c r="D137" s="18" t="str">
        <f t="shared" si="8"/>
        <v>03</v>
      </c>
      <c r="E137" s="18" t="str">
        <f t="shared" si="9"/>
        <v>15</v>
      </c>
      <c r="F137" s="19" t="str">
        <f t="shared" si="11"/>
        <v>財務部</v>
      </c>
      <c r="G137" s="38">
        <v>50</v>
      </c>
      <c r="H137" s="20" t="s">
        <v>49</v>
      </c>
      <c r="I137" s="20" t="s">
        <v>472</v>
      </c>
      <c r="J137" s="62" t="s">
        <v>367</v>
      </c>
      <c r="K137" s="21" t="s">
        <v>53</v>
      </c>
      <c r="L137" s="21" t="s">
        <v>473</v>
      </c>
      <c r="M137" s="22" t="s">
        <v>469</v>
      </c>
      <c r="N137" s="22" t="s">
        <v>51</v>
      </c>
      <c r="O137" s="22"/>
      <c r="P137" s="23" t="s">
        <v>51</v>
      </c>
      <c r="Q137" s="46"/>
    </row>
    <row r="138" spans="1:17" ht="15.75" customHeight="1">
      <c r="A138" s="17">
        <v>201601030916</v>
      </c>
      <c r="B138" s="18" t="str">
        <f t="shared" si="6"/>
        <v>2016</v>
      </c>
      <c r="C138" s="18" t="str">
        <f t="shared" si="7"/>
        <v>01</v>
      </c>
      <c r="D138" s="18" t="str">
        <f t="shared" si="8"/>
        <v>03</v>
      </c>
      <c r="E138" s="18" t="str">
        <f t="shared" si="9"/>
        <v>16</v>
      </c>
      <c r="F138" s="19" t="str">
        <f t="shared" si="11"/>
        <v>財務部</v>
      </c>
      <c r="G138" s="38">
        <v>30</v>
      </c>
      <c r="H138" s="20" t="s">
        <v>49</v>
      </c>
      <c r="I138" s="20" t="s">
        <v>474</v>
      </c>
      <c r="J138" s="62" t="s">
        <v>367</v>
      </c>
      <c r="K138" s="21" t="s">
        <v>53</v>
      </c>
      <c r="L138" s="21" t="s">
        <v>475</v>
      </c>
      <c r="M138" s="22" t="s">
        <v>469</v>
      </c>
      <c r="N138" s="22" t="s">
        <v>51</v>
      </c>
      <c r="O138" s="22"/>
      <c r="P138" s="23" t="s">
        <v>51</v>
      </c>
      <c r="Q138" s="46"/>
    </row>
    <row r="139" spans="1:17" ht="15.75" customHeight="1">
      <c r="A139" s="17">
        <v>201601030917</v>
      </c>
      <c r="B139" s="18" t="str">
        <f t="shared" si="6"/>
        <v>2016</v>
      </c>
      <c r="C139" s="18" t="str">
        <f t="shared" si="7"/>
        <v>01</v>
      </c>
      <c r="D139" s="18" t="str">
        <f t="shared" si="8"/>
        <v>03</v>
      </c>
      <c r="E139" s="18" t="str">
        <f t="shared" si="9"/>
        <v>17</v>
      </c>
      <c r="F139" s="19" t="str">
        <f t="shared" si="11"/>
        <v>財務部</v>
      </c>
      <c r="G139" s="38">
        <v>30</v>
      </c>
      <c r="H139" s="20" t="s">
        <v>49</v>
      </c>
      <c r="I139" s="20" t="s">
        <v>476</v>
      </c>
      <c r="J139" s="62" t="s">
        <v>367</v>
      </c>
      <c r="K139" s="21" t="s">
        <v>53</v>
      </c>
      <c r="L139" s="21" t="s">
        <v>477</v>
      </c>
      <c r="M139" s="22" t="s">
        <v>469</v>
      </c>
      <c r="N139" s="22" t="s">
        <v>51</v>
      </c>
      <c r="O139" s="22"/>
      <c r="P139" s="23" t="s">
        <v>51</v>
      </c>
      <c r="Q139" s="46"/>
    </row>
    <row r="140" spans="1:17" ht="15.75" customHeight="1">
      <c r="A140" s="17">
        <v>201601030918</v>
      </c>
      <c r="B140" s="18" t="str">
        <f t="shared" si="6"/>
        <v>2016</v>
      </c>
      <c r="C140" s="18" t="str">
        <f t="shared" si="7"/>
        <v>01</v>
      </c>
      <c r="D140" s="18" t="str">
        <f t="shared" si="8"/>
        <v>03</v>
      </c>
      <c r="E140" s="18" t="str">
        <f t="shared" si="9"/>
        <v>18</v>
      </c>
      <c r="F140" s="19" t="str">
        <f t="shared" si="11"/>
        <v>財務部</v>
      </c>
      <c r="G140" s="38">
        <v>30</v>
      </c>
      <c r="H140" s="20" t="s">
        <v>49</v>
      </c>
      <c r="I140" s="20" t="s">
        <v>478</v>
      </c>
      <c r="J140" s="62" t="s">
        <v>367</v>
      </c>
      <c r="K140" s="21" t="s">
        <v>53</v>
      </c>
      <c r="L140" s="21" t="s">
        <v>479</v>
      </c>
      <c r="M140" s="22" t="s">
        <v>469</v>
      </c>
      <c r="N140" s="22" t="s">
        <v>51</v>
      </c>
      <c r="O140" s="22"/>
      <c r="P140" s="23" t="s">
        <v>51</v>
      </c>
      <c r="Q140" s="46"/>
    </row>
    <row r="141" spans="1:17" ht="15.75" customHeight="1">
      <c r="A141" s="17">
        <v>201601030919</v>
      </c>
      <c r="B141" s="18" t="str">
        <f t="shared" si="6"/>
        <v>2016</v>
      </c>
      <c r="C141" s="18" t="str">
        <f t="shared" si="7"/>
        <v>01</v>
      </c>
      <c r="D141" s="18" t="str">
        <f t="shared" si="8"/>
        <v>03</v>
      </c>
      <c r="E141" s="18" t="str">
        <f t="shared" si="9"/>
        <v>19</v>
      </c>
      <c r="F141" s="19" t="str">
        <f t="shared" si="11"/>
        <v>財務部</v>
      </c>
      <c r="G141" s="38">
        <v>30</v>
      </c>
      <c r="H141" s="20" t="s">
        <v>49</v>
      </c>
      <c r="I141" s="20" t="s">
        <v>480</v>
      </c>
      <c r="J141" s="62" t="s">
        <v>367</v>
      </c>
      <c r="K141" s="21" t="s">
        <v>53</v>
      </c>
      <c r="L141" s="21" t="s">
        <v>481</v>
      </c>
      <c r="M141" s="22" t="s">
        <v>469</v>
      </c>
      <c r="N141" s="22" t="s">
        <v>51</v>
      </c>
      <c r="O141" s="22"/>
      <c r="P141" s="23" t="s">
        <v>51</v>
      </c>
      <c r="Q141" s="46"/>
    </row>
    <row r="142" spans="1:17" ht="15.75" customHeight="1">
      <c r="A142" s="17">
        <v>201512300508</v>
      </c>
      <c r="B142" s="18" t="str">
        <f t="shared" si="6"/>
        <v>2015</v>
      </c>
      <c r="C142" s="18" t="str">
        <f t="shared" si="7"/>
        <v>12</v>
      </c>
      <c r="D142" s="18" t="str">
        <f t="shared" si="8"/>
        <v>30</v>
      </c>
      <c r="E142" s="18" t="str">
        <f t="shared" si="9"/>
        <v>08</v>
      </c>
      <c r="F142" s="19" t="str">
        <f t="shared" si="11"/>
        <v>學術部</v>
      </c>
      <c r="G142" s="38">
        <v>6872</v>
      </c>
      <c r="H142" s="20" t="s">
        <v>49</v>
      </c>
      <c r="I142" s="20" t="s">
        <v>482</v>
      </c>
      <c r="J142" s="20" t="s">
        <v>483</v>
      </c>
      <c r="K142" s="21" t="s">
        <v>53</v>
      </c>
      <c r="L142" s="21" t="s">
        <v>484</v>
      </c>
      <c r="M142" s="22" t="s">
        <v>51</v>
      </c>
      <c r="N142" s="22" t="s">
        <v>51</v>
      </c>
      <c r="O142" s="22"/>
      <c r="P142" s="23" t="s">
        <v>51</v>
      </c>
      <c r="Q142" s="46"/>
    </row>
    <row r="143" spans="1:17" ht="15.75" customHeight="1">
      <c r="A143" s="17">
        <v>201512310509</v>
      </c>
      <c r="B143" s="18" t="str">
        <f t="shared" si="6"/>
        <v>2015</v>
      </c>
      <c r="C143" s="18" t="str">
        <f t="shared" si="7"/>
        <v>12</v>
      </c>
      <c r="D143" s="18" t="str">
        <f t="shared" si="8"/>
        <v>31</v>
      </c>
      <c r="E143" s="18" t="str">
        <f t="shared" si="9"/>
        <v>09</v>
      </c>
      <c r="F143" s="19" t="str">
        <f t="shared" si="11"/>
        <v>學術部</v>
      </c>
      <c r="G143" s="38">
        <v>7070</v>
      </c>
      <c r="H143" s="20" t="s">
        <v>49</v>
      </c>
      <c r="I143" s="20" t="s">
        <v>485</v>
      </c>
      <c r="J143" s="20" t="s">
        <v>486</v>
      </c>
      <c r="K143" s="21" t="s">
        <v>53</v>
      </c>
      <c r="L143" s="21" t="s">
        <v>487</v>
      </c>
      <c r="M143" s="22" t="s">
        <v>51</v>
      </c>
      <c r="N143" s="22" t="s">
        <v>51</v>
      </c>
      <c r="O143" s="22"/>
      <c r="P143" s="23" t="s">
        <v>51</v>
      </c>
      <c r="Q143" s="50" t="s">
        <v>488</v>
      </c>
    </row>
    <row r="144" spans="1:17" ht="15.75" customHeight="1">
      <c r="A144" s="17">
        <v>201512310510</v>
      </c>
      <c r="B144" s="18" t="str">
        <f t="shared" si="6"/>
        <v>2015</v>
      </c>
      <c r="C144" s="18" t="str">
        <f t="shared" si="7"/>
        <v>12</v>
      </c>
      <c r="D144" s="18" t="str">
        <f t="shared" si="8"/>
        <v>31</v>
      </c>
      <c r="E144" s="18" t="str">
        <f t="shared" si="9"/>
        <v>10</v>
      </c>
      <c r="F144" s="19" t="str">
        <f t="shared" si="11"/>
        <v>學術部</v>
      </c>
      <c r="G144" s="38">
        <v>5000</v>
      </c>
      <c r="H144" s="20" t="s">
        <v>92</v>
      </c>
      <c r="I144" s="20" t="s">
        <v>489</v>
      </c>
      <c r="J144" s="20" t="s">
        <v>490</v>
      </c>
      <c r="K144" s="21" t="s">
        <v>53</v>
      </c>
      <c r="L144" s="21" t="s">
        <v>491</v>
      </c>
      <c r="M144" s="22" t="s">
        <v>51</v>
      </c>
      <c r="N144" s="22" t="s">
        <v>51</v>
      </c>
      <c r="O144" s="22"/>
      <c r="P144" s="23" t="s">
        <v>51</v>
      </c>
      <c r="Q144" s="46"/>
    </row>
    <row r="145" spans="1:17" ht="15.75" customHeight="1">
      <c r="A145" s="17">
        <v>201512310511</v>
      </c>
      <c r="B145" s="18" t="str">
        <f t="shared" si="6"/>
        <v>2015</v>
      </c>
      <c r="C145" s="18" t="str">
        <f t="shared" si="7"/>
        <v>12</v>
      </c>
      <c r="D145" s="18" t="str">
        <f t="shared" si="8"/>
        <v>31</v>
      </c>
      <c r="E145" s="18" t="str">
        <f t="shared" si="9"/>
        <v>11</v>
      </c>
      <c r="F145" s="19" t="str">
        <f t="shared" si="11"/>
        <v>學術部</v>
      </c>
      <c r="G145" s="38">
        <v>424</v>
      </c>
      <c r="H145" s="20" t="s">
        <v>49</v>
      </c>
      <c r="I145" s="20" t="s">
        <v>492</v>
      </c>
      <c r="J145" s="20" t="s">
        <v>493</v>
      </c>
      <c r="K145" s="21" t="s">
        <v>53</v>
      </c>
      <c r="L145" s="21" t="s">
        <v>494</v>
      </c>
      <c r="M145" s="22" t="s">
        <v>51</v>
      </c>
      <c r="N145" s="22" t="s">
        <v>51</v>
      </c>
      <c r="O145" s="22"/>
      <c r="P145" s="23" t="s">
        <v>51</v>
      </c>
      <c r="Q145" s="46"/>
    </row>
    <row r="146" spans="1:17" ht="15.75" hidden="1" customHeight="1">
      <c r="A146" s="26"/>
      <c r="B146" s="27"/>
      <c r="C146" s="27"/>
      <c r="D146" s="27"/>
      <c r="E146" s="27"/>
      <c r="F146" s="28"/>
      <c r="G146" s="29"/>
      <c r="H146" s="30"/>
      <c r="I146" s="30"/>
      <c r="J146" s="30"/>
      <c r="K146" s="31"/>
      <c r="L146" s="31"/>
      <c r="M146" s="22"/>
      <c r="N146" s="22"/>
      <c r="O146" s="22"/>
      <c r="P146" s="23"/>
      <c r="Q146" s="46"/>
    </row>
    <row r="147" spans="1:17" ht="15.75" customHeight="1">
      <c r="A147" s="17">
        <v>201512310513</v>
      </c>
      <c r="B147" s="18" t="str">
        <f t="shared" si="6"/>
        <v>2015</v>
      </c>
      <c r="C147" s="18" t="str">
        <f t="shared" si="7"/>
        <v>12</v>
      </c>
      <c r="D147" s="18" t="str">
        <f t="shared" si="8"/>
        <v>31</v>
      </c>
      <c r="E147" s="18" t="str">
        <f t="shared" si="9"/>
        <v>13</v>
      </c>
      <c r="F147" s="19" t="str">
        <f t="shared" si="11"/>
        <v>學術部</v>
      </c>
      <c r="G147" s="38">
        <v>200</v>
      </c>
      <c r="H147" s="20" t="s">
        <v>92</v>
      </c>
      <c r="I147" s="20" t="s">
        <v>495</v>
      </c>
      <c r="J147" s="20" t="s">
        <v>496</v>
      </c>
      <c r="K147" s="21" t="s">
        <v>53</v>
      </c>
      <c r="L147" s="21" t="s">
        <v>497</v>
      </c>
      <c r="M147" s="22" t="s">
        <v>51</v>
      </c>
      <c r="N147" s="22" t="s">
        <v>51</v>
      </c>
      <c r="O147" s="22"/>
      <c r="P147" s="23" t="s">
        <v>51</v>
      </c>
      <c r="Q147" s="46"/>
    </row>
    <row r="148" spans="1:17" ht="15.75" hidden="1" customHeight="1">
      <c r="A148" s="17">
        <v>201601060726</v>
      </c>
      <c r="B148" s="18" t="str">
        <f t="shared" si="6"/>
        <v>2016</v>
      </c>
      <c r="C148" s="18" t="str">
        <f t="shared" si="7"/>
        <v>01</v>
      </c>
      <c r="D148" s="18" t="str">
        <f t="shared" si="8"/>
        <v>06</v>
      </c>
      <c r="E148" s="18" t="str">
        <f t="shared" si="9"/>
        <v>26</v>
      </c>
      <c r="F148" s="19" t="str">
        <f t="shared" si="11"/>
        <v>文化部</v>
      </c>
      <c r="G148" s="38">
        <v>2859</v>
      </c>
      <c r="H148" s="20" t="s">
        <v>49</v>
      </c>
      <c r="I148" s="20" t="s">
        <v>498</v>
      </c>
      <c r="J148" s="20" t="s">
        <v>499</v>
      </c>
      <c r="K148" s="21" t="s">
        <v>55</v>
      </c>
      <c r="L148" s="21" t="s">
        <v>500</v>
      </c>
      <c r="M148" s="22" t="s">
        <v>51</v>
      </c>
      <c r="N148" s="22" t="s">
        <v>51</v>
      </c>
      <c r="O148" s="22"/>
      <c r="P148" s="23" t="s">
        <v>51</v>
      </c>
      <c r="Q148" s="46"/>
    </row>
    <row r="149" spans="1:17" ht="15.75" hidden="1" customHeight="1">
      <c r="A149" s="17">
        <v>201601060727</v>
      </c>
      <c r="B149" s="18" t="str">
        <f t="shared" si="6"/>
        <v>2016</v>
      </c>
      <c r="C149" s="18" t="str">
        <f t="shared" si="7"/>
        <v>01</v>
      </c>
      <c r="D149" s="18" t="str">
        <f t="shared" si="8"/>
        <v>06</v>
      </c>
      <c r="E149" s="18" t="str">
        <f t="shared" si="9"/>
        <v>27</v>
      </c>
      <c r="F149" s="19" t="str">
        <f t="shared" si="11"/>
        <v>文化部</v>
      </c>
      <c r="G149" s="38">
        <v>70895</v>
      </c>
      <c r="H149" s="20" t="s">
        <v>49</v>
      </c>
      <c r="I149" s="20" t="s">
        <v>501</v>
      </c>
      <c r="J149" s="20" t="s">
        <v>502</v>
      </c>
      <c r="K149" s="21" t="s">
        <v>55</v>
      </c>
      <c r="L149" s="21" t="s">
        <v>503</v>
      </c>
      <c r="M149" s="22" t="s">
        <v>51</v>
      </c>
      <c r="N149" s="22" t="s">
        <v>51</v>
      </c>
      <c r="O149" s="22"/>
      <c r="P149" s="23" t="s">
        <v>51</v>
      </c>
      <c r="Q149" s="46"/>
    </row>
    <row r="150" spans="1:17" ht="15.75" customHeight="1">
      <c r="A150" s="17">
        <v>201512310514</v>
      </c>
      <c r="B150" s="18" t="str">
        <f t="shared" si="6"/>
        <v>2015</v>
      </c>
      <c r="C150" s="18" t="str">
        <f t="shared" si="7"/>
        <v>12</v>
      </c>
      <c r="D150" s="18" t="str">
        <f t="shared" si="8"/>
        <v>31</v>
      </c>
      <c r="E150" s="18" t="str">
        <f t="shared" si="9"/>
        <v>14</v>
      </c>
      <c r="F150" s="19" t="str">
        <f t="shared" si="11"/>
        <v>學術部</v>
      </c>
      <c r="G150" s="38">
        <v>12080</v>
      </c>
      <c r="H150" s="20" t="s">
        <v>49</v>
      </c>
      <c r="I150" s="20" t="s">
        <v>504</v>
      </c>
      <c r="J150" s="20" t="s">
        <v>505</v>
      </c>
      <c r="K150" s="21" t="s">
        <v>53</v>
      </c>
      <c r="L150" s="21" t="s">
        <v>506</v>
      </c>
      <c r="M150" s="22" t="s">
        <v>469</v>
      </c>
      <c r="N150" s="22" t="s">
        <v>51</v>
      </c>
      <c r="O150" s="22"/>
      <c r="P150" s="23" t="s">
        <v>51</v>
      </c>
      <c r="Q150" s="46"/>
    </row>
    <row r="151" spans="1:17" ht="15.75" customHeight="1">
      <c r="A151" s="17">
        <v>201512220803</v>
      </c>
      <c r="B151" s="18" t="str">
        <f t="shared" si="6"/>
        <v>2015</v>
      </c>
      <c r="C151" s="18" t="str">
        <f t="shared" si="7"/>
        <v>12</v>
      </c>
      <c r="D151" s="18" t="str">
        <f t="shared" si="8"/>
        <v>22</v>
      </c>
      <c r="E151" s="18" t="str">
        <f t="shared" si="9"/>
        <v>03</v>
      </c>
      <c r="F151" s="19" t="str">
        <f t="shared" si="11"/>
        <v>公關部</v>
      </c>
      <c r="G151" s="38">
        <v>111468</v>
      </c>
      <c r="H151" s="20" t="s">
        <v>49</v>
      </c>
      <c r="I151" s="20" t="s">
        <v>507</v>
      </c>
      <c r="J151" s="20" t="s">
        <v>508</v>
      </c>
      <c r="K151" s="21" t="s">
        <v>53</v>
      </c>
      <c r="L151" s="21" t="s">
        <v>509</v>
      </c>
      <c r="M151" s="22" t="s">
        <v>51</v>
      </c>
      <c r="N151" s="22" t="s">
        <v>51</v>
      </c>
      <c r="O151" s="22"/>
      <c r="P151" s="23" t="s">
        <v>51</v>
      </c>
      <c r="Q151" s="46"/>
    </row>
    <row r="152" spans="1:17" ht="15.75" hidden="1" customHeight="1">
      <c r="A152" s="17">
        <v>201512310213</v>
      </c>
      <c r="B152" s="18" t="str">
        <f t="shared" si="6"/>
        <v>2015</v>
      </c>
      <c r="C152" s="18" t="str">
        <f t="shared" si="7"/>
        <v>12</v>
      </c>
      <c r="D152" s="18" t="str">
        <f t="shared" si="8"/>
        <v>31</v>
      </c>
      <c r="E152" s="18" t="str">
        <f t="shared" si="9"/>
        <v>13</v>
      </c>
      <c r="F152" s="19" t="str">
        <f t="shared" si="11"/>
        <v>秘書部</v>
      </c>
      <c r="G152" s="38">
        <v>5400</v>
      </c>
      <c r="H152" s="20" t="s">
        <v>92</v>
      </c>
      <c r="I152" s="20" t="s">
        <v>510</v>
      </c>
      <c r="J152" s="20" t="s">
        <v>511</v>
      </c>
      <c r="K152" s="21" t="s">
        <v>50</v>
      </c>
      <c r="L152" s="21" t="s">
        <v>512</v>
      </c>
      <c r="M152" s="22" t="s">
        <v>51</v>
      </c>
      <c r="N152" s="22" t="s">
        <v>51</v>
      </c>
      <c r="O152" s="22"/>
      <c r="P152" s="23" t="s">
        <v>51</v>
      </c>
      <c r="Q152" s="50" t="s">
        <v>513</v>
      </c>
    </row>
    <row r="153" spans="1:17" ht="15.75" hidden="1" customHeight="1">
      <c r="A153" s="17">
        <v>201512310214</v>
      </c>
      <c r="B153" s="18" t="str">
        <f t="shared" si="6"/>
        <v>2015</v>
      </c>
      <c r="C153" s="18" t="str">
        <f t="shared" si="7"/>
        <v>12</v>
      </c>
      <c r="D153" s="18" t="str">
        <f t="shared" si="8"/>
        <v>31</v>
      </c>
      <c r="E153" s="18" t="str">
        <f t="shared" si="9"/>
        <v>14</v>
      </c>
      <c r="F153" s="19" t="str">
        <f t="shared" si="11"/>
        <v>秘書部</v>
      </c>
      <c r="G153" s="38">
        <v>1091</v>
      </c>
      <c r="H153" s="20" t="s">
        <v>49</v>
      </c>
      <c r="I153" s="20" t="s">
        <v>514</v>
      </c>
      <c r="J153" s="20" t="s">
        <v>515</v>
      </c>
      <c r="K153" s="21" t="s">
        <v>50</v>
      </c>
      <c r="L153" s="21" t="s">
        <v>516</v>
      </c>
      <c r="M153" s="22" t="s">
        <v>51</v>
      </c>
      <c r="N153" s="22" t="s">
        <v>51</v>
      </c>
      <c r="O153" s="22"/>
      <c r="P153" s="23" t="s">
        <v>51</v>
      </c>
      <c r="Q153" s="50" t="s">
        <v>517</v>
      </c>
    </row>
    <row r="154" spans="1:17" ht="15.75" hidden="1" customHeight="1">
      <c r="A154" s="17">
        <v>201512310215</v>
      </c>
      <c r="B154" s="18" t="str">
        <f t="shared" si="6"/>
        <v>2015</v>
      </c>
      <c r="C154" s="18" t="str">
        <f t="shared" si="7"/>
        <v>12</v>
      </c>
      <c r="D154" s="18" t="str">
        <f t="shared" si="8"/>
        <v>31</v>
      </c>
      <c r="E154" s="18" t="str">
        <f t="shared" si="9"/>
        <v>15</v>
      </c>
      <c r="F154" s="19" t="str">
        <f t="shared" si="11"/>
        <v>秘書部</v>
      </c>
      <c r="G154" s="38">
        <v>1233</v>
      </c>
      <c r="H154" s="20" t="s">
        <v>92</v>
      </c>
      <c r="I154" s="20" t="s">
        <v>518</v>
      </c>
      <c r="J154" s="20" t="s">
        <v>519</v>
      </c>
      <c r="K154" s="21" t="s">
        <v>50</v>
      </c>
      <c r="L154" s="21" t="s">
        <v>520</v>
      </c>
      <c r="M154" s="22" t="s">
        <v>51</v>
      </c>
      <c r="N154" s="22" t="s">
        <v>51</v>
      </c>
      <c r="O154" s="22"/>
      <c r="P154" s="23" t="s">
        <v>51</v>
      </c>
      <c r="Q154" s="50" t="s">
        <v>517</v>
      </c>
    </row>
    <row r="155" spans="1:17" ht="15.75" hidden="1" customHeight="1">
      <c r="A155" s="17">
        <v>201512310216</v>
      </c>
      <c r="B155" s="18" t="str">
        <f t="shared" si="6"/>
        <v>2015</v>
      </c>
      <c r="C155" s="18" t="str">
        <f t="shared" si="7"/>
        <v>12</v>
      </c>
      <c r="D155" s="18" t="str">
        <f t="shared" si="8"/>
        <v>31</v>
      </c>
      <c r="E155" s="18" t="str">
        <f t="shared" si="9"/>
        <v>16</v>
      </c>
      <c r="F155" s="19" t="str">
        <f t="shared" si="11"/>
        <v>秘書部</v>
      </c>
      <c r="G155" s="38">
        <v>4000</v>
      </c>
      <c r="H155" s="20" t="s">
        <v>92</v>
      </c>
      <c r="I155" s="20" t="s">
        <v>312</v>
      </c>
      <c r="J155" s="20" t="s">
        <v>521</v>
      </c>
      <c r="K155" s="21" t="s">
        <v>50</v>
      </c>
      <c r="L155" s="21" t="s">
        <v>522</v>
      </c>
      <c r="M155" s="22" t="s">
        <v>469</v>
      </c>
      <c r="N155" s="22" t="s">
        <v>51</v>
      </c>
      <c r="O155" s="22"/>
      <c r="P155" s="23" t="s">
        <v>51</v>
      </c>
      <c r="Q155" s="50" t="s">
        <v>517</v>
      </c>
    </row>
    <row r="156" spans="1:17" ht="15.75" hidden="1" customHeight="1">
      <c r="A156" s="17">
        <v>201512310217</v>
      </c>
      <c r="B156" s="18" t="str">
        <f t="shared" si="6"/>
        <v>2015</v>
      </c>
      <c r="C156" s="18" t="str">
        <f t="shared" si="7"/>
        <v>12</v>
      </c>
      <c r="D156" s="18" t="str">
        <f t="shared" si="8"/>
        <v>31</v>
      </c>
      <c r="E156" s="18" t="str">
        <f t="shared" si="9"/>
        <v>17</v>
      </c>
      <c r="F156" s="19" t="str">
        <f t="shared" si="11"/>
        <v>秘書部</v>
      </c>
      <c r="G156" s="38">
        <v>754</v>
      </c>
      <c r="H156" s="20" t="s">
        <v>49</v>
      </c>
      <c r="I156" s="20" t="s">
        <v>523</v>
      </c>
      <c r="J156" s="20" t="s">
        <v>524</v>
      </c>
      <c r="K156" s="21" t="s">
        <v>50</v>
      </c>
      <c r="L156" s="21" t="s">
        <v>525</v>
      </c>
      <c r="M156" s="22" t="s">
        <v>51</v>
      </c>
      <c r="N156" s="22" t="s">
        <v>51</v>
      </c>
      <c r="O156" s="22"/>
      <c r="P156" s="23" t="s">
        <v>51</v>
      </c>
      <c r="Q156" s="50" t="s">
        <v>526</v>
      </c>
    </row>
    <row r="157" spans="1:17" ht="15.75" hidden="1" customHeight="1">
      <c r="A157" s="17">
        <v>201512310218</v>
      </c>
      <c r="B157" s="18" t="str">
        <f t="shared" si="6"/>
        <v>2015</v>
      </c>
      <c r="C157" s="18" t="str">
        <f t="shared" si="7"/>
        <v>12</v>
      </c>
      <c r="D157" s="18" t="str">
        <f t="shared" si="8"/>
        <v>31</v>
      </c>
      <c r="E157" s="18" t="str">
        <f t="shared" si="9"/>
        <v>18</v>
      </c>
      <c r="F157" s="19" t="str">
        <f t="shared" si="11"/>
        <v>秘書部</v>
      </c>
      <c r="G157" s="38">
        <v>6310</v>
      </c>
      <c r="H157" s="20" t="s">
        <v>92</v>
      </c>
      <c r="I157" s="63" t="s">
        <v>527</v>
      </c>
      <c r="J157" s="20" t="s">
        <v>528</v>
      </c>
      <c r="K157" s="21" t="s">
        <v>50</v>
      </c>
      <c r="L157" s="21" t="s">
        <v>529</v>
      </c>
      <c r="M157" s="22" t="s">
        <v>51</v>
      </c>
      <c r="N157" s="22" t="s">
        <v>51</v>
      </c>
      <c r="O157" s="22"/>
      <c r="P157" s="23" t="s">
        <v>51</v>
      </c>
      <c r="Q157" s="50" t="s">
        <v>526</v>
      </c>
    </row>
    <row r="158" spans="1:17" ht="15.75" hidden="1" customHeight="1">
      <c r="A158" s="17">
        <v>201601060728</v>
      </c>
      <c r="B158" s="18" t="str">
        <f t="shared" si="6"/>
        <v>2016</v>
      </c>
      <c r="C158" s="18" t="str">
        <f t="shared" si="7"/>
        <v>01</v>
      </c>
      <c r="D158" s="18" t="str">
        <f t="shared" si="8"/>
        <v>06</v>
      </c>
      <c r="E158" s="18" t="str">
        <f t="shared" si="9"/>
        <v>28</v>
      </c>
      <c r="F158" s="19" t="str">
        <f t="shared" si="11"/>
        <v>文化部</v>
      </c>
      <c r="G158" s="58">
        <f>(40+540+450)</f>
        <v>1030</v>
      </c>
      <c r="H158" s="20" t="s">
        <v>49</v>
      </c>
      <c r="I158" s="20" t="s">
        <v>530</v>
      </c>
      <c r="J158" s="20" t="s">
        <v>531</v>
      </c>
      <c r="K158" s="21" t="s">
        <v>55</v>
      </c>
      <c r="L158" s="21" t="s">
        <v>532</v>
      </c>
      <c r="M158" s="22" t="s">
        <v>51</v>
      </c>
      <c r="N158" s="22" t="s">
        <v>51</v>
      </c>
      <c r="O158" s="22"/>
      <c r="P158" s="23" t="s">
        <v>51</v>
      </c>
      <c r="Q158" s="46"/>
    </row>
    <row r="159" spans="1:17" ht="15.75" hidden="1" customHeight="1">
      <c r="A159" s="26"/>
      <c r="B159" s="27"/>
      <c r="C159" s="27"/>
      <c r="D159" s="27"/>
      <c r="E159" s="27"/>
      <c r="F159" s="28"/>
      <c r="G159" s="29"/>
      <c r="H159" s="30"/>
      <c r="I159" s="30"/>
      <c r="J159" s="30"/>
      <c r="K159" s="31"/>
      <c r="L159" s="31"/>
      <c r="M159" s="22"/>
      <c r="N159" s="22"/>
      <c r="O159" s="22"/>
      <c r="P159" s="23"/>
      <c r="Q159" s="46"/>
    </row>
    <row r="160" spans="1:17" ht="15.75" hidden="1" customHeight="1">
      <c r="A160" s="17">
        <v>201601060729</v>
      </c>
      <c r="B160" s="18" t="str">
        <f t="shared" si="6"/>
        <v>2016</v>
      </c>
      <c r="C160" s="18" t="str">
        <f t="shared" si="7"/>
        <v>01</v>
      </c>
      <c r="D160" s="18" t="str">
        <f t="shared" si="8"/>
        <v>06</v>
      </c>
      <c r="E160" s="18" t="str">
        <f t="shared" si="9"/>
        <v>29</v>
      </c>
      <c r="F160" s="19" t="str">
        <f t="shared" si="11"/>
        <v>文化部</v>
      </c>
      <c r="G160" s="38">
        <v>9703</v>
      </c>
      <c r="H160" s="20" t="s">
        <v>49</v>
      </c>
      <c r="I160" s="20" t="s">
        <v>533</v>
      </c>
      <c r="J160" s="20" t="s">
        <v>534</v>
      </c>
      <c r="K160" s="21" t="s">
        <v>55</v>
      </c>
      <c r="L160" s="21" t="s">
        <v>535</v>
      </c>
      <c r="M160" s="22" t="s">
        <v>51</v>
      </c>
      <c r="N160" s="22" t="s">
        <v>51</v>
      </c>
      <c r="O160" s="22"/>
      <c r="P160" s="23" t="s">
        <v>51</v>
      </c>
      <c r="Q160" s="46"/>
    </row>
    <row r="161" spans="1:17" ht="15.75" hidden="1" customHeight="1">
      <c r="A161" s="17">
        <v>201512310219</v>
      </c>
      <c r="B161" s="18" t="str">
        <f t="shared" si="6"/>
        <v>2015</v>
      </c>
      <c r="C161" s="18" t="str">
        <f t="shared" si="7"/>
        <v>12</v>
      </c>
      <c r="D161" s="18" t="str">
        <f t="shared" si="8"/>
        <v>31</v>
      </c>
      <c r="E161" s="18" t="str">
        <f t="shared" si="9"/>
        <v>19</v>
      </c>
      <c r="F161" s="19" t="str">
        <f t="shared" si="11"/>
        <v>秘書部</v>
      </c>
      <c r="G161" s="38">
        <v>8000</v>
      </c>
      <c r="H161" s="20" t="s">
        <v>49</v>
      </c>
      <c r="I161" s="20" t="s">
        <v>536</v>
      </c>
      <c r="J161" s="20" t="s">
        <v>537</v>
      </c>
      <c r="K161" s="21" t="s">
        <v>50</v>
      </c>
      <c r="L161" s="21" t="s">
        <v>538</v>
      </c>
      <c r="M161" s="22" t="s">
        <v>51</v>
      </c>
      <c r="N161" s="22" t="s">
        <v>51</v>
      </c>
      <c r="O161" s="22"/>
      <c r="P161" s="23" t="s">
        <v>51</v>
      </c>
      <c r="Q161" s="50" t="s">
        <v>539</v>
      </c>
    </row>
    <row r="162" spans="1:17" ht="15.75" hidden="1" customHeight="1">
      <c r="A162" s="17">
        <v>201601060220</v>
      </c>
      <c r="B162" s="18" t="str">
        <f t="shared" si="6"/>
        <v>2016</v>
      </c>
      <c r="C162" s="18" t="str">
        <f t="shared" si="7"/>
        <v>01</v>
      </c>
      <c r="D162" s="18" t="str">
        <f t="shared" si="8"/>
        <v>06</v>
      </c>
      <c r="E162" s="18" t="str">
        <f t="shared" si="9"/>
        <v>20</v>
      </c>
      <c r="F162" s="19" t="str">
        <f t="shared" si="11"/>
        <v>秘書部</v>
      </c>
      <c r="G162" s="38">
        <v>8334</v>
      </c>
      <c r="H162" s="20" t="s">
        <v>49</v>
      </c>
      <c r="I162" s="20" t="s">
        <v>540</v>
      </c>
      <c r="J162" s="20" t="s">
        <v>541</v>
      </c>
      <c r="K162" s="21" t="s">
        <v>50</v>
      </c>
      <c r="L162" s="21" t="s">
        <v>542</v>
      </c>
      <c r="M162" s="22" t="s">
        <v>469</v>
      </c>
      <c r="N162" s="22" t="s">
        <v>51</v>
      </c>
      <c r="O162" s="22"/>
      <c r="P162" s="23" t="s">
        <v>51</v>
      </c>
      <c r="Q162" s="50" t="s">
        <v>543</v>
      </c>
    </row>
    <row r="163" spans="1:17" ht="15.75" hidden="1" customHeight="1">
      <c r="A163" s="17">
        <v>201601060221</v>
      </c>
      <c r="B163" s="18" t="str">
        <f t="shared" si="6"/>
        <v>2016</v>
      </c>
      <c r="C163" s="18" t="str">
        <f t="shared" si="7"/>
        <v>01</v>
      </c>
      <c r="D163" s="18" t="str">
        <f t="shared" si="8"/>
        <v>06</v>
      </c>
      <c r="E163" s="18" t="str">
        <f t="shared" si="9"/>
        <v>21</v>
      </c>
      <c r="F163" s="19" t="str">
        <f t="shared" si="11"/>
        <v>秘書部</v>
      </c>
      <c r="G163" s="38">
        <v>3000</v>
      </c>
      <c r="H163" s="20" t="s">
        <v>49</v>
      </c>
      <c r="I163" s="20" t="s">
        <v>544</v>
      </c>
      <c r="J163" s="20" t="s">
        <v>545</v>
      </c>
      <c r="K163" s="21" t="s">
        <v>50</v>
      </c>
      <c r="L163" s="21" t="s">
        <v>546</v>
      </c>
      <c r="M163" s="22" t="s">
        <v>469</v>
      </c>
      <c r="N163" s="22" t="s">
        <v>51</v>
      </c>
      <c r="O163" s="22"/>
      <c r="P163" s="23" t="s">
        <v>51</v>
      </c>
      <c r="Q163" s="50" t="s">
        <v>547</v>
      </c>
    </row>
    <row r="164" spans="1:17" ht="15.75" hidden="1" customHeight="1">
      <c r="A164" s="17">
        <v>201601060222</v>
      </c>
      <c r="B164" s="18" t="str">
        <f t="shared" si="6"/>
        <v>2016</v>
      </c>
      <c r="C164" s="18" t="str">
        <f t="shared" si="7"/>
        <v>01</v>
      </c>
      <c r="D164" s="18" t="str">
        <f t="shared" si="8"/>
        <v>06</v>
      </c>
      <c r="E164" s="18" t="str">
        <f t="shared" si="9"/>
        <v>22</v>
      </c>
      <c r="F164" s="19" t="str">
        <f t="shared" si="11"/>
        <v>秘書部</v>
      </c>
      <c r="G164" s="38">
        <v>7600</v>
      </c>
      <c r="H164" s="20" t="s">
        <v>49</v>
      </c>
      <c r="I164" s="20" t="s">
        <v>548</v>
      </c>
      <c r="J164" s="20" t="s">
        <v>549</v>
      </c>
      <c r="K164" s="21" t="s">
        <v>50</v>
      </c>
      <c r="L164" s="21" t="s">
        <v>550</v>
      </c>
      <c r="M164" s="22" t="s">
        <v>469</v>
      </c>
      <c r="N164" s="22" t="s">
        <v>51</v>
      </c>
      <c r="O164" s="22"/>
      <c r="P164" s="23" t="s">
        <v>51</v>
      </c>
      <c r="Q164" s="50" t="s">
        <v>551</v>
      </c>
    </row>
    <row r="165" spans="1:17" ht="15.75" hidden="1" customHeight="1">
      <c r="A165" s="17">
        <v>201512310223</v>
      </c>
      <c r="B165" s="18" t="str">
        <f t="shared" si="6"/>
        <v>2015</v>
      </c>
      <c r="C165" s="18" t="str">
        <f t="shared" si="7"/>
        <v>12</v>
      </c>
      <c r="D165" s="18" t="str">
        <f t="shared" si="8"/>
        <v>31</v>
      </c>
      <c r="E165" s="18" t="str">
        <f t="shared" si="9"/>
        <v>23</v>
      </c>
      <c r="F165" s="19" t="str">
        <f t="shared" si="11"/>
        <v>秘書部</v>
      </c>
      <c r="G165" s="38">
        <v>1000</v>
      </c>
      <c r="H165" s="20" t="s">
        <v>92</v>
      </c>
      <c r="I165" s="20" t="s">
        <v>552</v>
      </c>
      <c r="J165" s="20" t="s">
        <v>515</v>
      </c>
      <c r="K165" s="21" t="s">
        <v>50</v>
      </c>
      <c r="L165" s="21" t="s">
        <v>553</v>
      </c>
      <c r="M165" s="22" t="s">
        <v>51</v>
      </c>
      <c r="N165" s="22" t="s">
        <v>51</v>
      </c>
      <c r="O165" s="22"/>
      <c r="P165" s="23" t="s">
        <v>51</v>
      </c>
      <c r="Q165" s="50" t="s">
        <v>551</v>
      </c>
    </row>
    <row r="166" spans="1:17" ht="15.75" hidden="1" customHeight="1">
      <c r="A166" s="17">
        <v>201512190224</v>
      </c>
      <c r="B166" s="18" t="str">
        <f t="shared" si="6"/>
        <v>2015</v>
      </c>
      <c r="C166" s="18" t="str">
        <f t="shared" si="7"/>
        <v>12</v>
      </c>
      <c r="D166" s="18" t="str">
        <f t="shared" si="8"/>
        <v>19</v>
      </c>
      <c r="E166" s="18" t="str">
        <f t="shared" si="9"/>
        <v>24</v>
      </c>
      <c r="F166" s="19" t="str">
        <f t="shared" si="11"/>
        <v>秘書部</v>
      </c>
      <c r="G166" s="38">
        <v>10052</v>
      </c>
      <c r="H166" s="20" t="s">
        <v>49</v>
      </c>
      <c r="I166" s="20" t="s">
        <v>554</v>
      </c>
      <c r="J166" s="20" t="s">
        <v>555</v>
      </c>
      <c r="K166" s="21" t="s">
        <v>50</v>
      </c>
      <c r="L166" s="21" t="s">
        <v>556</v>
      </c>
      <c r="M166" s="22" t="s">
        <v>469</v>
      </c>
      <c r="N166" s="22" t="s">
        <v>51</v>
      </c>
      <c r="O166" s="22"/>
      <c r="P166" s="23" t="s">
        <v>51</v>
      </c>
      <c r="Q166" s="50" t="s">
        <v>557</v>
      </c>
    </row>
    <row r="167" spans="1:17" ht="15.75" customHeight="1">
      <c r="A167" s="60">
        <v>201601070311</v>
      </c>
      <c r="B167" s="18" t="str">
        <f t="shared" si="6"/>
        <v>2016</v>
      </c>
      <c r="C167" s="18" t="str">
        <f t="shared" si="7"/>
        <v>01</v>
      </c>
      <c r="D167" s="18" t="str">
        <f t="shared" si="8"/>
        <v>07</v>
      </c>
      <c r="E167" s="18" t="str">
        <f t="shared" si="9"/>
        <v>11</v>
      </c>
      <c r="F167" s="19" t="str">
        <f t="shared" si="11"/>
        <v>新聞部</v>
      </c>
      <c r="G167" s="38">
        <v>48750</v>
      </c>
      <c r="H167" s="20" t="s">
        <v>92</v>
      </c>
      <c r="I167" s="20" t="s">
        <v>558</v>
      </c>
      <c r="J167" s="20" t="s">
        <v>559</v>
      </c>
      <c r="K167" s="21" t="s">
        <v>53</v>
      </c>
      <c r="L167" s="21" t="s">
        <v>560</v>
      </c>
      <c r="M167" s="22" t="s">
        <v>51</v>
      </c>
      <c r="N167" s="22" t="s">
        <v>51</v>
      </c>
      <c r="O167" s="22"/>
      <c r="P167" s="23" t="s">
        <v>51</v>
      </c>
      <c r="Q167" s="46"/>
    </row>
    <row r="168" spans="1:17" ht="15.75" customHeight="1">
      <c r="A168" s="17">
        <v>201512280515</v>
      </c>
      <c r="B168" s="18" t="str">
        <f t="shared" si="6"/>
        <v>2015</v>
      </c>
      <c r="C168" s="18" t="str">
        <f t="shared" si="7"/>
        <v>12</v>
      </c>
      <c r="D168" s="18" t="str">
        <f t="shared" si="8"/>
        <v>28</v>
      </c>
      <c r="E168" s="18" t="str">
        <f t="shared" si="9"/>
        <v>15</v>
      </c>
      <c r="F168" s="19" t="str">
        <f t="shared" si="11"/>
        <v>學術部</v>
      </c>
      <c r="G168" s="38">
        <v>9402</v>
      </c>
      <c r="H168" s="20" t="s">
        <v>49</v>
      </c>
      <c r="I168" s="20" t="s">
        <v>561</v>
      </c>
      <c r="J168" s="20" t="s">
        <v>562</v>
      </c>
      <c r="K168" s="21" t="s">
        <v>53</v>
      </c>
      <c r="L168" s="21" t="s">
        <v>563</v>
      </c>
      <c r="M168" s="22" t="s">
        <v>51</v>
      </c>
      <c r="N168" s="22" t="s">
        <v>51</v>
      </c>
      <c r="O168" s="22"/>
      <c r="P168" s="23" t="s">
        <v>51</v>
      </c>
      <c r="Q168" s="46"/>
    </row>
    <row r="169" spans="1:17" ht="15.75" customHeight="1">
      <c r="A169" s="17">
        <v>201512231108</v>
      </c>
      <c r="B169" s="18" t="str">
        <f t="shared" si="6"/>
        <v>2015</v>
      </c>
      <c r="C169" s="18" t="str">
        <f t="shared" si="7"/>
        <v>12</v>
      </c>
      <c r="D169" s="18" t="str">
        <f t="shared" si="8"/>
        <v>23</v>
      </c>
      <c r="E169" s="18" t="str">
        <f t="shared" si="9"/>
        <v>08</v>
      </c>
      <c r="F169" s="19" t="str">
        <f t="shared" si="11"/>
        <v>選舉罷免執行委員會</v>
      </c>
      <c r="G169" s="38">
        <v>36700</v>
      </c>
      <c r="H169" s="20" t="s">
        <v>49</v>
      </c>
      <c r="I169" s="20" t="s">
        <v>564</v>
      </c>
      <c r="J169" s="20" t="s">
        <v>565</v>
      </c>
      <c r="K169" s="21" t="s">
        <v>53</v>
      </c>
      <c r="L169" s="21" t="s">
        <v>566</v>
      </c>
      <c r="M169" s="22" t="s">
        <v>51</v>
      </c>
      <c r="N169" s="22" t="s">
        <v>51</v>
      </c>
      <c r="O169" s="22"/>
      <c r="P169" s="23" t="s">
        <v>51</v>
      </c>
      <c r="Q169" s="46"/>
    </row>
    <row r="170" spans="1:17" ht="15.75" hidden="1" customHeight="1">
      <c r="A170" s="7"/>
      <c r="B170" s="18" t="str">
        <f t="shared" si="6"/>
        <v/>
      </c>
      <c r="C170" s="18" t="str">
        <f t="shared" si="7"/>
        <v/>
      </c>
      <c r="D170" s="18" t="str">
        <f t="shared" si="8"/>
        <v/>
      </c>
      <c r="E170" s="18" t="str">
        <f t="shared" si="9"/>
        <v/>
      </c>
      <c r="F170" s="64" t="str">
        <f t="shared" si="11"/>
        <v>-</v>
      </c>
      <c r="G170" s="58"/>
      <c r="H170" s="20"/>
      <c r="I170" s="20"/>
      <c r="J170" s="20" t="s">
        <v>51</v>
      </c>
      <c r="K170" s="21" t="s">
        <v>51</v>
      </c>
      <c r="L170" s="21" t="s">
        <v>51</v>
      </c>
      <c r="M170" s="22" t="s">
        <v>51</v>
      </c>
      <c r="N170" s="22" t="s">
        <v>51</v>
      </c>
      <c r="O170" s="22"/>
      <c r="P170" s="23" t="s">
        <v>51</v>
      </c>
      <c r="Q170" s="46"/>
    </row>
    <row r="171" spans="1:17" ht="15.75" hidden="1" customHeight="1">
      <c r="A171" s="7"/>
      <c r="B171" s="18" t="str">
        <f t="shared" si="6"/>
        <v/>
      </c>
      <c r="C171" s="18" t="str">
        <f t="shared" si="7"/>
        <v/>
      </c>
      <c r="D171" s="18" t="str">
        <f t="shared" si="8"/>
        <v/>
      </c>
      <c r="E171" s="18" t="str">
        <f t="shared" si="9"/>
        <v/>
      </c>
      <c r="F171" s="64" t="str">
        <f t="shared" si="11"/>
        <v>-</v>
      </c>
      <c r="G171" s="58"/>
      <c r="H171" s="20"/>
      <c r="I171" s="20"/>
      <c r="J171" s="20" t="s">
        <v>51</v>
      </c>
      <c r="K171" s="21" t="s">
        <v>51</v>
      </c>
      <c r="L171" s="21" t="s">
        <v>51</v>
      </c>
      <c r="M171" s="22" t="s">
        <v>51</v>
      </c>
      <c r="N171" s="22" t="s">
        <v>51</v>
      </c>
      <c r="O171" s="22"/>
      <c r="P171" s="23" t="s">
        <v>51</v>
      </c>
      <c r="Q171" s="46"/>
    </row>
    <row r="172" spans="1:17" ht="15.75" hidden="1" customHeight="1">
      <c r="A172" s="7"/>
      <c r="B172" s="18" t="str">
        <f t="shared" si="6"/>
        <v/>
      </c>
      <c r="C172" s="18" t="str">
        <f t="shared" si="7"/>
        <v/>
      </c>
      <c r="D172" s="18" t="str">
        <f t="shared" si="8"/>
        <v/>
      </c>
      <c r="E172" s="18" t="str">
        <f t="shared" si="9"/>
        <v/>
      </c>
      <c r="F172" s="64" t="str">
        <f t="shared" si="11"/>
        <v>-</v>
      </c>
      <c r="G172" s="58"/>
      <c r="H172" s="20"/>
      <c r="I172" s="20"/>
      <c r="J172" s="20" t="s">
        <v>51</v>
      </c>
      <c r="K172" s="21" t="s">
        <v>51</v>
      </c>
      <c r="L172" s="21" t="s">
        <v>51</v>
      </c>
      <c r="M172" s="22" t="s">
        <v>51</v>
      </c>
      <c r="N172" s="22" t="s">
        <v>51</v>
      </c>
      <c r="O172" s="22"/>
      <c r="P172" s="23" t="s">
        <v>51</v>
      </c>
      <c r="Q172" s="46"/>
    </row>
    <row r="173" spans="1:17" ht="15.75" hidden="1" customHeight="1">
      <c r="A173" s="7"/>
      <c r="B173" s="18" t="str">
        <f t="shared" si="6"/>
        <v/>
      </c>
      <c r="C173" s="18" t="str">
        <f t="shared" si="7"/>
        <v/>
      </c>
      <c r="D173" s="18" t="str">
        <f t="shared" si="8"/>
        <v/>
      </c>
      <c r="E173" s="18" t="str">
        <f t="shared" si="9"/>
        <v/>
      </c>
      <c r="F173" s="64" t="str">
        <f t="shared" si="11"/>
        <v>-</v>
      </c>
      <c r="G173" s="58"/>
      <c r="H173" s="20"/>
      <c r="I173" s="20"/>
      <c r="J173" s="20" t="s">
        <v>51</v>
      </c>
      <c r="K173" s="21" t="s">
        <v>51</v>
      </c>
      <c r="L173" s="21" t="s">
        <v>51</v>
      </c>
      <c r="M173" s="22" t="s">
        <v>51</v>
      </c>
      <c r="N173" s="22" t="s">
        <v>51</v>
      </c>
      <c r="O173" s="22"/>
      <c r="P173" s="23" t="s">
        <v>51</v>
      </c>
      <c r="Q173" s="46"/>
    </row>
    <row r="174" spans="1:17" ht="15.75" hidden="1" customHeight="1">
      <c r="A174" s="7"/>
      <c r="B174" s="18" t="str">
        <f t="shared" si="6"/>
        <v/>
      </c>
      <c r="C174" s="18" t="str">
        <f t="shared" si="7"/>
        <v/>
      </c>
      <c r="D174" s="18" t="str">
        <f t="shared" si="8"/>
        <v/>
      </c>
      <c r="E174" s="18" t="str">
        <f t="shared" si="9"/>
        <v/>
      </c>
      <c r="F174" s="64" t="str">
        <f t="shared" si="11"/>
        <v>-</v>
      </c>
      <c r="G174" s="58"/>
      <c r="H174" s="20"/>
      <c r="I174" s="20"/>
      <c r="J174" s="20" t="s">
        <v>51</v>
      </c>
      <c r="K174" s="21" t="s">
        <v>51</v>
      </c>
      <c r="L174" s="21" t="s">
        <v>51</v>
      </c>
      <c r="M174" s="22" t="s">
        <v>51</v>
      </c>
      <c r="N174" s="22" t="s">
        <v>51</v>
      </c>
      <c r="O174" s="22"/>
      <c r="P174" s="23" t="s">
        <v>51</v>
      </c>
      <c r="Q174" s="46"/>
    </row>
    <row r="175" spans="1:17" ht="15.75" hidden="1" customHeight="1">
      <c r="A175" s="7"/>
      <c r="B175" s="18" t="str">
        <f t="shared" si="6"/>
        <v/>
      </c>
      <c r="C175" s="18" t="str">
        <f t="shared" si="7"/>
        <v/>
      </c>
      <c r="D175" s="18" t="str">
        <f t="shared" si="8"/>
        <v/>
      </c>
      <c r="E175" s="18" t="str">
        <f t="shared" si="9"/>
        <v/>
      </c>
      <c r="F175" s="64" t="str">
        <f t="shared" si="11"/>
        <v>-</v>
      </c>
      <c r="G175" s="58"/>
      <c r="H175" s="20"/>
      <c r="I175" s="20"/>
      <c r="J175" s="20" t="s">
        <v>51</v>
      </c>
      <c r="K175" s="21" t="s">
        <v>51</v>
      </c>
      <c r="L175" s="21" t="s">
        <v>51</v>
      </c>
      <c r="M175" s="22" t="s">
        <v>51</v>
      </c>
      <c r="N175" s="22" t="s">
        <v>51</v>
      </c>
      <c r="O175" s="22"/>
      <c r="P175" s="23" t="s">
        <v>51</v>
      </c>
      <c r="Q175" s="46"/>
    </row>
    <row r="176" spans="1:17" ht="15.75" hidden="1" customHeight="1">
      <c r="A176" s="7"/>
      <c r="B176" s="18" t="str">
        <f t="shared" si="6"/>
        <v/>
      </c>
      <c r="C176" s="18" t="str">
        <f t="shared" si="7"/>
        <v/>
      </c>
      <c r="D176" s="18" t="str">
        <f t="shared" si="8"/>
        <v/>
      </c>
      <c r="E176" s="18" t="str">
        <f t="shared" si="9"/>
        <v/>
      </c>
      <c r="F176" s="64" t="str">
        <f t="shared" si="11"/>
        <v>-</v>
      </c>
      <c r="G176" s="58"/>
      <c r="H176" s="20"/>
      <c r="I176" s="20"/>
      <c r="J176" s="20" t="s">
        <v>51</v>
      </c>
      <c r="K176" s="21" t="s">
        <v>51</v>
      </c>
      <c r="L176" s="21" t="s">
        <v>51</v>
      </c>
      <c r="M176" s="22" t="s">
        <v>51</v>
      </c>
      <c r="N176" s="22" t="s">
        <v>51</v>
      </c>
      <c r="O176" s="22"/>
      <c r="P176" s="23" t="s">
        <v>51</v>
      </c>
      <c r="Q176" s="46"/>
    </row>
    <row r="177" spans="1:17" ht="15.75" hidden="1" customHeight="1">
      <c r="A177" s="7"/>
      <c r="B177" s="18" t="str">
        <f t="shared" si="6"/>
        <v/>
      </c>
      <c r="C177" s="18" t="str">
        <f t="shared" si="7"/>
        <v/>
      </c>
      <c r="D177" s="18" t="str">
        <f t="shared" si="8"/>
        <v/>
      </c>
      <c r="E177" s="18" t="str">
        <f t="shared" si="9"/>
        <v/>
      </c>
      <c r="F177" s="64" t="str">
        <f t="shared" si="11"/>
        <v>-</v>
      </c>
      <c r="G177" s="58"/>
      <c r="H177" s="20"/>
      <c r="I177" s="20"/>
      <c r="J177" s="20" t="s">
        <v>51</v>
      </c>
      <c r="K177" s="21" t="s">
        <v>51</v>
      </c>
      <c r="L177" s="21" t="s">
        <v>51</v>
      </c>
      <c r="M177" s="22" t="s">
        <v>51</v>
      </c>
      <c r="N177" s="22" t="s">
        <v>51</v>
      </c>
      <c r="O177" s="22"/>
      <c r="P177" s="23" t="s">
        <v>51</v>
      </c>
      <c r="Q177" s="46"/>
    </row>
    <row r="178" spans="1:17" ht="15.75" hidden="1" customHeight="1">
      <c r="A178" s="7"/>
      <c r="B178" s="18" t="str">
        <f t="shared" si="6"/>
        <v/>
      </c>
      <c r="C178" s="18" t="str">
        <f t="shared" si="7"/>
        <v/>
      </c>
      <c r="D178" s="18" t="str">
        <f t="shared" si="8"/>
        <v/>
      </c>
      <c r="E178" s="18" t="str">
        <f t="shared" si="9"/>
        <v/>
      </c>
      <c r="F178" s="64" t="str">
        <f t="shared" si="11"/>
        <v>-</v>
      </c>
      <c r="G178" s="58"/>
      <c r="H178" s="20"/>
      <c r="I178" s="20"/>
      <c r="J178" s="20" t="s">
        <v>51</v>
      </c>
      <c r="K178" s="21" t="s">
        <v>51</v>
      </c>
      <c r="L178" s="21" t="s">
        <v>51</v>
      </c>
      <c r="M178" s="22" t="s">
        <v>51</v>
      </c>
      <c r="N178" s="22" t="s">
        <v>51</v>
      </c>
      <c r="O178" s="22"/>
      <c r="P178" s="23" t="s">
        <v>51</v>
      </c>
      <c r="Q178" s="46"/>
    </row>
    <row r="179" spans="1:17" ht="15.75" hidden="1" customHeight="1">
      <c r="A179" s="7"/>
      <c r="B179" s="18" t="str">
        <f t="shared" si="6"/>
        <v/>
      </c>
      <c r="C179" s="18" t="str">
        <f t="shared" si="7"/>
        <v/>
      </c>
      <c r="D179" s="18" t="str">
        <f t="shared" si="8"/>
        <v/>
      </c>
      <c r="E179" s="18" t="str">
        <f t="shared" si="9"/>
        <v/>
      </c>
      <c r="F179" s="64" t="str">
        <f t="shared" si="11"/>
        <v>-</v>
      </c>
      <c r="G179" s="58"/>
      <c r="H179" s="20"/>
      <c r="I179" s="20"/>
      <c r="J179" s="20" t="s">
        <v>51</v>
      </c>
      <c r="K179" s="21" t="s">
        <v>51</v>
      </c>
      <c r="L179" s="21" t="s">
        <v>51</v>
      </c>
      <c r="M179" s="22" t="s">
        <v>51</v>
      </c>
      <c r="N179" s="22" t="s">
        <v>51</v>
      </c>
      <c r="O179" s="22"/>
      <c r="P179" s="23" t="s">
        <v>51</v>
      </c>
      <c r="Q179" s="46"/>
    </row>
    <row r="180" spans="1:17" ht="15.75" hidden="1" customHeight="1">
      <c r="A180" s="7"/>
      <c r="B180" s="18" t="str">
        <f t="shared" si="6"/>
        <v/>
      </c>
      <c r="C180" s="18" t="str">
        <f t="shared" si="7"/>
        <v/>
      </c>
      <c r="D180" s="18" t="str">
        <f t="shared" si="8"/>
        <v/>
      </c>
      <c r="E180" s="18" t="str">
        <f t="shared" si="9"/>
        <v/>
      </c>
      <c r="F180" s="64" t="str">
        <f t="shared" si="11"/>
        <v>-</v>
      </c>
      <c r="G180" s="58"/>
      <c r="H180" s="20"/>
      <c r="I180" s="20"/>
      <c r="J180" s="20" t="s">
        <v>51</v>
      </c>
      <c r="K180" s="21" t="s">
        <v>51</v>
      </c>
      <c r="L180" s="21" t="s">
        <v>51</v>
      </c>
      <c r="M180" s="22" t="s">
        <v>51</v>
      </c>
      <c r="N180" s="22" t="s">
        <v>51</v>
      </c>
      <c r="O180" s="22"/>
      <c r="P180" s="23" t="s">
        <v>51</v>
      </c>
      <c r="Q180" s="46"/>
    </row>
    <row r="181" spans="1:17" ht="15.75" hidden="1" customHeight="1">
      <c r="A181" s="7"/>
      <c r="B181" s="18" t="str">
        <f t="shared" si="6"/>
        <v/>
      </c>
      <c r="C181" s="18" t="str">
        <f t="shared" si="7"/>
        <v/>
      </c>
      <c r="D181" s="18" t="str">
        <f t="shared" si="8"/>
        <v/>
      </c>
      <c r="E181" s="18" t="str">
        <f t="shared" si="9"/>
        <v/>
      </c>
      <c r="F181" s="64" t="str">
        <f t="shared" si="11"/>
        <v>-</v>
      </c>
      <c r="G181" s="58"/>
      <c r="H181" s="20"/>
      <c r="I181" s="20"/>
      <c r="J181" s="20" t="s">
        <v>51</v>
      </c>
      <c r="K181" s="21" t="s">
        <v>51</v>
      </c>
      <c r="L181" s="21" t="s">
        <v>51</v>
      </c>
      <c r="M181" s="22" t="s">
        <v>51</v>
      </c>
      <c r="N181" s="22" t="s">
        <v>51</v>
      </c>
      <c r="O181" s="22"/>
      <c r="P181" s="23" t="s">
        <v>51</v>
      </c>
      <c r="Q181" s="46"/>
    </row>
    <row r="182" spans="1:17" ht="15.75" hidden="1" customHeight="1">
      <c r="A182" s="7"/>
      <c r="B182" s="18" t="str">
        <f t="shared" si="6"/>
        <v/>
      </c>
      <c r="C182" s="18" t="str">
        <f t="shared" si="7"/>
        <v/>
      </c>
      <c r="D182" s="18" t="str">
        <f t="shared" si="8"/>
        <v/>
      </c>
      <c r="E182" s="18" t="str">
        <f t="shared" si="9"/>
        <v/>
      </c>
      <c r="F182" s="64" t="str">
        <f t="shared" si="11"/>
        <v>-</v>
      </c>
      <c r="G182" s="58"/>
      <c r="H182" s="20"/>
      <c r="I182" s="20"/>
      <c r="J182" s="20" t="s">
        <v>51</v>
      </c>
      <c r="K182" s="21" t="s">
        <v>51</v>
      </c>
      <c r="L182" s="21" t="s">
        <v>51</v>
      </c>
      <c r="M182" s="22" t="s">
        <v>51</v>
      </c>
      <c r="N182" s="22" t="s">
        <v>51</v>
      </c>
      <c r="O182" s="22"/>
      <c r="P182" s="23" t="s">
        <v>51</v>
      </c>
      <c r="Q182" s="46"/>
    </row>
    <row r="183" spans="1:17" ht="15.75" hidden="1" customHeight="1">
      <c r="A183" s="7"/>
      <c r="B183" s="18" t="str">
        <f t="shared" si="6"/>
        <v/>
      </c>
      <c r="C183" s="18" t="str">
        <f t="shared" si="7"/>
        <v/>
      </c>
      <c r="D183" s="18" t="str">
        <f t="shared" si="8"/>
        <v/>
      </c>
      <c r="E183" s="18" t="str">
        <f t="shared" si="9"/>
        <v/>
      </c>
      <c r="F183" s="64" t="str">
        <f t="shared" si="11"/>
        <v>-</v>
      </c>
      <c r="G183" s="58"/>
      <c r="H183" s="20"/>
      <c r="I183" s="20"/>
      <c r="J183" s="20" t="s">
        <v>51</v>
      </c>
      <c r="K183" s="21" t="s">
        <v>51</v>
      </c>
      <c r="L183" s="21" t="s">
        <v>51</v>
      </c>
      <c r="M183" s="22" t="s">
        <v>51</v>
      </c>
      <c r="N183" s="22" t="s">
        <v>51</v>
      </c>
      <c r="O183" s="22"/>
      <c r="P183" s="23" t="s">
        <v>51</v>
      </c>
      <c r="Q183" s="46"/>
    </row>
    <row r="184" spans="1:17" ht="15.75" hidden="1" customHeight="1">
      <c r="A184" s="7"/>
      <c r="B184" s="18" t="str">
        <f t="shared" si="6"/>
        <v/>
      </c>
      <c r="C184" s="18" t="str">
        <f t="shared" si="7"/>
        <v/>
      </c>
      <c r="D184" s="18" t="str">
        <f t="shared" si="8"/>
        <v/>
      </c>
      <c r="E184" s="18" t="str">
        <f t="shared" si="9"/>
        <v/>
      </c>
      <c r="F184" s="64" t="str">
        <f t="shared" si="11"/>
        <v>-</v>
      </c>
      <c r="G184" s="58"/>
      <c r="H184" s="20"/>
      <c r="I184" s="20"/>
      <c r="J184" s="20" t="s">
        <v>51</v>
      </c>
      <c r="K184" s="21" t="s">
        <v>51</v>
      </c>
      <c r="L184" s="21" t="s">
        <v>51</v>
      </c>
      <c r="M184" s="22" t="s">
        <v>51</v>
      </c>
      <c r="N184" s="22" t="s">
        <v>51</v>
      </c>
      <c r="O184" s="22"/>
      <c r="P184" s="23" t="s">
        <v>51</v>
      </c>
      <c r="Q184" s="46"/>
    </row>
    <row r="185" spans="1:17" ht="15.75" hidden="1" customHeight="1">
      <c r="A185" s="7"/>
      <c r="B185" s="18" t="str">
        <f t="shared" si="6"/>
        <v/>
      </c>
      <c r="C185" s="18" t="str">
        <f t="shared" si="7"/>
        <v/>
      </c>
      <c r="D185" s="18" t="str">
        <f t="shared" si="8"/>
        <v/>
      </c>
      <c r="E185" s="18" t="str">
        <f t="shared" si="9"/>
        <v/>
      </c>
      <c r="F185" s="64" t="str">
        <f t="shared" si="11"/>
        <v>-</v>
      </c>
      <c r="G185" s="58"/>
      <c r="H185" s="20"/>
      <c r="I185" s="20"/>
      <c r="J185" s="20" t="s">
        <v>51</v>
      </c>
      <c r="K185" s="21" t="s">
        <v>51</v>
      </c>
      <c r="L185" s="21" t="s">
        <v>51</v>
      </c>
      <c r="M185" s="22" t="s">
        <v>51</v>
      </c>
      <c r="N185" s="22" t="s">
        <v>51</v>
      </c>
      <c r="O185" s="22"/>
      <c r="P185" s="23" t="s">
        <v>51</v>
      </c>
      <c r="Q185" s="46"/>
    </row>
    <row r="186" spans="1:17" ht="15.75" hidden="1" customHeight="1">
      <c r="A186" s="7"/>
      <c r="B186" s="18" t="str">
        <f t="shared" si="6"/>
        <v/>
      </c>
      <c r="C186" s="18" t="str">
        <f t="shared" si="7"/>
        <v/>
      </c>
      <c r="D186" s="18" t="str">
        <f t="shared" si="8"/>
        <v/>
      </c>
      <c r="E186" s="18" t="str">
        <f t="shared" si="9"/>
        <v/>
      </c>
      <c r="F186" s="64" t="str">
        <f t="shared" si="11"/>
        <v>-</v>
      </c>
      <c r="G186" s="58"/>
      <c r="H186" s="20"/>
      <c r="I186" s="20"/>
      <c r="J186" s="20" t="s">
        <v>51</v>
      </c>
      <c r="K186" s="21" t="s">
        <v>51</v>
      </c>
      <c r="L186" s="21" t="s">
        <v>51</v>
      </c>
      <c r="M186" s="22" t="s">
        <v>51</v>
      </c>
      <c r="N186" s="22" t="s">
        <v>51</v>
      </c>
      <c r="O186" s="22"/>
      <c r="P186" s="23" t="s">
        <v>51</v>
      </c>
      <c r="Q186" s="46"/>
    </row>
    <row r="187" spans="1:17" ht="15.75" hidden="1" customHeight="1">
      <c r="A187" s="7"/>
      <c r="B187" s="18" t="str">
        <f t="shared" si="6"/>
        <v/>
      </c>
      <c r="C187" s="18" t="str">
        <f t="shared" si="7"/>
        <v/>
      </c>
      <c r="D187" s="18" t="str">
        <f t="shared" si="8"/>
        <v/>
      </c>
      <c r="E187" s="18" t="str">
        <f t="shared" si="9"/>
        <v/>
      </c>
      <c r="F187" s="64" t="str">
        <f t="shared" si="11"/>
        <v>-</v>
      </c>
      <c r="G187" s="58"/>
      <c r="H187" s="20"/>
      <c r="I187" s="20"/>
      <c r="J187" s="20" t="s">
        <v>51</v>
      </c>
      <c r="K187" s="21" t="s">
        <v>51</v>
      </c>
      <c r="L187" s="21" t="s">
        <v>51</v>
      </c>
      <c r="M187" s="22" t="s">
        <v>51</v>
      </c>
      <c r="N187" s="22" t="s">
        <v>51</v>
      </c>
      <c r="O187" s="22"/>
      <c r="P187" s="23" t="s">
        <v>51</v>
      </c>
      <c r="Q187" s="46"/>
    </row>
    <row r="188" spans="1:17" ht="15.75" hidden="1" customHeight="1">
      <c r="A188" s="7"/>
      <c r="B188" s="18" t="str">
        <f t="shared" si="6"/>
        <v/>
      </c>
      <c r="C188" s="18" t="str">
        <f t="shared" si="7"/>
        <v/>
      </c>
      <c r="D188" s="18" t="str">
        <f t="shared" si="8"/>
        <v/>
      </c>
      <c r="E188" s="18" t="str">
        <f t="shared" si="9"/>
        <v/>
      </c>
      <c r="F188" s="64" t="str">
        <f t="shared" si="11"/>
        <v>-</v>
      </c>
      <c r="G188" s="58"/>
      <c r="H188" s="20"/>
      <c r="I188" s="20"/>
      <c r="J188" s="20" t="s">
        <v>51</v>
      </c>
      <c r="K188" s="21" t="s">
        <v>51</v>
      </c>
      <c r="L188" s="21" t="s">
        <v>51</v>
      </c>
      <c r="M188" s="22" t="s">
        <v>51</v>
      </c>
      <c r="N188" s="22" t="s">
        <v>51</v>
      </c>
      <c r="O188" s="22"/>
      <c r="P188" s="23" t="s">
        <v>51</v>
      </c>
      <c r="Q188" s="46"/>
    </row>
    <row r="189" spans="1:17" ht="15.75" hidden="1" customHeight="1">
      <c r="A189" s="7"/>
      <c r="B189" s="18" t="str">
        <f t="shared" si="6"/>
        <v/>
      </c>
      <c r="C189" s="18" t="str">
        <f t="shared" si="7"/>
        <v/>
      </c>
      <c r="D189" s="18" t="str">
        <f t="shared" si="8"/>
        <v/>
      </c>
      <c r="E189" s="18" t="str">
        <f t="shared" si="9"/>
        <v/>
      </c>
      <c r="F189" s="64" t="str">
        <f t="shared" si="11"/>
        <v>-</v>
      </c>
      <c r="G189" s="58"/>
      <c r="H189" s="20"/>
      <c r="I189" s="20"/>
      <c r="J189" s="20" t="s">
        <v>51</v>
      </c>
      <c r="K189" s="21" t="s">
        <v>51</v>
      </c>
      <c r="L189" s="21" t="s">
        <v>51</v>
      </c>
      <c r="M189" s="22" t="s">
        <v>51</v>
      </c>
      <c r="N189" s="22" t="s">
        <v>51</v>
      </c>
      <c r="O189" s="22"/>
      <c r="P189" s="23" t="s">
        <v>51</v>
      </c>
      <c r="Q189" s="46"/>
    </row>
    <row r="190" spans="1:17" ht="15.75" hidden="1" customHeight="1">
      <c r="A190" s="7"/>
      <c r="B190" s="18" t="str">
        <f t="shared" si="6"/>
        <v/>
      </c>
      <c r="C190" s="18" t="str">
        <f t="shared" si="7"/>
        <v/>
      </c>
      <c r="D190" s="18" t="str">
        <f t="shared" si="8"/>
        <v/>
      </c>
      <c r="E190" s="18" t="str">
        <f t="shared" si="9"/>
        <v/>
      </c>
      <c r="F190" s="64" t="str">
        <f t="shared" si="11"/>
        <v>-</v>
      </c>
      <c r="G190" s="58"/>
      <c r="H190" s="20"/>
      <c r="I190" s="20"/>
      <c r="J190" s="20" t="s">
        <v>51</v>
      </c>
      <c r="K190" s="21" t="s">
        <v>51</v>
      </c>
      <c r="L190" s="21" t="s">
        <v>51</v>
      </c>
      <c r="M190" s="22" t="s">
        <v>51</v>
      </c>
      <c r="N190" s="22" t="s">
        <v>51</v>
      </c>
      <c r="O190" s="22"/>
      <c r="P190" s="23" t="s">
        <v>51</v>
      </c>
      <c r="Q190" s="46"/>
    </row>
    <row r="191" spans="1:17" ht="15.75" hidden="1" customHeight="1">
      <c r="A191" s="7"/>
      <c r="B191" s="18" t="str">
        <f t="shared" si="6"/>
        <v/>
      </c>
      <c r="C191" s="18" t="str">
        <f t="shared" si="7"/>
        <v/>
      </c>
      <c r="D191" s="18" t="str">
        <f t="shared" si="8"/>
        <v/>
      </c>
      <c r="E191" s="18" t="str">
        <f t="shared" si="9"/>
        <v/>
      </c>
      <c r="F191" s="64" t="str">
        <f t="shared" si="11"/>
        <v>-</v>
      </c>
      <c r="G191" s="58"/>
      <c r="H191" s="20"/>
      <c r="I191" s="20"/>
      <c r="J191" s="20" t="s">
        <v>51</v>
      </c>
      <c r="K191" s="21" t="s">
        <v>51</v>
      </c>
      <c r="L191" s="21" t="s">
        <v>51</v>
      </c>
      <c r="M191" s="22" t="s">
        <v>51</v>
      </c>
      <c r="N191" s="22" t="s">
        <v>51</v>
      </c>
      <c r="O191" s="22"/>
      <c r="P191" s="23" t="s">
        <v>51</v>
      </c>
      <c r="Q191" s="46"/>
    </row>
    <row r="192" spans="1:17" ht="15.75" hidden="1" customHeight="1">
      <c r="A192" s="7"/>
      <c r="B192" s="18" t="str">
        <f t="shared" si="6"/>
        <v/>
      </c>
      <c r="C192" s="18" t="str">
        <f t="shared" si="7"/>
        <v/>
      </c>
      <c r="D192" s="18" t="str">
        <f t="shared" si="8"/>
        <v/>
      </c>
      <c r="E192" s="18" t="str">
        <f t="shared" si="9"/>
        <v/>
      </c>
      <c r="F192" s="64" t="str">
        <f t="shared" si="11"/>
        <v>-</v>
      </c>
      <c r="G192" s="58"/>
      <c r="H192" s="20"/>
      <c r="I192" s="20"/>
      <c r="J192" s="20" t="s">
        <v>51</v>
      </c>
      <c r="K192" s="21" t="s">
        <v>51</v>
      </c>
      <c r="L192" s="21" t="s">
        <v>51</v>
      </c>
      <c r="M192" s="22" t="s">
        <v>51</v>
      </c>
      <c r="N192" s="22" t="s">
        <v>51</v>
      </c>
      <c r="O192" s="22"/>
      <c r="P192" s="23" t="s">
        <v>51</v>
      </c>
      <c r="Q192" s="46"/>
    </row>
    <row r="193" spans="1:17" ht="15.75" hidden="1" customHeight="1">
      <c r="A193" s="7"/>
      <c r="B193" s="18" t="str">
        <f t="shared" si="6"/>
        <v/>
      </c>
      <c r="C193" s="18" t="str">
        <f t="shared" si="7"/>
        <v/>
      </c>
      <c r="D193" s="18" t="str">
        <f t="shared" si="8"/>
        <v/>
      </c>
      <c r="E193" s="18" t="str">
        <f t="shared" si="9"/>
        <v/>
      </c>
      <c r="F193" s="64" t="str">
        <f t="shared" si="11"/>
        <v>-</v>
      </c>
      <c r="G193" s="58"/>
      <c r="H193" s="20"/>
      <c r="I193" s="20"/>
      <c r="J193" s="20" t="s">
        <v>51</v>
      </c>
      <c r="K193" s="21" t="s">
        <v>51</v>
      </c>
      <c r="L193" s="21" t="s">
        <v>51</v>
      </c>
      <c r="M193" s="22" t="s">
        <v>51</v>
      </c>
      <c r="N193" s="22" t="s">
        <v>51</v>
      </c>
      <c r="O193" s="22"/>
      <c r="P193" s="23" t="s">
        <v>51</v>
      </c>
      <c r="Q193" s="46"/>
    </row>
    <row r="194" spans="1:17" ht="15.75" hidden="1" customHeight="1">
      <c r="A194" s="7"/>
      <c r="B194" s="18" t="str">
        <f t="shared" si="6"/>
        <v/>
      </c>
      <c r="C194" s="18" t="str">
        <f t="shared" si="7"/>
        <v/>
      </c>
      <c r="D194" s="18" t="str">
        <f t="shared" si="8"/>
        <v/>
      </c>
      <c r="E194" s="18" t="str">
        <f t="shared" si="9"/>
        <v/>
      </c>
      <c r="F194" s="64" t="str">
        <f t="shared" si="11"/>
        <v>-</v>
      </c>
      <c r="G194" s="58"/>
      <c r="H194" s="20"/>
      <c r="I194" s="20"/>
      <c r="J194" s="20" t="s">
        <v>51</v>
      </c>
      <c r="K194" s="21" t="s">
        <v>51</v>
      </c>
      <c r="L194" s="21" t="s">
        <v>51</v>
      </c>
      <c r="M194" s="22" t="s">
        <v>51</v>
      </c>
      <c r="N194" s="22" t="s">
        <v>51</v>
      </c>
      <c r="O194" s="22"/>
      <c r="P194" s="23" t="s">
        <v>51</v>
      </c>
      <c r="Q194" s="46"/>
    </row>
    <row r="195" spans="1:17" ht="15.75" hidden="1" customHeight="1">
      <c r="A195" s="7"/>
      <c r="B195" s="18" t="str">
        <f t="shared" si="6"/>
        <v/>
      </c>
      <c r="C195" s="18" t="str">
        <f t="shared" si="7"/>
        <v/>
      </c>
      <c r="D195" s="18" t="str">
        <f t="shared" si="8"/>
        <v/>
      </c>
      <c r="E195" s="18" t="str">
        <f t="shared" si="9"/>
        <v/>
      </c>
      <c r="F195" s="64" t="str">
        <f t="shared" si="11"/>
        <v>-</v>
      </c>
      <c r="G195" s="58"/>
      <c r="H195" s="20"/>
      <c r="I195" s="20"/>
      <c r="J195" s="20" t="s">
        <v>51</v>
      </c>
      <c r="K195" s="21" t="s">
        <v>51</v>
      </c>
      <c r="L195" s="21" t="s">
        <v>51</v>
      </c>
      <c r="M195" s="22" t="s">
        <v>51</v>
      </c>
      <c r="N195" s="22" t="s">
        <v>51</v>
      </c>
      <c r="O195" s="22"/>
      <c r="P195" s="23" t="s">
        <v>51</v>
      </c>
      <c r="Q195" s="46"/>
    </row>
    <row r="196" spans="1:17" ht="15.75" hidden="1" customHeight="1">
      <c r="A196" s="7"/>
      <c r="B196" s="18" t="str">
        <f t="shared" si="6"/>
        <v/>
      </c>
      <c r="C196" s="18" t="str">
        <f t="shared" si="7"/>
        <v/>
      </c>
      <c r="D196" s="18" t="str">
        <f t="shared" si="8"/>
        <v/>
      </c>
      <c r="E196" s="18" t="str">
        <f t="shared" si="9"/>
        <v/>
      </c>
      <c r="F196" s="64" t="str">
        <f t="shared" si="11"/>
        <v>-</v>
      </c>
      <c r="G196" s="58"/>
      <c r="H196" s="20"/>
      <c r="I196" s="20"/>
      <c r="J196" s="20" t="s">
        <v>51</v>
      </c>
      <c r="K196" s="21" t="s">
        <v>51</v>
      </c>
      <c r="L196" s="21" t="s">
        <v>51</v>
      </c>
      <c r="M196" s="22" t="s">
        <v>51</v>
      </c>
      <c r="N196" s="22" t="s">
        <v>51</v>
      </c>
      <c r="O196" s="22"/>
      <c r="P196" s="23" t="s">
        <v>51</v>
      </c>
      <c r="Q196" s="46"/>
    </row>
    <row r="197" spans="1:17" ht="15.75" hidden="1" customHeight="1">
      <c r="A197" s="7"/>
      <c r="B197" s="18" t="str">
        <f t="shared" si="6"/>
        <v/>
      </c>
      <c r="C197" s="18" t="str">
        <f t="shared" si="7"/>
        <v/>
      </c>
      <c r="D197" s="18" t="str">
        <f t="shared" si="8"/>
        <v/>
      </c>
      <c r="E197" s="18" t="str">
        <f t="shared" si="9"/>
        <v/>
      </c>
      <c r="F197" s="64" t="str">
        <f t="shared" si="11"/>
        <v>-</v>
      </c>
      <c r="G197" s="58"/>
      <c r="H197" s="20"/>
      <c r="I197" s="20"/>
      <c r="J197" s="20" t="s">
        <v>51</v>
      </c>
      <c r="K197" s="21" t="s">
        <v>51</v>
      </c>
      <c r="L197" s="21" t="s">
        <v>51</v>
      </c>
      <c r="M197" s="22" t="s">
        <v>51</v>
      </c>
      <c r="N197" s="22" t="s">
        <v>51</v>
      </c>
      <c r="O197" s="22"/>
      <c r="P197" s="23" t="s">
        <v>51</v>
      </c>
      <c r="Q197" s="46"/>
    </row>
    <row r="198" spans="1:17" ht="15.75" hidden="1" customHeight="1">
      <c r="A198" s="7"/>
      <c r="B198" s="18" t="str">
        <f t="shared" si="6"/>
        <v/>
      </c>
      <c r="C198" s="18" t="str">
        <f t="shared" si="7"/>
        <v/>
      </c>
      <c r="D198" s="18" t="str">
        <f t="shared" si="8"/>
        <v/>
      </c>
      <c r="E198" s="18" t="str">
        <f t="shared" si="9"/>
        <v/>
      </c>
      <c r="F198" s="64" t="str">
        <f t="shared" si="11"/>
        <v>-</v>
      </c>
      <c r="G198" s="58"/>
      <c r="H198" s="20"/>
      <c r="I198" s="20"/>
      <c r="J198" s="20" t="s">
        <v>51</v>
      </c>
      <c r="K198" s="21" t="s">
        <v>51</v>
      </c>
      <c r="L198" s="21" t="s">
        <v>51</v>
      </c>
      <c r="M198" s="22" t="s">
        <v>51</v>
      </c>
      <c r="N198" s="22" t="s">
        <v>51</v>
      </c>
      <c r="O198" s="22"/>
      <c r="P198" s="23" t="s">
        <v>51</v>
      </c>
      <c r="Q198" s="46"/>
    </row>
    <row r="199" spans="1:17" ht="15.75" hidden="1" customHeight="1">
      <c r="A199" s="7"/>
      <c r="B199" s="18" t="str">
        <f t="shared" si="6"/>
        <v/>
      </c>
      <c r="C199" s="18" t="str">
        <f t="shared" si="7"/>
        <v/>
      </c>
      <c r="D199" s="18" t="str">
        <f t="shared" si="8"/>
        <v/>
      </c>
      <c r="E199" s="18" t="str">
        <f t="shared" si="9"/>
        <v/>
      </c>
      <c r="F199" s="64" t="str">
        <f t="shared" si="11"/>
        <v>-</v>
      </c>
      <c r="G199" s="58"/>
      <c r="H199" s="20"/>
      <c r="I199" s="20"/>
      <c r="J199" s="20" t="s">
        <v>51</v>
      </c>
      <c r="K199" s="21" t="s">
        <v>51</v>
      </c>
      <c r="L199" s="21" t="s">
        <v>51</v>
      </c>
      <c r="M199" s="22" t="s">
        <v>51</v>
      </c>
      <c r="N199" s="22" t="s">
        <v>51</v>
      </c>
      <c r="O199" s="22"/>
      <c r="P199" s="23" t="s">
        <v>51</v>
      </c>
      <c r="Q199" s="46"/>
    </row>
    <row r="200" spans="1:17" ht="15.75" hidden="1" customHeight="1">
      <c r="A200" s="7"/>
      <c r="B200" s="18" t="str">
        <f t="shared" si="6"/>
        <v/>
      </c>
      <c r="C200" s="18" t="str">
        <f t="shared" si="7"/>
        <v/>
      </c>
      <c r="D200" s="18" t="str">
        <f t="shared" si="8"/>
        <v/>
      </c>
      <c r="E200" s="18" t="str">
        <f t="shared" si="9"/>
        <v/>
      </c>
      <c r="F200" s="64" t="str">
        <f t="shared" si="11"/>
        <v>-</v>
      </c>
      <c r="G200" s="58"/>
      <c r="H200" s="20"/>
      <c r="I200" s="20"/>
      <c r="J200" s="20" t="s">
        <v>51</v>
      </c>
      <c r="K200" s="21" t="s">
        <v>51</v>
      </c>
      <c r="L200" s="21" t="s">
        <v>51</v>
      </c>
      <c r="M200" s="22" t="s">
        <v>51</v>
      </c>
      <c r="N200" s="22" t="s">
        <v>51</v>
      </c>
      <c r="O200" s="22"/>
      <c r="P200" s="23" t="s">
        <v>51</v>
      </c>
      <c r="Q200" s="46"/>
    </row>
    <row r="201" spans="1:17" ht="27" hidden="1" customHeight="1">
      <c r="A201" s="17">
        <v>201512021104</v>
      </c>
      <c r="B201" s="65"/>
      <c r="C201" s="65"/>
      <c r="D201" s="65"/>
      <c r="E201" s="65"/>
      <c r="F201" s="58"/>
      <c r="G201" s="58"/>
      <c r="H201" s="58"/>
      <c r="I201" s="58"/>
      <c r="J201" s="58"/>
      <c r="K201" s="66"/>
      <c r="L201" s="66"/>
      <c r="M201" s="67"/>
      <c r="N201" s="67"/>
      <c r="O201" s="67"/>
      <c r="P201" s="68"/>
      <c r="Q201" s="46"/>
    </row>
    <row r="202" spans="1:17" ht="15.75" customHeight="1">
      <c r="A202" s="17"/>
      <c r="B202" s="65"/>
      <c r="C202" s="65"/>
      <c r="D202" s="65"/>
      <c r="E202" s="65"/>
      <c r="F202" s="58"/>
      <c r="G202" s="58"/>
      <c r="H202" s="58"/>
      <c r="I202" s="58"/>
      <c r="J202" s="58"/>
      <c r="K202" s="66"/>
      <c r="L202" s="66"/>
      <c r="M202" s="67"/>
      <c r="N202" s="67"/>
      <c r="O202" s="67"/>
      <c r="P202" s="68"/>
      <c r="Q202" s="46"/>
    </row>
    <row r="203" spans="1:17" ht="15.75" customHeight="1">
      <c r="A203" s="17"/>
      <c r="B203" s="65"/>
      <c r="C203" s="65"/>
      <c r="D203" s="65"/>
      <c r="E203" s="65"/>
      <c r="F203" s="58"/>
      <c r="G203" s="58"/>
      <c r="H203" s="58"/>
      <c r="I203" s="58"/>
      <c r="J203" s="58"/>
      <c r="K203" s="66"/>
      <c r="L203" s="66"/>
      <c r="M203" s="67"/>
      <c r="N203" s="67"/>
      <c r="O203" s="67"/>
      <c r="P203" s="68"/>
      <c r="Q203" s="46"/>
    </row>
    <row r="204" spans="1:17" ht="15.75" customHeight="1">
      <c r="A204" s="17"/>
      <c r="B204" s="65"/>
      <c r="C204" s="65"/>
      <c r="D204" s="65"/>
      <c r="E204" s="65"/>
      <c r="F204" s="58"/>
      <c r="G204" s="58"/>
      <c r="H204" s="58"/>
      <c r="I204" s="58"/>
      <c r="J204" s="58"/>
      <c r="K204" s="66"/>
      <c r="L204" s="66"/>
      <c r="M204" s="67"/>
      <c r="N204" s="67"/>
      <c r="O204" s="67"/>
      <c r="P204" s="68"/>
      <c r="Q204" s="46"/>
    </row>
    <row r="205" spans="1:17" ht="15.75" customHeight="1">
      <c r="A205" s="17"/>
      <c r="B205" s="65"/>
      <c r="C205" s="65"/>
      <c r="D205" s="65"/>
      <c r="E205" s="65"/>
      <c r="F205" s="58"/>
      <c r="G205" s="58"/>
      <c r="H205" s="58"/>
      <c r="I205" s="58"/>
      <c r="J205" s="58"/>
      <c r="K205" s="66"/>
      <c r="L205" s="66"/>
      <c r="M205" s="67"/>
      <c r="N205" s="67"/>
      <c r="O205" s="67"/>
      <c r="P205" s="68"/>
      <c r="Q205" s="46"/>
    </row>
    <row r="206" spans="1:17" ht="15.75" customHeight="1">
      <c r="A206" s="7"/>
      <c r="B206" s="65"/>
      <c r="C206" s="65"/>
      <c r="D206" s="65"/>
      <c r="E206" s="65"/>
      <c r="F206" s="58"/>
      <c r="G206" s="58"/>
      <c r="H206" s="58"/>
      <c r="I206" s="58"/>
      <c r="J206" s="58"/>
      <c r="K206" s="66"/>
      <c r="L206" s="66"/>
      <c r="M206" s="67"/>
      <c r="N206" s="67"/>
      <c r="O206" s="67"/>
      <c r="P206" s="68"/>
      <c r="Q206" s="46"/>
    </row>
    <row r="207" spans="1:17" ht="15.75" customHeight="1">
      <c r="A207" s="7"/>
      <c r="B207" s="65"/>
      <c r="C207" s="65"/>
      <c r="D207" s="65"/>
      <c r="E207" s="65"/>
      <c r="F207" s="58"/>
      <c r="G207" s="58"/>
      <c r="H207" s="58"/>
      <c r="I207" s="58"/>
      <c r="J207" s="58"/>
      <c r="K207" s="66"/>
      <c r="L207" s="66"/>
      <c r="M207" s="67"/>
      <c r="N207" s="67"/>
      <c r="O207" s="67"/>
      <c r="P207" s="68"/>
      <c r="Q207" s="46"/>
    </row>
    <row r="208" spans="1:17" ht="15.75" customHeight="1">
      <c r="A208" s="7"/>
      <c r="B208" s="65"/>
      <c r="C208" s="65"/>
      <c r="D208" s="65"/>
      <c r="E208" s="65"/>
      <c r="F208" s="58"/>
      <c r="G208" s="58"/>
      <c r="H208" s="58"/>
      <c r="I208" s="58"/>
      <c r="J208" s="58"/>
      <c r="K208" s="66"/>
      <c r="L208" s="66"/>
      <c r="M208" s="67"/>
      <c r="N208" s="67"/>
      <c r="O208" s="67"/>
      <c r="P208" s="68"/>
      <c r="Q208" s="46"/>
    </row>
    <row r="209" spans="1:17" ht="15.75" customHeight="1">
      <c r="A209" s="7"/>
      <c r="B209" s="65"/>
      <c r="C209" s="65"/>
      <c r="D209" s="65"/>
      <c r="E209" s="65"/>
      <c r="F209" s="58"/>
      <c r="G209" s="58"/>
      <c r="H209" s="58"/>
      <c r="I209" s="58"/>
      <c r="J209" s="58"/>
      <c r="K209" s="66"/>
      <c r="L209" s="66"/>
      <c r="M209" s="67"/>
      <c r="N209" s="67"/>
      <c r="O209" s="67"/>
      <c r="P209" s="68"/>
      <c r="Q209" s="46"/>
    </row>
    <row r="210" spans="1:17" ht="15.75" customHeight="1">
      <c r="A210" s="7"/>
      <c r="B210" s="65"/>
      <c r="C210" s="65"/>
      <c r="D210" s="65"/>
      <c r="E210" s="65"/>
      <c r="F210" s="58"/>
      <c r="G210" s="58"/>
      <c r="H210" s="58"/>
      <c r="I210" s="58"/>
      <c r="J210" s="58"/>
      <c r="K210" s="66"/>
      <c r="L210" s="66"/>
      <c r="M210" s="67"/>
      <c r="N210" s="67"/>
      <c r="O210" s="67"/>
      <c r="P210" s="68"/>
      <c r="Q210" s="46"/>
    </row>
    <row r="211" spans="1:17" ht="15.75" customHeight="1">
      <c r="A211" s="7"/>
      <c r="B211" s="65"/>
      <c r="C211" s="65"/>
      <c r="D211" s="65"/>
      <c r="E211" s="65"/>
      <c r="F211" s="58"/>
      <c r="G211" s="58"/>
      <c r="H211" s="58"/>
      <c r="I211" s="58"/>
      <c r="J211" s="58"/>
      <c r="K211" s="66"/>
      <c r="L211" s="66"/>
      <c r="M211" s="67"/>
      <c r="N211" s="67"/>
      <c r="O211" s="67"/>
      <c r="P211" s="68"/>
      <c r="Q211" s="46"/>
    </row>
    <row r="212" spans="1:17" ht="15.75" customHeight="1">
      <c r="A212" s="7"/>
      <c r="B212" s="65"/>
      <c r="C212" s="65"/>
      <c r="D212" s="65"/>
      <c r="E212" s="65"/>
      <c r="F212" s="58"/>
      <c r="G212" s="58"/>
      <c r="H212" s="58"/>
      <c r="I212" s="58"/>
      <c r="J212" s="58"/>
      <c r="K212" s="66"/>
      <c r="L212" s="66"/>
      <c r="M212" s="67"/>
      <c r="N212" s="67"/>
      <c r="O212" s="67"/>
      <c r="P212" s="68"/>
      <c r="Q212" s="46"/>
    </row>
    <row r="213" spans="1:17" ht="15.75" customHeight="1">
      <c r="A213" s="7"/>
      <c r="B213" s="65"/>
      <c r="C213" s="65"/>
      <c r="D213" s="65"/>
      <c r="E213" s="65"/>
      <c r="F213" s="58"/>
      <c r="G213" s="58"/>
      <c r="H213" s="58"/>
      <c r="I213" s="58"/>
      <c r="J213" s="58"/>
      <c r="K213" s="66"/>
      <c r="L213" s="66"/>
      <c r="M213" s="67"/>
      <c r="N213" s="67"/>
      <c r="O213" s="67"/>
      <c r="P213" s="68"/>
      <c r="Q213" s="46"/>
    </row>
    <row r="214" spans="1:17" ht="15.75" customHeight="1">
      <c r="A214" s="7"/>
      <c r="B214" s="65"/>
      <c r="C214" s="65"/>
      <c r="D214" s="65"/>
      <c r="E214" s="65"/>
      <c r="F214" s="58"/>
      <c r="G214" s="58"/>
      <c r="H214" s="58"/>
      <c r="I214" s="58"/>
      <c r="J214" s="58"/>
      <c r="K214" s="66"/>
      <c r="L214" s="66"/>
      <c r="M214" s="67"/>
      <c r="N214" s="67"/>
      <c r="O214" s="67"/>
      <c r="P214" s="68"/>
      <c r="Q214" s="46"/>
    </row>
    <row r="215" spans="1:17" ht="15.75" customHeight="1">
      <c r="A215" s="7"/>
      <c r="B215" s="65"/>
      <c r="C215" s="65"/>
      <c r="D215" s="65"/>
      <c r="E215" s="65"/>
      <c r="F215" s="58"/>
      <c r="G215" s="58"/>
      <c r="H215" s="58"/>
      <c r="I215" s="58"/>
      <c r="J215" s="58"/>
      <c r="K215" s="66"/>
      <c r="L215" s="66"/>
      <c r="M215" s="67"/>
      <c r="N215" s="67"/>
      <c r="O215" s="67"/>
      <c r="P215" s="68"/>
      <c r="Q215" s="46"/>
    </row>
    <row r="216" spans="1:17" ht="15.75" customHeight="1">
      <c r="A216" s="7"/>
      <c r="B216" s="65"/>
      <c r="C216" s="65"/>
      <c r="D216" s="65"/>
      <c r="E216" s="65"/>
      <c r="F216" s="58"/>
      <c r="G216" s="58"/>
      <c r="H216" s="58"/>
      <c r="I216" s="58"/>
      <c r="J216" s="58"/>
      <c r="K216" s="66"/>
      <c r="L216" s="66"/>
      <c r="M216" s="67"/>
      <c r="N216" s="67"/>
      <c r="O216" s="67"/>
      <c r="P216" s="68"/>
      <c r="Q216" s="46"/>
    </row>
    <row r="217" spans="1:17" ht="15.75" customHeight="1">
      <c r="A217" s="7"/>
      <c r="B217" s="65"/>
      <c r="C217" s="65"/>
      <c r="D217" s="65"/>
      <c r="E217" s="65"/>
      <c r="F217" s="58"/>
      <c r="G217" s="58"/>
      <c r="H217" s="58"/>
      <c r="I217" s="58"/>
      <c r="J217" s="58"/>
      <c r="K217" s="66"/>
      <c r="L217" s="66"/>
      <c r="M217" s="67"/>
      <c r="N217" s="67"/>
      <c r="O217" s="67"/>
      <c r="P217" s="68"/>
      <c r="Q217" s="46"/>
    </row>
    <row r="218" spans="1:17" ht="15.75" customHeight="1">
      <c r="A218" s="7"/>
      <c r="B218" s="65"/>
      <c r="C218" s="65"/>
      <c r="D218" s="65"/>
      <c r="E218" s="65"/>
      <c r="F218" s="58"/>
      <c r="G218" s="58"/>
      <c r="H218" s="58"/>
      <c r="I218" s="58"/>
      <c r="J218" s="58"/>
      <c r="K218" s="66"/>
      <c r="L218" s="66"/>
      <c r="M218" s="67"/>
      <c r="N218" s="67"/>
      <c r="O218" s="67"/>
      <c r="P218" s="68"/>
      <c r="Q218" s="46"/>
    </row>
    <row r="219" spans="1:17" ht="15.75" customHeight="1">
      <c r="A219" s="7"/>
      <c r="B219" s="65"/>
      <c r="C219" s="65"/>
      <c r="D219" s="65"/>
      <c r="E219" s="65"/>
      <c r="F219" s="58"/>
      <c r="G219" s="58"/>
      <c r="H219" s="58"/>
      <c r="I219" s="58"/>
      <c r="J219" s="58"/>
      <c r="K219" s="66"/>
      <c r="L219" s="66"/>
      <c r="M219" s="67"/>
      <c r="N219" s="67"/>
      <c r="O219" s="67"/>
      <c r="P219" s="68"/>
      <c r="Q219" s="46"/>
    </row>
    <row r="220" spans="1:17" ht="15.75" customHeight="1">
      <c r="A220" s="7"/>
      <c r="B220" s="65"/>
      <c r="C220" s="65"/>
      <c r="D220" s="65"/>
      <c r="E220" s="65"/>
      <c r="F220" s="58"/>
      <c r="G220" s="58"/>
      <c r="H220" s="58"/>
      <c r="I220" s="58"/>
      <c r="J220" s="58"/>
      <c r="K220" s="66"/>
      <c r="L220" s="66"/>
      <c r="M220" s="67"/>
      <c r="N220" s="67"/>
      <c r="O220" s="67"/>
      <c r="P220" s="68"/>
      <c r="Q220" s="46"/>
    </row>
    <row r="221" spans="1:17" ht="15.75" customHeight="1">
      <c r="A221" s="7"/>
      <c r="B221" s="65"/>
      <c r="C221" s="65"/>
      <c r="D221" s="65"/>
      <c r="E221" s="65"/>
      <c r="F221" s="58"/>
      <c r="G221" s="58"/>
      <c r="H221" s="58"/>
      <c r="I221" s="58"/>
      <c r="J221" s="58"/>
      <c r="K221" s="66"/>
      <c r="L221" s="66"/>
      <c r="M221" s="67"/>
      <c r="N221" s="67"/>
      <c r="O221" s="67"/>
      <c r="P221" s="68"/>
      <c r="Q221" s="46"/>
    </row>
    <row r="222" spans="1:17" ht="15.75" customHeight="1">
      <c r="A222" s="7"/>
      <c r="B222" s="65"/>
      <c r="C222" s="65"/>
      <c r="D222" s="65"/>
      <c r="E222" s="65"/>
      <c r="F222" s="58"/>
      <c r="G222" s="58"/>
      <c r="H222" s="58"/>
      <c r="I222" s="58"/>
      <c r="J222" s="58"/>
      <c r="K222" s="66"/>
      <c r="L222" s="66"/>
      <c r="M222" s="67"/>
      <c r="N222" s="67"/>
      <c r="O222" s="67"/>
      <c r="P222" s="68"/>
      <c r="Q222" s="46"/>
    </row>
    <row r="223" spans="1:17" ht="15.75" customHeight="1">
      <c r="A223" s="7"/>
      <c r="B223" s="65"/>
      <c r="C223" s="65"/>
      <c r="D223" s="65"/>
      <c r="E223" s="65"/>
      <c r="F223" s="58"/>
      <c r="G223" s="58"/>
      <c r="H223" s="58"/>
      <c r="I223" s="58"/>
      <c r="J223" s="58"/>
      <c r="K223" s="66"/>
      <c r="L223" s="66"/>
      <c r="M223" s="67"/>
      <c r="N223" s="67"/>
      <c r="O223" s="67"/>
      <c r="P223" s="68"/>
      <c r="Q223" s="46"/>
    </row>
    <row r="224" spans="1:17" ht="15.75" customHeight="1">
      <c r="A224" s="7"/>
      <c r="B224" s="65"/>
      <c r="C224" s="65"/>
      <c r="D224" s="65"/>
      <c r="E224" s="65"/>
      <c r="F224" s="58"/>
      <c r="G224" s="58"/>
      <c r="H224" s="58"/>
      <c r="I224" s="58"/>
      <c r="J224" s="58"/>
      <c r="K224" s="66"/>
      <c r="L224" s="66"/>
      <c r="M224" s="67"/>
      <c r="N224" s="67"/>
      <c r="O224" s="67"/>
      <c r="P224" s="68"/>
      <c r="Q224" s="46"/>
    </row>
    <row r="225" spans="1:17" ht="15.75" customHeight="1">
      <c r="A225" s="7"/>
      <c r="B225" s="65"/>
      <c r="C225" s="65"/>
      <c r="D225" s="65"/>
      <c r="E225" s="65"/>
      <c r="F225" s="58"/>
      <c r="G225" s="58"/>
      <c r="H225" s="58"/>
      <c r="I225" s="58"/>
      <c r="J225" s="58"/>
      <c r="K225" s="66"/>
      <c r="L225" s="66"/>
      <c r="M225" s="67"/>
      <c r="N225" s="67"/>
      <c r="O225" s="67"/>
      <c r="P225" s="68"/>
      <c r="Q225" s="46"/>
    </row>
    <row r="226" spans="1:17" ht="15.75" customHeight="1">
      <c r="A226" s="7"/>
      <c r="B226" s="65"/>
      <c r="C226" s="65"/>
      <c r="D226" s="65"/>
      <c r="E226" s="65"/>
      <c r="F226" s="58"/>
      <c r="G226" s="58"/>
      <c r="H226" s="58"/>
      <c r="I226" s="58"/>
      <c r="J226" s="58"/>
      <c r="K226" s="66"/>
      <c r="L226" s="66"/>
      <c r="M226" s="67"/>
      <c r="N226" s="67"/>
      <c r="O226" s="67"/>
      <c r="P226" s="68"/>
      <c r="Q226" s="46"/>
    </row>
    <row r="227" spans="1:17" ht="15.75" customHeight="1">
      <c r="A227" s="7"/>
      <c r="B227" s="65"/>
      <c r="C227" s="65"/>
      <c r="D227" s="65"/>
      <c r="E227" s="65"/>
      <c r="F227" s="58"/>
      <c r="G227" s="58"/>
      <c r="H227" s="58"/>
      <c r="I227" s="58"/>
      <c r="J227" s="58"/>
      <c r="K227" s="66"/>
      <c r="L227" s="66"/>
      <c r="M227" s="67"/>
      <c r="N227" s="67"/>
      <c r="O227" s="67"/>
      <c r="P227" s="68"/>
      <c r="Q227" s="46"/>
    </row>
    <row r="228" spans="1:17" ht="15.75" customHeight="1">
      <c r="A228" s="7"/>
      <c r="B228" s="65"/>
      <c r="C228" s="65"/>
      <c r="D228" s="65"/>
      <c r="E228" s="65"/>
      <c r="F228" s="58"/>
      <c r="G228" s="58"/>
      <c r="H228" s="58"/>
      <c r="I228" s="58"/>
      <c r="J228" s="58"/>
      <c r="K228" s="66"/>
      <c r="L228" s="66"/>
      <c r="M228" s="67"/>
      <c r="N228" s="67"/>
      <c r="O228" s="67"/>
      <c r="P228" s="68"/>
      <c r="Q228" s="46"/>
    </row>
    <row r="229" spans="1:17" ht="15.75" customHeight="1">
      <c r="A229" s="7"/>
      <c r="B229" s="65"/>
      <c r="C229" s="65"/>
      <c r="D229" s="65"/>
      <c r="E229" s="65"/>
      <c r="F229" s="58"/>
      <c r="G229" s="58"/>
      <c r="H229" s="58"/>
      <c r="I229" s="58"/>
      <c r="J229" s="58"/>
      <c r="K229" s="66"/>
      <c r="L229" s="66"/>
      <c r="M229" s="67"/>
      <c r="N229" s="67"/>
      <c r="O229" s="67"/>
      <c r="P229" s="68"/>
      <c r="Q229" s="46"/>
    </row>
    <row r="230" spans="1:17" ht="15.75" customHeight="1">
      <c r="A230" s="7"/>
      <c r="B230" s="65"/>
      <c r="C230" s="65"/>
      <c r="D230" s="65"/>
      <c r="E230" s="65"/>
      <c r="F230" s="58"/>
      <c r="G230" s="58"/>
      <c r="H230" s="58"/>
      <c r="I230" s="58"/>
      <c r="J230" s="58"/>
      <c r="K230" s="66"/>
      <c r="L230" s="66"/>
      <c r="M230" s="67"/>
      <c r="N230" s="67"/>
      <c r="O230" s="67"/>
      <c r="P230" s="68"/>
      <c r="Q230" s="46"/>
    </row>
    <row r="231" spans="1:17" ht="15.75" customHeight="1">
      <c r="A231" s="7"/>
      <c r="B231" s="65"/>
      <c r="C231" s="65"/>
      <c r="D231" s="65"/>
      <c r="E231" s="65"/>
      <c r="F231" s="58"/>
      <c r="G231" s="58"/>
      <c r="H231" s="58"/>
      <c r="I231" s="58"/>
      <c r="J231" s="58"/>
      <c r="K231" s="66"/>
      <c r="L231" s="66"/>
      <c r="M231" s="67"/>
      <c r="N231" s="67"/>
      <c r="O231" s="67"/>
      <c r="P231" s="68"/>
      <c r="Q231" s="46"/>
    </row>
    <row r="232" spans="1:17" ht="15.75" customHeight="1">
      <c r="A232" s="7"/>
      <c r="B232" s="65"/>
      <c r="C232" s="65"/>
      <c r="D232" s="65"/>
      <c r="E232" s="65"/>
      <c r="F232" s="58"/>
      <c r="G232" s="58"/>
      <c r="H232" s="58"/>
      <c r="I232" s="58"/>
      <c r="J232" s="58"/>
      <c r="K232" s="66"/>
      <c r="L232" s="66"/>
      <c r="M232" s="67"/>
      <c r="N232" s="67"/>
      <c r="O232" s="67"/>
      <c r="P232" s="68"/>
      <c r="Q232" s="46"/>
    </row>
    <row r="233" spans="1:17" ht="15.75" customHeight="1">
      <c r="A233" s="7"/>
      <c r="B233" s="65"/>
      <c r="C233" s="65"/>
      <c r="D233" s="65"/>
      <c r="E233" s="65"/>
      <c r="F233" s="58"/>
      <c r="G233" s="58"/>
      <c r="H233" s="58"/>
      <c r="I233" s="58"/>
      <c r="J233" s="58"/>
      <c r="K233" s="66"/>
      <c r="L233" s="66"/>
      <c r="M233" s="67"/>
      <c r="N233" s="67"/>
      <c r="O233" s="67"/>
      <c r="P233" s="68"/>
      <c r="Q233" s="46"/>
    </row>
    <row r="234" spans="1:17" ht="15.75" customHeight="1">
      <c r="A234" s="7"/>
      <c r="B234" s="65"/>
      <c r="C234" s="65"/>
      <c r="D234" s="65"/>
      <c r="E234" s="65"/>
      <c r="F234" s="58"/>
      <c r="G234" s="58"/>
      <c r="H234" s="58"/>
      <c r="I234" s="58"/>
      <c r="J234" s="58"/>
      <c r="K234" s="66"/>
      <c r="L234" s="66"/>
      <c r="M234" s="67"/>
      <c r="N234" s="67"/>
      <c r="O234" s="67"/>
      <c r="P234" s="68"/>
      <c r="Q234" s="46"/>
    </row>
    <row r="235" spans="1:17" ht="15.75" customHeight="1">
      <c r="A235" s="7"/>
      <c r="B235" s="65"/>
      <c r="C235" s="65"/>
      <c r="D235" s="65"/>
      <c r="E235" s="65"/>
      <c r="F235" s="58"/>
      <c r="G235" s="58"/>
      <c r="H235" s="58"/>
      <c r="I235" s="58"/>
      <c r="J235" s="58"/>
      <c r="K235" s="66"/>
      <c r="L235" s="66"/>
      <c r="M235" s="67"/>
      <c r="N235" s="67"/>
      <c r="O235" s="67"/>
      <c r="P235" s="68"/>
      <c r="Q235" s="46"/>
    </row>
    <row r="236" spans="1:17" ht="15.75" customHeight="1">
      <c r="A236" s="7"/>
      <c r="B236" s="65"/>
      <c r="C236" s="65"/>
      <c r="D236" s="65"/>
      <c r="E236" s="65"/>
      <c r="F236" s="58"/>
      <c r="G236" s="58"/>
      <c r="H236" s="58"/>
      <c r="I236" s="58"/>
      <c r="J236" s="58"/>
      <c r="K236" s="66"/>
      <c r="L236" s="66"/>
      <c r="M236" s="67"/>
      <c r="N236" s="67"/>
      <c r="O236" s="67"/>
      <c r="P236" s="68"/>
      <c r="Q236" s="46"/>
    </row>
    <row r="237" spans="1:17" ht="15.75" customHeight="1">
      <c r="A237" s="7"/>
      <c r="B237" s="65"/>
      <c r="C237" s="65"/>
      <c r="D237" s="65"/>
      <c r="E237" s="65"/>
      <c r="F237" s="58"/>
      <c r="G237" s="58"/>
      <c r="H237" s="58"/>
      <c r="I237" s="58"/>
      <c r="J237" s="58"/>
      <c r="K237" s="66"/>
      <c r="L237" s="66"/>
      <c r="M237" s="67"/>
      <c r="N237" s="67"/>
      <c r="O237" s="67"/>
      <c r="P237" s="68"/>
      <c r="Q237" s="46"/>
    </row>
    <row r="238" spans="1:17" ht="15.75" customHeight="1">
      <c r="A238" s="7"/>
      <c r="B238" s="65"/>
      <c r="C238" s="65"/>
      <c r="D238" s="65"/>
      <c r="E238" s="65"/>
      <c r="F238" s="58"/>
      <c r="G238" s="58"/>
      <c r="H238" s="58"/>
      <c r="I238" s="58"/>
      <c r="J238" s="58"/>
      <c r="K238" s="66"/>
      <c r="L238" s="66"/>
      <c r="M238" s="67"/>
      <c r="N238" s="67"/>
      <c r="O238" s="67"/>
      <c r="P238" s="68"/>
      <c r="Q238" s="46"/>
    </row>
    <row r="239" spans="1:17" ht="15.75" customHeight="1">
      <c r="A239" s="7"/>
      <c r="B239" s="65"/>
      <c r="C239" s="65"/>
      <c r="D239" s="65"/>
      <c r="E239" s="65"/>
      <c r="F239" s="58"/>
      <c r="G239" s="58"/>
      <c r="H239" s="58"/>
      <c r="I239" s="58"/>
      <c r="J239" s="58"/>
      <c r="K239" s="66"/>
      <c r="L239" s="66"/>
      <c r="M239" s="67"/>
      <c r="N239" s="67"/>
      <c r="O239" s="67"/>
      <c r="P239" s="68"/>
      <c r="Q239" s="46"/>
    </row>
    <row r="240" spans="1:17" ht="15.75" customHeight="1">
      <c r="A240" s="7"/>
      <c r="B240" s="65"/>
      <c r="C240" s="65"/>
      <c r="D240" s="65"/>
      <c r="E240" s="65"/>
      <c r="F240" s="58"/>
      <c r="G240" s="58"/>
      <c r="H240" s="58"/>
      <c r="I240" s="58"/>
      <c r="J240" s="58"/>
      <c r="K240" s="66"/>
      <c r="L240" s="66"/>
      <c r="M240" s="67"/>
      <c r="N240" s="67"/>
      <c r="O240" s="67"/>
      <c r="P240" s="68"/>
      <c r="Q240" s="46"/>
    </row>
    <row r="241" spans="1:17" ht="15.75" customHeight="1">
      <c r="A241" s="7"/>
      <c r="B241" s="65"/>
      <c r="C241" s="65"/>
      <c r="D241" s="65"/>
      <c r="E241" s="65"/>
      <c r="F241" s="58"/>
      <c r="G241" s="58"/>
      <c r="H241" s="58"/>
      <c r="I241" s="58"/>
      <c r="J241" s="58"/>
      <c r="K241" s="66"/>
      <c r="L241" s="66"/>
      <c r="M241" s="67"/>
      <c r="N241" s="67"/>
      <c r="O241" s="67"/>
      <c r="P241" s="68"/>
      <c r="Q241" s="46"/>
    </row>
    <row r="242" spans="1:17" ht="15.75" customHeight="1">
      <c r="A242" s="7"/>
      <c r="B242" s="65"/>
      <c r="C242" s="65"/>
      <c r="D242" s="65"/>
      <c r="E242" s="65"/>
      <c r="F242" s="58"/>
      <c r="G242" s="58"/>
      <c r="H242" s="58"/>
      <c r="I242" s="58"/>
      <c r="J242" s="58"/>
      <c r="K242" s="66"/>
      <c r="L242" s="66"/>
      <c r="M242" s="67"/>
      <c r="N242" s="67"/>
      <c r="O242" s="67"/>
      <c r="P242" s="68"/>
      <c r="Q242" s="46"/>
    </row>
    <row r="243" spans="1:17" ht="15.75" customHeight="1">
      <c r="A243" s="7"/>
      <c r="B243" s="65"/>
      <c r="C243" s="65"/>
      <c r="D243" s="65"/>
      <c r="E243" s="65"/>
      <c r="F243" s="58"/>
      <c r="G243" s="58"/>
      <c r="H243" s="58"/>
      <c r="I243" s="58"/>
      <c r="J243" s="58"/>
      <c r="K243" s="66"/>
      <c r="L243" s="66"/>
      <c r="M243" s="67"/>
      <c r="N243" s="67"/>
      <c r="O243" s="67"/>
      <c r="P243" s="68"/>
      <c r="Q243" s="46"/>
    </row>
    <row r="244" spans="1:17" ht="15.75" customHeight="1">
      <c r="A244" s="7"/>
      <c r="B244" s="65"/>
      <c r="C244" s="65"/>
      <c r="D244" s="65"/>
      <c r="E244" s="65"/>
      <c r="F244" s="58"/>
      <c r="G244" s="58"/>
      <c r="H244" s="58"/>
      <c r="I244" s="58"/>
      <c r="J244" s="58"/>
      <c r="K244" s="66"/>
      <c r="L244" s="66"/>
      <c r="M244" s="67"/>
      <c r="N244" s="67"/>
      <c r="O244" s="67"/>
      <c r="P244" s="68"/>
      <c r="Q244" s="46"/>
    </row>
    <row r="245" spans="1:17" ht="15.75" customHeight="1">
      <c r="A245" s="7"/>
      <c r="B245" s="65"/>
      <c r="C245" s="65"/>
      <c r="D245" s="65"/>
      <c r="E245" s="65"/>
      <c r="F245" s="58"/>
      <c r="G245" s="58"/>
      <c r="H245" s="58"/>
      <c r="I245" s="58"/>
      <c r="J245" s="58"/>
      <c r="K245" s="66"/>
      <c r="L245" s="66"/>
      <c r="M245" s="67"/>
      <c r="N245" s="67"/>
      <c r="O245" s="67"/>
      <c r="P245" s="68"/>
      <c r="Q245" s="46"/>
    </row>
    <row r="246" spans="1:17" ht="15.75" customHeight="1">
      <c r="A246" s="7"/>
      <c r="B246" s="65"/>
      <c r="C246" s="65"/>
      <c r="D246" s="65"/>
      <c r="E246" s="65"/>
      <c r="F246" s="58"/>
      <c r="G246" s="58"/>
      <c r="H246" s="58"/>
      <c r="I246" s="58"/>
      <c r="J246" s="58"/>
      <c r="K246" s="66"/>
      <c r="L246" s="66"/>
      <c r="M246" s="67"/>
      <c r="N246" s="67"/>
      <c r="O246" s="67"/>
      <c r="P246" s="68"/>
      <c r="Q246" s="46"/>
    </row>
    <row r="247" spans="1:17" ht="15.75" customHeight="1">
      <c r="A247" s="7"/>
      <c r="B247" s="65"/>
      <c r="C247" s="65"/>
      <c r="D247" s="65"/>
      <c r="E247" s="65"/>
      <c r="F247" s="58"/>
      <c r="G247" s="58"/>
      <c r="H247" s="58"/>
      <c r="I247" s="58"/>
      <c r="J247" s="58"/>
      <c r="K247" s="66"/>
      <c r="L247" s="66"/>
      <c r="M247" s="67"/>
      <c r="N247" s="67"/>
      <c r="O247" s="67"/>
      <c r="P247" s="68"/>
      <c r="Q247" s="46"/>
    </row>
    <row r="248" spans="1:17" ht="15.75" customHeight="1">
      <c r="A248" s="7"/>
      <c r="B248" s="65"/>
      <c r="C248" s="65"/>
      <c r="D248" s="65"/>
      <c r="E248" s="65"/>
      <c r="F248" s="58"/>
      <c r="G248" s="58"/>
      <c r="H248" s="58"/>
      <c r="I248" s="58"/>
      <c r="J248" s="58"/>
      <c r="K248" s="66"/>
      <c r="L248" s="66"/>
      <c r="M248" s="67"/>
      <c r="N248" s="67"/>
      <c r="O248" s="67"/>
      <c r="P248" s="68"/>
      <c r="Q248" s="46"/>
    </row>
    <row r="249" spans="1:17" ht="15.75" customHeight="1">
      <c r="A249" s="7"/>
      <c r="B249" s="65"/>
      <c r="C249" s="65"/>
      <c r="D249" s="65"/>
      <c r="E249" s="65"/>
      <c r="F249" s="58"/>
      <c r="G249" s="58"/>
      <c r="H249" s="58"/>
      <c r="I249" s="58"/>
      <c r="J249" s="58"/>
      <c r="K249" s="66"/>
      <c r="L249" s="66"/>
      <c r="M249" s="67"/>
      <c r="N249" s="67"/>
      <c r="O249" s="67"/>
      <c r="P249" s="68"/>
      <c r="Q249" s="46"/>
    </row>
    <row r="250" spans="1:17" ht="15.75" customHeight="1">
      <c r="A250" s="7"/>
      <c r="B250" s="65"/>
      <c r="C250" s="65"/>
      <c r="D250" s="65"/>
      <c r="E250" s="65"/>
      <c r="F250" s="58"/>
      <c r="G250" s="58"/>
      <c r="H250" s="58"/>
      <c r="I250" s="58"/>
      <c r="J250" s="58"/>
      <c r="K250" s="66"/>
      <c r="L250" s="66"/>
      <c r="M250" s="67"/>
      <c r="N250" s="67"/>
      <c r="O250" s="67"/>
      <c r="P250" s="68"/>
      <c r="Q250" s="46"/>
    </row>
    <row r="251" spans="1:17" ht="15.75" customHeight="1">
      <c r="A251" s="7"/>
      <c r="B251" s="65"/>
      <c r="C251" s="65"/>
      <c r="D251" s="65"/>
      <c r="E251" s="65"/>
      <c r="F251" s="58"/>
      <c r="G251" s="58"/>
      <c r="H251" s="58"/>
      <c r="I251" s="58"/>
      <c r="J251" s="58"/>
      <c r="K251" s="66"/>
      <c r="L251" s="66"/>
      <c r="M251" s="67"/>
      <c r="N251" s="67"/>
      <c r="O251" s="67"/>
      <c r="P251" s="68"/>
      <c r="Q251" s="46"/>
    </row>
    <row r="252" spans="1:17" ht="15.75" customHeight="1">
      <c r="A252" s="7"/>
      <c r="B252" s="65"/>
      <c r="C252" s="65"/>
      <c r="D252" s="65"/>
      <c r="E252" s="65"/>
      <c r="F252" s="58"/>
      <c r="G252" s="58"/>
      <c r="H252" s="58"/>
      <c r="I252" s="58"/>
      <c r="J252" s="58"/>
      <c r="K252" s="66"/>
      <c r="L252" s="66"/>
      <c r="M252" s="67"/>
      <c r="N252" s="67"/>
      <c r="O252" s="67"/>
      <c r="P252" s="68"/>
      <c r="Q252" s="46"/>
    </row>
    <row r="253" spans="1:17" ht="15.75" customHeight="1">
      <c r="A253" s="7"/>
      <c r="B253" s="65"/>
      <c r="C253" s="65"/>
      <c r="D253" s="65"/>
      <c r="E253" s="65"/>
      <c r="F253" s="58"/>
      <c r="G253" s="58"/>
      <c r="H253" s="58"/>
      <c r="I253" s="58"/>
      <c r="J253" s="58"/>
      <c r="K253" s="66"/>
      <c r="L253" s="66"/>
      <c r="M253" s="67"/>
      <c r="N253" s="67"/>
      <c r="O253" s="67"/>
      <c r="P253" s="68"/>
      <c r="Q253" s="46"/>
    </row>
    <row r="254" spans="1:17" ht="15.75" customHeight="1">
      <c r="A254" s="7"/>
      <c r="B254" s="65"/>
      <c r="C254" s="65"/>
      <c r="D254" s="65"/>
      <c r="E254" s="65"/>
      <c r="F254" s="58"/>
      <c r="G254" s="58"/>
      <c r="H254" s="58"/>
      <c r="I254" s="58"/>
      <c r="J254" s="58"/>
      <c r="K254" s="66"/>
      <c r="L254" s="66"/>
      <c r="M254" s="67"/>
      <c r="N254" s="67"/>
      <c r="O254" s="67"/>
      <c r="P254" s="68"/>
      <c r="Q254" s="46"/>
    </row>
    <row r="255" spans="1:17" ht="15.75" customHeight="1">
      <c r="A255" s="7"/>
      <c r="B255" s="65"/>
      <c r="C255" s="65"/>
      <c r="D255" s="65"/>
      <c r="E255" s="65"/>
      <c r="F255" s="58"/>
      <c r="G255" s="58"/>
      <c r="H255" s="58"/>
      <c r="I255" s="58"/>
      <c r="J255" s="58"/>
      <c r="K255" s="66"/>
      <c r="L255" s="66"/>
      <c r="M255" s="67"/>
      <c r="N255" s="67"/>
      <c r="O255" s="67"/>
      <c r="P255" s="68"/>
      <c r="Q255" s="46"/>
    </row>
    <row r="256" spans="1:17" ht="15.75" customHeight="1">
      <c r="A256" s="7"/>
      <c r="B256" s="65"/>
      <c r="C256" s="65"/>
      <c r="D256" s="65"/>
      <c r="E256" s="65"/>
      <c r="F256" s="58"/>
      <c r="G256" s="58"/>
      <c r="H256" s="58"/>
      <c r="I256" s="58"/>
      <c r="J256" s="58"/>
      <c r="K256" s="66"/>
      <c r="L256" s="66"/>
      <c r="M256" s="67"/>
      <c r="N256" s="67"/>
      <c r="O256" s="67"/>
      <c r="P256" s="68"/>
      <c r="Q256" s="46"/>
    </row>
    <row r="257" spans="1:17" ht="15.75" customHeight="1">
      <c r="A257" s="7"/>
      <c r="B257" s="65"/>
      <c r="C257" s="65"/>
      <c r="D257" s="65"/>
      <c r="E257" s="65"/>
      <c r="F257" s="58"/>
      <c r="G257" s="58"/>
      <c r="H257" s="58"/>
      <c r="I257" s="58"/>
      <c r="J257" s="58"/>
      <c r="K257" s="66"/>
      <c r="L257" s="66"/>
      <c r="M257" s="67"/>
      <c r="N257" s="67"/>
      <c r="O257" s="67"/>
      <c r="P257" s="68"/>
      <c r="Q257" s="46"/>
    </row>
    <row r="258" spans="1:17" ht="15.75" customHeight="1">
      <c r="A258" s="7"/>
      <c r="B258" s="65"/>
      <c r="C258" s="65"/>
      <c r="D258" s="65"/>
      <c r="E258" s="65"/>
      <c r="F258" s="58"/>
      <c r="G258" s="58"/>
      <c r="H258" s="58"/>
      <c r="I258" s="58"/>
      <c r="J258" s="58"/>
      <c r="K258" s="66"/>
      <c r="L258" s="66"/>
      <c r="M258" s="67"/>
      <c r="N258" s="67"/>
      <c r="O258" s="67"/>
      <c r="P258" s="68"/>
      <c r="Q258" s="46"/>
    </row>
    <row r="259" spans="1:17" ht="15.75" customHeight="1">
      <c r="A259" s="7"/>
      <c r="B259" s="65"/>
      <c r="C259" s="65"/>
      <c r="D259" s="65"/>
      <c r="E259" s="65"/>
      <c r="F259" s="58"/>
      <c r="G259" s="58"/>
      <c r="H259" s="58"/>
      <c r="I259" s="58"/>
      <c r="J259" s="58"/>
      <c r="K259" s="66"/>
      <c r="L259" s="66"/>
      <c r="M259" s="67"/>
      <c r="N259" s="67"/>
      <c r="O259" s="67"/>
      <c r="P259" s="68"/>
      <c r="Q259" s="46"/>
    </row>
    <row r="260" spans="1:17" ht="15.75" customHeight="1">
      <c r="A260" s="7"/>
      <c r="B260" s="65"/>
      <c r="C260" s="65"/>
      <c r="D260" s="65"/>
      <c r="E260" s="65"/>
      <c r="F260" s="58"/>
      <c r="G260" s="58"/>
      <c r="H260" s="58"/>
      <c r="I260" s="58"/>
      <c r="J260" s="58"/>
      <c r="K260" s="66"/>
      <c r="L260" s="66"/>
      <c r="M260" s="67"/>
      <c r="N260" s="67"/>
      <c r="O260" s="67"/>
      <c r="P260" s="68"/>
      <c r="Q260" s="46"/>
    </row>
    <row r="261" spans="1:17" ht="15.75" customHeight="1">
      <c r="A261" s="7"/>
      <c r="B261" s="65"/>
      <c r="C261" s="65"/>
      <c r="D261" s="65"/>
      <c r="E261" s="65"/>
      <c r="F261" s="58"/>
      <c r="G261" s="58"/>
      <c r="H261" s="58"/>
      <c r="I261" s="58"/>
      <c r="J261" s="58"/>
      <c r="K261" s="66"/>
      <c r="L261" s="66"/>
      <c r="M261" s="67"/>
      <c r="N261" s="67"/>
      <c r="O261" s="67"/>
      <c r="P261" s="68"/>
      <c r="Q261" s="46"/>
    </row>
    <row r="262" spans="1:17" ht="15.75" customHeight="1">
      <c r="A262" s="7"/>
      <c r="B262" s="65"/>
      <c r="C262" s="65"/>
      <c r="D262" s="65"/>
      <c r="E262" s="65"/>
      <c r="F262" s="58"/>
      <c r="G262" s="58"/>
      <c r="H262" s="58"/>
      <c r="I262" s="58"/>
      <c r="J262" s="58"/>
      <c r="K262" s="66"/>
      <c r="L262" s="66"/>
      <c r="M262" s="67"/>
      <c r="N262" s="67"/>
      <c r="O262" s="67"/>
      <c r="P262" s="68"/>
      <c r="Q262" s="46"/>
    </row>
    <row r="263" spans="1:17" ht="15.75" customHeight="1">
      <c r="A263" s="7"/>
      <c r="B263" s="65"/>
      <c r="C263" s="65"/>
      <c r="D263" s="65"/>
      <c r="E263" s="65"/>
      <c r="F263" s="58"/>
      <c r="G263" s="58"/>
      <c r="H263" s="58"/>
      <c r="I263" s="58"/>
      <c r="J263" s="58"/>
      <c r="K263" s="66"/>
      <c r="L263" s="66"/>
      <c r="M263" s="67"/>
      <c r="N263" s="67"/>
      <c r="O263" s="67"/>
      <c r="P263" s="68"/>
      <c r="Q263" s="46"/>
    </row>
    <row r="264" spans="1:17" ht="15.75" customHeight="1">
      <c r="A264" s="7"/>
      <c r="B264" s="65"/>
      <c r="C264" s="65"/>
      <c r="D264" s="65"/>
      <c r="E264" s="65"/>
      <c r="F264" s="58"/>
      <c r="G264" s="58"/>
      <c r="H264" s="58"/>
      <c r="I264" s="58"/>
      <c r="J264" s="58"/>
      <c r="K264" s="66"/>
      <c r="L264" s="66"/>
      <c r="M264" s="67"/>
      <c r="N264" s="67"/>
      <c r="O264" s="67"/>
      <c r="P264" s="68"/>
      <c r="Q264" s="46"/>
    </row>
    <row r="265" spans="1:17" ht="15.75" customHeight="1">
      <c r="A265" s="7"/>
      <c r="B265" s="65"/>
      <c r="C265" s="65"/>
      <c r="D265" s="65"/>
      <c r="E265" s="65"/>
      <c r="F265" s="58"/>
      <c r="G265" s="58"/>
      <c r="H265" s="58"/>
      <c r="I265" s="58"/>
      <c r="J265" s="58"/>
      <c r="K265" s="66"/>
      <c r="L265" s="66"/>
      <c r="M265" s="67"/>
      <c r="N265" s="67"/>
      <c r="O265" s="67"/>
      <c r="P265" s="68"/>
      <c r="Q265" s="46"/>
    </row>
    <row r="266" spans="1:17" ht="15.75" customHeight="1">
      <c r="A266" s="7"/>
      <c r="B266" s="65"/>
      <c r="C266" s="65"/>
      <c r="D266" s="65"/>
      <c r="E266" s="65"/>
      <c r="F266" s="58"/>
      <c r="G266" s="58"/>
      <c r="H266" s="58"/>
      <c r="I266" s="58"/>
      <c r="J266" s="58"/>
      <c r="K266" s="66"/>
      <c r="L266" s="66"/>
      <c r="M266" s="67"/>
      <c r="N266" s="67"/>
      <c r="O266" s="67"/>
      <c r="P266" s="68"/>
      <c r="Q266" s="46"/>
    </row>
    <row r="267" spans="1:17" ht="15.75" customHeight="1">
      <c r="A267" s="7"/>
      <c r="B267" s="65"/>
      <c r="C267" s="65"/>
      <c r="D267" s="65"/>
      <c r="E267" s="65"/>
      <c r="F267" s="58"/>
      <c r="G267" s="58"/>
      <c r="H267" s="58"/>
      <c r="I267" s="58"/>
      <c r="J267" s="58"/>
      <c r="K267" s="66"/>
      <c r="L267" s="66"/>
      <c r="M267" s="67"/>
      <c r="N267" s="67"/>
      <c r="O267" s="67"/>
      <c r="P267" s="68"/>
      <c r="Q267" s="46"/>
    </row>
    <row r="268" spans="1:17" ht="15.75" customHeight="1">
      <c r="A268" s="7"/>
      <c r="B268" s="65"/>
      <c r="C268" s="65"/>
      <c r="D268" s="65"/>
      <c r="E268" s="65"/>
      <c r="F268" s="58"/>
      <c r="G268" s="58"/>
      <c r="H268" s="58"/>
      <c r="I268" s="58"/>
      <c r="J268" s="58"/>
      <c r="K268" s="66"/>
      <c r="L268" s="66"/>
      <c r="M268" s="67"/>
      <c r="N268" s="67"/>
      <c r="O268" s="67"/>
      <c r="P268" s="68"/>
      <c r="Q268" s="46"/>
    </row>
    <row r="269" spans="1:17" ht="15.75" customHeight="1">
      <c r="A269" s="7"/>
      <c r="B269" s="65"/>
      <c r="C269" s="65"/>
      <c r="D269" s="65"/>
      <c r="E269" s="65"/>
      <c r="F269" s="58"/>
      <c r="G269" s="58"/>
      <c r="H269" s="58"/>
      <c r="I269" s="58"/>
      <c r="J269" s="58"/>
      <c r="K269" s="66"/>
      <c r="L269" s="66"/>
      <c r="M269" s="67"/>
      <c r="N269" s="67"/>
      <c r="O269" s="67"/>
      <c r="P269" s="68"/>
      <c r="Q269" s="46"/>
    </row>
    <row r="270" spans="1:17" ht="15.75" customHeight="1">
      <c r="A270" s="7"/>
      <c r="B270" s="65"/>
      <c r="C270" s="65"/>
      <c r="D270" s="65"/>
      <c r="E270" s="65"/>
      <c r="F270" s="58"/>
      <c r="G270" s="58"/>
      <c r="H270" s="58"/>
      <c r="I270" s="58"/>
      <c r="J270" s="58"/>
      <c r="K270" s="66"/>
      <c r="L270" s="66"/>
      <c r="M270" s="67"/>
      <c r="N270" s="67"/>
      <c r="O270" s="67"/>
      <c r="P270" s="68"/>
      <c r="Q270" s="46"/>
    </row>
    <row r="271" spans="1:17" ht="15.75" customHeight="1">
      <c r="A271" s="7"/>
      <c r="B271" s="65"/>
      <c r="C271" s="65"/>
      <c r="D271" s="65"/>
      <c r="E271" s="65"/>
      <c r="F271" s="58"/>
      <c r="G271" s="58"/>
      <c r="H271" s="58"/>
      <c r="I271" s="58"/>
      <c r="J271" s="58"/>
      <c r="K271" s="66"/>
      <c r="L271" s="66"/>
      <c r="M271" s="67"/>
      <c r="N271" s="67"/>
      <c r="O271" s="67"/>
      <c r="P271" s="68"/>
      <c r="Q271" s="46"/>
    </row>
    <row r="272" spans="1:17" ht="15.75" customHeight="1">
      <c r="A272" s="7"/>
      <c r="B272" s="65"/>
      <c r="C272" s="65"/>
      <c r="D272" s="65"/>
      <c r="E272" s="65"/>
      <c r="F272" s="58"/>
      <c r="G272" s="58"/>
      <c r="H272" s="58"/>
      <c r="I272" s="58"/>
      <c r="J272" s="58"/>
      <c r="K272" s="66"/>
      <c r="L272" s="66"/>
      <c r="M272" s="67"/>
      <c r="N272" s="67"/>
      <c r="O272" s="67"/>
      <c r="P272" s="68"/>
      <c r="Q272" s="46"/>
    </row>
    <row r="273" spans="1:17" ht="15.75" customHeight="1">
      <c r="A273" s="7"/>
      <c r="B273" s="65"/>
      <c r="C273" s="65"/>
      <c r="D273" s="65"/>
      <c r="E273" s="65"/>
      <c r="F273" s="58"/>
      <c r="G273" s="58"/>
      <c r="H273" s="58"/>
      <c r="I273" s="58"/>
      <c r="J273" s="58"/>
      <c r="K273" s="66"/>
      <c r="L273" s="66"/>
      <c r="M273" s="67"/>
      <c r="N273" s="67"/>
      <c r="O273" s="67"/>
      <c r="P273" s="68"/>
      <c r="Q273" s="46"/>
    </row>
    <row r="274" spans="1:17" ht="15.75" customHeight="1">
      <c r="A274" s="7"/>
      <c r="B274" s="65"/>
      <c r="C274" s="65"/>
      <c r="D274" s="65"/>
      <c r="E274" s="65"/>
      <c r="F274" s="58"/>
      <c r="G274" s="58"/>
      <c r="H274" s="58"/>
      <c r="I274" s="58"/>
      <c r="J274" s="58"/>
      <c r="K274" s="66"/>
      <c r="L274" s="66"/>
      <c r="M274" s="67"/>
      <c r="N274" s="67"/>
      <c r="O274" s="67"/>
      <c r="P274" s="68"/>
      <c r="Q274" s="46"/>
    </row>
    <row r="275" spans="1:17" ht="15.75" customHeight="1">
      <c r="A275" s="7"/>
      <c r="B275" s="65"/>
      <c r="C275" s="65"/>
      <c r="D275" s="65"/>
      <c r="E275" s="65"/>
      <c r="F275" s="58"/>
      <c r="G275" s="58"/>
      <c r="H275" s="58"/>
      <c r="I275" s="58"/>
      <c r="J275" s="58"/>
      <c r="K275" s="66"/>
      <c r="L275" s="66"/>
      <c r="M275" s="67"/>
      <c r="N275" s="67"/>
      <c r="O275" s="67"/>
      <c r="P275" s="68"/>
      <c r="Q275" s="46"/>
    </row>
    <row r="276" spans="1:17" ht="15.75" customHeight="1">
      <c r="A276" s="7"/>
      <c r="B276" s="65"/>
      <c r="C276" s="65"/>
      <c r="D276" s="65"/>
      <c r="E276" s="65"/>
      <c r="F276" s="58"/>
      <c r="G276" s="58"/>
      <c r="H276" s="58"/>
      <c r="I276" s="58"/>
      <c r="J276" s="58"/>
      <c r="K276" s="66"/>
      <c r="L276" s="66"/>
      <c r="M276" s="67"/>
      <c r="N276" s="67"/>
      <c r="O276" s="67"/>
      <c r="P276" s="68"/>
      <c r="Q276" s="46"/>
    </row>
    <row r="277" spans="1:17" ht="15.75" customHeight="1">
      <c r="A277" s="7"/>
      <c r="B277" s="65"/>
      <c r="C277" s="65"/>
      <c r="D277" s="65"/>
      <c r="E277" s="65"/>
      <c r="F277" s="58"/>
      <c r="G277" s="58"/>
      <c r="H277" s="58"/>
      <c r="I277" s="58"/>
      <c r="J277" s="58"/>
      <c r="K277" s="66"/>
      <c r="L277" s="66"/>
      <c r="M277" s="67"/>
      <c r="N277" s="67"/>
      <c r="O277" s="67"/>
      <c r="P277" s="68"/>
      <c r="Q277" s="46"/>
    </row>
    <row r="278" spans="1:17" ht="15.75" customHeight="1">
      <c r="A278" s="7"/>
      <c r="B278" s="65"/>
      <c r="C278" s="65"/>
      <c r="D278" s="65"/>
      <c r="E278" s="65"/>
      <c r="F278" s="58"/>
      <c r="G278" s="58"/>
      <c r="H278" s="58"/>
      <c r="I278" s="58"/>
      <c r="J278" s="58"/>
      <c r="K278" s="66"/>
      <c r="L278" s="66"/>
      <c r="M278" s="67"/>
      <c r="N278" s="67"/>
      <c r="O278" s="67"/>
      <c r="P278" s="68"/>
      <c r="Q278" s="46"/>
    </row>
    <row r="279" spans="1:17" ht="15.75" customHeight="1">
      <c r="A279" s="7"/>
      <c r="B279" s="65"/>
      <c r="C279" s="65"/>
      <c r="D279" s="65"/>
      <c r="E279" s="65"/>
      <c r="F279" s="58"/>
      <c r="G279" s="58"/>
      <c r="H279" s="58"/>
      <c r="I279" s="58"/>
      <c r="J279" s="58"/>
      <c r="K279" s="66"/>
      <c r="L279" s="66"/>
      <c r="M279" s="67"/>
      <c r="N279" s="67"/>
      <c r="O279" s="67"/>
      <c r="P279" s="68"/>
      <c r="Q279" s="46"/>
    </row>
    <row r="280" spans="1:17" ht="15.75" customHeight="1">
      <c r="A280" s="7"/>
      <c r="B280" s="65"/>
      <c r="C280" s="65"/>
      <c r="D280" s="65"/>
      <c r="E280" s="65"/>
      <c r="F280" s="58"/>
      <c r="G280" s="58"/>
      <c r="H280" s="58"/>
      <c r="I280" s="58"/>
      <c r="J280" s="58"/>
      <c r="K280" s="66"/>
      <c r="L280" s="66"/>
      <c r="M280" s="67"/>
      <c r="N280" s="67"/>
      <c r="O280" s="67"/>
      <c r="P280" s="68"/>
      <c r="Q280" s="46"/>
    </row>
    <row r="281" spans="1:17" ht="15.75" customHeight="1">
      <c r="A281" s="7"/>
      <c r="B281" s="65"/>
      <c r="C281" s="65"/>
      <c r="D281" s="65"/>
      <c r="E281" s="65"/>
      <c r="F281" s="58"/>
      <c r="G281" s="58"/>
      <c r="H281" s="58"/>
      <c r="I281" s="58"/>
      <c r="J281" s="58"/>
      <c r="K281" s="66"/>
      <c r="L281" s="66"/>
      <c r="M281" s="67"/>
      <c r="N281" s="67"/>
      <c r="O281" s="67"/>
      <c r="P281" s="68"/>
      <c r="Q281" s="46"/>
    </row>
    <row r="282" spans="1:17" ht="15.75" customHeight="1">
      <c r="A282" s="7"/>
      <c r="B282" s="65"/>
      <c r="C282" s="65"/>
      <c r="D282" s="65"/>
      <c r="E282" s="65"/>
      <c r="F282" s="58"/>
      <c r="G282" s="58"/>
      <c r="H282" s="58"/>
      <c r="I282" s="58"/>
      <c r="J282" s="58"/>
      <c r="K282" s="66"/>
      <c r="L282" s="66"/>
      <c r="M282" s="67"/>
      <c r="N282" s="67"/>
      <c r="O282" s="67"/>
      <c r="P282" s="68"/>
      <c r="Q282" s="46"/>
    </row>
    <row r="283" spans="1:17" ht="15.75" customHeight="1">
      <c r="A283" s="7"/>
      <c r="B283" s="65"/>
      <c r="C283" s="65"/>
      <c r="D283" s="65"/>
      <c r="E283" s="65"/>
      <c r="F283" s="58"/>
      <c r="G283" s="58"/>
      <c r="H283" s="58"/>
      <c r="I283" s="58"/>
      <c r="J283" s="58"/>
      <c r="K283" s="66"/>
      <c r="L283" s="66"/>
      <c r="M283" s="67"/>
      <c r="N283" s="67"/>
      <c r="O283" s="67"/>
      <c r="P283" s="68"/>
      <c r="Q283" s="46"/>
    </row>
    <row r="284" spans="1:17" ht="15.75" customHeight="1">
      <c r="A284" s="7"/>
      <c r="B284" s="65"/>
      <c r="C284" s="65"/>
      <c r="D284" s="65"/>
      <c r="E284" s="65"/>
      <c r="F284" s="58"/>
      <c r="G284" s="58"/>
      <c r="H284" s="58"/>
      <c r="I284" s="58"/>
      <c r="J284" s="58"/>
      <c r="K284" s="66"/>
      <c r="L284" s="66"/>
      <c r="M284" s="67"/>
      <c r="N284" s="67"/>
      <c r="O284" s="67"/>
      <c r="P284" s="68"/>
      <c r="Q284" s="46"/>
    </row>
    <row r="285" spans="1:17" ht="15.75" customHeight="1">
      <c r="A285" s="7"/>
      <c r="B285" s="65"/>
      <c r="C285" s="65"/>
      <c r="D285" s="65"/>
      <c r="E285" s="65"/>
      <c r="F285" s="58"/>
      <c r="G285" s="58"/>
      <c r="H285" s="58"/>
      <c r="I285" s="58"/>
      <c r="J285" s="58"/>
      <c r="K285" s="66"/>
      <c r="L285" s="66"/>
      <c r="M285" s="67"/>
      <c r="N285" s="67"/>
      <c r="O285" s="67"/>
      <c r="P285" s="68"/>
      <c r="Q285" s="46"/>
    </row>
    <row r="286" spans="1:17" ht="15.75" customHeight="1">
      <c r="A286" s="7"/>
      <c r="B286" s="65"/>
      <c r="C286" s="65"/>
      <c r="D286" s="65"/>
      <c r="E286" s="65"/>
      <c r="F286" s="58"/>
      <c r="G286" s="58"/>
      <c r="H286" s="58"/>
      <c r="I286" s="58"/>
      <c r="J286" s="58"/>
      <c r="K286" s="66"/>
      <c r="L286" s="66"/>
      <c r="M286" s="67"/>
      <c r="N286" s="67"/>
      <c r="O286" s="67"/>
      <c r="P286" s="68"/>
      <c r="Q286" s="46"/>
    </row>
    <row r="287" spans="1:17" ht="15.75" customHeight="1">
      <c r="A287" s="7"/>
      <c r="B287" s="65"/>
      <c r="C287" s="65"/>
      <c r="D287" s="65"/>
      <c r="E287" s="65"/>
      <c r="F287" s="58"/>
      <c r="G287" s="58"/>
      <c r="H287" s="58"/>
      <c r="I287" s="58"/>
      <c r="J287" s="58"/>
      <c r="K287" s="66"/>
      <c r="L287" s="66"/>
      <c r="M287" s="67"/>
      <c r="N287" s="67"/>
      <c r="O287" s="67"/>
      <c r="P287" s="68"/>
      <c r="Q287" s="46"/>
    </row>
    <row r="288" spans="1:17" ht="15.75" customHeight="1">
      <c r="A288" s="7"/>
      <c r="B288" s="65"/>
      <c r="C288" s="65"/>
      <c r="D288" s="65"/>
      <c r="E288" s="65"/>
      <c r="F288" s="58"/>
      <c r="G288" s="58"/>
      <c r="H288" s="58"/>
      <c r="I288" s="58"/>
      <c r="J288" s="58"/>
      <c r="K288" s="66"/>
      <c r="L288" s="66"/>
      <c r="M288" s="67"/>
      <c r="N288" s="67"/>
      <c r="O288" s="67"/>
      <c r="P288" s="68"/>
      <c r="Q288" s="46"/>
    </row>
    <row r="289" spans="1:17" ht="15.75" customHeight="1">
      <c r="A289" s="7"/>
      <c r="B289" s="65"/>
      <c r="C289" s="65"/>
      <c r="D289" s="65"/>
      <c r="E289" s="65"/>
      <c r="F289" s="58"/>
      <c r="G289" s="58"/>
      <c r="H289" s="58"/>
      <c r="I289" s="58"/>
      <c r="J289" s="58"/>
      <c r="K289" s="66"/>
      <c r="L289" s="66"/>
      <c r="M289" s="67"/>
      <c r="N289" s="67"/>
      <c r="O289" s="67"/>
      <c r="P289" s="68"/>
      <c r="Q289" s="46"/>
    </row>
    <row r="290" spans="1:17" ht="15.75" customHeight="1">
      <c r="A290" s="7"/>
      <c r="B290" s="65"/>
      <c r="C290" s="65"/>
      <c r="D290" s="65"/>
      <c r="E290" s="65"/>
      <c r="F290" s="58"/>
      <c r="G290" s="58"/>
      <c r="H290" s="58"/>
      <c r="I290" s="58"/>
      <c r="J290" s="58"/>
      <c r="K290" s="66"/>
      <c r="L290" s="66"/>
      <c r="M290" s="67"/>
      <c r="N290" s="67"/>
      <c r="O290" s="67"/>
      <c r="P290" s="68"/>
      <c r="Q290" s="46"/>
    </row>
    <row r="291" spans="1:17" ht="15.75" customHeight="1">
      <c r="A291" s="7"/>
      <c r="B291" s="65"/>
      <c r="C291" s="65"/>
      <c r="D291" s="65"/>
      <c r="E291" s="65"/>
      <c r="F291" s="58"/>
      <c r="G291" s="58"/>
      <c r="H291" s="58"/>
      <c r="I291" s="58"/>
      <c r="J291" s="58"/>
      <c r="K291" s="66"/>
      <c r="L291" s="66"/>
      <c r="M291" s="67"/>
      <c r="N291" s="67"/>
      <c r="O291" s="67"/>
      <c r="P291" s="68"/>
      <c r="Q291" s="46"/>
    </row>
    <row r="292" spans="1:17" ht="15.75" customHeight="1">
      <c r="A292" s="7"/>
      <c r="B292" s="65"/>
      <c r="C292" s="65"/>
      <c r="D292" s="65"/>
      <c r="E292" s="65"/>
      <c r="F292" s="58"/>
      <c r="G292" s="58"/>
      <c r="H292" s="58"/>
      <c r="I292" s="58"/>
      <c r="J292" s="58"/>
      <c r="K292" s="66"/>
      <c r="L292" s="66"/>
      <c r="M292" s="67"/>
      <c r="N292" s="67"/>
      <c r="O292" s="67"/>
      <c r="P292" s="68"/>
      <c r="Q292" s="46"/>
    </row>
    <row r="293" spans="1:17" ht="15.75" customHeight="1">
      <c r="A293" s="7"/>
      <c r="B293" s="65"/>
      <c r="C293" s="65"/>
      <c r="D293" s="65"/>
      <c r="E293" s="65"/>
      <c r="F293" s="58"/>
      <c r="G293" s="58"/>
      <c r="H293" s="58"/>
      <c r="I293" s="58"/>
      <c r="J293" s="58"/>
      <c r="K293" s="66"/>
      <c r="L293" s="66"/>
      <c r="M293" s="67"/>
      <c r="N293" s="67"/>
      <c r="O293" s="67"/>
      <c r="P293" s="68"/>
      <c r="Q293" s="46"/>
    </row>
    <row r="294" spans="1:17" ht="15.75" customHeight="1">
      <c r="A294" s="7"/>
      <c r="B294" s="65"/>
      <c r="C294" s="65"/>
      <c r="D294" s="65"/>
      <c r="E294" s="65"/>
      <c r="F294" s="58"/>
      <c r="G294" s="58"/>
      <c r="H294" s="58"/>
      <c r="I294" s="58"/>
      <c r="J294" s="58"/>
      <c r="K294" s="66"/>
      <c r="L294" s="66"/>
      <c r="M294" s="67"/>
      <c r="N294" s="67"/>
      <c r="O294" s="67"/>
      <c r="P294" s="68"/>
      <c r="Q294" s="46"/>
    </row>
    <row r="295" spans="1:17" ht="15.75" customHeight="1">
      <c r="A295" s="7"/>
      <c r="B295" s="65"/>
      <c r="C295" s="65"/>
      <c r="D295" s="65"/>
      <c r="E295" s="65"/>
      <c r="F295" s="58"/>
      <c r="G295" s="58"/>
      <c r="H295" s="58"/>
      <c r="I295" s="58"/>
      <c r="J295" s="58"/>
      <c r="K295" s="66"/>
      <c r="L295" s="66"/>
      <c r="M295" s="67"/>
      <c r="N295" s="67"/>
      <c r="O295" s="67"/>
      <c r="P295" s="68"/>
      <c r="Q295" s="46"/>
    </row>
    <row r="296" spans="1:17" ht="15.75" customHeight="1">
      <c r="A296" s="7"/>
      <c r="B296" s="65"/>
      <c r="C296" s="65"/>
      <c r="D296" s="65"/>
      <c r="E296" s="65"/>
      <c r="F296" s="58"/>
      <c r="G296" s="58"/>
      <c r="H296" s="58"/>
      <c r="I296" s="58"/>
      <c r="J296" s="58"/>
      <c r="K296" s="66"/>
      <c r="L296" s="66"/>
      <c r="M296" s="67"/>
      <c r="N296" s="67"/>
      <c r="O296" s="67"/>
      <c r="P296" s="68"/>
      <c r="Q296" s="46"/>
    </row>
    <row r="297" spans="1:17" ht="15.75" customHeight="1">
      <c r="A297" s="7"/>
      <c r="B297" s="65"/>
      <c r="C297" s="65"/>
      <c r="D297" s="65"/>
      <c r="E297" s="65"/>
      <c r="F297" s="58"/>
      <c r="G297" s="58"/>
      <c r="H297" s="58"/>
      <c r="I297" s="58"/>
      <c r="J297" s="58"/>
      <c r="K297" s="66"/>
      <c r="L297" s="66"/>
      <c r="M297" s="67"/>
      <c r="N297" s="67"/>
      <c r="O297" s="67"/>
      <c r="P297" s="68"/>
      <c r="Q297" s="46"/>
    </row>
    <row r="298" spans="1:17" ht="15.75" customHeight="1">
      <c r="A298" s="7"/>
      <c r="B298" s="65"/>
      <c r="C298" s="65"/>
      <c r="D298" s="65"/>
      <c r="E298" s="65"/>
      <c r="F298" s="58"/>
      <c r="G298" s="58"/>
      <c r="H298" s="58"/>
      <c r="I298" s="58"/>
      <c r="J298" s="58"/>
      <c r="K298" s="66"/>
      <c r="L298" s="66"/>
      <c r="M298" s="67"/>
      <c r="N298" s="67"/>
      <c r="O298" s="67"/>
      <c r="P298" s="68"/>
      <c r="Q298" s="46"/>
    </row>
    <row r="299" spans="1:17" ht="15.75" customHeight="1">
      <c r="A299" s="7"/>
      <c r="B299" s="65"/>
      <c r="C299" s="65"/>
      <c r="D299" s="65"/>
      <c r="E299" s="65"/>
      <c r="F299" s="58"/>
      <c r="G299" s="58"/>
      <c r="H299" s="58"/>
      <c r="I299" s="58"/>
      <c r="J299" s="58"/>
      <c r="K299" s="66"/>
      <c r="L299" s="66"/>
      <c r="M299" s="67"/>
      <c r="N299" s="67"/>
      <c r="O299" s="67"/>
      <c r="P299" s="68"/>
      <c r="Q299" s="46"/>
    </row>
    <row r="300" spans="1:17" ht="15.75" customHeight="1">
      <c r="A300" s="7"/>
      <c r="B300" s="65"/>
      <c r="C300" s="65"/>
      <c r="D300" s="65"/>
      <c r="E300" s="65"/>
      <c r="F300" s="58"/>
      <c r="G300" s="58"/>
      <c r="H300" s="58"/>
      <c r="I300" s="58"/>
      <c r="J300" s="58"/>
      <c r="K300" s="66"/>
      <c r="L300" s="66"/>
      <c r="M300" s="67"/>
      <c r="N300" s="67"/>
      <c r="O300" s="67"/>
      <c r="P300" s="68"/>
      <c r="Q300" s="46"/>
    </row>
    <row r="301" spans="1:17" ht="15.75" customHeight="1">
      <c r="A301" s="7"/>
      <c r="B301" s="65"/>
      <c r="C301" s="65"/>
      <c r="D301" s="65"/>
      <c r="E301" s="65"/>
      <c r="F301" s="58"/>
      <c r="G301" s="58"/>
      <c r="H301" s="58"/>
      <c r="I301" s="58"/>
      <c r="J301" s="58"/>
      <c r="K301" s="66"/>
      <c r="L301" s="66"/>
      <c r="M301" s="67"/>
      <c r="N301" s="67"/>
      <c r="O301" s="67"/>
      <c r="P301" s="68"/>
      <c r="Q301" s="46"/>
    </row>
    <row r="302" spans="1:17" ht="15.75" customHeight="1">
      <c r="A302" s="7"/>
      <c r="B302" s="65"/>
      <c r="C302" s="65"/>
      <c r="D302" s="65"/>
      <c r="E302" s="65"/>
      <c r="F302" s="58"/>
      <c r="G302" s="58"/>
      <c r="H302" s="58"/>
      <c r="I302" s="58"/>
      <c r="J302" s="58"/>
      <c r="K302" s="66"/>
      <c r="L302" s="66"/>
      <c r="M302" s="67"/>
      <c r="N302" s="67"/>
      <c r="O302" s="67"/>
      <c r="P302" s="68"/>
      <c r="Q302" s="46"/>
    </row>
    <row r="303" spans="1:17" ht="15.75" customHeight="1">
      <c r="A303" s="7"/>
      <c r="B303" s="65"/>
      <c r="C303" s="65"/>
      <c r="D303" s="65"/>
      <c r="E303" s="65"/>
      <c r="F303" s="58"/>
      <c r="G303" s="58"/>
      <c r="H303" s="58"/>
      <c r="I303" s="58"/>
      <c r="J303" s="58"/>
      <c r="K303" s="66"/>
      <c r="L303" s="66"/>
      <c r="M303" s="67"/>
      <c r="N303" s="67"/>
      <c r="O303" s="67"/>
      <c r="P303" s="68"/>
      <c r="Q303" s="46"/>
    </row>
    <row r="304" spans="1:17" ht="15.75" customHeight="1">
      <c r="A304" s="7"/>
      <c r="B304" s="65"/>
      <c r="C304" s="65"/>
      <c r="D304" s="65"/>
      <c r="E304" s="65"/>
      <c r="F304" s="58"/>
      <c r="G304" s="58"/>
      <c r="H304" s="58"/>
      <c r="I304" s="58"/>
      <c r="J304" s="58"/>
      <c r="K304" s="66"/>
      <c r="L304" s="66"/>
      <c r="M304" s="67"/>
      <c r="N304" s="67"/>
      <c r="O304" s="67"/>
      <c r="P304" s="68"/>
      <c r="Q304" s="46"/>
    </row>
    <row r="305" spans="1:17" ht="15.75" customHeight="1">
      <c r="A305" s="7"/>
      <c r="B305" s="65"/>
      <c r="C305" s="65"/>
      <c r="D305" s="65"/>
      <c r="E305" s="65"/>
      <c r="F305" s="58"/>
      <c r="G305" s="58"/>
      <c r="H305" s="58"/>
      <c r="I305" s="58"/>
      <c r="J305" s="58"/>
      <c r="K305" s="66"/>
      <c r="L305" s="66"/>
      <c r="M305" s="67"/>
      <c r="N305" s="67"/>
      <c r="O305" s="67"/>
      <c r="P305" s="68"/>
      <c r="Q305" s="46"/>
    </row>
    <row r="306" spans="1:17" ht="15.75" customHeight="1">
      <c r="A306" s="7"/>
      <c r="B306" s="65"/>
      <c r="C306" s="65"/>
      <c r="D306" s="65"/>
      <c r="E306" s="65"/>
      <c r="F306" s="58"/>
      <c r="G306" s="58"/>
      <c r="H306" s="58"/>
      <c r="I306" s="58"/>
      <c r="J306" s="58"/>
      <c r="K306" s="66"/>
      <c r="L306" s="66"/>
      <c r="M306" s="67"/>
      <c r="N306" s="67"/>
      <c r="O306" s="67"/>
      <c r="P306" s="68"/>
      <c r="Q306" s="46"/>
    </row>
    <row r="307" spans="1:17" ht="15.75" customHeight="1">
      <c r="A307" s="7"/>
      <c r="B307" s="65"/>
      <c r="C307" s="65"/>
      <c r="D307" s="65"/>
      <c r="E307" s="65"/>
      <c r="F307" s="58"/>
      <c r="G307" s="58"/>
      <c r="H307" s="58"/>
      <c r="I307" s="58"/>
      <c r="J307" s="58"/>
      <c r="K307" s="66"/>
      <c r="L307" s="66"/>
      <c r="M307" s="67"/>
      <c r="N307" s="67"/>
      <c r="O307" s="67"/>
      <c r="P307" s="68"/>
      <c r="Q307" s="46"/>
    </row>
    <row r="308" spans="1:17" ht="15.75" customHeight="1">
      <c r="A308" s="7"/>
      <c r="B308" s="65"/>
      <c r="C308" s="65"/>
      <c r="D308" s="65"/>
      <c r="E308" s="65"/>
      <c r="F308" s="58"/>
      <c r="G308" s="58"/>
      <c r="H308" s="58"/>
      <c r="I308" s="58"/>
      <c r="J308" s="58"/>
      <c r="K308" s="66"/>
      <c r="L308" s="66"/>
      <c r="M308" s="67"/>
      <c r="N308" s="67"/>
      <c r="O308" s="67"/>
      <c r="P308" s="68"/>
      <c r="Q308" s="46"/>
    </row>
    <row r="309" spans="1:17" ht="15.75" customHeight="1">
      <c r="A309" s="7"/>
      <c r="B309" s="65"/>
      <c r="C309" s="65"/>
      <c r="D309" s="65"/>
      <c r="E309" s="65"/>
      <c r="F309" s="58"/>
      <c r="G309" s="58"/>
      <c r="H309" s="58"/>
      <c r="I309" s="58"/>
      <c r="J309" s="58"/>
      <c r="K309" s="66"/>
      <c r="L309" s="66"/>
      <c r="M309" s="67"/>
      <c r="N309" s="67"/>
      <c r="O309" s="67"/>
      <c r="P309" s="68"/>
      <c r="Q309" s="46"/>
    </row>
    <row r="310" spans="1:17" ht="15.75" customHeight="1">
      <c r="A310" s="7"/>
      <c r="B310" s="65"/>
      <c r="C310" s="65"/>
      <c r="D310" s="65"/>
      <c r="E310" s="65"/>
      <c r="F310" s="58"/>
      <c r="G310" s="58"/>
      <c r="H310" s="58"/>
      <c r="I310" s="58"/>
      <c r="J310" s="58"/>
      <c r="K310" s="66"/>
      <c r="L310" s="66"/>
      <c r="M310" s="67"/>
      <c r="N310" s="67"/>
      <c r="O310" s="67"/>
      <c r="P310" s="68"/>
      <c r="Q310" s="46"/>
    </row>
    <row r="311" spans="1:17" ht="15.75" customHeight="1">
      <c r="A311" s="7"/>
      <c r="B311" s="65"/>
      <c r="C311" s="65"/>
      <c r="D311" s="65"/>
      <c r="E311" s="65"/>
      <c r="F311" s="58"/>
      <c r="G311" s="58"/>
      <c r="H311" s="58"/>
      <c r="I311" s="58"/>
      <c r="J311" s="58"/>
      <c r="K311" s="66"/>
      <c r="L311" s="66"/>
      <c r="M311" s="67"/>
      <c r="N311" s="67"/>
      <c r="O311" s="67"/>
      <c r="P311" s="68"/>
      <c r="Q311" s="46"/>
    </row>
    <row r="312" spans="1:17" ht="15.75" customHeight="1">
      <c r="A312" s="7"/>
      <c r="B312" s="65"/>
      <c r="C312" s="65"/>
      <c r="D312" s="65"/>
      <c r="E312" s="65"/>
      <c r="F312" s="58"/>
      <c r="G312" s="58"/>
      <c r="H312" s="58"/>
      <c r="I312" s="58"/>
      <c r="J312" s="58"/>
      <c r="K312" s="66"/>
      <c r="L312" s="66"/>
      <c r="M312" s="67"/>
      <c r="N312" s="67"/>
      <c r="O312" s="67"/>
      <c r="P312" s="68"/>
      <c r="Q312" s="46"/>
    </row>
    <row r="313" spans="1:17" ht="15.75" customHeight="1">
      <c r="A313" s="7"/>
      <c r="B313" s="65"/>
      <c r="C313" s="65"/>
      <c r="D313" s="65"/>
      <c r="E313" s="65"/>
      <c r="F313" s="58"/>
      <c r="G313" s="58"/>
      <c r="H313" s="58"/>
      <c r="I313" s="58"/>
      <c r="J313" s="58"/>
      <c r="K313" s="66"/>
      <c r="L313" s="66"/>
      <c r="M313" s="67"/>
      <c r="N313" s="67"/>
      <c r="O313" s="67"/>
      <c r="P313" s="68"/>
      <c r="Q313" s="46"/>
    </row>
    <row r="314" spans="1:17" ht="15.75" customHeight="1">
      <c r="A314" s="7"/>
      <c r="B314" s="65"/>
      <c r="C314" s="65"/>
      <c r="D314" s="65"/>
      <c r="E314" s="65"/>
      <c r="F314" s="58"/>
      <c r="G314" s="58"/>
      <c r="H314" s="58"/>
      <c r="I314" s="58"/>
      <c r="J314" s="58"/>
      <c r="K314" s="66"/>
      <c r="L314" s="66"/>
      <c r="M314" s="67"/>
      <c r="N314" s="67"/>
      <c r="O314" s="67"/>
      <c r="P314" s="68"/>
      <c r="Q314" s="46"/>
    </row>
    <row r="315" spans="1:17" ht="15.75" customHeight="1">
      <c r="A315" s="7"/>
      <c r="B315" s="65"/>
      <c r="C315" s="65"/>
      <c r="D315" s="65"/>
      <c r="E315" s="65"/>
      <c r="F315" s="58"/>
      <c r="G315" s="58"/>
      <c r="H315" s="58"/>
      <c r="I315" s="58"/>
      <c r="J315" s="58"/>
      <c r="K315" s="66"/>
      <c r="L315" s="66"/>
      <c r="M315" s="67"/>
      <c r="N315" s="67"/>
      <c r="O315" s="67"/>
      <c r="P315" s="68"/>
      <c r="Q315" s="46"/>
    </row>
    <row r="316" spans="1:17" ht="15.75" customHeight="1">
      <c r="A316" s="7"/>
      <c r="B316" s="65"/>
      <c r="C316" s="65"/>
      <c r="D316" s="65"/>
      <c r="E316" s="65"/>
      <c r="F316" s="58"/>
      <c r="G316" s="58"/>
      <c r="H316" s="58"/>
      <c r="I316" s="58"/>
      <c r="J316" s="58"/>
      <c r="K316" s="66"/>
      <c r="L316" s="66"/>
      <c r="M316" s="67"/>
      <c r="N316" s="67"/>
      <c r="O316" s="67"/>
      <c r="P316" s="68"/>
      <c r="Q316" s="46"/>
    </row>
    <row r="317" spans="1:17" ht="15.75" customHeight="1">
      <c r="A317" s="7"/>
      <c r="B317" s="65"/>
      <c r="C317" s="65"/>
      <c r="D317" s="65"/>
      <c r="E317" s="65"/>
      <c r="F317" s="58"/>
      <c r="G317" s="58"/>
      <c r="H317" s="58"/>
      <c r="I317" s="58"/>
      <c r="J317" s="58"/>
      <c r="K317" s="66"/>
      <c r="L317" s="66"/>
      <c r="M317" s="67"/>
      <c r="N317" s="67"/>
      <c r="O317" s="67"/>
      <c r="P317" s="68"/>
      <c r="Q317" s="46"/>
    </row>
    <row r="318" spans="1:17" ht="15.75" customHeight="1">
      <c r="A318" s="7"/>
      <c r="B318" s="65"/>
      <c r="C318" s="65"/>
      <c r="D318" s="65"/>
      <c r="E318" s="65"/>
      <c r="F318" s="58"/>
      <c r="G318" s="58"/>
      <c r="H318" s="58"/>
      <c r="I318" s="58"/>
      <c r="J318" s="58"/>
      <c r="K318" s="66"/>
      <c r="L318" s="66"/>
      <c r="M318" s="67"/>
      <c r="N318" s="67"/>
      <c r="O318" s="67"/>
      <c r="P318" s="68"/>
      <c r="Q318" s="46"/>
    </row>
    <row r="319" spans="1:17" ht="15.75" customHeight="1">
      <c r="A319" s="7"/>
      <c r="B319" s="65"/>
      <c r="C319" s="65"/>
      <c r="D319" s="65"/>
      <c r="E319" s="65"/>
      <c r="F319" s="58"/>
      <c r="G319" s="58"/>
      <c r="H319" s="58"/>
      <c r="I319" s="58"/>
      <c r="J319" s="58"/>
      <c r="K319" s="66"/>
      <c r="L319" s="66"/>
      <c r="M319" s="67"/>
      <c r="N319" s="67"/>
      <c r="O319" s="67"/>
      <c r="P319" s="68"/>
      <c r="Q319" s="46"/>
    </row>
    <row r="320" spans="1:17" ht="15.75" customHeight="1">
      <c r="A320" s="7"/>
      <c r="B320" s="65"/>
      <c r="C320" s="65"/>
      <c r="D320" s="65"/>
      <c r="E320" s="65"/>
      <c r="F320" s="58"/>
      <c r="G320" s="58"/>
      <c r="H320" s="58"/>
      <c r="I320" s="58"/>
      <c r="J320" s="58"/>
      <c r="K320" s="66"/>
      <c r="L320" s="66"/>
      <c r="M320" s="67"/>
      <c r="N320" s="67"/>
      <c r="O320" s="67"/>
      <c r="P320" s="68"/>
      <c r="Q320" s="46"/>
    </row>
    <row r="321" spans="1:17" ht="15.75" customHeight="1">
      <c r="A321" s="7"/>
      <c r="B321" s="65"/>
      <c r="C321" s="65"/>
      <c r="D321" s="65"/>
      <c r="E321" s="65"/>
      <c r="F321" s="58"/>
      <c r="G321" s="58"/>
      <c r="H321" s="58"/>
      <c r="I321" s="58"/>
      <c r="J321" s="58"/>
      <c r="K321" s="66"/>
      <c r="L321" s="66"/>
      <c r="M321" s="67"/>
      <c r="N321" s="67"/>
      <c r="O321" s="67"/>
      <c r="P321" s="68"/>
      <c r="Q321" s="46"/>
    </row>
    <row r="322" spans="1:17" ht="15.75" customHeight="1">
      <c r="A322" s="7"/>
      <c r="B322" s="65"/>
      <c r="C322" s="65"/>
      <c r="D322" s="65"/>
      <c r="E322" s="65"/>
      <c r="F322" s="58"/>
      <c r="G322" s="58"/>
      <c r="H322" s="58"/>
      <c r="I322" s="58"/>
      <c r="J322" s="58"/>
      <c r="K322" s="66"/>
      <c r="L322" s="66"/>
      <c r="M322" s="67"/>
      <c r="N322" s="67"/>
      <c r="O322" s="67"/>
      <c r="P322" s="68"/>
      <c r="Q322" s="46"/>
    </row>
    <row r="323" spans="1:17" ht="15.75" customHeight="1">
      <c r="A323" s="7"/>
      <c r="B323" s="65"/>
      <c r="C323" s="65"/>
      <c r="D323" s="65"/>
      <c r="E323" s="65"/>
      <c r="F323" s="58"/>
      <c r="G323" s="58"/>
      <c r="H323" s="58"/>
      <c r="I323" s="58"/>
      <c r="J323" s="58"/>
      <c r="K323" s="66"/>
      <c r="L323" s="66"/>
      <c r="M323" s="67"/>
      <c r="N323" s="67"/>
      <c r="O323" s="67"/>
      <c r="P323" s="68"/>
      <c r="Q323" s="46"/>
    </row>
    <row r="324" spans="1:17" ht="15.75" customHeight="1">
      <c r="A324" s="7"/>
      <c r="B324" s="65"/>
      <c r="C324" s="65"/>
      <c r="D324" s="65"/>
      <c r="E324" s="65"/>
      <c r="F324" s="58"/>
      <c r="G324" s="58"/>
      <c r="H324" s="58"/>
      <c r="I324" s="58"/>
      <c r="J324" s="58"/>
      <c r="K324" s="66"/>
      <c r="L324" s="66"/>
      <c r="M324" s="67"/>
      <c r="N324" s="67"/>
      <c r="O324" s="67"/>
      <c r="P324" s="68"/>
      <c r="Q324" s="46"/>
    </row>
    <row r="325" spans="1:17" ht="15.75" customHeight="1">
      <c r="A325" s="7"/>
      <c r="B325" s="65"/>
      <c r="C325" s="65"/>
      <c r="D325" s="65"/>
      <c r="E325" s="65"/>
      <c r="F325" s="58"/>
      <c r="G325" s="58"/>
      <c r="H325" s="58"/>
      <c r="I325" s="58"/>
      <c r="J325" s="58"/>
      <c r="K325" s="66"/>
      <c r="L325" s="66"/>
      <c r="M325" s="67"/>
      <c r="N325" s="67"/>
      <c r="O325" s="67"/>
      <c r="P325" s="68"/>
      <c r="Q325" s="46"/>
    </row>
    <row r="326" spans="1:17" ht="15.75" customHeight="1">
      <c r="A326" s="7"/>
      <c r="B326" s="65"/>
      <c r="C326" s="65"/>
      <c r="D326" s="65"/>
      <c r="E326" s="65"/>
      <c r="F326" s="58"/>
      <c r="G326" s="58"/>
      <c r="H326" s="58"/>
      <c r="I326" s="58"/>
      <c r="J326" s="58"/>
      <c r="K326" s="66"/>
      <c r="L326" s="66"/>
      <c r="M326" s="67"/>
      <c r="N326" s="67"/>
      <c r="O326" s="67"/>
      <c r="P326" s="68"/>
      <c r="Q326" s="46"/>
    </row>
    <row r="327" spans="1:17" ht="15.75" customHeight="1">
      <c r="A327" s="7"/>
      <c r="B327" s="65"/>
      <c r="C327" s="65"/>
      <c r="D327" s="65"/>
      <c r="E327" s="65"/>
      <c r="F327" s="58"/>
      <c r="G327" s="58"/>
      <c r="H327" s="58"/>
      <c r="I327" s="58"/>
      <c r="J327" s="58"/>
      <c r="K327" s="66"/>
      <c r="L327" s="66"/>
      <c r="M327" s="67"/>
      <c r="N327" s="67"/>
      <c r="O327" s="67"/>
      <c r="P327" s="68"/>
      <c r="Q327" s="46"/>
    </row>
    <row r="328" spans="1:17" ht="15.75" customHeight="1">
      <c r="A328" s="7"/>
      <c r="B328" s="65"/>
      <c r="C328" s="65"/>
      <c r="D328" s="65"/>
      <c r="E328" s="65"/>
      <c r="F328" s="58"/>
      <c r="G328" s="58"/>
      <c r="H328" s="58"/>
      <c r="I328" s="58"/>
      <c r="J328" s="58"/>
      <c r="K328" s="66"/>
      <c r="L328" s="66"/>
      <c r="M328" s="67"/>
      <c r="N328" s="67"/>
      <c r="O328" s="67"/>
      <c r="P328" s="68"/>
      <c r="Q328" s="46"/>
    </row>
    <row r="329" spans="1:17" ht="15.75" customHeight="1">
      <c r="A329" s="7"/>
      <c r="B329" s="65"/>
      <c r="C329" s="65"/>
      <c r="D329" s="65"/>
      <c r="E329" s="65"/>
      <c r="F329" s="58"/>
      <c r="G329" s="58"/>
      <c r="H329" s="58"/>
      <c r="I329" s="58"/>
      <c r="J329" s="58"/>
      <c r="K329" s="66"/>
      <c r="L329" s="66"/>
      <c r="M329" s="67"/>
      <c r="N329" s="67"/>
      <c r="O329" s="67"/>
      <c r="P329" s="68"/>
      <c r="Q329" s="46"/>
    </row>
    <row r="330" spans="1:17" ht="15.75" customHeight="1">
      <c r="A330" s="7"/>
      <c r="B330" s="65"/>
      <c r="C330" s="65"/>
      <c r="D330" s="65"/>
      <c r="E330" s="65"/>
      <c r="F330" s="58"/>
      <c r="G330" s="58"/>
      <c r="H330" s="58"/>
      <c r="I330" s="58"/>
      <c r="J330" s="58"/>
      <c r="K330" s="66"/>
      <c r="L330" s="66"/>
      <c r="M330" s="67"/>
      <c r="N330" s="67"/>
      <c r="O330" s="67"/>
      <c r="P330" s="68"/>
      <c r="Q330" s="46"/>
    </row>
    <row r="331" spans="1:17" ht="15.75" customHeight="1">
      <c r="A331" s="7"/>
      <c r="B331" s="65"/>
      <c r="C331" s="65"/>
      <c r="D331" s="65"/>
      <c r="E331" s="65"/>
      <c r="F331" s="58"/>
      <c r="G331" s="58"/>
      <c r="H331" s="58"/>
      <c r="I331" s="58"/>
      <c r="J331" s="58"/>
      <c r="K331" s="66"/>
      <c r="L331" s="66"/>
      <c r="M331" s="67"/>
      <c r="N331" s="67"/>
      <c r="O331" s="67"/>
      <c r="P331" s="68"/>
      <c r="Q331" s="46"/>
    </row>
    <row r="332" spans="1:17" ht="15.75" customHeight="1">
      <c r="A332" s="7"/>
      <c r="B332" s="65"/>
      <c r="C332" s="65"/>
      <c r="D332" s="65"/>
      <c r="E332" s="65"/>
      <c r="F332" s="58"/>
      <c r="G332" s="58"/>
      <c r="H332" s="58"/>
      <c r="I332" s="58"/>
      <c r="J332" s="58"/>
      <c r="K332" s="66"/>
      <c r="L332" s="66"/>
      <c r="M332" s="67"/>
      <c r="N332" s="67"/>
      <c r="O332" s="67"/>
      <c r="P332" s="68"/>
      <c r="Q332" s="46"/>
    </row>
    <row r="333" spans="1:17" ht="15.75" customHeight="1">
      <c r="A333" s="7"/>
      <c r="B333" s="65"/>
      <c r="C333" s="65"/>
      <c r="D333" s="65"/>
      <c r="E333" s="65"/>
      <c r="F333" s="58"/>
      <c r="G333" s="58"/>
      <c r="H333" s="58"/>
      <c r="I333" s="58"/>
      <c r="J333" s="58"/>
      <c r="K333" s="66"/>
      <c r="L333" s="66"/>
      <c r="M333" s="67"/>
      <c r="N333" s="67"/>
      <c r="O333" s="67"/>
      <c r="P333" s="68"/>
      <c r="Q333" s="46"/>
    </row>
    <row r="334" spans="1:17" ht="15.75" customHeight="1">
      <c r="A334" s="7"/>
      <c r="B334" s="65"/>
      <c r="C334" s="65"/>
      <c r="D334" s="65"/>
      <c r="E334" s="65"/>
      <c r="F334" s="58"/>
      <c r="G334" s="58"/>
      <c r="H334" s="58"/>
      <c r="I334" s="58"/>
      <c r="J334" s="58"/>
      <c r="K334" s="66"/>
      <c r="L334" s="66"/>
      <c r="M334" s="67"/>
      <c r="N334" s="67"/>
      <c r="O334" s="67"/>
      <c r="P334" s="68"/>
      <c r="Q334" s="46"/>
    </row>
    <row r="335" spans="1:17" ht="15.75" customHeight="1">
      <c r="A335" s="7"/>
      <c r="B335" s="65"/>
      <c r="C335" s="65"/>
      <c r="D335" s="65"/>
      <c r="E335" s="65"/>
      <c r="F335" s="58"/>
      <c r="G335" s="58"/>
      <c r="H335" s="58"/>
      <c r="I335" s="58"/>
      <c r="J335" s="58"/>
      <c r="K335" s="66"/>
      <c r="L335" s="66"/>
      <c r="M335" s="67"/>
      <c r="N335" s="67"/>
      <c r="O335" s="67"/>
      <c r="P335" s="68"/>
      <c r="Q335" s="46"/>
    </row>
    <row r="336" spans="1:17" ht="15.75" customHeight="1">
      <c r="A336" s="7"/>
      <c r="B336" s="65"/>
      <c r="C336" s="65"/>
      <c r="D336" s="65"/>
      <c r="E336" s="65"/>
      <c r="F336" s="58"/>
      <c r="G336" s="58"/>
      <c r="H336" s="58"/>
      <c r="I336" s="58"/>
      <c r="J336" s="58"/>
      <c r="K336" s="66"/>
      <c r="L336" s="66"/>
      <c r="M336" s="67"/>
      <c r="N336" s="67"/>
      <c r="O336" s="67"/>
      <c r="P336" s="68"/>
      <c r="Q336" s="46"/>
    </row>
    <row r="337" spans="1:17" ht="15.75" customHeight="1">
      <c r="A337" s="7"/>
      <c r="B337" s="65"/>
      <c r="C337" s="65"/>
      <c r="D337" s="65"/>
      <c r="E337" s="65"/>
      <c r="F337" s="58"/>
      <c r="G337" s="58"/>
      <c r="H337" s="58"/>
      <c r="I337" s="58"/>
      <c r="J337" s="58"/>
      <c r="K337" s="66"/>
      <c r="L337" s="66"/>
      <c r="M337" s="67"/>
      <c r="N337" s="67"/>
      <c r="O337" s="67"/>
      <c r="P337" s="68"/>
      <c r="Q337" s="46"/>
    </row>
    <row r="338" spans="1:17" ht="15.75" customHeight="1">
      <c r="A338" s="7"/>
      <c r="B338" s="65"/>
      <c r="C338" s="65"/>
      <c r="D338" s="65"/>
      <c r="E338" s="65"/>
      <c r="F338" s="58"/>
      <c r="G338" s="58"/>
      <c r="H338" s="58"/>
      <c r="I338" s="58"/>
      <c r="J338" s="58"/>
      <c r="K338" s="66"/>
      <c r="L338" s="66"/>
      <c r="M338" s="67"/>
      <c r="N338" s="67"/>
      <c r="O338" s="67"/>
      <c r="P338" s="68"/>
      <c r="Q338" s="46"/>
    </row>
    <row r="339" spans="1:17" ht="15.75" customHeight="1">
      <c r="A339" s="7"/>
      <c r="B339" s="65"/>
      <c r="C339" s="65"/>
      <c r="D339" s="65"/>
      <c r="E339" s="65"/>
      <c r="F339" s="58"/>
      <c r="G339" s="58"/>
      <c r="H339" s="58"/>
      <c r="I339" s="58"/>
      <c r="J339" s="58"/>
      <c r="K339" s="66"/>
      <c r="L339" s="66"/>
      <c r="M339" s="67"/>
      <c r="N339" s="67"/>
      <c r="O339" s="67"/>
      <c r="P339" s="68"/>
      <c r="Q339" s="46"/>
    </row>
    <row r="340" spans="1:17" ht="15.75" customHeight="1">
      <c r="A340" s="7"/>
      <c r="B340" s="65"/>
      <c r="C340" s="65"/>
      <c r="D340" s="65"/>
      <c r="E340" s="65"/>
      <c r="F340" s="58"/>
      <c r="G340" s="58"/>
      <c r="H340" s="58"/>
      <c r="I340" s="58"/>
      <c r="J340" s="58"/>
      <c r="K340" s="66"/>
      <c r="L340" s="66"/>
      <c r="M340" s="67"/>
      <c r="N340" s="67"/>
      <c r="O340" s="67"/>
      <c r="P340" s="68"/>
      <c r="Q340" s="46"/>
    </row>
    <row r="341" spans="1:17" ht="15.75" customHeight="1">
      <c r="A341" s="7"/>
      <c r="B341" s="65"/>
      <c r="C341" s="65"/>
      <c r="D341" s="65"/>
      <c r="E341" s="65"/>
      <c r="F341" s="58"/>
      <c r="G341" s="58"/>
      <c r="H341" s="58"/>
      <c r="I341" s="58"/>
      <c r="J341" s="58"/>
      <c r="K341" s="66"/>
      <c r="L341" s="66"/>
      <c r="M341" s="67"/>
      <c r="N341" s="67"/>
      <c r="O341" s="67"/>
      <c r="P341" s="68"/>
      <c r="Q341" s="46"/>
    </row>
    <row r="342" spans="1:17" ht="15.75" customHeight="1">
      <c r="A342" s="7"/>
      <c r="B342" s="65"/>
      <c r="C342" s="65"/>
      <c r="D342" s="65"/>
      <c r="E342" s="65"/>
      <c r="F342" s="58"/>
      <c r="G342" s="58"/>
      <c r="H342" s="58"/>
      <c r="I342" s="58"/>
      <c r="J342" s="58"/>
      <c r="K342" s="66"/>
      <c r="L342" s="66"/>
      <c r="M342" s="67"/>
      <c r="N342" s="67"/>
      <c r="O342" s="67"/>
      <c r="P342" s="68"/>
      <c r="Q342" s="46"/>
    </row>
    <row r="343" spans="1:17" ht="15.75" customHeight="1">
      <c r="A343" s="7"/>
      <c r="B343" s="65"/>
      <c r="C343" s="65"/>
      <c r="D343" s="65"/>
      <c r="E343" s="65"/>
      <c r="F343" s="58"/>
      <c r="G343" s="58"/>
      <c r="H343" s="58"/>
      <c r="I343" s="58"/>
      <c r="J343" s="58"/>
      <c r="K343" s="66"/>
      <c r="L343" s="66"/>
      <c r="M343" s="67"/>
      <c r="N343" s="67"/>
      <c r="O343" s="67"/>
      <c r="P343" s="68"/>
      <c r="Q343" s="46"/>
    </row>
    <row r="344" spans="1:17" ht="15.75" customHeight="1">
      <c r="A344" s="7"/>
      <c r="B344" s="65"/>
      <c r="C344" s="65"/>
      <c r="D344" s="65"/>
      <c r="E344" s="65"/>
      <c r="F344" s="58"/>
      <c r="G344" s="58"/>
      <c r="H344" s="58"/>
      <c r="I344" s="58"/>
      <c r="J344" s="58"/>
      <c r="K344" s="66"/>
      <c r="L344" s="66"/>
      <c r="M344" s="67"/>
      <c r="N344" s="67"/>
      <c r="O344" s="67"/>
      <c r="P344" s="68"/>
      <c r="Q344" s="46"/>
    </row>
    <row r="345" spans="1:17" ht="15.75" customHeight="1">
      <c r="A345" s="7"/>
      <c r="B345" s="65"/>
      <c r="C345" s="65"/>
      <c r="D345" s="65"/>
      <c r="E345" s="65"/>
      <c r="F345" s="58"/>
      <c r="G345" s="58"/>
      <c r="H345" s="58"/>
      <c r="I345" s="58"/>
      <c r="J345" s="58"/>
      <c r="K345" s="66"/>
      <c r="L345" s="66"/>
      <c r="M345" s="67"/>
      <c r="N345" s="67"/>
      <c r="O345" s="67"/>
      <c r="P345" s="68"/>
      <c r="Q345" s="46"/>
    </row>
    <row r="346" spans="1:17" ht="15.75" customHeight="1">
      <c r="A346" s="7"/>
      <c r="B346" s="65"/>
      <c r="C346" s="65"/>
      <c r="D346" s="65"/>
      <c r="E346" s="65"/>
      <c r="F346" s="58"/>
      <c r="G346" s="58"/>
      <c r="H346" s="58"/>
      <c r="I346" s="58"/>
      <c r="J346" s="58"/>
      <c r="K346" s="66"/>
      <c r="L346" s="66"/>
      <c r="M346" s="67"/>
      <c r="N346" s="67"/>
      <c r="O346" s="67"/>
      <c r="P346" s="68"/>
      <c r="Q346" s="46"/>
    </row>
    <row r="347" spans="1:17" ht="15.75" customHeight="1">
      <c r="A347" s="7"/>
      <c r="B347" s="65"/>
      <c r="C347" s="65"/>
      <c r="D347" s="65"/>
      <c r="E347" s="65"/>
      <c r="F347" s="58"/>
      <c r="G347" s="58"/>
      <c r="H347" s="58"/>
      <c r="I347" s="58"/>
      <c r="J347" s="58"/>
      <c r="K347" s="66"/>
      <c r="L347" s="66"/>
      <c r="M347" s="67"/>
      <c r="N347" s="67"/>
      <c r="O347" s="67"/>
      <c r="P347" s="68"/>
      <c r="Q347" s="46"/>
    </row>
    <row r="348" spans="1:17" ht="15.75" customHeight="1">
      <c r="A348" s="7"/>
      <c r="B348" s="65"/>
      <c r="C348" s="65"/>
      <c r="D348" s="65"/>
      <c r="E348" s="65"/>
      <c r="F348" s="58"/>
      <c r="G348" s="58"/>
      <c r="H348" s="58"/>
      <c r="I348" s="58"/>
      <c r="J348" s="58"/>
      <c r="K348" s="66"/>
      <c r="L348" s="66"/>
      <c r="M348" s="67"/>
      <c r="N348" s="67"/>
      <c r="O348" s="67"/>
      <c r="P348" s="68"/>
      <c r="Q348" s="46"/>
    </row>
    <row r="349" spans="1:17" ht="15.75" customHeight="1">
      <c r="A349" s="7"/>
      <c r="B349" s="65"/>
      <c r="C349" s="65"/>
      <c r="D349" s="65"/>
      <c r="E349" s="65"/>
      <c r="F349" s="58"/>
      <c r="G349" s="58"/>
      <c r="H349" s="58"/>
      <c r="I349" s="58"/>
      <c r="J349" s="58"/>
      <c r="K349" s="66"/>
      <c r="L349" s="66"/>
      <c r="M349" s="67"/>
      <c r="N349" s="67"/>
      <c r="O349" s="67"/>
      <c r="P349" s="68"/>
      <c r="Q349" s="46"/>
    </row>
    <row r="350" spans="1:17" ht="15.75" customHeight="1">
      <c r="A350" s="7"/>
      <c r="B350" s="65"/>
      <c r="C350" s="65"/>
      <c r="D350" s="65"/>
      <c r="E350" s="65"/>
      <c r="F350" s="58"/>
      <c r="G350" s="58"/>
      <c r="H350" s="58"/>
      <c r="I350" s="58"/>
      <c r="J350" s="58"/>
      <c r="K350" s="66"/>
      <c r="L350" s="66"/>
      <c r="M350" s="67"/>
      <c r="N350" s="67"/>
      <c r="O350" s="67"/>
      <c r="P350" s="68"/>
      <c r="Q350" s="46"/>
    </row>
    <row r="351" spans="1:17" ht="15.75" customHeight="1">
      <c r="A351" s="7"/>
      <c r="B351" s="65"/>
      <c r="C351" s="65"/>
      <c r="D351" s="65"/>
      <c r="E351" s="65"/>
      <c r="F351" s="58"/>
      <c r="G351" s="58"/>
      <c r="H351" s="58"/>
      <c r="I351" s="58"/>
      <c r="J351" s="58"/>
      <c r="K351" s="66"/>
      <c r="L351" s="66"/>
      <c r="M351" s="67"/>
      <c r="N351" s="67"/>
      <c r="O351" s="67"/>
      <c r="P351" s="68"/>
      <c r="Q351" s="46"/>
    </row>
    <row r="352" spans="1:17" ht="15.75" customHeight="1">
      <c r="A352" s="7"/>
      <c r="B352" s="65"/>
      <c r="C352" s="65"/>
      <c r="D352" s="65"/>
      <c r="E352" s="65"/>
      <c r="F352" s="58"/>
      <c r="G352" s="58"/>
      <c r="H352" s="58"/>
      <c r="I352" s="58"/>
      <c r="J352" s="58"/>
      <c r="K352" s="66"/>
      <c r="L352" s="66"/>
      <c r="M352" s="67"/>
      <c r="N352" s="67"/>
      <c r="O352" s="67"/>
      <c r="P352" s="68"/>
      <c r="Q352" s="46"/>
    </row>
    <row r="353" spans="1:17" ht="15.75" customHeight="1">
      <c r="A353" s="7"/>
      <c r="B353" s="65"/>
      <c r="C353" s="65"/>
      <c r="D353" s="65"/>
      <c r="E353" s="65"/>
      <c r="F353" s="58"/>
      <c r="G353" s="58"/>
      <c r="H353" s="58"/>
      <c r="I353" s="58"/>
      <c r="J353" s="58"/>
      <c r="K353" s="66"/>
      <c r="L353" s="66"/>
      <c r="M353" s="67"/>
      <c r="N353" s="67"/>
      <c r="O353" s="67"/>
      <c r="P353" s="68"/>
      <c r="Q353" s="46"/>
    </row>
    <row r="354" spans="1:17" ht="15.75" customHeight="1">
      <c r="A354" s="7"/>
      <c r="B354" s="65"/>
      <c r="C354" s="65"/>
      <c r="D354" s="65"/>
      <c r="E354" s="65"/>
      <c r="F354" s="58"/>
      <c r="G354" s="58"/>
      <c r="H354" s="58"/>
      <c r="I354" s="58"/>
      <c r="J354" s="58"/>
      <c r="K354" s="66"/>
      <c r="L354" s="66"/>
      <c r="M354" s="67"/>
      <c r="N354" s="67"/>
      <c r="O354" s="67"/>
      <c r="P354" s="68"/>
      <c r="Q354" s="46"/>
    </row>
    <row r="355" spans="1:17" ht="15.75" customHeight="1">
      <c r="A355" s="7"/>
      <c r="B355" s="65"/>
      <c r="C355" s="65"/>
      <c r="D355" s="65"/>
      <c r="E355" s="65"/>
      <c r="F355" s="58"/>
      <c r="G355" s="58"/>
      <c r="H355" s="58"/>
      <c r="I355" s="58"/>
      <c r="J355" s="58"/>
      <c r="K355" s="66"/>
      <c r="L355" s="66"/>
      <c r="M355" s="67"/>
      <c r="N355" s="67"/>
      <c r="O355" s="67"/>
      <c r="P355" s="68"/>
      <c r="Q355" s="46"/>
    </row>
    <row r="356" spans="1:17" ht="15.75" customHeight="1">
      <c r="A356" s="7"/>
      <c r="B356" s="65"/>
      <c r="C356" s="65"/>
      <c r="D356" s="65"/>
      <c r="E356" s="65"/>
      <c r="F356" s="58"/>
      <c r="G356" s="58"/>
      <c r="H356" s="58"/>
      <c r="I356" s="58"/>
      <c r="J356" s="58"/>
      <c r="K356" s="66"/>
      <c r="L356" s="66"/>
      <c r="M356" s="67"/>
      <c r="N356" s="67"/>
      <c r="O356" s="67"/>
      <c r="P356" s="68"/>
      <c r="Q356" s="46"/>
    </row>
    <row r="357" spans="1:17" ht="15.75" customHeight="1">
      <c r="A357" s="7"/>
      <c r="B357" s="65"/>
      <c r="C357" s="65"/>
      <c r="D357" s="65"/>
      <c r="E357" s="65"/>
      <c r="F357" s="58"/>
      <c r="G357" s="58"/>
      <c r="H357" s="58"/>
      <c r="I357" s="58"/>
      <c r="J357" s="58"/>
      <c r="K357" s="66"/>
      <c r="L357" s="66"/>
      <c r="M357" s="67"/>
      <c r="N357" s="67"/>
      <c r="O357" s="67"/>
      <c r="P357" s="68"/>
      <c r="Q357" s="46"/>
    </row>
    <row r="358" spans="1:17" ht="15.75" customHeight="1">
      <c r="A358" s="7"/>
      <c r="B358" s="65"/>
      <c r="C358" s="65"/>
      <c r="D358" s="65"/>
      <c r="E358" s="65"/>
      <c r="F358" s="58"/>
      <c r="G358" s="58"/>
      <c r="H358" s="58"/>
      <c r="I358" s="58"/>
      <c r="J358" s="58"/>
      <c r="K358" s="66"/>
      <c r="L358" s="66"/>
      <c r="M358" s="67"/>
      <c r="N358" s="67"/>
      <c r="O358" s="67"/>
      <c r="P358" s="68"/>
      <c r="Q358" s="46"/>
    </row>
    <row r="359" spans="1:17" ht="15.75" customHeight="1">
      <c r="A359" s="7"/>
      <c r="B359" s="65"/>
      <c r="C359" s="65"/>
      <c r="D359" s="65"/>
      <c r="E359" s="65"/>
      <c r="F359" s="58"/>
      <c r="G359" s="58"/>
      <c r="H359" s="58"/>
      <c r="I359" s="58"/>
      <c r="J359" s="58"/>
      <c r="K359" s="66"/>
      <c r="L359" s="66"/>
      <c r="M359" s="67"/>
      <c r="N359" s="67"/>
      <c r="O359" s="67"/>
      <c r="P359" s="68"/>
      <c r="Q359" s="46"/>
    </row>
    <row r="360" spans="1:17" ht="15.75" customHeight="1">
      <c r="A360" s="7"/>
      <c r="B360" s="65"/>
      <c r="C360" s="65"/>
      <c r="D360" s="65"/>
      <c r="E360" s="65"/>
      <c r="F360" s="58"/>
      <c r="G360" s="58"/>
      <c r="H360" s="58"/>
      <c r="I360" s="58"/>
      <c r="J360" s="58"/>
      <c r="K360" s="66"/>
      <c r="L360" s="66"/>
      <c r="M360" s="67"/>
      <c r="N360" s="67"/>
      <c r="O360" s="67"/>
      <c r="P360" s="68"/>
      <c r="Q360" s="46"/>
    </row>
    <row r="361" spans="1:17" ht="15.75" customHeight="1">
      <c r="A361" s="7"/>
      <c r="B361" s="65"/>
      <c r="C361" s="65"/>
      <c r="D361" s="65"/>
      <c r="E361" s="65"/>
      <c r="F361" s="58"/>
      <c r="G361" s="58"/>
      <c r="H361" s="58"/>
      <c r="I361" s="58"/>
      <c r="J361" s="58"/>
      <c r="K361" s="66"/>
      <c r="L361" s="66"/>
      <c r="M361" s="67"/>
      <c r="N361" s="67"/>
      <c r="O361" s="67"/>
      <c r="P361" s="68"/>
      <c r="Q361" s="46"/>
    </row>
    <row r="362" spans="1:17" ht="15.75" customHeight="1">
      <c r="A362" s="7"/>
      <c r="B362" s="65"/>
      <c r="C362" s="65"/>
      <c r="D362" s="65"/>
      <c r="E362" s="65"/>
      <c r="F362" s="58"/>
      <c r="G362" s="58"/>
      <c r="H362" s="58"/>
      <c r="I362" s="58"/>
      <c r="J362" s="58"/>
      <c r="K362" s="66"/>
      <c r="L362" s="66"/>
      <c r="M362" s="67"/>
      <c r="N362" s="67"/>
      <c r="O362" s="67"/>
      <c r="P362" s="68"/>
      <c r="Q362" s="46"/>
    </row>
    <row r="363" spans="1:17" ht="15.75" customHeight="1">
      <c r="A363" s="7"/>
      <c r="B363" s="65"/>
      <c r="C363" s="65"/>
      <c r="D363" s="65"/>
      <c r="E363" s="65"/>
      <c r="F363" s="58"/>
      <c r="G363" s="58"/>
      <c r="H363" s="58"/>
      <c r="I363" s="58"/>
      <c r="J363" s="58"/>
      <c r="K363" s="66"/>
      <c r="L363" s="66"/>
      <c r="M363" s="67"/>
      <c r="N363" s="67"/>
      <c r="O363" s="67"/>
      <c r="P363" s="68"/>
      <c r="Q363" s="46"/>
    </row>
    <row r="364" spans="1:17" ht="15.75" customHeight="1">
      <c r="A364" s="7"/>
      <c r="B364" s="65"/>
      <c r="C364" s="65"/>
      <c r="D364" s="65"/>
      <c r="E364" s="65"/>
      <c r="F364" s="58"/>
      <c r="G364" s="58"/>
      <c r="H364" s="58"/>
      <c r="I364" s="58"/>
      <c r="J364" s="58"/>
      <c r="K364" s="66"/>
      <c r="L364" s="66"/>
      <c r="M364" s="67"/>
      <c r="N364" s="67"/>
      <c r="O364" s="67"/>
      <c r="P364" s="68"/>
      <c r="Q364" s="46"/>
    </row>
    <row r="365" spans="1:17" ht="15.75" customHeight="1">
      <c r="A365" s="7"/>
      <c r="B365" s="65"/>
      <c r="C365" s="65"/>
      <c r="D365" s="65"/>
      <c r="E365" s="65"/>
      <c r="F365" s="58"/>
      <c r="G365" s="58"/>
      <c r="H365" s="58"/>
      <c r="I365" s="58"/>
      <c r="J365" s="58"/>
      <c r="K365" s="66"/>
      <c r="L365" s="66"/>
      <c r="M365" s="67"/>
      <c r="N365" s="67"/>
      <c r="O365" s="67"/>
      <c r="P365" s="68"/>
      <c r="Q365" s="46"/>
    </row>
    <row r="366" spans="1:17" ht="15.75" customHeight="1">
      <c r="A366" s="7"/>
      <c r="B366" s="65"/>
      <c r="C366" s="65"/>
      <c r="D366" s="65"/>
      <c r="E366" s="65"/>
      <c r="F366" s="58"/>
      <c r="G366" s="58"/>
      <c r="H366" s="58"/>
      <c r="I366" s="58"/>
      <c r="J366" s="58"/>
      <c r="K366" s="66"/>
      <c r="L366" s="66"/>
      <c r="M366" s="67"/>
      <c r="N366" s="67"/>
      <c r="O366" s="67"/>
      <c r="P366" s="68"/>
      <c r="Q366" s="46"/>
    </row>
    <row r="367" spans="1:17" ht="15.75" customHeight="1">
      <c r="A367" s="7"/>
      <c r="B367" s="65"/>
      <c r="C367" s="65"/>
      <c r="D367" s="65"/>
      <c r="E367" s="65"/>
      <c r="F367" s="58"/>
      <c r="G367" s="58"/>
      <c r="H367" s="58"/>
      <c r="I367" s="58"/>
      <c r="J367" s="58"/>
      <c r="K367" s="66"/>
      <c r="L367" s="66"/>
      <c r="M367" s="67"/>
      <c r="N367" s="67"/>
      <c r="O367" s="67"/>
      <c r="P367" s="68"/>
      <c r="Q367" s="46"/>
    </row>
    <row r="368" spans="1:17" ht="15.75" customHeight="1">
      <c r="A368" s="7"/>
      <c r="B368" s="65"/>
      <c r="C368" s="65"/>
      <c r="D368" s="65"/>
      <c r="E368" s="65"/>
      <c r="F368" s="58"/>
      <c r="G368" s="58"/>
      <c r="H368" s="58"/>
      <c r="I368" s="58"/>
      <c r="J368" s="58"/>
      <c r="K368" s="66"/>
      <c r="L368" s="66"/>
      <c r="M368" s="67"/>
      <c r="N368" s="67"/>
      <c r="O368" s="67"/>
      <c r="P368" s="68"/>
      <c r="Q368" s="46"/>
    </row>
    <row r="369" spans="1:17" ht="15.75" customHeight="1">
      <c r="A369" s="7"/>
      <c r="B369" s="65"/>
      <c r="C369" s="65"/>
      <c r="D369" s="65"/>
      <c r="E369" s="65"/>
      <c r="F369" s="58"/>
      <c r="G369" s="58"/>
      <c r="H369" s="58"/>
      <c r="I369" s="58"/>
      <c r="J369" s="58"/>
      <c r="K369" s="66"/>
      <c r="L369" s="66"/>
      <c r="M369" s="67"/>
      <c r="N369" s="67"/>
      <c r="O369" s="67"/>
      <c r="P369" s="68"/>
      <c r="Q369" s="46"/>
    </row>
    <row r="370" spans="1:17" ht="15.75" customHeight="1">
      <c r="A370" s="7"/>
      <c r="B370" s="65"/>
      <c r="C370" s="65"/>
      <c r="D370" s="65"/>
      <c r="E370" s="65"/>
      <c r="F370" s="58"/>
      <c r="G370" s="58"/>
      <c r="H370" s="58"/>
      <c r="I370" s="58"/>
      <c r="J370" s="58"/>
      <c r="K370" s="66"/>
      <c r="L370" s="66"/>
      <c r="M370" s="67"/>
      <c r="N370" s="67"/>
      <c r="O370" s="67"/>
      <c r="P370" s="68"/>
      <c r="Q370" s="46"/>
    </row>
    <row r="371" spans="1:17" ht="15.75" customHeight="1">
      <c r="A371" s="7"/>
      <c r="B371" s="65"/>
      <c r="C371" s="65"/>
      <c r="D371" s="65"/>
      <c r="E371" s="65"/>
      <c r="F371" s="58"/>
      <c r="G371" s="58"/>
      <c r="H371" s="58"/>
      <c r="I371" s="58"/>
      <c r="J371" s="58"/>
      <c r="K371" s="66"/>
      <c r="L371" s="66"/>
      <c r="M371" s="67"/>
      <c r="N371" s="67"/>
      <c r="O371" s="67"/>
      <c r="P371" s="68"/>
      <c r="Q371" s="46"/>
    </row>
    <row r="372" spans="1:17" ht="15.75" customHeight="1">
      <c r="A372" s="7"/>
      <c r="B372" s="65"/>
      <c r="C372" s="65"/>
      <c r="D372" s="65"/>
      <c r="E372" s="65"/>
      <c r="F372" s="58"/>
      <c r="G372" s="58"/>
      <c r="H372" s="58"/>
      <c r="I372" s="58"/>
      <c r="J372" s="58"/>
      <c r="K372" s="66"/>
      <c r="L372" s="66"/>
      <c r="M372" s="67"/>
      <c r="N372" s="67"/>
      <c r="O372" s="67"/>
      <c r="P372" s="68"/>
      <c r="Q372" s="46"/>
    </row>
    <row r="373" spans="1:17" ht="15.75" customHeight="1">
      <c r="A373" s="7"/>
      <c r="B373" s="65"/>
      <c r="C373" s="65"/>
      <c r="D373" s="65"/>
      <c r="E373" s="65"/>
      <c r="F373" s="58"/>
      <c r="G373" s="58"/>
      <c r="H373" s="58"/>
      <c r="I373" s="58"/>
      <c r="J373" s="58"/>
      <c r="K373" s="66"/>
      <c r="L373" s="66"/>
      <c r="M373" s="67"/>
      <c r="N373" s="67"/>
      <c r="O373" s="67"/>
      <c r="P373" s="68"/>
      <c r="Q373" s="46"/>
    </row>
    <row r="374" spans="1:17" ht="15.75" customHeight="1">
      <c r="A374" s="7"/>
      <c r="B374" s="65"/>
      <c r="C374" s="65"/>
      <c r="D374" s="65"/>
      <c r="E374" s="65"/>
      <c r="F374" s="58"/>
      <c r="G374" s="58"/>
      <c r="H374" s="58"/>
      <c r="I374" s="58"/>
      <c r="J374" s="58"/>
      <c r="K374" s="66"/>
      <c r="L374" s="66"/>
      <c r="M374" s="67"/>
      <c r="N374" s="67"/>
      <c r="O374" s="67"/>
      <c r="P374" s="68"/>
      <c r="Q374" s="46"/>
    </row>
    <row r="375" spans="1:17" ht="15.75" customHeight="1">
      <c r="A375" s="7"/>
      <c r="B375" s="65"/>
      <c r="C375" s="65"/>
      <c r="D375" s="65"/>
      <c r="E375" s="65"/>
      <c r="F375" s="58"/>
      <c r="G375" s="58"/>
      <c r="H375" s="58"/>
      <c r="I375" s="58"/>
      <c r="J375" s="58"/>
      <c r="K375" s="66"/>
      <c r="L375" s="66"/>
      <c r="M375" s="67"/>
      <c r="N375" s="67"/>
      <c r="O375" s="67"/>
      <c r="P375" s="68"/>
      <c r="Q375" s="46"/>
    </row>
    <row r="376" spans="1:17" ht="15.75" customHeight="1">
      <c r="A376" s="7"/>
      <c r="B376" s="65"/>
      <c r="C376" s="65"/>
      <c r="D376" s="65"/>
      <c r="E376" s="65"/>
      <c r="F376" s="58"/>
      <c r="G376" s="58"/>
      <c r="H376" s="58"/>
      <c r="I376" s="58"/>
      <c r="J376" s="58"/>
      <c r="K376" s="66"/>
      <c r="L376" s="66"/>
      <c r="M376" s="67"/>
      <c r="N376" s="67"/>
      <c r="O376" s="67"/>
      <c r="P376" s="68"/>
      <c r="Q376" s="46"/>
    </row>
    <row r="377" spans="1:17" ht="15.75" customHeight="1">
      <c r="A377" s="7"/>
      <c r="B377" s="65"/>
      <c r="C377" s="65"/>
      <c r="D377" s="65"/>
      <c r="E377" s="65"/>
      <c r="F377" s="58"/>
      <c r="G377" s="58"/>
      <c r="H377" s="58"/>
      <c r="I377" s="58"/>
      <c r="J377" s="58"/>
      <c r="K377" s="66"/>
      <c r="L377" s="66"/>
      <c r="M377" s="67"/>
      <c r="N377" s="67"/>
      <c r="O377" s="67"/>
      <c r="P377" s="68"/>
      <c r="Q377" s="46"/>
    </row>
    <row r="378" spans="1:17" ht="15.75" customHeight="1">
      <c r="A378" s="7"/>
      <c r="B378" s="65"/>
      <c r="C378" s="65"/>
      <c r="D378" s="65"/>
      <c r="E378" s="65"/>
      <c r="F378" s="58"/>
      <c r="G378" s="58"/>
      <c r="H378" s="58"/>
      <c r="I378" s="58"/>
      <c r="J378" s="58"/>
      <c r="K378" s="66"/>
      <c r="L378" s="66"/>
      <c r="M378" s="67"/>
      <c r="N378" s="67"/>
      <c r="O378" s="67"/>
      <c r="P378" s="68"/>
      <c r="Q378" s="46"/>
    </row>
    <row r="379" spans="1:17" ht="15.75" customHeight="1">
      <c r="A379" s="7"/>
      <c r="B379" s="65"/>
      <c r="C379" s="65"/>
      <c r="D379" s="65"/>
      <c r="E379" s="65"/>
      <c r="F379" s="58"/>
      <c r="G379" s="58"/>
      <c r="H379" s="58"/>
      <c r="I379" s="58"/>
      <c r="J379" s="58"/>
      <c r="K379" s="66"/>
      <c r="L379" s="66"/>
      <c r="M379" s="67"/>
      <c r="N379" s="67"/>
      <c r="O379" s="67"/>
      <c r="P379" s="68"/>
      <c r="Q379" s="46"/>
    </row>
    <row r="380" spans="1:17" ht="15.75" customHeight="1">
      <c r="A380" s="7"/>
      <c r="B380" s="65"/>
      <c r="C380" s="65"/>
      <c r="D380" s="65"/>
      <c r="E380" s="65"/>
      <c r="F380" s="58"/>
      <c r="G380" s="58"/>
      <c r="H380" s="58"/>
      <c r="I380" s="58"/>
      <c r="J380" s="58"/>
      <c r="K380" s="66"/>
      <c r="L380" s="66"/>
      <c r="M380" s="67"/>
      <c r="N380" s="67"/>
      <c r="O380" s="67"/>
      <c r="P380" s="68"/>
      <c r="Q380" s="46"/>
    </row>
    <row r="381" spans="1:17" ht="15.75" customHeight="1">
      <c r="A381" s="7"/>
      <c r="B381" s="65"/>
      <c r="C381" s="65"/>
      <c r="D381" s="65"/>
      <c r="E381" s="65"/>
      <c r="F381" s="58"/>
      <c r="G381" s="58"/>
      <c r="H381" s="58"/>
      <c r="I381" s="58"/>
      <c r="J381" s="58"/>
      <c r="K381" s="66"/>
      <c r="L381" s="66"/>
      <c r="M381" s="67"/>
      <c r="N381" s="67"/>
      <c r="O381" s="67"/>
      <c r="P381" s="68"/>
      <c r="Q381" s="46"/>
    </row>
    <row r="382" spans="1:17" ht="15.75" customHeight="1">
      <c r="A382" s="7"/>
      <c r="B382" s="65"/>
      <c r="C382" s="65"/>
      <c r="D382" s="65"/>
      <c r="E382" s="65"/>
      <c r="F382" s="58"/>
      <c r="G382" s="58"/>
      <c r="H382" s="58"/>
      <c r="I382" s="58"/>
      <c r="J382" s="58"/>
      <c r="K382" s="66"/>
      <c r="L382" s="66"/>
      <c r="M382" s="67"/>
      <c r="N382" s="67"/>
      <c r="O382" s="67"/>
      <c r="P382" s="68"/>
      <c r="Q382" s="46"/>
    </row>
    <row r="383" spans="1:17" ht="15.75" customHeight="1">
      <c r="A383" s="7"/>
      <c r="B383" s="65"/>
      <c r="C383" s="65"/>
      <c r="D383" s="65"/>
      <c r="E383" s="65"/>
      <c r="F383" s="58"/>
      <c r="G383" s="58"/>
      <c r="H383" s="58"/>
      <c r="I383" s="58"/>
      <c r="J383" s="58"/>
      <c r="K383" s="66"/>
      <c r="L383" s="66"/>
      <c r="M383" s="67"/>
      <c r="N383" s="67"/>
      <c r="O383" s="67"/>
      <c r="P383" s="68"/>
      <c r="Q383" s="46"/>
    </row>
    <row r="384" spans="1:17" ht="15.75" customHeight="1">
      <c r="A384" s="7"/>
      <c r="B384" s="65"/>
      <c r="C384" s="65"/>
      <c r="D384" s="65"/>
      <c r="E384" s="65"/>
      <c r="F384" s="58"/>
      <c r="G384" s="58"/>
      <c r="H384" s="58"/>
      <c r="I384" s="58"/>
      <c r="J384" s="58"/>
      <c r="K384" s="66"/>
      <c r="L384" s="66"/>
      <c r="M384" s="67"/>
      <c r="N384" s="67"/>
      <c r="O384" s="67"/>
      <c r="P384" s="68"/>
      <c r="Q384" s="46"/>
    </row>
    <row r="385" spans="1:17" ht="15.75" customHeight="1">
      <c r="A385" s="7"/>
      <c r="B385" s="65"/>
      <c r="C385" s="65"/>
      <c r="D385" s="65"/>
      <c r="E385" s="65"/>
      <c r="F385" s="58"/>
      <c r="G385" s="58"/>
      <c r="H385" s="58"/>
      <c r="I385" s="58"/>
      <c r="J385" s="58"/>
      <c r="K385" s="66"/>
      <c r="L385" s="66"/>
      <c r="M385" s="67"/>
      <c r="N385" s="67"/>
      <c r="O385" s="67"/>
      <c r="P385" s="68"/>
      <c r="Q385" s="46"/>
    </row>
    <row r="386" spans="1:17" ht="15.75" customHeight="1">
      <c r="A386" s="7"/>
      <c r="B386" s="65"/>
      <c r="C386" s="65"/>
      <c r="D386" s="65"/>
      <c r="E386" s="65"/>
      <c r="F386" s="58"/>
      <c r="G386" s="58"/>
      <c r="H386" s="58"/>
      <c r="I386" s="58"/>
      <c r="J386" s="58"/>
      <c r="K386" s="66"/>
      <c r="L386" s="66"/>
      <c r="M386" s="67"/>
      <c r="N386" s="67"/>
      <c r="O386" s="67"/>
      <c r="P386" s="68"/>
      <c r="Q386" s="46"/>
    </row>
    <row r="387" spans="1:17" ht="15.75" customHeight="1">
      <c r="A387" s="7"/>
      <c r="B387" s="65"/>
      <c r="C387" s="65"/>
      <c r="D387" s="65"/>
      <c r="E387" s="65"/>
      <c r="F387" s="58"/>
      <c r="G387" s="58"/>
      <c r="H387" s="58"/>
      <c r="I387" s="58"/>
      <c r="J387" s="58"/>
      <c r="K387" s="66"/>
      <c r="L387" s="66"/>
      <c r="M387" s="67"/>
      <c r="N387" s="67"/>
      <c r="O387" s="67"/>
      <c r="P387" s="68"/>
      <c r="Q387" s="46"/>
    </row>
    <row r="388" spans="1:17" ht="15.75" customHeight="1">
      <c r="A388" s="7"/>
      <c r="B388" s="65"/>
      <c r="C388" s="65"/>
      <c r="D388" s="65"/>
      <c r="E388" s="65"/>
      <c r="F388" s="58"/>
      <c r="G388" s="58"/>
      <c r="H388" s="58"/>
      <c r="I388" s="58"/>
      <c r="J388" s="58"/>
      <c r="K388" s="66"/>
      <c r="L388" s="66"/>
      <c r="M388" s="67"/>
      <c r="N388" s="67"/>
      <c r="O388" s="67"/>
      <c r="P388" s="68"/>
      <c r="Q388" s="46"/>
    </row>
    <row r="389" spans="1:17" ht="15.75" customHeight="1">
      <c r="A389" s="7"/>
      <c r="B389" s="65"/>
      <c r="C389" s="65"/>
      <c r="D389" s="65"/>
      <c r="E389" s="65"/>
      <c r="F389" s="58"/>
      <c r="G389" s="58"/>
      <c r="H389" s="58"/>
      <c r="I389" s="58"/>
      <c r="J389" s="58"/>
      <c r="K389" s="66"/>
      <c r="L389" s="66"/>
      <c r="M389" s="67"/>
      <c r="N389" s="67"/>
      <c r="O389" s="67"/>
      <c r="P389" s="68"/>
      <c r="Q389" s="46"/>
    </row>
    <row r="390" spans="1:17" ht="15.75" customHeight="1">
      <c r="A390" s="7"/>
      <c r="B390" s="65"/>
      <c r="C390" s="65"/>
      <c r="D390" s="65"/>
      <c r="E390" s="65"/>
      <c r="F390" s="58"/>
      <c r="G390" s="58"/>
      <c r="H390" s="58"/>
      <c r="I390" s="58"/>
      <c r="J390" s="58"/>
      <c r="K390" s="66"/>
      <c r="L390" s="66"/>
      <c r="M390" s="67"/>
      <c r="N390" s="67"/>
      <c r="O390" s="67"/>
      <c r="P390" s="68"/>
      <c r="Q390" s="46"/>
    </row>
    <row r="391" spans="1:17" ht="15.75" customHeight="1">
      <c r="A391" s="7"/>
      <c r="B391" s="65"/>
      <c r="C391" s="65"/>
      <c r="D391" s="65"/>
      <c r="E391" s="65"/>
      <c r="F391" s="58"/>
      <c r="G391" s="58"/>
      <c r="H391" s="58"/>
      <c r="I391" s="58"/>
      <c r="J391" s="58"/>
      <c r="K391" s="66"/>
      <c r="L391" s="66"/>
      <c r="M391" s="67"/>
      <c r="N391" s="67"/>
      <c r="O391" s="67"/>
      <c r="P391" s="68"/>
      <c r="Q391" s="46"/>
    </row>
    <row r="392" spans="1:17" ht="15.75" customHeight="1">
      <c r="A392" s="7"/>
      <c r="B392" s="65"/>
      <c r="C392" s="65"/>
      <c r="D392" s="65"/>
      <c r="E392" s="65"/>
      <c r="F392" s="58"/>
      <c r="G392" s="58"/>
      <c r="H392" s="58"/>
      <c r="I392" s="58"/>
      <c r="J392" s="58"/>
      <c r="K392" s="66"/>
      <c r="L392" s="66"/>
      <c r="M392" s="67"/>
      <c r="N392" s="67"/>
      <c r="O392" s="67"/>
      <c r="P392" s="68"/>
      <c r="Q392" s="46"/>
    </row>
    <row r="393" spans="1:17" ht="15.75" customHeight="1">
      <c r="A393" s="7"/>
      <c r="B393" s="65"/>
      <c r="C393" s="65"/>
      <c r="D393" s="65"/>
      <c r="E393" s="65"/>
      <c r="F393" s="58"/>
      <c r="G393" s="58"/>
      <c r="H393" s="58"/>
      <c r="I393" s="58"/>
      <c r="J393" s="58"/>
      <c r="K393" s="66"/>
      <c r="L393" s="66"/>
      <c r="M393" s="67"/>
      <c r="N393" s="67"/>
      <c r="O393" s="67"/>
      <c r="P393" s="68"/>
      <c r="Q393" s="46"/>
    </row>
    <row r="394" spans="1:17" ht="15.75" customHeight="1">
      <c r="A394" s="7"/>
      <c r="B394" s="65"/>
      <c r="C394" s="65"/>
      <c r="D394" s="65"/>
      <c r="E394" s="65"/>
      <c r="F394" s="58"/>
      <c r="G394" s="58"/>
      <c r="H394" s="58"/>
      <c r="I394" s="58"/>
      <c r="J394" s="58"/>
      <c r="K394" s="66"/>
      <c r="L394" s="66"/>
      <c r="M394" s="67"/>
      <c r="N394" s="67"/>
      <c r="O394" s="67"/>
      <c r="P394" s="68"/>
      <c r="Q394" s="46"/>
    </row>
    <row r="395" spans="1:17" ht="15.75" customHeight="1">
      <c r="A395" s="7"/>
      <c r="B395" s="65"/>
      <c r="C395" s="65"/>
      <c r="D395" s="65"/>
      <c r="E395" s="65"/>
      <c r="F395" s="58"/>
      <c r="G395" s="58"/>
      <c r="H395" s="58"/>
      <c r="I395" s="58"/>
      <c r="J395" s="58"/>
      <c r="K395" s="66"/>
      <c r="L395" s="66"/>
      <c r="M395" s="67"/>
      <c r="N395" s="67"/>
      <c r="O395" s="67"/>
      <c r="P395" s="68"/>
      <c r="Q395" s="46"/>
    </row>
    <row r="396" spans="1:17" ht="15.75" customHeight="1">
      <c r="A396" s="7"/>
      <c r="B396" s="65"/>
      <c r="C396" s="65"/>
      <c r="D396" s="65"/>
      <c r="E396" s="65"/>
      <c r="F396" s="58"/>
      <c r="G396" s="58"/>
      <c r="H396" s="58"/>
      <c r="I396" s="58"/>
      <c r="J396" s="58"/>
      <c r="K396" s="66"/>
      <c r="L396" s="66"/>
      <c r="M396" s="67"/>
      <c r="N396" s="67"/>
      <c r="O396" s="67"/>
      <c r="P396" s="68"/>
      <c r="Q396" s="46"/>
    </row>
    <row r="397" spans="1:17" ht="15.75" customHeight="1">
      <c r="A397" s="7"/>
      <c r="B397" s="65"/>
      <c r="C397" s="65"/>
      <c r="D397" s="65"/>
      <c r="E397" s="65"/>
      <c r="F397" s="58"/>
      <c r="G397" s="58"/>
      <c r="H397" s="58"/>
      <c r="I397" s="58"/>
      <c r="J397" s="58"/>
      <c r="K397" s="66"/>
      <c r="L397" s="66"/>
      <c r="M397" s="67"/>
      <c r="N397" s="67"/>
      <c r="O397" s="67"/>
      <c r="P397" s="68"/>
      <c r="Q397" s="46"/>
    </row>
    <row r="398" spans="1:17" ht="15.75" customHeight="1">
      <c r="A398" s="7"/>
      <c r="B398" s="65"/>
      <c r="C398" s="65"/>
      <c r="D398" s="65"/>
      <c r="E398" s="65"/>
      <c r="F398" s="58"/>
      <c r="G398" s="58"/>
      <c r="H398" s="58"/>
      <c r="I398" s="58"/>
      <c r="J398" s="58"/>
      <c r="K398" s="66"/>
      <c r="L398" s="66"/>
      <c r="M398" s="67"/>
      <c r="N398" s="67"/>
      <c r="O398" s="67"/>
      <c r="P398" s="68"/>
      <c r="Q398" s="46"/>
    </row>
    <row r="399" spans="1:17" ht="15.75" customHeight="1">
      <c r="A399" s="7"/>
      <c r="B399" s="65"/>
      <c r="C399" s="65"/>
      <c r="D399" s="65"/>
      <c r="E399" s="65"/>
      <c r="F399" s="58"/>
      <c r="G399" s="58"/>
      <c r="H399" s="58"/>
      <c r="I399" s="58"/>
      <c r="J399" s="58"/>
      <c r="K399" s="66"/>
      <c r="L399" s="66"/>
      <c r="M399" s="67"/>
      <c r="N399" s="67"/>
      <c r="O399" s="67"/>
      <c r="P399" s="68"/>
      <c r="Q399" s="46"/>
    </row>
    <row r="400" spans="1:17" ht="15.75" customHeight="1">
      <c r="A400" s="7"/>
      <c r="B400" s="65"/>
      <c r="C400" s="65"/>
      <c r="D400" s="65"/>
      <c r="E400" s="65"/>
      <c r="F400" s="58"/>
      <c r="G400" s="58"/>
      <c r="H400" s="58"/>
      <c r="I400" s="58"/>
      <c r="J400" s="58"/>
      <c r="K400" s="66"/>
      <c r="L400" s="66"/>
      <c r="M400" s="67"/>
      <c r="N400" s="67"/>
      <c r="O400" s="67"/>
      <c r="P400" s="68"/>
      <c r="Q400" s="46"/>
    </row>
    <row r="401" spans="1:17" ht="15.75" customHeight="1">
      <c r="A401" s="7"/>
      <c r="B401" s="65"/>
      <c r="C401" s="65"/>
      <c r="D401" s="65"/>
      <c r="E401" s="65"/>
      <c r="F401" s="58"/>
      <c r="G401" s="58"/>
      <c r="H401" s="58"/>
      <c r="I401" s="58"/>
      <c r="J401" s="58"/>
      <c r="K401" s="66"/>
      <c r="L401" s="66"/>
      <c r="M401" s="67"/>
      <c r="N401" s="67"/>
      <c r="O401" s="67"/>
      <c r="P401" s="68"/>
      <c r="Q401" s="46"/>
    </row>
    <row r="402" spans="1:17" ht="15.75" customHeight="1">
      <c r="A402" s="7"/>
      <c r="B402" s="65"/>
      <c r="C402" s="65"/>
      <c r="D402" s="65"/>
      <c r="E402" s="65"/>
      <c r="F402" s="58"/>
      <c r="G402" s="58"/>
      <c r="H402" s="58"/>
      <c r="I402" s="58"/>
      <c r="J402" s="58"/>
      <c r="K402" s="66"/>
      <c r="L402" s="66"/>
      <c r="M402" s="67"/>
      <c r="N402" s="67"/>
      <c r="O402" s="67"/>
      <c r="P402" s="68"/>
      <c r="Q402" s="46"/>
    </row>
    <row r="403" spans="1:17" ht="15.75" customHeight="1">
      <c r="A403" s="7"/>
      <c r="B403" s="65"/>
      <c r="C403" s="65"/>
      <c r="D403" s="65"/>
      <c r="E403" s="65"/>
      <c r="F403" s="58"/>
      <c r="G403" s="58"/>
      <c r="H403" s="58"/>
      <c r="I403" s="58"/>
      <c r="J403" s="58"/>
      <c r="K403" s="66"/>
      <c r="L403" s="66"/>
      <c r="M403" s="67"/>
      <c r="N403" s="67"/>
      <c r="O403" s="67"/>
      <c r="P403" s="68"/>
      <c r="Q403" s="46"/>
    </row>
    <row r="404" spans="1:17" ht="15.75" customHeight="1">
      <c r="A404" s="7"/>
      <c r="B404" s="65"/>
      <c r="C404" s="65"/>
      <c r="D404" s="65"/>
      <c r="E404" s="65"/>
      <c r="F404" s="58"/>
      <c r="G404" s="58"/>
      <c r="H404" s="58"/>
      <c r="I404" s="58"/>
      <c r="J404" s="58"/>
      <c r="K404" s="66"/>
      <c r="L404" s="66"/>
      <c r="M404" s="67"/>
      <c r="N404" s="67"/>
      <c r="O404" s="67"/>
      <c r="P404" s="68"/>
      <c r="Q404" s="46"/>
    </row>
    <row r="405" spans="1:17" ht="15.75" customHeight="1">
      <c r="A405" s="7"/>
      <c r="B405" s="65"/>
      <c r="C405" s="65"/>
      <c r="D405" s="65"/>
      <c r="E405" s="65"/>
      <c r="F405" s="58"/>
      <c r="G405" s="58"/>
      <c r="H405" s="58"/>
      <c r="I405" s="58"/>
      <c r="J405" s="58"/>
      <c r="K405" s="66"/>
      <c r="L405" s="66"/>
      <c r="M405" s="67"/>
      <c r="N405" s="67"/>
      <c r="O405" s="67"/>
      <c r="P405" s="68"/>
      <c r="Q405" s="46"/>
    </row>
    <row r="406" spans="1:17" ht="15.75" customHeight="1">
      <c r="A406" s="7"/>
      <c r="B406" s="65"/>
      <c r="C406" s="65"/>
      <c r="D406" s="65"/>
      <c r="E406" s="65"/>
      <c r="F406" s="58"/>
      <c r="G406" s="58"/>
      <c r="H406" s="58"/>
      <c r="I406" s="58"/>
      <c r="J406" s="58"/>
      <c r="K406" s="66"/>
      <c r="L406" s="66"/>
      <c r="M406" s="67"/>
      <c r="N406" s="67"/>
      <c r="O406" s="67"/>
      <c r="P406" s="68"/>
      <c r="Q406" s="46"/>
    </row>
    <row r="407" spans="1:17" ht="15.75" customHeight="1">
      <c r="A407" s="7"/>
      <c r="B407" s="65"/>
      <c r="C407" s="65"/>
      <c r="D407" s="65"/>
      <c r="E407" s="65"/>
      <c r="F407" s="58"/>
      <c r="G407" s="58"/>
      <c r="H407" s="58"/>
      <c r="I407" s="58"/>
      <c r="J407" s="58"/>
      <c r="K407" s="66"/>
      <c r="L407" s="66"/>
      <c r="M407" s="67"/>
      <c r="N407" s="67"/>
      <c r="O407" s="67"/>
      <c r="P407" s="68"/>
      <c r="Q407" s="46"/>
    </row>
    <row r="408" spans="1:17" ht="15.75" customHeight="1">
      <c r="A408" s="7"/>
      <c r="B408" s="65"/>
      <c r="C408" s="65"/>
      <c r="D408" s="65"/>
      <c r="E408" s="65"/>
      <c r="F408" s="58"/>
      <c r="G408" s="58"/>
      <c r="H408" s="58"/>
      <c r="I408" s="58"/>
      <c r="J408" s="58"/>
      <c r="K408" s="66"/>
      <c r="L408" s="66"/>
      <c r="M408" s="67"/>
      <c r="N408" s="67"/>
      <c r="O408" s="67"/>
      <c r="P408" s="68"/>
      <c r="Q408" s="46"/>
    </row>
    <row r="409" spans="1:17" ht="15.75" customHeight="1">
      <c r="A409" s="7"/>
      <c r="B409" s="65"/>
      <c r="C409" s="65"/>
      <c r="D409" s="65"/>
      <c r="E409" s="65"/>
      <c r="F409" s="58"/>
      <c r="G409" s="58"/>
      <c r="H409" s="58"/>
      <c r="I409" s="58"/>
      <c r="J409" s="58"/>
      <c r="K409" s="66"/>
      <c r="L409" s="66"/>
      <c r="M409" s="67"/>
      <c r="N409" s="67"/>
      <c r="O409" s="67"/>
      <c r="P409" s="68"/>
      <c r="Q409" s="46"/>
    </row>
    <row r="410" spans="1:17" ht="15.75" customHeight="1">
      <c r="A410" s="7"/>
      <c r="B410" s="65"/>
      <c r="C410" s="65"/>
      <c r="D410" s="65"/>
      <c r="E410" s="65"/>
      <c r="F410" s="58"/>
      <c r="G410" s="58"/>
      <c r="H410" s="58"/>
      <c r="I410" s="58"/>
      <c r="J410" s="58"/>
      <c r="K410" s="66"/>
      <c r="L410" s="66"/>
      <c r="M410" s="67"/>
      <c r="N410" s="67"/>
      <c r="O410" s="67"/>
      <c r="P410" s="68"/>
      <c r="Q410" s="46"/>
    </row>
    <row r="411" spans="1:17" ht="15.75" customHeight="1">
      <c r="A411" s="7"/>
      <c r="B411" s="65"/>
      <c r="C411" s="65"/>
      <c r="D411" s="65"/>
      <c r="E411" s="65"/>
      <c r="F411" s="58"/>
      <c r="G411" s="58"/>
      <c r="H411" s="58"/>
      <c r="I411" s="58"/>
      <c r="J411" s="58"/>
      <c r="K411" s="66"/>
      <c r="L411" s="66"/>
      <c r="M411" s="67"/>
      <c r="N411" s="67"/>
      <c r="O411" s="67"/>
      <c r="P411" s="68"/>
      <c r="Q411" s="46"/>
    </row>
    <row r="412" spans="1:17" ht="15.75" customHeight="1">
      <c r="A412" s="7"/>
      <c r="B412" s="65"/>
      <c r="C412" s="65"/>
      <c r="D412" s="65"/>
      <c r="E412" s="65"/>
      <c r="F412" s="58"/>
      <c r="G412" s="58"/>
      <c r="H412" s="58"/>
      <c r="I412" s="58"/>
      <c r="J412" s="58"/>
      <c r="K412" s="66"/>
      <c r="L412" s="66"/>
      <c r="M412" s="67"/>
      <c r="N412" s="67"/>
      <c r="O412" s="67"/>
      <c r="P412" s="68"/>
      <c r="Q412" s="46"/>
    </row>
    <row r="413" spans="1:17" ht="15.75" customHeight="1">
      <c r="A413" s="7"/>
      <c r="B413" s="65"/>
      <c r="C413" s="65"/>
      <c r="D413" s="65"/>
      <c r="E413" s="65"/>
      <c r="F413" s="58"/>
      <c r="G413" s="58"/>
      <c r="H413" s="58"/>
      <c r="I413" s="58"/>
      <c r="J413" s="58"/>
      <c r="K413" s="66"/>
      <c r="L413" s="66"/>
      <c r="M413" s="67"/>
      <c r="N413" s="67"/>
      <c r="O413" s="67"/>
      <c r="P413" s="68"/>
      <c r="Q413" s="46"/>
    </row>
    <row r="414" spans="1:17" ht="15.75" customHeight="1">
      <c r="A414" s="7"/>
      <c r="B414" s="65"/>
      <c r="C414" s="65"/>
      <c r="D414" s="65"/>
      <c r="E414" s="65"/>
      <c r="F414" s="58"/>
      <c r="G414" s="58"/>
      <c r="H414" s="58"/>
      <c r="I414" s="58"/>
      <c r="J414" s="58"/>
      <c r="K414" s="66"/>
      <c r="L414" s="66"/>
      <c r="M414" s="67"/>
      <c r="N414" s="67"/>
      <c r="O414" s="67"/>
      <c r="P414" s="68"/>
      <c r="Q414" s="46"/>
    </row>
    <row r="415" spans="1:17" ht="15.75" customHeight="1">
      <c r="A415" s="7"/>
      <c r="B415" s="65"/>
      <c r="C415" s="65"/>
      <c r="D415" s="65"/>
      <c r="E415" s="65"/>
      <c r="F415" s="58"/>
      <c r="G415" s="58"/>
      <c r="H415" s="58"/>
      <c r="I415" s="58"/>
      <c r="J415" s="58"/>
      <c r="K415" s="66"/>
      <c r="L415" s="66"/>
      <c r="M415" s="67"/>
      <c r="N415" s="67"/>
      <c r="O415" s="67"/>
      <c r="P415" s="68"/>
      <c r="Q415" s="46"/>
    </row>
    <row r="416" spans="1:17" ht="15.75" customHeight="1">
      <c r="A416" s="7"/>
      <c r="B416" s="65"/>
      <c r="C416" s="65"/>
      <c r="D416" s="65"/>
      <c r="E416" s="65"/>
      <c r="F416" s="58"/>
      <c r="G416" s="58"/>
      <c r="H416" s="58"/>
      <c r="I416" s="58"/>
      <c r="J416" s="58"/>
      <c r="K416" s="66"/>
      <c r="L416" s="66"/>
      <c r="M416" s="67"/>
      <c r="N416" s="67"/>
      <c r="O416" s="67"/>
      <c r="P416" s="68"/>
      <c r="Q416" s="46"/>
    </row>
    <row r="417" spans="1:17" ht="15.75" customHeight="1">
      <c r="A417" s="7"/>
      <c r="B417" s="65"/>
      <c r="C417" s="65"/>
      <c r="D417" s="65"/>
      <c r="E417" s="65"/>
      <c r="F417" s="58"/>
      <c r="G417" s="58"/>
      <c r="H417" s="58"/>
      <c r="I417" s="58"/>
      <c r="J417" s="58"/>
      <c r="K417" s="66"/>
      <c r="L417" s="66"/>
      <c r="M417" s="67"/>
      <c r="N417" s="67"/>
      <c r="O417" s="67"/>
      <c r="P417" s="68"/>
      <c r="Q417" s="46"/>
    </row>
    <row r="418" spans="1:17" ht="15.75" customHeight="1">
      <c r="A418" s="7"/>
      <c r="B418" s="65"/>
      <c r="C418" s="65"/>
      <c r="D418" s="65"/>
      <c r="E418" s="65"/>
      <c r="F418" s="58"/>
      <c r="G418" s="58"/>
      <c r="H418" s="58"/>
      <c r="I418" s="58"/>
      <c r="J418" s="58"/>
      <c r="K418" s="66"/>
      <c r="L418" s="66"/>
      <c r="M418" s="67"/>
      <c r="N418" s="67"/>
      <c r="O418" s="67"/>
      <c r="P418" s="68"/>
      <c r="Q418" s="46"/>
    </row>
    <row r="419" spans="1:17" ht="15.75" customHeight="1">
      <c r="A419" s="7"/>
      <c r="B419" s="65"/>
      <c r="C419" s="65"/>
      <c r="D419" s="65"/>
      <c r="E419" s="65"/>
      <c r="F419" s="58"/>
      <c r="G419" s="58"/>
      <c r="H419" s="58"/>
      <c r="I419" s="58"/>
      <c r="J419" s="58"/>
      <c r="K419" s="66"/>
      <c r="L419" s="66"/>
      <c r="M419" s="67"/>
      <c r="N419" s="67"/>
      <c r="O419" s="67"/>
      <c r="P419" s="68"/>
      <c r="Q419" s="46"/>
    </row>
    <row r="420" spans="1:17" ht="15.75" customHeight="1">
      <c r="A420" s="7"/>
      <c r="B420" s="65"/>
      <c r="C420" s="65"/>
      <c r="D420" s="65"/>
      <c r="E420" s="65"/>
      <c r="F420" s="58"/>
      <c r="G420" s="58"/>
      <c r="H420" s="58"/>
      <c r="I420" s="58"/>
      <c r="J420" s="58"/>
      <c r="K420" s="66"/>
      <c r="L420" s="66"/>
      <c r="M420" s="67"/>
      <c r="N420" s="67"/>
      <c r="O420" s="67"/>
      <c r="P420" s="68"/>
      <c r="Q420" s="46"/>
    </row>
    <row r="421" spans="1:17" ht="15.75" customHeight="1">
      <c r="A421" s="7"/>
      <c r="B421" s="65"/>
      <c r="C421" s="65"/>
      <c r="D421" s="65"/>
      <c r="E421" s="65"/>
      <c r="F421" s="58"/>
      <c r="G421" s="58"/>
      <c r="H421" s="58"/>
      <c r="I421" s="58"/>
      <c r="J421" s="58"/>
      <c r="K421" s="66"/>
      <c r="L421" s="66"/>
      <c r="M421" s="67"/>
      <c r="N421" s="67"/>
      <c r="O421" s="67"/>
      <c r="P421" s="68"/>
      <c r="Q421" s="46"/>
    </row>
    <row r="422" spans="1:17" ht="15.75" customHeight="1">
      <c r="A422" s="7"/>
      <c r="B422" s="65"/>
      <c r="C422" s="65"/>
      <c r="D422" s="65"/>
      <c r="E422" s="65"/>
      <c r="F422" s="58"/>
      <c r="G422" s="58"/>
      <c r="H422" s="58"/>
      <c r="I422" s="58"/>
      <c r="J422" s="58"/>
      <c r="K422" s="66"/>
      <c r="L422" s="66"/>
      <c r="M422" s="67"/>
      <c r="N422" s="67"/>
      <c r="O422" s="67"/>
      <c r="P422" s="68"/>
      <c r="Q422" s="46"/>
    </row>
    <row r="423" spans="1:17" ht="15.75" customHeight="1">
      <c r="A423" s="7"/>
      <c r="B423" s="65"/>
      <c r="C423" s="65"/>
      <c r="D423" s="65"/>
      <c r="E423" s="65"/>
      <c r="F423" s="58"/>
      <c r="G423" s="58"/>
      <c r="H423" s="58"/>
      <c r="I423" s="58"/>
      <c r="J423" s="58"/>
      <c r="K423" s="66"/>
      <c r="L423" s="66"/>
      <c r="M423" s="67"/>
      <c r="N423" s="67"/>
      <c r="O423" s="67"/>
      <c r="P423" s="68"/>
      <c r="Q423" s="46"/>
    </row>
    <row r="424" spans="1:17" ht="15.75" customHeight="1">
      <c r="A424" s="7"/>
      <c r="B424" s="65"/>
      <c r="C424" s="65"/>
      <c r="D424" s="65"/>
      <c r="E424" s="65"/>
      <c r="F424" s="58"/>
      <c r="G424" s="58"/>
      <c r="H424" s="58"/>
      <c r="I424" s="58"/>
      <c r="J424" s="58"/>
      <c r="K424" s="66"/>
      <c r="L424" s="66"/>
      <c r="M424" s="67"/>
      <c r="N424" s="67"/>
      <c r="O424" s="67"/>
      <c r="P424" s="68"/>
      <c r="Q424" s="46"/>
    </row>
    <row r="425" spans="1:17" ht="15.75" customHeight="1">
      <c r="A425" s="7"/>
      <c r="B425" s="65"/>
      <c r="C425" s="65"/>
      <c r="D425" s="65"/>
      <c r="E425" s="65"/>
      <c r="F425" s="58"/>
      <c r="G425" s="58"/>
      <c r="H425" s="58"/>
      <c r="I425" s="58"/>
      <c r="J425" s="58"/>
      <c r="K425" s="66"/>
      <c r="L425" s="66"/>
      <c r="M425" s="67"/>
      <c r="N425" s="67"/>
      <c r="O425" s="67"/>
      <c r="P425" s="68"/>
      <c r="Q425" s="46"/>
    </row>
    <row r="426" spans="1:17" ht="15.75" customHeight="1">
      <c r="A426" s="7"/>
      <c r="B426" s="65"/>
      <c r="C426" s="65"/>
      <c r="D426" s="65"/>
      <c r="E426" s="65"/>
      <c r="F426" s="58"/>
      <c r="G426" s="58"/>
      <c r="H426" s="58"/>
      <c r="I426" s="58"/>
      <c r="J426" s="58"/>
      <c r="K426" s="66"/>
      <c r="L426" s="66"/>
      <c r="M426" s="67"/>
      <c r="N426" s="67"/>
      <c r="O426" s="67"/>
      <c r="P426" s="68"/>
      <c r="Q426" s="46"/>
    </row>
    <row r="427" spans="1:17" ht="15.75" customHeight="1">
      <c r="A427" s="7"/>
      <c r="B427" s="65"/>
      <c r="C427" s="65"/>
      <c r="D427" s="65"/>
      <c r="E427" s="65"/>
      <c r="F427" s="58"/>
      <c r="G427" s="58"/>
      <c r="H427" s="58"/>
      <c r="I427" s="58"/>
      <c r="J427" s="58"/>
      <c r="K427" s="66"/>
      <c r="L427" s="66"/>
      <c r="M427" s="67"/>
      <c r="N427" s="67"/>
      <c r="O427" s="67"/>
      <c r="P427" s="68"/>
      <c r="Q427" s="46"/>
    </row>
    <row r="428" spans="1:17" ht="15.75" customHeight="1">
      <c r="A428" s="7"/>
      <c r="B428" s="65"/>
      <c r="C428" s="65"/>
      <c r="D428" s="65"/>
      <c r="E428" s="65"/>
      <c r="F428" s="58"/>
      <c r="G428" s="58"/>
      <c r="H428" s="58"/>
      <c r="I428" s="58"/>
      <c r="J428" s="58"/>
      <c r="K428" s="66"/>
      <c r="L428" s="66"/>
      <c r="M428" s="67"/>
      <c r="N428" s="67"/>
      <c r="O428" s="67"/>
      <c r="P428" s="68"/>
      <c r="Q428" s="46"/>
    </row>
    <row r="429" spans="1:17" ht="15.75" customHeight="1">
      <c r="A429" s="7"/>
      <c r="B429" s="65"/>
      <c r="C429" s="65"/>
      <c r="D429" s="65"/>
      <c r="E429" s="65"/>
      <c r="F429" s="58"/>
      <c r="G429" s="58"/>
      <c r="H429" s="58"/>
      <c r="I429" s="58"/>
      <c r="J429" s="58"/>
      <c r="K429" s="66"/>
      <c r="L429" s="66"/>
      <c r="M429" s="67"/>
      <c r="N429" s="67"/>
      <c r="O429" s="67"/>
      <c r="P429" s="68"/>
      <c r="Q429" s="46"/>
    </row>
    <row r="430" spans="1:17" ht="15.75" customHeight="1">
      <c r="A430" s="7"/>
      <c r="B430" s="65"/>
      <c r="C430" s="65"/>
      <c r="D430" s="65"/>
      <c r="E430" s="65"/>
      <c r="F430" s="58"/>
      <c r="G430" s="58"/>
      <c r="H430" s="58"/>
      <c r="I430" s="58"/>
      <c r="J430" s="58"/>
      <c r="K430" s="66"/>
      <c r="L430" s="66"/>
      <c r="M430" s="67"/>
      <c r="N430" s="67"/>
      <c r="O430" s="67"/>
      <c r="P430" s="68"/>
      <c r="Q430" s="46"/>
    </row>
    <row r="431" spans="1:17" ht="15.75" customHeight="1">
      <c r="A431" s="7"/>
      <c r="B431" s="65"/>
      <c r="C431" s="65"/>
      <c r="D431" s="65"/>
      <c r="E431" s="65"/>
      <c r="F431" s="58"/>
      <c r="G431" s="58"/>
      <c r="H431" s="58"/>
      <c r="I431" s="58"/>
      <c r="J431" s="58"/>
      <c r="K431" s="66"/>
      <c r="L431" s="66"/>
      <c r="M431" s="67"/>
      <c r="N431" s="67"/>
      <c r="O431" s="67"/>
      <c r="P431" s="68"/>
      <c r="Q431" s="46"/>
    </row>
    <row r="432" spans="1:17" ht="15.75" customHeight="1">
      <c r="A432" s="7"/>
      <c r="B432" s="65"/>
      <c r="C432" s="65"/>
      <c r="D432" s="65"/>
      <c r="E432" s="65"/>
      <c r="F432" s="58"/>
      <c r="G432" s="58"/>
      <c r="H432" s="58"/>
      <c r="I432" s="58"/>
      <c r="J432" s="58"/>
      <c r="K432" s="66"/>
      <c r="L432" s="66"/>
      <c r="M432" s="67"/>
      <c r="N432" s="67"/>
      <c r="O432" s="67"/>
      <c r="P432" s="68"/>
      <c r="Q432" s="46"/>
    </row>
    <row r="433" spans="1:17" ht="15.75" customHeight="1">
      <c r="A433" s="7"/>
      <c r="B433" s="65"/>
      <c r="C433" s="65"/>
      <c r="D433" s="65"/>
      <c r="E433" s="65"/>
      <c r="F433" s="58"/>
      <c r="G433" s="58"/>
      <c r="H433" s="58"/>
      <c r="I433" s="58"/>
      <c r="J433" s="58"/>
      <c r="K433" s="66"/>
      <c r="L433" s="66"/>
      <c r="M433" s="67"/>
      <c r="N433" s="67"/>
      <c r="O433" s="67"/>
      <c r="P433" s="68"/>
      <c r="Q433" s="46"/>
    </row>
    <row r="434" spans="1:17" ht="15.75" customHeight="1">
      <c r="A434" s="7"/>
      <c r="B434" s="65"/>
      <c r="C434" s="65"/>
      <c r="D434" s="65"/>
      <c r="E434" s="65"/>
      <c r="F434" s="58"/>
      <c r="G434" s="58"/>
      <c r="H434" s="58"/>
      <c r="I434" s="58"/>
      <c r="J434" s="58"/>
      <c r="K434" s="66"/>
      <c r="L434" s="66"/>
      <c r="M434" s="67"/>
      <c r="N434" s="67"/>
      <c r="O434" s="67"/>
      <c r="P434" s="68"/>
      <c r="Q434" s="46"/>
    </row>
    <row r="435" spans="1:17" ht="15.75" customHeight="1">
      <c r="A435" s="7"/>
      <c r="B435" s="65"/>
      <c r="C435" s="65"/>
      <c r="D435" s="65"/>
      <c r="E435" s="65"/>
      <c r="F435" s="58"/>
      <c r="G435" s="58"/>
      <c r="H435" s="58"/>
      <c r="I435" s="58"/>
      <c r="J435" s="58"/>
      <c r="K435" s="66"/>
      <c r="L435" s="66"/>
      <c r="M435" s="67"/>
      <c r="N435" s="67"/>
      <c r="O435" s="67"/>
      <c r="P435" s="68"/>
      <c r="Q435" s="46"/>
    </row>
    <row r="436" spans="1:17" ht="15.75" customHeight="1">
      <c r="A436" s="7"/>
      <c r="B436" s="65"/>
      <c r="C436" s="65"/>
      <c r="D436" s="65"/>
      <c r="E436" s="65"/>
      <c r="F436" s="58"/>
      <c r="G436" s="58"/>
      <c r="H436" s="58"/>
      <c r="I436" s="58"/>
      <c r="J436" s="58"/>
      <c r="K436" s="66"/>
      <c r="L436" s="66"/>
      <c r="M436" s="67"/>
      <c r="N436" s="67"/>
      <c r="O436" s="67"/>
      <c r="P436" s="68"/>
      <c r="Q436" s="46"/>
    </row>
    <row r="437" spans="1:17" ht="15.75" customHeight="1">
      <c r="A437" s="7"/>
      <c r="B437" s="65"/>
      <c r="C437" s="65"/>
      <c r="D437" s="65"/>
      <c r="E437" s="65"/>
      <c r="F437" s="58"/>
      <c r="G437" s="58"/>
      <c r="H437" s="58"/>
      <c r="I437" s="58"/>
      <c r="J437" s="58"/>
      <c r="K437" s="66"/>
      <c r="L437" s="66"/>
      <c r="M437" s="67"/>
      <c r="N437" s="67"/>
      <c r="O437" s="67"/>
      <c r="P437" s="68"/>
      <c r="Q437" s="46"/>
    </row>
    <row r="438" spans="1:17" ht="15.75" customHeight="1">
      <c r="A438" s="7"/>
      <c r="B438" s="65"/>
      <c r="C438" s="65"/>
      <c r="D438" s="65"/>
      <c r="E438" s="65"/>
      <c r="F438" s="58"/>
      <c r="G438" s="58"/>
      <c r="H438" s="58"/>
      <c r="I438" s="58"/>
      <c r="J438" s="58"/>
      <c r="K438" s="66"/>
      <c r="L438" s="66"/>
      <c r="M438" s="67"/>
      <c r="N438" s="67"/>
      <c r="O438" s="67"/>
      <c r="P438" s="68"/>
      <c r="Q438" s="46"/>
    </row>
    <row r="439" spans="1:17" ht="15.75" customHeight="1">
      <c r="A439" s="7"/>
      <c r="B439" s="65"/>
      <c r="C439" s="65"/>
      <c r="D439" s="65"/>
      <c r="E439" s="65"/>
      <c r="F439" s="58"/>
      <c r="G439" s="58"/>
      <c r="H439" s="58"/>
      <c r="I439" s="58"/>
      <c r="J439" s="58"/>
      <c r="K439" s="66"/>
      <c r="L439" s="66"/>
      <c r="M439" s="67"/>
      <c r="N439" s="67"/>
      <c r="O439" s="67"/>
      <c r="P439" s="68"/>
      <c r="Q439" s="46"/>
    </row>
    <row r="440" spans="1:17" ht="15.75" customHeight="1">
      <c r="A440" s="7"/>
      <c r="B440" s="65"/>
      <c r="C440" s="65"/>
      <c r="D440" s="65"/>
      <c r="E440" s="65"/>
      <c r="F440" s="58"/>
      <c r="G440" s="58"/>
      <c r="H440" s="58"/>
      <c r="I440" s="58"/>
      <c r="J440" s="58"/>
      <c r="K440" s="66"/>
      <c r="L440" s="66"/>
      <c r="M440" s="67"/>
      <c r="N440" s="67"/>
      <c r="O440" s="67"/>
      <c r="P440" s="68"/>
      <c r="Q440" s="46"/>
    </row>
    <row r="441" spans="1:17" ht="15.75" customHeight="1">
      <c r="A441" s="7"/>
      <c r="B441" s="65"/>
      <c r="C441" s="65"/>
      <c r="D441" s="65"/>
      <c r="E441" s="65"/>
      <c r="F441" s="58"/>
      <c r="G441" s="58"/>
      <c r="H441" s="58"/>
      <c r="I441" s="58"/>
      <c r="J441" s="58"/>
      <c r="K441" s="66"/>
      <c r="L441" s="66"/>
      <c r="M441" s="67"/>
      <c r="N441" s="67"/>
      <c r="O441" s="67"/>
      <c r="P441" s="68"/>
      <c r="Q441" s="46"/>
    </row>
    <row r="442" spans="1:17" ht="15.75" customHeight="1">
      <c r="A442" s="7"/>
      <c r="B442" s="65"/>
      <c r="C442" s="65"/>
      <c r="D442" s="65"/>
      <c r="E442" s="65"/>
      <c r="F442" s="58"/>
      <c r="G442" s="58"/>
      <c r="H442" s="58"/>
      <c r="I442" s="58"/>
      <c r="J442" s="58"/>
      <c r="K442" s="66"/>
      <c r="L442" s="66"/>
      <c r="M442" s="67"/>
      <c r="N442" s="67"/>
      <c r="O442" s="67"/>
      <c r="P442" s="68"/>
      <c r="Q442" s="46"/>
    </row>
    <row r="443" spans="1:17" ht="15.75" customHeight="1">
      <c r="A443" s="7"/>
      <c r="B443" s="65"/>
      <c r="C443" s="65"/>
      <c r="D443" s="65"/>
      <c r="E443" s="65"/>
      <c r="F443" s="58"/>
      <c r="G443" s="58"/>
      <c r="H443" s="58"/>
      <c r="I443" s="58"/>
      <c r="J443" s="58"/>
      <c r="K443" s="66"/>
      <c r="L443" s="66"/>
      <c r="M443" s="67"/>
      <c r="N443" s="67"/>
      <c r="O443" s="67"/>
      <c r="P443" s="68"/>
      <c r="Q443" s="46"/>
    </row>
    <row r="444" spans="1:17" ht="15.75" customHeight="1">
      <c r="A444" s="7"/>
      <c r="B444" s="65"/>
      <c r="C444" s="65"/>
      <c r="D444" s="65"/>
      <c r="E444" s="65"/>
      <c r="F444" s="58"/>
      <c r="G444" s="58"/>
      <c r="H444" s="58"/>
      <c r="I444" s="58"/>
      <c r="J444" s="58"/>
      <c r="K444" s="66"/>
      <c r="L444" s="66"/>
      <c r="M444" s="67"/>
      <c r="N444" s="67"/>
      <c r="O444" s="67"/>
      <c r="P444" s="68"/>
      <c r="Q444" s="46"/>
    </row>
    <row r="445" spans="1:17" ht="15.75" customHeight="1">
      <c r="A445" s="7"/>
      <c r="B445" s="65"/>
      <c r="C445" s="65"/>
      <c r="D445" s="65"/>
      <c r="E445" s="65"/>
      <c r="F445" s="58"/>
      <c r="G445" s="58"/>
      <c r="H445" s="58"/>
      <c r="I445" s="58"/>
      <c r="J445" s="58"/>
      <c r="K445" s="66"/>
      <c r="L445" s="66"/>
      <c r="M445" s="67"/>
      <c r="N445" s="67"/>
      <c r="O445" s="67"/>
      <c r="P445" s="68"/>
      <c r="Q445" s="46"/>
    </row>
    <row r="446" spans="1:17" ht="15.75" customHeight="1">
      <c r="A446" s="7"/>
      <c r="B446" s="65"/>
      <c r="C446" s="65"/>
      <c r="D446" s="65"/>
      <c r="E446" s="65"/>
      <c r="F446" s="58"/>
      <c r="G446" s="58"/>
      <c r="H446" s="58"/>
      <c r="I446" s="58"/>
      <c r="J446" s="58"/>
      <c r="K446" s="66"/>
      <c r="L446" s="66"/>
      <c r="M446" s="67"/>
      <c r="N446" s="67"/>
      <c r="O446" s="67"/>
      <c r="P446" s="68"/>
      <c r="Q446" s="46"/>
    </row>
    <row r="447" spans="1:17" ht="15.75" customHeight="1">
      <c r="A447" s="7"/>
      <c r="B447" s="65"/>
      <c r="C447" s="65"/>
      <c r="D447" s="65"/>
      <c r="E447" s="65"/>
      <c r="F447" s="58"/>
      <c r="G447" s="58"/>
      <c r="H447" s="58"/>
      <c r="I447" s="58"/>
      <c r="J447" s="58"/>
      <c r="K447" s="66"/>
      <c r="L447" s="66"/>
      <c r="M447" s="67"/>
      <c r="N447" s="67"/>
      <c r="O447" s="67"/>
      <c r="P447" s="68"/>
      <c r="Q447" s="46"/>
    </row>
    <row r="448" spans="1:17" ht="15.75" customHeight="1">
      <c r="A448" s="7"/>
      <c r="B448" s="65"/>
      <c r="C448" s="65"/>
      <c r="D448" s="65"/>
      <c r="E448" s="65"/>
      <c r="F448" s="58"/>
      <c r="G448" s="58"/>
      <c r="H448" s="58"/>
      <c r="I448" s="58"/>
      <c r="J448" s="58"/>
      <c r="K448" s="66"/>
      <c r="L448" s="66"/>
      <c r="M448" s="67"/>
      <c r="N448" s="67"/>
      <c r="O448" s="67"/>
      <c r="P448" s="68"/>
      <c r="Q448" s="46"/>
    </row>
    <row r="449" spans="1:17" ht="15.75" customHeight="1">
      <c r="A449" s="7"/>
      <c r="B449" s="65"/>
      <c r="C449" s="65"/>
      <c r="D449" s="65"/>
      <c r="E449" s="65"/>
      <c r="F449" s="58"/>
      <c r="G449" s="58"/>
      <c r="H449" s="58"/>
      <c r="I449" s="58"/>
      <c r="J449" s="58"/>
      <c r="K449" s="66"/>
      <c r="L449" s="66"/>
      <c r="M449" s="67"/>
      <c r="N449" s="67"/>
      <c r="O449" s="67"/>
      <c r="P449" s="68"/>
      <c r="Q449" s="46"/>
    </row>
    <row r="450" spans="1:17" ht="15.75" customHeight="1">
      <c r="A450" s="7"/>
      <c r="B450" s="65"/>
      <c r="C450" s="65"/>
      <c r="D450" s="65"/>
      <c r="E450" s="65"/>
      <c r="F450" s="58"/>
      <c r="G450" s="58"/>
      <c r="H450" s="58"/>
      <c r="I450" s="58"/>
      <c r="J450" s="58"/>
      <c r="K450" s="66"/>
      <c r="L450" s="66"/>
      <c r="M450" s="67"/>
      <c r="N450" s="67"/>
      <c r="O450" s="67"/>
      <c r="P450" s="68"/>
      <c r="Q450" s="46"/>
    </row>
    <row r="451" spans="1:17" ht="15.75" customHeight="1">
      <c r="A451" s="7"/>
      <c r="B451" s="65"/>
      <c r="C451" s="65"/>
      <c r="D451" s="65"/>
      <c r="E451" s="65"/>
      <c r="F451" s="58"/>
      <c r="G451" s="58"/>
      <c r="H451" s="58"/>
      <c r="I451" s="58"/>
      <c r="J451" s="58"/>
      <c r="K451" s="66"/>
      <c r="L451" s="66"/>
      <c r="M451" s="67"/>
      <c r="N451" s="67"/>
      <c r="O451" s="67"/>
      <c r="P451" s="68"/>
      <c r="Q451" s="46"/>
    </row>
    <row r="452" spans="1:17" ht="15.75" customHeight="1">
      <c r="A452" s="7"/>
      <c r="B452" s="65"/>
      <c r="C452" s="65"/>
      <c r="D452" s="65"/>
      <c r="E452" s="65"/>
      <c r="F452" s="58"/>
      <c r="G452" s="58"/>
      <c r="H452" s="58"/>
      <c r="I452" s="58"/>
      <c r="J452" s="58"/>
      <c r="K452" s="66"/>
      <c r="L452" s="66"/>
      <c r="M452" s="67"/>
      <c r="N452" s="67"/>
      <c r="O452" s="67"/>
      <c r="P452" s="68"/>
      <c r="Q452" s="46"/>
    </row>
    <row r="453" spans="1:17" ht="15.75" customHeight="1">
      <c r="A453" s="7"/>
      <c r="B453" s="65"/>
      <c r="C453" s="65"/>
      <c r="D453" s="65"/>
      <c r="E453" s="65"/>
      <c r="F453" s="58"/>
      <c r="G453" s="58"/>
      <c r="H453" s="58"/>
      <c r="I453" s="58"/>
      <c r="J453" s="58"/>
      <c r="K453" s="66"/>
      <c r="L453" s="66"/>
      <c r="M453" s="67"/>
      <c r="N453" s="67"/>
      <c r="O453" s="67"/>
      <c r="P453" s="68"/>
      <c r="Q453" s="46"/>
    </row>
    <row r="454" spans="1:17" ht="15.75" customHeight="1">
      <c r="A454" s="7"/>
      <c r="B454" s="65"/>
      <c r="C454" s="65"/>
      <c r="D454" s="65"/>
      <c r="E454" s="65"/>
      <c r="F454" s="58"/>
      <c r="G454" s="58"/>
      <c r="H454" s="58"/>
      <c r="I454" s="58"/>
      <c r="J454" s="58"/>
      <c r="K454" s="66"/>
      <c r="L454" s="66"/>
      <c r="M454" s="67"/>
      <c r="N454" s="67"/>
      <c r="O454" s="67"/>
      <c r="P454" s="68"/>
      <c r="Q454" s="46"/>
    </row>
    <row r="455" spans="1:17" ht="15.75" customHeight="1">
      <c r="A455" s="7"/>
      <c r="B455" s="65"/>
      <c r="C455" s="65"/>
      <c r="D455" s="65"/>
      <c r="E455" s="65"/>
      <c r="F455" s="58"/>
      <c r="G455" s="58"/>
      <c r="H455" s="58"/>
      <c r="I455" s="58"/>
      <c r="J455" s="58"/>
      <c r="K455" s="66"/>
      <c r="L455" s="66"/>
      <c r="M455" s="67"/>
      <c r="N455" s="67"/>
      <c r="O455" s="67"/>
      <c r="P455" s="68"/>
      <c r="Q455" s="46"/>
    </row>
    <row r="456" spans="1:17" ht="15.75" customHeight="1">
      <c r="A456" s="7"/>
      <c r="B456" s="65"/>
      <c r="C456" s="65"/>
      <c r="D456" s="65"/>
      <c r="E456" s="65"/>
      <c r="F456" s="58"/>
      <c r="G456" s="58"/>
      <c r="H456" s="58"/>
      <c r="I456" s="58"/>
      <c r="J456" s="58"/>
      <c r="K456" s="66"/>
      <c r="L456" s="66"/>
      <c r="M456" s="67"/>
      <c r="N456" s="67"/>
      <c r="O456" s="67"/>
      <c r="P456" s="68"/>
      <c r="Q456" s="46"/>
    </row>
    <row r="457" spans="1:17" ht="15.75" customHeight="1">
      <c r="A457" s="7"/>
      <c r="B457" s="65"/>
      <c r="C457" s="65"/>
      <c r="D457" s="65"/>
      <c r="E457" s="65"/>
      <c r="F457" s="58"/>
      <c r="G457" s="58"/>
      <c r="H457" s="58"/>
      <c r="I457" s="58"/>
      <c r="J457" s="58"/>
      <c r="K457" s="66"/>
      <c r="L457" s="66"/>
      <c r="M457" s="67"/>
      <c r="N457" s="67"/>
      <c r="O457" s="67"/>
      <c r="P457" s="68"/>
      <c r="Q457" s="46"/>
    </row>
    <row r="458" spans="1:17" ht="15.75" customHeight="1">
      <c r="A458" s="7"/>
      <c r="B458" s="65"/>
      <c r="C458" s="65"/>
      <c r="D458" s="65"/>
      <c r="E458" s="65"/>
      <c r="F458" s="58"/>
      <c r="G458" s="58"/>
      <c r="H458" s="58"/>
      <c r="I458" s="58"/>
      <c r="J458" s="58"/>
      <c r="K458" s="66"/>
      <c r="L458" s="66"/>
      <c r="M458" s="67"/>
      <c r="N458" s="67"/>
      <c r="O458" s="67"/>
      <c r="P458" s="68"/>
      <c r="Q458" s="46"/>
    </row>
    <row r="459" spans="1:17" ht="15.75" customHeight="1">
      <c r="A459" s="7"/>
      <c r="B459" s="65"/>
      <c r="C459" s="65"/>
      <c r="D459" s="65"/>
      <c r="E459" s="65"/>
      <c r="F459" s="58"/>
      <c r="G459" s="58"/>
      <c r="H459" s="58"/>
      <c r="I459" s="58"/>
      <c r="J459" s="58"/>
      <c r="K459" s="66"/>
      <c r="L459" s="66"/>
      <c r="M459" s="67"/>
      <c r="N459" s="67"/>
      <c r="O459" s="67"/>
      <c r="P459" s="68"/>
      <c r="Q459" s="46"/>
    </row>
    <row r="460" spans="1:17" ht="15.75" customHeight="1">
      <c r="A460" s="7"/>
      <c r="B460" s="65"/>
      <c r="C460" s="65"/>
      <c r="D460" s="65"/>
      <c r="E460" s="65"/>
      <c r="F460" s="58"/>
      <c r="G460" s="58"/>
      <c r="H460" s="58"/>
      <c r="I460" s="58"/>
      <c r="J460" s="58"/>
      <c r="K460" s="66"/>
      <c r="L460" s="66"/>
      <c r="M460" s="67"/>
      <c r="N460" s="67"/>
      <c r="O460" s="67"/>
      <c r="P460" s="68"/>
      <c r="Q460" s="46"/>
    </row>
    <row r="461" spans="1:17" ht="15.75" customHeight="1">
      <c r="A461" s="7"/>
      <c r="B461" s="65"/>
      <c r="C461" s="65"/>
      <c r="D461" s="65"/>
      <c r="E461" s="65"/>
      <c r="F461" s="58"/>
      <c r="G461" s="58"/>
      <c r="H461" s="58"/>
      <c r="I461" s="58"/>
      <c r="J461" s="58"/>
      <c r="K461" s="66"/>
      <c r="L461" s="66"/>
      <c r="M461" s="67"/>
      <c r="N461" s="67"/>
      <c r="O461" s="67"/>
      <c r="P461" s="68"/>
      <c r="Q461" s="46"/>
    </row>
    <row r="462" spans="1:17" ht="15.75" customHeight="1">
      <c r="A462" s="7"/>
      <c r="B462" s="65"/>
      <c r="C462" s="65"/>
      <c r="D462" s="65"/>
      <c r="E462" s="65"/>
      <c r="F462" s="58"/>
      <c r="G462" s="58"/>
      <c r="H462" s="58"/>
      <c r="I462" s="58"/>
      <c r="J462" s="58"/>
      <c r="K462" s="66"/>
      <c r="L462" s="66"/>
      <c r="M462" s="67"/>
      <c r="N462" s="67"/>
      <c r="O462" s="67"/>
      <c r="P462" s="68"/>
      <c r="Q462" s="46"/>
    </row>
    <row r="463" spans="1:17" ht="15.75" customHeight="1">
      <c r="A463" s="7"/>
      <c r="B463" s="65"/>
      <c r="C463" s="65"/>
      <c r="D463" s="65"/>
      <c r="E463" s="65"/>
      <c r="F463" s="58"/>
      <c r="G463" s="58"/>
      <c r="H463" s="58"/>
      <c r="I463" s="58"/>
      <c r="J463" s="58"/>
      <c r="K463" s="66"/>
      <c r="L463" s="66"/>
      <c r="M463" s="67"/>
      <c r="N463" s="67"/>
      <c r="O463" s="67"/>
      <c r="P463" s="68"/>
      <c r="Q463" s="46"/>
    </row>
    <row r="464" spans="1:17" ht="15.75" customHeight="1">
      <c r="A464" s="7"/>
      <c r="B464" s="65"/>
      <c r="C464" s="65"/>
      <c r="D464" s="65"/>
      <c r="E464" s="65"/>
      <c r="F464" s="58"/>
      <c r="G464" s="58"/>
      <c r="H464" s="58"/>
      <c r="I464" s="58"/>
      <c r="J464" s="58"/>
      <c r="K464" s="66"/>
      <c r="L464" s="66"/>
      <c r="M464" s="67"/>
      <c r="N464" s="67"/>
      <c r="O464" s="67"/>
      <c r="P464" s="68"/>
      <c r="Q464" s="46"/>
    </row>
    <row r="465" spans="1:17" ht="15.75" customHeight="1">
      <c r="A465" s="7"/>
      <c r="B465" s="65"/>
      <c r="C465" s="65"/>
      <c r="D465" s="65"/>
      <c r="E465" s="65"/>
      <c r="F465" s="58"/>
      <c r="G465" s="58"/>
      <c r="H465" s="58"/>
      <c r="I465" s="58"/>
      <c r="J465" s="58"/>
      <c r="K465" s="66"/>
      <c r="L465" s="66"/>
      <c r="M465" s="67"/>
      <c r="N465" s="67"/>
      <c r="O465" s="67"/>
      <c r="P465" s="68"/>
      <c r="Q465" s="46"/>
    </row>
    <row r="466" spans="1:17" ht="15.75" customHeight="1">
      <c r="A466" s="7"/>
      <c r="B466" s="65"/>
      <c r="C466" s="65"/>
      <c r="D466" s="65"/>
      <c r="E466" s="65"/>
      <c r="F466" s="58"/>
      <c r="G466" s="58"/>
      <c r="H466" s="58"/>
      <c r="I466" s="58"/>
      <c r="J466" s="58"/>
      <c r="K466" s="66"/>
      <c r="L466" s="66"/>
      <c r="M466" s="67"/>
      <c r="N466" s="67"/>
      <c r="O466" s="67"/>
      <c r="P466" s="68"/>
      <c r="Q466" s="46"/>
    </row>
    <row r="467" spans="1:17" ht="15.75" customHeight="1">
      <c r="A467" s="7"/>
      <c r="B467" s="65"/>
      <c r="C467" s="65"/>
      <c r="D467" s="65"/>
      <c r="E467" s="65"/>
      <c r="F467" s="58"/>
      <c r="G467" s="58"/>
      <c r="H467" s="58"/>
      <c r="I467" s="58"/>
      <c r="J467" s="58"/>
      <c r="K467" s="66"/>
      <c r="L467" s="66"/>
      <c r="M467" s="67"/>
      <c r="N467" s="67"/>
      <c r="O467" s="67"/>
      <c r="P467" s="68"/>
      <c r="Q467" s="46"/>
    </row>
    <row r="468" spans="1:17" ht="15.75" customHeight="1">
      <c r="A468" s="7"/>
      <c r="B468" s="65"/>
      <c r="C468" s="65"/>
      <c r="D468" s="65"/>
      <c r="E468" s="65"/>
      <c r="F468" s="58"/>
      <c r="G468" s="58"/>
      <c r="H468" s="58"/>
      <c r="I468" s="58"/>
      <c r="J468" s="58"/>
      <c r="K468" s="66"/>
      <c r="L468" s="66"/>
      <c r="M468" s="67"/>
      <c r="N468" s="67"/>
      <c r="O468" s="67"/>
      <c r="P468" s="68"/>
      <c r="Q468" s="46"/>
    </row>
    <row r="469" spans="1:17" ht="15.75" customHeight="1">
      <c r="A469" s="7"/>
      <c r="B469" s="65"/>
      <c r="C469" s="65"/>
      <c r="D469" s="65"/>
      <c r="E469" s="65"/>
      <c r="F469" s="58"/>
      <c r="G469" s="58"/>
      <c r="H469" s="58"/>
      <c r="I469" s="58"/>
      <c r="J469" s="58"/>
      <c r="K469" s="66"/>
      <c r="L469" s="66"/>
      <c r="M469" s="67"/>
      <c r="N469" s="67"/>
      <c r="O469" s="67"/>
      <c r="P469" s="68"/>
      <c r="Q469" s="46"/>
    </row>
    <row r="470" spans="1:17" ht="15.75" customHeight="1">
      <c r="A470" s="7"/>
      <c r="B470" s="65"/>
      <c r="C470" s="65"/>
      <c r="D470" s="65"/>
      <c r="E470" s="65"/>
      <c r="F470" s="58"/>
      <c r="G470" s="58"/>
      <c r="H470" s="58"/>
      <c r="I470" s="58"/>
      <c r="J470" s="58"/>
      <c r="K470" s="66"/>
      <c r="L470" s="66"/>
      <c r="M470" s="67"/>
      <c r="N470" s="67"/>
      <c r="O470" s="67"/>
      <c r="P470" s="68"/>
      <c r="Q470" s="46"/>
    </row>
    <row r="471" spans="1:17" ht="15.75" customHeight="1">
      <c r="A471" s="7"/>
      <c r="B471" s="65"/>
      <c r="C471" s="65"/>
      <c r="D471" s="65"/>
      <c r="E471" s="65"/>
      <c r="F471" s="58"/>
      <c r="G471" s="58"/>
      <c r="H471" s="58"/>
      <c r="I471" s="58"/>
      <c r="J471" s="58"/>
      <c r="K471" s="66"/>
      <c r="L471" s="66"/>
      <c r="M471" s="67"/>
      <c r="N471" s="67"/>
      <c r="O471" s="67"/>
      <c r="P471" s="68"/>
      <c r="Q471" s="46"/>
    </row>
    <row r="472" spans="1:17" ht="15.75" customHeight="1">
      <c r="A472" s="7"/>
      <c r="B472" s="65"/>
      <c r="C472" s="65"/>
      <c r="D472" s="65"/>
      <c r="E472" s="65"/>
      <c r="F472" s="58"/>
      <c r="G472" s="58"/>
      <c r="H472" s="58"/>
      <c r="I472" s="58"/>
      <c r="J472" s="58"/>
      <c r="K472" s="66"/>
      <c r="L472" s="66"/>
      <c r="M472" s="67"/>
      <c r="N472" s="67"/>
      <c r="O472" s="67"/>
      <c r="P472" s="68"/>
      <c r="Q472" s="46"/>
    </row>
    <row r="473" spans="1:17" ht="15.75" customHeight="1">
      <c r="A473" s="7"/>
      <c r="B473" s="65"/>
      <c r="C473" s="65"/>
      <c r="D473" s="65"/>
      <c r="E473" s="65"/>
      <c r="F473" s="58"/>
      <c r="G473" s="58"/>
      <c r="H473" s="58"/>
      <c r="I473" s="58"/>
      <c r="J473" s="58"/>
      <c r="K473" s="66"/>
      <c r="L473" s="66"/>
      <c r="M473" s="67"/>
      <c r="N473" s="67"/>
      <c r="O473" s="67"/>
      <c r="P473" s="68"/>
      <c r="Q473" s="46"/>
    </row>
    <row r="474" spans="1:17" ht="15.75" customHeight="1">
      <c r="A474" s="7"/>
      <c r="B474" s="65"/>
      <c r="C474" s="65"/>
      <c r="D474" s="65"/>
      <c r="E474" s="65"/>
      <c r="F474" s="58"/>
      <c r="G474" s="58"/>
      <c r="H474" s="58"/>
      <c r="I474" s="58"/>
      <c r="J474" s="58"/>
      <c r="K474" s="66"/>
      <c r="L474" s="66"/>
      <c r="M474" s="67"/>
      <c r="N474" s="67"/>
      <c r="O474" s="67"/>
      <c r="P474" s="68"/>
      <c r="Q474" s="46"/>
    </row>
    <row r="475" spans="1:17" ht="15.75" customHeight="1">
      <c r="A475" s="7"/>
      <c r="B475" s="65"/>
      <c r="C475" s="65"/>
      <c r="D475" s="65"/>
      <c r="E475" s="65"/>
      <c r="F475" s="58"/>
      <c r="G475" s="58"/>
      <c r="H475" s="58"/>
      <c r="I475" s="58"/>
      <c r="J475" s="58"/>
      <c r="K475" s="66"/>
      <c r="L475" s="66"/>
      <c r="M475" s="67"/>
      <c r="N475" s="67"/>
      <c r="O475" s="67"/>
      <c r="P475" s="68"/>
      <c r="Q475" s="46"/>
    </row>
    <row r="476" spans="1:17" ht="15.75" customHeight="1">
      <c r="A476" s="7"/>
      <c r="B476" s="65"/>
      <c r="C476" s="65"/>
      <c r="D476" s="65"/>
      <c r="E476" s="65"/>
      <c r="F476" s="58"/>
      <c r="G476" s="58"/>
      <c r="H476" s="58"/>
      <c r="I476" s="58"/>
      <c r="J476" s="58"/>
      <c r="K476" s="66"/>
      <c r="L476" s="66"/>
      <c r="M476" s="67"/>
      <c r="N476" s="67"/>
      <c r="O476" s="67"/>
      <c r="P476" s="68"/>
      <c r="Q476" s="46"/>
    </row>
    <row r="477" spans="1:17" ht="15.75" customHeight="1">
      <c r="A477" s="7"/>
      <c r="B477" s="65"/>
      <c r="C477" s="65"/>
      <c r="D477" s="65"/>
      <c r="E477" s="65"/>
      <c r="F477" s="58"/>
      <c r="G477" s="58"/>
      <c r="H477" s="58"/>
      <c r="I477" s="58"/>
      <c r="J477" s="58"/>
      <c r="K477" s="66"/>
      <c r="L477" s="66"/>
      <c r="M477" s="67"/>
      <c r="N477" s="67"/>
      <c r="O477" s="67"/>
      <c r="P477" s="68"/>
      <c r="Q477" s="46"/>
    </row>
    <row r="478" spans="1:17" ht="15.75" customHeight="1">
      <c r="A478" s="7"/>
      <c r="B478" s="65"/>
      <c r="C478" s="65"/>
      <c r="D478" s="65"/>
      <c r="E478" s="65"/>
      <c r="F478" s="58"/>
      <c r="G478" s="58"/>
      <c r="H478" s="58"/>
      <c r="I478" s="58"/>
      <c r="J478" s="58"/>
      <c r="K478" s="66"/>
      <c r="L478" s="66"/>
      <c r="M478" s="67"/>
      <c r="N478" s="67"/>
      <c r="O478" s="67"/>
      <c r="P478" s="68"/>
      <c r="Q478" s="46"/>
    </row>
    <row r="479" spans="1:17" ht="15.75" customHeight="1">
      <c r="A479" s="7"/>
      <c r="B479" s="65"/>
      <c r="C479" s="65"/>
      <c r="D479" s="65"/>
      <c r="E479" s="65"/>
      <c r="F479" s="58"/>
      <c r="G479" s="58"/>
      <c r="H479" s="58"/>
      <c r="I479" s="58"/>
      <c r="J479" s="58"/>
      <c r="K479" s="66"/>
      <c r="L479" s="66"/>
      <c r="M479" s="67"/>
      <c r="N479" s="67"/>
      <c r="O479" s="67"/>
      <c r="P479" s="68"/>
      <c r="Q479" s="46"/>
    </row>
    <row r="480" spans="1:17" ht="15.75" customHeight="1">
      <c r="A480" s="7"/>
      <c r="B480" s="65"/>
      <c r="C480" s="65"/>
      <c r="D480" s="65"/>
      <c r="E480" s="65"/>
      <c r="F480" s="58"/>
      <c r="G480" s="58"/>
      <c r="H480" s="58"/>
      <c r="I480" s="58"/>
      <c r="J480" s="58"/>
      <c r="K480" s="66"/>
      <c r="L480" s="66"/>
      <c r="M480" s="67"/>
      <c r="N480" s="67"/>
      <c r="O480" s="67"/>
      <c r="P480" s="68"/>
      <c r="Q480" s="46"/>
    </row>
    <row r="481" spans="1:17" ht="15.75" customHeight="1">
      <c r="A481" s="7"/>
      <c r="B481" s="65"/>
      <c r="C481" s="65"/>
      <c r="D481" s="65"/>
      <c r="E481" s="65"/>
      <c r="F481" s="58"/>
      <c r="G481" s="58"/>
      <c r="H481" s="58"/>
      <c r="I481" s="58"/>
      <c r="J481" s="58"/>
      <c r="K481" s="66"/>
      <c r="L481" s="66"/>
      <c r="M481" s="67"/>
      <c r="N481" s="67"/>
      <c r="O481" s="67"/>
      <c r="P481" s="68"/>
      <c r="Q481" s="46"/>
    </row>
    <row r="482" spans="1:17" ht="15.75" customHeight="1">
      <c r="A482" s="7"/>
      <c r="B482" s="65"/>
      <c r="C482" s="65"/>
      <c r="D482" s="65"/>
      <c r="E482" s="65"/>
      <c r="F482" s="58"/>
      <c r="G482" s="58"/>
      <c r="H482" s="58"/>
      <c r="I482" s="58"/>
      <c r="J482" s="58"/>
      <c r="K482" s="66"/>
      <c r="L482" s="66"/>
      <c r="M482" s="67"/>
      <c r="N482" s="67"/>
      <c r="O482" s="67"/>
      <c r="P482" s="68"/>
      <c r="Q482" s="46"/>
    </row>
    <row r="483" spans="1:17" ht="15.75" customHeight="1">
      <c r="A483" s="7"/>
      <c r="B483" s="65"/>
      <c r="C483" s="65"/>
      <c r="D483" s="65"/>
      <c r="E483" s="65"/>
      <c r="F483" s="58"/>
      <c r="G483" s="58"/>
      <c r="H483" s="58"/>
      <c r="I483" s="58"/>
      <c r="J483" s="58"/>
      <c r="K483" s="66"/>
      <c r="L483" s="66"/>
      <c r="M483" s="67"/>
      <c r="N483" s="67"/>
      <c r="O483" s="67"/>
      <c r="P483" s="68"/>
      <c r="Q483" s="46"/>
    </row>
    <row r="484" spans="1:17" ht="15.75" customHeight="1">
      <c r="A484" s="7"/>
      <c r="B484" s="65"/>
      <c r="C484" s="65"/>
      <c r="D484" s="65"/>
      <c r="E484" s="65"/>
      <c r="F484" s="58"/>
      <c r="G484" s="58"/>
      <c r="H484" s="58"/>
      <c r="I484" s="58"/>
      <c r="J484" s="58"/>
      <c r="K484" s="66"/>
      <c r="L484" s="66"/>
      <c r="M484" s="67"/>
      <c r="N484" s="67"/>
      <c r="O484" s="67"/>
      <c r="P484" s="68"/>
      <c r="Q484" s="46"/>
    </row>
    <row r="485" spans="1:17" ht="15.75" customHeight="1">
      <c r="A485" s="7"/>
      <c r="B485" s="65"/>
      <c r="C485" s="65"/>
      <c r="D485" s="65"/>
      <c r="E485" s="65"/>
      <c r="F485" s="58"/>
      <c r="G485" s="58"/>
      <c r="H485" s="58"/>
      <c r="I485" s="58"/>
      <c r="J485" s="58"/>
      <c r="K485" s="66"/>
      <c r="L485" s="66"/>
      <c r="M485" s="67"/>
      <c r="N485" s="67"/>
      <c r="O485" s="67"/>
      <c r="P485" s="68"/>
      <c r="Q485" s="46"/>
    </row>
    <row r="486" spans="1:17" ht="15.75" customHeight="1">
      <c r="A486" s="7"/>
      <c r="B486" s="65"/>
      <c r="C486" s="65"/>
      <c r="D486" s="65"/>
      <c r="E486" s="65"/>
      <c r="F486" s="58"/>
      <c r="G486" s="58"/>
      <c r="H486" s="58"/>
      <c r="I486" s="58"/>
      <c r="J486" s="58"/>
      <c r="K486" s="66"/>
      <c r="L486" s="66"/>
      <c r="M486" s="67"/>
      <c r="N486" s="67"/>
      <c r="O486" s="67"/>
      <c r="P486" s="68"/>
      <c r="Q486" s="46"/>
    </row>
    <row r="487" spans="1:17" ht="15.75" customHeight="1">
      <c r="A487" s="7"/>
      <c r="B487" s="65"/>
      <c r="C487" s="65"/>
      <c r="D487" s="65"/>
      <c r="E487" s="65"/>
      <c r="F487" s="58"/>
      <c r="G487" s="58"/>
      <c r="H487" s="58"/>
      <c r="I487" s="58"/>
      <c r="J487" s="58"/>
      <c r="K487" s="66"/>
      <c r="L487" s="66"/>
      <c r="M487" s="67"/>
      <c r="N487" s="67"/>
      <c r="O487" s="67"/>
      <c r="P487" s="68"/>
      <c r="Q487" s="46"/>
    </row>
    <row r="488" spans="1:17" ht="15.75" customHeight="1">
      <c r="A488" s="7"/>
      <c r="B488" s="65"/>
      <c r="C488" s="65"/>
      <c r="D488" s="65"/>
      <c r="E488" s="65"/>
      <c r="F488" s="58"/>
      <c r="G488" s="58"/>
      <c r="H488" s="58"/>
      <c r="I488" s="58"/>
      <c r="J488" s="58"/>
      <c r="K488" s="66"/>
      <c r="L488" s="66"/>
      <c r="M488" s="67"/>
      <c r="N488" s="67"/>
      <c r="O488" s="67"/>
      <c r="P488" s="68"/>
      <c r="Q488" s="46"/>
    </row>
    <row r="489" spans="1:17" ht="15.75" customHeight="1">
      <c r="A489" s="7"/>
      <c r="B489" s="65"/>
      <c r="C489" s="65"/>
      <c r="D489" s="65"/>
      <c r="E489" s="65"/>
      <c r="F489" s="58"/>
      <c r="G489" s="58"/>
      <c r="H489" s="58"/>
      <c r="I489" s="58"/>
      <c r="J489" s="58"/>
      <c r="K489" s="66"/>
      <c r="L489" s="66"/>
      <c r="M489" s="67"/>
      <c r="N489" s="67"/>
      <c r="O489" s="67"/>
      <c r="P489" s="68"/>
      <c r="Q489" s="46"/>
    </row>
    <row r="490" spans="1:17" ht="15.75" customHeight="1">
      <c r="A490" s="7"/>
      <c r="B490" s="65"/>
      <c r="C490" s="65"/>
      <c r="D490" s="65"/>
      <c r="E490" s="65"/>
      <c r="F490" s="58"/>
      <c r="G490" s="58"/>
      <c r="H490" s="58"/>
      <c r="I490" s="58"/>
      <c r="J490" s="58"/>
      <c r="K490" s="66"/>
      <c r="L490" s="66"/>
      <c r="M490" s="67"/>
      <c r="N490" s="67"/>
      <c r="O490" s="67"/>
      <c r="P490" s="68"/>
      <c r="Q490" s="46"/>
    </row>
    <row r="491" spans="1:17" ht="15.75" customHeight="1">
      <c r="A491" s="7"/>
      <c r="B491" s="65"/>
      <c r="C491" s="65"/>
      <c r="D491" s="65"/>
      <c r="E491" s="65"/>
      <c r="F491" s="58"/>
      <c r="G491" s="58"/>
      <c r="H491" s="58"/>
      <c r="I491" s="58"/>
      <c r="J491" s="58"/>
      <c r="K491" s="66"/>
      <c r="L491" s="66"/>
      <c r="M491" s="67"/>
      <c r="N491" s="67"/>
      <c r="O491" s="67"/>
      <c r="P491" s="68"/>
      <c r="Q491" s="46"/>
    </row>
    <row r="492" spans="1:17" ht="15.75" customHeight="1">
      <c r="A492" s="7"/>
      <c r="B492" s="65"/>
      <c r="C492" s="65"/>
      <c r="D492" s="65"/>
      <c r="E492" s="65"/>
      <c r="F492" s="58"/>
      <c r="G492" s="58"/>
      <c r="H492" s="58"/>
      <c r="I492" s="58"/>
      <c r="J492" s="58"/>
      <c r="K492" s="66"/>
      <c r="L492" s="66"/>
      <c r="M492" s="67"/>
      <c r="N492" s="67"/>
      <c r="O492" s="67"/>
      <c r="P492" s="68"/>
      <c r="Q492" s="46"/>
    </row>
    <row r="493" spans="1:17" ht="15.75" customHeight="1">
      <c r="A493" s="7"/>
      <c r="B493" s="65"/>
      <c r="C493" s="65"/>
      <c r="D493" s="65"/>
      <c r="E493" s="65"/>
      <c r="F493" s="58"/>
      <c r="G493" s="58"/>
      <c r="H493" s="58"/>
      <c r="I493" s="58"/>
      <c r="J493" s="58"/>
      <c r="K493" s="66"/>
      <c r="L493" s="66"/>
      <c r="M493" s="67"/>
      <c r="N493" s="67"/>
      <c r="O493" s="67"/>
      <c r="P493" s="68"/>
      <c r="Q493" s="46"/>
    </row>
    <row r="494" spans="1:17" ht="15.75" customHeight="1">
      <c r="A494" s="7"/>
      <c r="B494" s="65"/>
      <c r="C494" s="65"/>
      <c r="D494" s="65"/>
      <c r="E494" s="65"/>
      <c r="F494" s="58"/>
      <c r="G494" s="58"/>
      <c r="H494" s="58"/>
      <c r="I494" s="58"/>
      <c r="J494" s="58"/>
      <c r="K494" s="66"/>
      <c r="L494" s="66"/>
      <c r="M494" s="67"/>
      <c r="N494" s="67"/>
      <c r="O494" s="67"/>
      <c r="P494" s="68"/>
      <c r="Q494" s="46"/>
    </row>
    <row r="495" spans="1:17" ht="15.75" customHeight="1">
      <c r="A495" s="7"/>
      <c r="B495" s="65"/>
      <c r="C495" s="65"/>
      <c r="D495" s="65"/>
      <c r="E495" s="65"/>
      <c r="F495" s="58"/>
      <c r="G495" s="58"/>
      <c r="H495" s="58"/>
      <c r="I495" s="58"/>
      <c r="J495" s="58"/>
      <c r="K495" s="66"/>
      <c r="L495" s="66"/>
      <c r="M495" s="67"/>
      <c r="N495" s="67"/>
      <c r="O495" s="67"/>
      <c r="P495" s="68"/>
      <c r="Q495" s="46"/>
    </row>
    <row r="496" spans="1:17" ht="15.75" customHeight="1">
      <c r="A496" s="7"/>
      <c r="B496" s="65"/>
      <c r="C496" s="65"/>
      <c r="D496" s="65"/>
      <c r="E496" s="65"/>
      <c r="F496" s="58"/>
      <c r="G496" s="58"/>
      <c r="H496" s="58"/>
      <c r="I496" s="58"/>
      <c r="J496" s="58"/>
      <c r="K496" s="66"/>
      <c r="L496" s="66"/>
      <c r="M496" s="67"/>
      <c r="N496" s="67"/>
      <c r="O496" s="67"/>
      <c r="P496" s="68"/>
      <c r="Q496" s="46"/>
    </row>
    <row r="497" spans="1:17" ht="15.75" customHeight="1">
      <c r="A497" s="7"/>
      <c r="B497" s="65"/>
      <c r="C497" s="65"/>
      <c r="D497" s="65"/>
      <c r="E497" s="65"/>
      <c r="F497" s="58"/>
      <c r="G497" s="58"/>
      <c r="H497" s="58"/>
      <c r="I497" s="58"/>
      <c r="J497" s="58"/>
      <c r="K497" s="66"/>
      <c r="L497" s="66"/>
      <c r="M497" s="67"/>
      <c r="N497" s="67"/>
      <c r="O497" s="67"/>
      <c r="P497" s="68"/>
      <c r="Q497" s="46"/>
    </row>
    <row r="498" spans="1:17" ht="15.75" customHeight="1">
      <c r="A498" s="7"/>
      <c r="B498" s="65"/>
      <c r="C498" s="65"/>
      <c r="D498" s="65"/>
      <c r="E498" s="65"/>
      <c r="F498" s="58"/>
      <c r="G498" s="58"/>
      <c r="H498" s="58"/>
      <c r="I498" s="58"/>
      <c r="J498" s="58"/>
      <c r="K498" s="66"/>
      <c r="L498" s="66"/>
      <c r="M498" s="67"/>
      <c r="N498" s="67"/>
      <c r="O498" s="67"/>
      <c r="P498" s="68"/>
      <c r="Q498" s="46"/>
    </row>
    <row r="499" spans="1:17" ht="15.75" customHeight="1">
      <c r="A499" s="7"/>
      <c r="B499" s="65"/>
      <c r="C499" s="65"/>
      <c r="D499" s="65"/>
      <c r="E499" s="65"/>
      <c r="F499" s="58"/>
      <c r="G499" s="58"/>
      <c r="H499" s="58"/>
      <c r="I499" s="58"/>
      <c r="J499" s="58"/>
      <c r="K499" s="66"/>
      <c r="L499" s="66"/>
      <c r="M499" s="67"/>
      <c r="N499" s="67"/>
      <c r="O499" s="67"/>
      <c r="P499" s="68"/>
      <c r="Q499" s="46"/>
    </row>
    <row r="500" spans="1:17" ht="15.75" customHeight="1">
      <c r="A500" s="7"/>
      <c r="B500" s="65"/>
      <c r="C500" s="65"/>
      <c r="D500" s="65"/>
      <c r="E500" s="65"/>
      <c r="F500" s="58"/>
      <c r="G500" s="58"/>
      <c r="H500" s="58"/>
      <c r="I500" s="58"/>
      <c r="J500" s="58"/>
      <c r="K500" s="66"/>
      <c r="L500" s="66"/>
      <c r="M500" s="67"/>
      <c r="N500" s="67"/>
      <c r="O500" s="67"/>
      <c r="P500" s="68"/>
      <c r="Q500" s="46"/>
    </row>
    <row r="501" spans="1:17" ht="15.75" customHeight="1">
      <c r="A501" s="7"/>
      <c r="B501" s="65"/>
      <c r="C501" s="65"/>
      <c r="D501" s="65"/>
      <c r="E501" s="65"/>
      <c r="F501" s="58"/>
      <c r="G501" s="58"/>
      <c r="H501" s="58"/>
      <c r="I501" s="58"/>
      <c r="J501" s="58"/>
      <c r="K501" s="66"/>
      <c r="L501" s="66"/>
      <c r="M501" s="67"/>
      <c r="N501" s="67"/>
      <c r="O501" s="67"/>
      <c r="P501" s="68"/>
      <c r="Q501" s="46"/>
    </row>
    <row r="502" spans="1:17" ht="15.75" customHeight="1">
      <c r="A502" s="7"/>
      <c r="B502" s="65"/>
      <c r="C502" s="65"/>
      <c r="D502" s="65"/>
      <c r="E502" s="65"/>
      <c r="F502" s="58"/>
      <c r="G502" s="58"/>
      <c r="H502" s="58"/>
      <c r="I502" s="58"/>
      <c r="J502" s="58"/>
      <c r="K502" s="66"/>
      <c r="L502" s="66"/>
      <c r="M502" s="67"/>
      <c r="N502" s="67"/>
      <c r="O502" s="67"/>
      <c r="P502" s="68"/>
      <c r="Q502" s="46"/>
    </row>
    <row r="503" spans="1:17" ht="15.75" customHeight="1">
      <c r="A503" s="7"/>
      <c r="B503" s="65"/>
      <c r="C503" s="65"/>
      <c r="D503" s="65"/>
      <c r="E503" s="65"/>
      <c r="F503" s="58"/>
      <c r="G503" s="58"/>
      <c r="H503" s="58"/>
      <c r="I503" s="58"/>
      <c r="J503" s="58"/>
      <c r="K503" s="66"/>
      <c r="L503" s="66"/>
      <c r="M503" s="67"/>
      <c r="N503" s="67"/>
      <c r="O503" s="67"/>
      <c r="P503" s="68"/>
      <c r="Q503" s="46"/>
    </row>
    <row r="504" spans="1:17" ht="15.75" customHeight="1">
      <c r="A504" s="7"/>
      <c r="B504" s="65"/>
      <c r="C504" s="65"/>
      <c r="D504" s="65"/>
      <c r="E504" s="65"/>
      <c r="F504" s="58"/>
      <c r="G504" s="58"/>
      <c r="H504" s="58"/>
      <c r="I504" s="58"/>
      <c r="J504" s="58"/>
      <c r="K504" s="66"/>
      <c r="L504" s="66"/>
      <c r="M504" s="67"/>
      <c r="N504" s="67"/>
      <c r="O504" s="67"/>
      <c r="P504" s="68"/>
      <c r="Q504" s="46"/>
    </row>
    <row r="505" spans="1:17" ht="15.75" customHeight="1">
      <c r="A505" s="7"/>
      <c r="B505" s="65"/>
      <c r="C505" s="65"/>
      <c r="D505" s="65"/>
      <c r="E505" s="65"/>
      <c r="F505" s="58"/>
      <c r="G505" s="58"/>
      <c r="H505" s="58"/>
      <c r="I505" s="58"/>
      <c r="J505" s="58"/>
      <c r="K505" s="66"/>
      <c r="L505" s="66"/>
      <c r="M505" s="67"/>
      <c r="N505" s="67"/>
      <c r="O505" s="67"/>
      <c r="P505" s="68"/>
      <c r="Q505" s="46"/>
    </row>
    <row r="506" spans="1:17" ht="15.75" customHeight="1">
      <c r="A506" s="7"/>
      <c r="B506" s="65"/>
      <c r="C506" s="65"/>
      <c r="D506" s="65"/>
      <c r="E506" s="65"/>
      <c r="F506" s="58"/>
      <c r="G506" s="58"/>
      <c r="H506" s="58"/>
      <c r="I506" s="58"/>
      <c r="J506" s="58"/>
      <c r="K506" s="66"/>
      <c r="L506" s="66"/>
      <c r="M506" s="67"/>
      <c r="N506" s="67"/>
      <c r="O506" s="67"/>
      <c r="P506" s="68"/>
      <c r="Q506" s="46"/>
    </row>
    <row r="507" spans="1:17" ht="15.75" customHeight="1">
      <c r="A507" s="7"/>
      <c r="B507" s="65"/>
      <c r="C507" s="65"/>
      <c r="D507" s="65"/>
      <c r="E507" s="65"/>
      <c r="F507" s="58"/>
      <c r="G507" s="58"/>
      <c r="H507" s="58"/>
      <c r="I507" s="58"/>
      <c r="J507" s="58"/>
      <c r="K507" s="66"/>
      <c r="L507" s="66"/>
      <c r="M507" s="67"/>
      <c r="N507" s="67"/>
      <c r="O507" s="67"/>
      <c r="P507" s="68"/>
      <c r="Q507" s="46"/>
    </row>
    <row r="508" spans="1:17" ht="15.75" customHeight="1">
      <c r="A508" s="7"/>
      <c r="B508" s="65"/>
      <c r="C508" s="65"/>
      <c r="D508" s="65"/>
      <c r="E508" s="65"/>
      <c r="F508" s="58"/>
      <c r="G508" s="58"/>
      <c r="H508" s="58"/>
      <c r="I508" s="58"/>
      <c r="J508" s="58"/>
      <c r="K508" s="66"/>
      <c r="L508" s="66"/>
      <c r="M508" s="67"/>
      <c r="N508" s="67"/>
      <c r="O508" s="67"/>
      <c r="P508" s="68"/>
      <c r="Q508" s="46"/>
    </row>
    <row r="509" spans="1:17" ht="15.75" customHeight="1">
      <c r="A509" s="7"/>
      <c r="B509" s="65"/>
      <c r="C509" s="65"/>
      <c r="D509" s="65"/>
      <c r="E509" s="65"/>
      <c r="F509" s="58"/>
      <c r="G509" s="58"/>
      <c r="H509" s="58"/>
      <c r="I509" s="58"/>
      <c r="J509" s="58"/>
      <c r="K509" s="66"/>
      <c r="L509" s="66"/>
      <c r="M509" s="67"/>
      <c r="N509" s="67"/>
      <c r="O509" s="67"/>
      <c r="P509" s="68"/>
      <c r="Q509" s="46"/>
    </row>
    <row r="510" spans="1:17" ht="15.75" customHeight="1">
      <c r="A510" s="7"/>
      <c r="B510" s="65"/>
      <c r="C510" s="65"/>
      <c r="D510" s="65"/>
      <c r="E510" s="65"/>
      <c r="F510" s="58"/>
      <c r="G510" s="58"/>
      <c r="H510" s="58"/>
      <c r="I510" s="58"/>
      <c r="J510" s="58"/>
      <c r="K510" s="66"/>
      <c r="L510" s="66"/>
      <c r="M510" s="67"/>
      <c r="N510" s="67"/>
      <c r="O510" s="67"/>
      <c r="P510" s="68"/>
      <c r="Q510" s="46"/>
    </row>
    <row r="511" spans="1:17" ht="15.75" customHeight="1">
      <c r="A511" s="7"/>
      <c r="B511" s="65"/>
      <c r="C511" s="65"/>
      <c r="D511" s="65"/>
      <c r="E511" s="65"/>
      <c r="F511" s="58"/>
      <c r="G511" s="58"/>
      <c r="H511" s="58"/>
      <c r="I511" s="58"/>
      <c r="J511" s="58"/>
      <c r="K511" s="66"/>
      <c r="L511" s="66"/>
      <c r="M511" s="67"/>
      <c r="N511" s="67"/>
      <c r="O511" s="67"/>
      <c r="P511" s="68"/>
      <c r="Q511" s="46"/>
    </row>
    <row r="512" spans="1:17" ht="15.75" customHeight="1">
      <c r="A512" s="7"/>
      <c r="B512" s="65"/>
      <c r="C512" s="65"/>
      <c r="D512" s="65"/>
      <c r="E512" s="65"/>
      <c r="F512" s="58"/>
      <c r="G512" s="58"/>
      <c r="H512" s="58"/>
      <c r="I512" s="58"/>
      <c r="J512" s="58"/>
      <c r="K512" s="66"/>
      <c r="L512" s="66"/>
      <c r="M512" s="67"/>
      <c r="N512" s="67"/>
      <c r="O512" s="67"/>
      <c r="P512" s="68"/>
      <c r="Q512" s="46"/>
    </row>
    <row r="513" spans="1:17" ht="15.75" customHeight="1">
      <c r="A513" s="7"/>
      <c r="B513" s="65"/>
      <c r="C513" s="65"/>
      <c r="D513" s="65"/>
      <c r="E513" s="65"/>
      <c r="F513" s="58"/>
      <c r="G513" s="58"/>
      <c r="H513" s="58"/>
      <c r="I513" s="58"/>
      <c r="J513" s="58"/>
      <c r="K513" s="66"/>
      <c r="L513" s="66"/>
      <c r="M513" s="67"/>
      <c r="N513" s="67"/>
      <c r="O513" s="67"/>
      <c r="P513" s="68"/>
      <c r="Q513" s="46"/>
    </row>
    <row r="514" spans="1:17" ht="15.75" customHeight="1">
      <c r="A514" s="7"/>
      <c r="B514" s="65"/>
      <c r="C514" s="65"/>
      <c r="D514" s="65"/>
      <c r="E514" s="65"/>
      <c r="F514" s="58"/>
      <c r="G514" s="58"/>
      <c r="H514" s="58"/>
      <c r="I514" s="58"/>
      <c r="J514" s="58"/>
      <c r="K514" s="66"/>
      <c r="L514" s="66"/>
      <c r="M514" s="67"/>
      <c r="N514" s="67"/>
      <c r="O514" s="67"/>
      <c r="P514" s="68"/>
      <c r="Q514" s="46"/>
    </row>
    <row r="515" spans="1:17" ht="15.75" customHeight="1">
      <c r="A515" s="7"/>
      <c r="B515" s="65"/>
      <c r="C515" s="65"/>
      <c r="D515" s="65"/>
      <c r="E515" s="65"/>
      <c r="F515" s="58"/>
      <c r="G515" s="58"/>
      <c r="H515" s="58"/>
      <c r="I515" s="58"/>
      <c r="J515" s="58"/>
      <c r="K515" s="66"/>
      <c r="L515" s="66"/>
      <c r="M515" s="67"/>
      <c r="N515" s="67"/>
      <c r="O515" s="67"/>
      <c r="P515" s="68"/>
      <c r="Q515" s="46"/>
    </row>
    <row r="516" spans="1:17" ht="15.75" customHeight="1">
      <c r="A516" s="7"/>
      <c r="B516" s="65"/>
      <c r="C516" s="65"/>
      <c r="D516" s="65"/>
      <c r="E516" s="65"/>
      <c r="F516" s="58"/>
      <c r="G516" s="58"/>
      <c r="H516" s="58"/>
      <c r="I516" s="58"/>
      <c r="J516" s="58"/>
      <c r="K516" s="66"/>
      <c r="L516" s="66"/>
      <c r="M516" s="67"/>
      <c r="N516" s="67"/>
      <c r="O516" s="67"/>
      <c r="P516" s="68"/>
      <c r="Q516" s="46"/>
    </row>
    <row r="517" spans="1:17" ht="15.75" customHeight="1">
      <c r="A517" s="7"/>
      <c r="B517" s="65"/>
      <c r="C517" s="65"/>
      <c r="D517" s="65"/>
      <c r="E517" s="65"/>
      <c r="F517" s="58"/>
      <c r="G517" s="58"/>
      <c r="H517" s="58"/>
      <c r="I517" s="58"/>
      <c r="J517" s="58"/>
      <c r="K517" s="66"/>
      <c r="L517" s="66"/>
      <c r="M517" s="67"/>
      <c r="N517" s="67"/>
      <c r="O517" s="67"/>
      <c r="P517" s="68"/>
      <c r="Q517" s="46"/>
    </row>
    <row r="518" spans="1:17" ht="15.75" customHeight="1">
      <c r="A518" s="7"/>
      <c r="B518" s="65"/>
      <c r="C518" s="65"/>
      <c r="D518" s="65"/>
      <c r="E518" s="65"/>
      <c r="F518" s="58"/>
      <c r="G518" s="58"/>
      <c r="H518" s="58"/>
      <c r="I518" s="58"/>
      <c r="J518" s="58"/>
      <c r="K518" s="66"/>
      <c r="L518" s="66"/>
      <c r="M518" s="67"/>
      <c r="N518" s="67"/>
      <c r="O518" s="67"/>
      <c r="P518" s="68"/>
      <c r="Q518" s="46"/>
    </row>
    <row r="519" spans="1:17" ht="15.75" customHeight="1">
      <c r="A519" s="7"/>
      <c r="B519" s="65"/>
      <c r="C519" s="65"/>
      <c r="D519" s="65"/>
      <c r="E519" s="65"/>
      <c r="F519" s="58"/>
      <c r="G519" s="58"/>
      <c r="H519" s="58"/>
      <c r="I519" s="58"/>
      <c r="J519" s="58"/>
      <c r="K519" s="66"/>
      <c r="L519" s="66"/>
      <c r="M519" s="67"/>
      <c r="N519" s="67"/>
      <c r="O519" s="67"/>
      <c r="P519" s="68"/>
      <c r="Q519" s="46"/>
    </row>
    <row r="520" spans="1:17" ht="15.75" customHeight="1">
      <c r="A520" s="7"/>
      <c r="B520" s="65"/>
      <c r="C520" s="65"/>
      <c r="D520" s="65"/>
      <c r="E520" s="65"/>
      <c r="F520" s="58"/>
      <c r="G520" s="58"/>
      <c r="H520" s="58"/>
      <c r="I520" s="58"/>
      <c r="J520" s="58"/>
      <c r="K520" s="66"/>
      <c r="L520" s="66"/>
      <c r="M520" s="67"/>
      <c r="N520" s="67"/>
      <c r="O520" s="67"/>
      <c r="P520" s="68"/>
      <c r="Q520" s="46"/>
    </row>
    <row r="521" spans="1:17" ht="15.75" customHeight="1">
      <c r="A521" s="7"/>
      <c r="B521" s="65"/>
      <c r="C521" s="65"/>
      <c r="D521" s="65"/>
      <c r="E521" s="65"/>
      <c r="F521" s="58"/>
      <c r="G521" s="58"/>
      <c r="H521" s="58"/>
      <c r="I521" s="58"/>
      <c r="J521" s="58"/>
      <c r="K521" s="66"/>
      <c r="L521" s="66"/>
      <c r="M521" s="67"/>
      <c r="N521" s="67"/>
      <c r="O521" s="67"/>
      <c r="P521" s="68"/>
      <c r="Q521" s="46"/>
    </row>
    <row r="522" spans="1:17" ht="15.75" customHeight="1">
      <c r="A522" s="7"/>
      <c r="B522" s="65"/>
      <c r="C522" s="65"/>
      <c r="D522" s="65"/>
      <c r="E522" s="65"/>
      <c r="F522" s="58"/>
      <c r="G522" s="58"/>
      <c r="H522" s="58"/>
      <c r="I522" s="58"/>
      <c r="J522" s="58"/>
      <c r="K522" s="66"/>
      <c r="L522" s="66"/>
      <c r="M522" s="67"/>
      <c r="N522" s="67"/>
      <c r="O522" s="67"/>
      <c r="P522" s="68"/>
      <c r="Q522" s="46"/>
    </row>
    <row r="523" spans="1:17" ht="15.75" customHeight="1">
      <c r="A523" s="7"/>
      <c r="B523" s="65"/>
      <c r="C523" s="65"/>
      <c r="D523" s="65"/>
      <c r="E523" s="65"/>
      <c r="F523" s="58"/>
      <c r="G523" s="58"/>
      <c r="H523" s="58"/>
      <c r="I523" s="58"/>
      <c r="J523" s="58"/>
      <c r="K523" s="66"/>
      <c r="L523" s="66"/>
      <c r="M523" s="67"/>
      <c r="N523" s="67"/>
      <c r="O523" s="67"/>
      <c r="P523" s="68"/>
      <c r="Q523" s="46"/>
    </row>
    <row r="524" spans="1:17" ht="15.75" customHeight="1">
      <c r="A524" s="7"/>
      <c r="B524" s="65"/>
      <c r="C524" s="65"/>
      <c r="D524" s="65"/>
      <c r="E524" s="65"/>
      <c r="F524" s="58"/>
      <c r="G524" s="58"/>
      <c r="H524" s="58"/>
      <c r="I524" s="58"/>
      <c r="J524" s="58"/>
      <c r="K524" s="66"/>
      <c r="L524" s="66"/>
      <c r="M524" s="67"/>
      <c r="N524" s="67"/>
      <c r="O524" s="67"/>
      <c r="P524" s="68"/>
      <c r="Q524" s="46"/>
    </row>
    <row r="525" spans="1:17" ht="15.75" customHeight="1">
      <c r="A525" s="7"/>
      <c r="B525" s="65"/>
      <c r="C525" s="65"/>
      <c r="D525" s="65"/>
      <c r="E525" s="65"/>
      <c r="F525" s="58"/>
      <c r="G525" s="58"/>
      <c r="H525" s="58"/>
      <c r="I525" s="58"/>
      <c r="J525" s="58"/>
      <c r="K525" s="66"/>
      <c r="L525" s="66"/>
      <c r="M525" s="67"/>
      <c r="N525" s="67"/>
      <c r="O525" s="67"/>
      <c r="P525" s="68"/>
      <c r="Q525" s="46"/>
    </row>
    <row r="526" spans="1:17" ht="15.75" customHeight="1">
      <c r="A526" s="7"/>
      <c r="B526" s="65"/>
      <c r="C526" s="65"/>
      <c r="D526" s="65"/>
      <c r="E526" s="65"/>
      <c r="F526" s="58"/>
      <c r="G526" s="58"/>
      <c r="H526" s="58"/>
      <c r="I526" s="58"/>
      <c r="J526" s="58"/>
      <c r="K526" s="66"/>
      <c r="L526" s="66"/>
      <c r="M526" s="67"/>
      <c r="N526" s="67"/>
      <c r="O526" s="67"/>
      <c r="P526" s="68"/>
      <c r="Q526" s="46"/>
    </row>
    <row r="527" spans="1:17" ht="15.75" customHeight="1">
      <c r="A527" s="7"/>
      <c r="B527" s="65"/>
      <c r="C527" s="65"/>
      <c r="D527" s="65"/>
      <c r="E527" s="65"/>
      <c r="F527" s="58"/>
      <c r="G527" s="58"/>
      <c r="H527" s="58"/>
      <c r="I527" s="58"/>
      <c r="J527" s="58"/>
      <c r="K527" s="66"/>
      <c r="L527" s="66"/>
      <c r="M527" s="67"/>
      <c r="N527" s="67"/>
      <c r="O527" s="67"/>
      <c r="P527" s="68"/>
      <c r="Q527" s="46"/>
    </row>
    <row r="528" spans="1:17" ht="15.75" customHeight="1">
      <c r="A528" s="7"/>
      <c r="B528" s="65"/>
      <c r="C528" s="65"/>
      <c r="D528" s="65"/>
      <c r="E528" s="65"/>
      <c r="F528" s="58"/>
      <c r="G528" s="58"/>
      <c r="H528" s="58"/>
      <c r="I528" s="58"/>
      <c r="J528" s="58"/>
      <c r="K528" s="66"/>
      <c r="L528" s="66"/>
      <c r="M528" s="67"/>
      <c r="N528" s="67"/>
      <c r="O528" s="67"/>
      <c r="P528" s="68"/>
      <c r="Q528" s="46"/>
    </row>
    <row r="529" spans="1:17" ht="15.75" customHeight="1">
      <c r="A529" s="7"/>
      <c r="B529" s="65"/>
      <c r="C529" s="65"/>
      <c r="D529" s="65"/>
      <c r="E529" s="65"/>
      <c r="F529" s="58"/>
      <c r="G529" s="58"/>
      <c r="H529" s="58"/>
      <c r="I529" s="58"/>
      <c r="J529" s="58"/>
      <c r="K529" s="66"/>
      <c r="L529" s="66"/>
      <c r="M529" s="67"/>
      <c r="N529" s="67"/>
      <c r="O529" s="67"/>
      <c r="P529" s="68"/>
      <c r="Q529" s="46"/>
    </row>
    <row r="530" spans="1:17" ht="15.75" customHeight="1">
      <c r="A530" s="7"/>
      <c r="B530" s="65"/>
      <c r="C530" s="65"/>
      <c r="D530" s="65"/>
      <c r="E530" s="65"/>
      <c r="F530" s="58"/>
      <c r="G530" s="58"/>
      <c r="H530" s="58"/>
      <c r="I530" s="58"/>
      <c r="J530" s="58"/>
      <c r="K530" s="66"/>
      <c r="L530" s="66"/>
      <c r="M530" s="67"/>
      <c r="N530" s="67"/>
      <c r="O530" s="67"/>
      <c r="P530" s="68"/>
      <c r="Q530" s="46"/>
    </row>
    <row r="531" spans="1:17" ht="15.75" customHeight="1">
      <c r="A531" s="7"/>
      <c r="B531" s="65"/>
      <c r="C531" s="65"/>
      <c r="D531" s="65"/>
      <c r="E531" s="65"/>
      <c r="F531" s="58"/>
      <c r="G531" s="58"/>
      <c r="H531" s="58"/>
      <c r="I531" s="58"/>
      <c r="J531" s="58"/>
      <c r="K531" s="66"/>
      <c r="L531" s="66"/>
      <c r="M531" s="67"/>
      <c r="N531" s="67"/>
      <c r="O531" s="67"/>
      <c r="P531" s="68"/>
      <c r="Q531" s="46"/>
    </row>
    <row r="532" spans="1:17" ht="15.75" customHeight="1">
      <c r="A532" s="7"/>
      <c r="B532" s="65"/>
      <c r="C532" s="65"/>
      <c r="D532" s="65"/>
      <c r="E532" s="65"/>
      <c r="F532" s="58"/>
      <c r="G532" s="58"/>
      <c r="H532" s="58"/>
      <c r="I532" s="58"/>
      <c r="J532" s="58"/>
      <c r="K532" s="66"/>
      <c r="L532" s="66"/>
      <c r="M532" s="67"/>
      <c r="N532" s="67"/>
      <c r="O532" s="67"/>
      <c r="P532" s="68"/>
      <c r="Q532" s="46"/>
    </row>
    <row r="533" spans="1:17" ht="15.75" customHeight="1">
      <c r="A533" s="7"/>
      <c r="B533" s="65"/>
      <c r="C533" s="65"/>
      <c r="D533" s="65"/>
      <c r="E533" s="65"/>
      <c r="F533" s="58"/>
      <c r="G533" s="58"/>
      <c r="H533" s="58"/>
      <c r="I533" s="58"/>
      <c r="J533" s="58"/>
      <c r="K533" s="66"/>
      <c r="L533" s="66"/>
      <c r="M533" s="67"/>
      <c r="N533" s="67"/>
      <c r="O533" s="67"/>
      <c r="P533" s="68"/>
      <c r="Q533" s="46"/>
    </row>
    <row r="534" spans="1:17" ht="15.75" customHeight="1">
      <c r="A534" s="7"/>
      <c r="B534" s="65"/>
      <c r="C534" s="65"/>
      <c r="D534" s="65"/>
      <c r="E534" s="65"/>
      <c r="F534" s="58"/>
      <c r="G534" s="58"/>
      <c r="H534" s="58"/>
      <c r="I534" s="58"/>
      <c r="J534" s="58"/>
      <c r="K534" s="66"/>
      <c r="L534" s="66"/>
      <c r="M534" s="67"/>
      <c r="N534" s="67"/>
      <c r="O534" s="67"/>
      <c r="P534" s="68"/>
      <c r="Q534" s="46"/>
    </row>
    <row r="535" spans="1:17" ht="15.75" customHeight="1">
      <c r="A535" s="7"/>
      <c r="B535" s="65"/>
      <c r="C535" s="65"/>
      <c r="D535" s="65"/>
      <c r="E535" s="65"/>
      <c r="F535" s="58"/>
      <c r="G535" s="58"/>
      <c r="H535" s="58"/>
      <c r="I535" s="58"/>
      <c r="J535" s="58"/>
      <c r="K535" s="66"/>
      <c r="L535" s="66"/>
      <c r="M535" s="67"/>
      <c r="N535" s="67"/>
      <c r="O535" s="67"/>
      <c r="P535" s="68"/>
      <c r="Q535" s="46"/>
    </row>
    <row r="536" spans="1:17" ht="15.75" customHeight="1">
      <c r="A536" s="7"/>
      <c r="B536" s="65"/>
      <c r="C536" s="65"/>
      <c r="D536" s="65"/>
      <c r="E536" s="65"/>
      <c r="F536" s="58"/>
      <c r="G536" s="58"/>
      <c r="H536" s="58"/>
      <c r="I536" s="58"/>
      <c r="J536" s="58"/>
      <c r="K536" s="66"/>
      <c r="L536" s="66"/>
      <c r="M536" s="67"/>
      <c r="N536" s="67"/>
      <c r="O536" s="67"/>
      <c r="P536" s="68"/>
      <c r="Q536" s="46"/>
    </row>
    <row r="537" spans="1:17" ht="15.75" customHeight="1">
      <c r="A537" s="7"/>
      <c r="B537" s="65"/>
      <c r="C537" s="65"/>
      <c r="D537" s="65"/>
      <c r="E537" s="65"/>
      <c r="F537" s="58"/>
      <c r="G537" s="58"/>
      <c r="H537" s="58"/>
      <c r="I537" s="58"/>
      <c r="J537" s="58"/>
      <c r="K537" s="66"/>
      <c r="L537" s="66"/>
      <c r="M537" s="67"/>
      <c r="N537" s="67"/>
      <c r="O537" s="67"/>
      <c r="P537" s="68"/>
      <c r="Q537" s="46"/>
    </row>
    <row r="538" spans="1:17" ht="15.75" customHeight="1">
      <c r="A538" s="7"/>
      <c r="B538" s="65"/>
      <c r="C538" s="65"/>
      <c r="D538" s="65"/>
      <c r="E538" s="65"/>
      <c r="F538" s="58"/>
      <c r="G538" s="58"/>
      <c r="H538" s="58"/>
      <c r="I538" s="58"/>
      <c r="J538" s="58"/>
      <c r="K538" s="66"/>
      <c r="L538" s="66"/>
      <c r="M538" s="67"/>
      <c r="N538" s="67"/>
      <c r="O538" s="67"/>
      <c r="P538" s="68"/>
      <c r="Q538" s="46"/>
    </row>
    <row r="539" spans="1:17" ht="15.75" customHeight="1">
      <c r="A539" s="7"/>
      <c r="B539" s="65"/>
      <c r="C539" s="65"/>
      <c r="D539" s="65"/>
      <c r="E539" s="65"/>
      <c r="F539" s="58"/>
      <c r="G539" s="58"/>
      <c r="H539" s="58"/>
      <c r="I539" s="58"/>
      <c r="J539" s="58"/>
      <c r="K539" s="66"/>
      <c r="L539" s="66"/>
      <c r="M539" s="67"/>
      <c r="N539" s="67"/>
      <c r="O539" s="67"/>
      <c r="P539" s="68"/>
      <c r="Q539" s="46"/>
    </row>
    <row r="540" spans="1:17" ht="15.75" customHeight="1">
      <c r="A540" s="7"/>
      <c r="B540" s="65"/>
      <c r="C540" s="65"/>
      <c r="D540" s="65"/>
      <c r="E540" s="65"/>
      <c r="F540" s="58"/>
      <c r="G540" s="58"/>
      <c r="H540" s="58"/>
      <c r="I540" s="58"/>
      <c r="J540" s="58"/>
      <c r="K540" s="66"/>
      <c r="L540" s="66"/>
      <c r="M540" s="67"/>
      <c r="N540" s="67"/>
      <c r="O540" s="67"/>
      <c r="P540" s="68"/>
      <c r="Q540" s="46"/>
    </row>
    <row r="541" spans="1:17" ht="15.75" customHeight="1">
      <c r="A541" s="7"/>
      <c r="B541" s="65"/>
      <c r="C541" s="65"/>
      <c r="D541" s="65"/>
      <c r="E541" s="65"/>
      <c r="F541" s="58"/>
      <c r="G541" s="58"/>
      <c r="H541" s="58"/>
      <c r="I541" s="58"/>
      <c r="J541" s="58"/>
      <c r="K541" s="66"/>
      <c r="L541" s="66"/>
      <c r="M541" s="67"/>
      <c r="N541" s="67"/>
      <c r="O541" s="67"/>
      <c r="P541" s="68"/>
      <c r="Q541" s="46"/>
    </row>
    <row r="542" spans="1:17" ht="15.75" customHeight="1">
      <c r="A542" s="7"/>
      <c r="B542" s="65"/>
      <c r="C542" s="65"/>
      <c r="D542" s="65"/>
      <c r="E542" s="65"/>
      <c r="F542" s="58"/>
      <c r="G542" s="58"/>
      <c r="H542" s="58"/>
      <c r="I542" s="58"/>
      <c r="J542" s="58"/>
      <c r="K542" s="66"/>
      <c r="L542" s="66"/>
      <c r="M542" s="67"/>
      <c r="N542" s="67"/>
      <c r="O542" s="67"/>
      <c r="P542" s="68"/>
      <c r="Q542" s="46"/>
    </row>
    <row r="543" spans="1:17" ht="15.75" customHeight="1">
      <c r="A543" s="7"/>
      <c r="B543" s="65"/>
      <c r="C543" s="65"/>
      <c r="D543" s="65"/>
      <c r="E543" s="65"/>
      <c r="F543" s="58"/>
      <c r="G543" s="58"/>
      <c r="H543" s="58"/>
      <c r="I543" s="58"/>
      <c r="J543" s="58"/>
      <c r="K543" s="66"/>
      <c r="L543" s="66"/>
      <c r="M543" s="67"/>
      <c r="N543" s="67"/>
      <c r="O543" s="67"/>
      <c r="P543" s="68"/>
      <c r="Q543" s="46"/>
    </row>
    <row r="544" spans="1:17" ht="15.75" customHeight="1">
      <c r="A544" s="7"/>
      <c r="B544" s="65"/>
      <c r="C544" s="65"/>
      <c r="D544" s="65"/>
      <c r="E544" s="65"/>
      <c r="F544" s="58"/>
      <c r="G544" s="58"/>
      <c r="H544" s="58"/>
      <c r="I544" s="58"/>
      <c r="J544" s="58"/>
      <c r="K544" s="66"/>
      <c r="L544" s="66"/>
      <c r="M544" s="67"/>
      <c r="N544" s="67"/>
      <c r="O544" s="67"/>
      <c r="P544" s="68"/>
      <c r="Q544" s="46"/>
    </row>
    <row r="545" spans="1:17" ht="15.75" customHeight="1">
      <c r="A545" s="7"/>
      <c r="B545" s="65"/>
      <c r="C545" s="65"/>
      <c r="D545" s="65"/>
      <c r="E545" s="65"/>
      <c r="F545" s="58"/>
      <c r="G545" s="58"/>
      <c r="H545" s="58"/>
      <c r="I545" s="58"/>
      <c r="J545" s="58"/>
      <c r="K545" s="66"/>
      <c r="L545" s="66"/>
      <c r="M545" s="67"/>
      <c r="N545" s="67"/>
      <c r="O545" s="67"/>
      <c r="P545" s="68"/>
      <c r="Q545" s="46"/>
    </row>
    <row r="546" spans="1:17" ht="15.75" customHeight="1">
      <c r="A546" s="7"/>
      <c r="B546" s="65"/>
      <c r="C546" s="65"/>
      <c r="D546" s="65"/>
      <c r="E546" s="65"/>
      <c r="F546" s="58"/>
      <c r="G546" s="58"/>
      <c r="H546" s="58"/>
      <c r="I546" s="58"/>
      <c r="J546" s="58"/>
      <c r="K546" s="66"/>
      <c r="L546" s="66"/>
      <c r="M546" s="67"/>
      <c r="N546" s="67"/>
      <c r="O546" s="67"/>
      <c r="P546" s="68"/>
      <c r="Q546" s="46"/>
    </row>
    <row r="547" spans="1:17" ht="15.75" customHeight="1">
      <c r="A547" s="7"/>
      <c r="B547" s="65"/>
      <c r="C547" s="65"/>
      <c r="D547" s="65"/>
      <c r="E547" s="65"/>
      <c r="F547" s="58"/>
      <c r="G547" s="58"/>
      <c r="H547" s="58"/>
      <c r="I547" s="58"/>
      <c r="J547" s="58"/>
      <c r="K547" s="66"/>
      <c r="L547" s="66"/>
      <c r="M547" s="67"/>
      <c r="N547" s="67"/>
      <c r="O547" s="67"/>
      <c r="P547" s="68"/>
      <c r="Q547" s="46"/>
    </row>
    <row r="548" spans="1:17" ht="15.75" customHeight="1">
      <c r="A548" s="7"/>
      <c r="B548" s="65"/>
      <c r="C548" s="65"/>
      <c r="D548" s="65"/>
      <c r="E548" s="65"/>
      <c r="F548" s="58"/>
      <c r="G548" s="58"/>
      <c r="H548" s="58"/>
      <c r="I548" s="58"/>
      <c r="J548" s="58"/>
      <c r="K548" s="66"/>
      <c r="L548" s="66"/>
      <c r="M548" s="67"/>
      <c r="N548" s="67"/>
      <c r="O548" s="67"/>
      <c r="P548" s="68"/>
      <c r="Q548" s="46"/>
    </row>
    <row r="549" spans="1:17" ht="15.75" customHeight="1">
      <c r="A549" s="7"/>
      <c r="B549" s="65"/>
      <c r="C549" s="65"/>
      <c r="D549" s="65"/>
      <c r="E549" s="65"/>
      <c r="F549" s="58"/>
      <c r="G549" s="58"/>
      <c r="H549" s="58"/>
      <c r="I549" s="58"/>
      <c r="J549" s="58"/>
      <c r="K549" s="66"/>
      <c r="L549" s="66"/>
      <c r="M549" s="67"/>
      <c r="N549" s="67"/>
      <c r="O549" s="67"/>
      <c r="P549" s="68"/>
      <c r="Q549" s="46"/>
    </row>
    <row r="550" spans="1:17" ht="15.75" customHeight="1">
      <c r="A550" s="7"/>
      <c r="B550" s="65"/>
      <c r="C550" s="65"/>
      <c r="D550" s="65"/>
      <c r="E550" s="65"/>
      <c r="F550" s="58"/>
      <c r="G550" s="58"/>
      <c r="H550" s="58"/>
      <c r="I550" s="58"/>
      <c r="J550" s="58"/>
      <c r="K550" s="66"/>
      <c r="L550" s="66"/>
      <c r="M550" s="67"/>
      <c r="N550" s="67"/>
      <c r="O550" s="67"/>
      <c r="P550" s="68"/>
      <c r="Q550" s="46"/>
    </row>
    <row r="551" spans="1:17" ht="15.75" customHeight="1">
      <c r="A551" s="7"/>
      <c r="B551" s="65"/>
      <c r="C551" s="65"/>
      <c r="D551" s="65"/>
      <c r="E551" s="65"/>
      <c r="F551" s="58"/>
      <c r="G551" s="58"/>
      <c r="H551" s="58"/>
      <c r="I551" s="58"/>
      <c r="J551" s="58"/>
      <c r="K551" s="66"/>
      <c r="L551" s="66"/>
      <c r="M551" s="67"/>
      <c r="N551" s="67"/>
      <c r="O551" s="67"/>
      <c r="P551" s="68"/>
      <c r="Q551" s="46"/>
    </row>
    <row r="552" spans="1:17" ht="15.75" customHeight="1">
      <c r="A552" s="7"/>
      <c r="B552" s="65"/>
      <c r="C552" s="65"/>
      <c r="D552" s="65"/>
      <c r="E552" s="65"/>
      <c r="F552" s="58"/>
      <c r="G552" s="58"/>
      <c r="H552" s="58"/>
      <c r="I552" s="58"/>
      <c r="J552" s="58"/>
      <c r="K552" s="66"/>
      <c r="L552" s="66"/>
      <c r="M552" s="67"/>
      <c r="N552" s="67"/>
      <c r="O552" s="67"/>
      <c r="P552" s="68"/>
      <c r="Q552" s="46"/>
    </row>
    <row r="553" spans="1:17" ht="15.75" customHeight="1">
      <c r="A553" s="7"/>
      <c r="B553" s="65"/>
      <c r="C553" s="65"/>
      <c r="D553" s="65"/>
      <c r="E553" s="65"/>
      <c r="F553" s="58"/>
      <c r="G553" s="58"/>
      <c r="H553" s="58"/>
      <c r="I553" s="58"/>
      <c r="J553" s="58"/>
      <c r="K553" s="66"/>
      <c r="L553" s="66"/>
      <c r="M553" s="67"/>
      <c r="N553" s="67"/>
      <c r="O553" s="67"/>
      <c r="P553" s="68"/>
      <c r="Q553" s="46"/>
    </row>
    <row r="554" spans="1:17" ht="15.75" customHeight="1">
      <c r="A554" s="7"/>
      <c r="B554" s="65"/>
      <c r="C554" s="65"/>
      <c r="D554" s="65"/>
      <c r="E554" s="65"/>
      <c r="F554" s="58"/>
      <c r="G554" s="58"/>
      <c r="H554" s="58"/>
      <c r="I554" s="58"/>
      <c r="J554" s="58"/>
      <c r="K554" s="66"/>
      <c r="L554" s="66"/>
      <c r="M554" s="67"/>
      <c r="N554" s="67"/>
      <c r="O554" s="67"/>
      <c r="P554" s="68"/>
      <c r="Q554" s="46"/>
    </row>
    <row r="555" spans="1:17" ht="15.75" customHeight="1">
      <c r="A555" s="7"/>
      <c r="B555" s="65"/>
      <c r="C555" s="65"/>
      <c r="D555" s="65"/>
      <c r="E555" s="65"/>
      <c r="F555" s="58"/>
      <c r="G555" s="58"/>
      <c r="H555" s="58"/>
      <c r="I555" s="58"/>
      <c r="J555" s="58"/>
      <c r="K555" s="66"/>
      <c r="L555" s="66"/>
      <c r="M555" s="67"/>
      <c r="N555" s="67"/>
      <c r="O555" s="67"/>
      <c r="P555" s="68"/>
      <c r="Q555" s="46"/>
    </row>
    <row r="556" spans="1:17" ht="15.75" customHeight="1">
      <c r="A556" s="7"/>
      <c r="B556" s="65"/>
      <c r="C556" s="65"/>
      <c r="D556" s="65"/>
      <c r="E556" s="65"/>
      <c r="F556" s="58"/>
      <c r="G556" s="58"/>
      <c r="H556" s="58"/>
      <c r="I556" s="58"/>
      <c r="J556" s="58"/>
      <c r="K556" s="66"/>
      <c r="L556" s="66"/>
      <c r="M556" s="67"/>
      <c r="N556" s="67"/>
      <c r="O556" s="67"/>
      <c r="P556" s="68"/>
      <c r="Q556" s="46"/>
    </row>
    <row r="557" spans="1:17" ht="15.75" customHeight="1">
      <c r="A557" s="7"/>
      <c r="B557" s="65"/>
      <c r="C557" s="65"/>
      <c r="D557" s="65"/>
      <c r="E557" s="65"/>
      <c r="F557" s="58"/>
      <c r="G557" s="58"/>
      <c r="H557" s="58"/>
      <c r="I557" s="58"/>
      <c r="J557" s="58"/>
      <c r="K557" s="66"/>
      <c r="L557" s="66"/>
      <c r="M557" s="67"/>
      <c r="N557" s="67"/>
      <c r="O557" s="67"/>
      <c r="P557" s="68"/>
      <c r="Q557" s="46"/>
    </row>
    <row r="558" spans="1:17" ht="15.75" customHeight="1">
      <c r="A558" s="7"/>
      <c r="B558" s="65"/>
      <c r="C558" s="65"/>
      <c r="D558" s="65"/>
      <c r="E558" s="65"/>
      <c r="F558" s="58"/>
      <c r="G558" s="58"/>
      <c r="H558" s="58"/>
      <c r="I558" s="58"/>
      <c r="J558" s="58"/>
      <c r="K558" s="66"/>
      <c r="L558" s="66"/>
      <c r="M558" s="67"/>
      <c r="N558" s="67"/>
      <c r="O558" s="67"/>
      <c r="P558" s="68"/>
      <c r="Q558" s="46"/>
    </row>
    <row r="559" spans="1:17" ht="15.75" customHeight="1">
      <c r="A559" s="7"/>
      <c r="B559" s="65"/>
      <c r="C559" s="65"/>
      <c r="D559" s="65"/>
      <c r="E559" s="65"/>
      <c r="F559" s="58"/>
      <c r="G559" s="58"/>
      <c r="H559" s="58"/>
      <c r="I559" s="58"/>
      <c r="J559" s="58"/>
      <c r="K559" s="66"/>
      <c r="L559" s="66"/>
      <c r="M559" s="67"/>
      <c r="N559" s="67"/>
      <c r="O559" s="67"/>
      <c r="P559" s="68"/>
      <c r="Q559" s="46"/>
    </row>
    <row r="560" spans="1:17" ht="15.75" customHeight="1">
      <c r="A560" s="7"/>
      <c r="B560" s="65"/>
      <c r="C560" s="65"/>
      <c r="D560" s="65"/>
      <c r="E560" s="65"/>
      <c r="F560" s="58"/>
      <c r="G560" s="58"/>
      <c r="H560" s="58"/>
      <c r="I560" s="58"/>
      <c r="J560" s="58"/>
      <c r="K560" s="66"/>
      <c r="L560" s="66"/>
      <c r="M560" s="67"/>
      <c r="N560" s="67"/>
      <c r="O560" s="67"/>
      <c r="P560" s="68"/>
      <c r="Q560" s="46"/>
    </row>
    <row r="561" spans="1:17" ht="15.75" customHeight="1">
      <c r="A561" s="7"/>
      <c r="B561" s="65"/>
      <c r="C561" s="65"/>
      <c r="D561" s="65"/>
      <c r="E561" s="65"/>
      <c r="F561" s="58"/>
      <c r="G561" s="58"/>
      <c r="H561" s="58"/>
      <c r="I561" s="58"/>
      <c r="J561" s="58"/>
      <c r="K561" s="66"/>
      <c r="L561" s="66"/>
      <c r="M561" s="67"/>
      <c r="N561" s="67"/>
      <c r="O561" s="67"/>
      <c r="P561" s="68"/>
      <c r="Q561" s="46"/>
    </row>
    <row r="562" spans="1:17" ht="15.75" customHeight="1">
      <c r="A562" s="7"/>
      <c r="B562" s="65"/>
      <c r="C562" s="65"/>
      <c r="D562" s="65"/>
      <c r="E562" s="65"/>
      <c r="F562" s="58"/>
      <c r="G562" s="58"/>
      <c r="H562" s="58"/>
      <c r="I562" s="58"/>
      <c r="J562" s="58"/>
      <c r="K562" s="66"/>
      <c r="L562" s="66"/>
      <c r="M562" s="67"/>
      <c r="N562" s="67"/>
      <c r="O562" s="67"/>
      <c r="P562" s="68"/>
      <c r="Q562" s="46"/>
    </row>
    <row r="563" spans="1:17" ht="15.75" customHeight="1">
      <c r="A563" s="7"/>
      <c r="B563" s="65"/>
      <c r="C563" s="65"/>
      <c r="D563" s="65"/>
      <c r="E563" s="65"/>
      <c r="F563" s="58"/>
      <c r="G563" s="58"/>
      <c r="H563" s="58"/>
      <c r="I563" s="58"/>
      <c r="J563" s="58"/>
      <c r="K563" s="66"/>
      <c r="L563" s="66"/>
      <c r="M563" s="67"/>
      <c r="N563" s="67"/>
      <c r="O563" s="67"/>
      <c r="P563" s="68"/>
      <c r="Q563" s="46"/>
    </row>
    <row r="564" spans="1:17" ht="15.75" customHeight="1">
      <c r="A564" s="7"/>
      <c r="B564" s="65"/>
      <c r="C564" s="65"/>
      <c r="D564" s="65"/>
      <c r="E564" s="65"/>
      <c r="F564" s="58"/>
      <c r="G564" s="58"/>
      <c r="H564" s="58"/>
      <c r="I564" s="58"/>
      <c r="J564" s="58"/>
      <c r="K564" s="66"/>
      <c r="L564" s="66"/>
      <c r="M564" s="67"/>
      <c r="N564" s="67"/>
      <c r="O564" s="67"/>
      <c r="P564" s="68"/>
      <c r="Q564" s="46"/>
    </row>
    <row r="565" spans="1:17" ht="15.75" customHeight="1">
      <c r="A565" s="7"/>
      <c r="B565" s="65"/>
      <c r="C565" s="65"/>
      <c r="D565" s="65"/>
      <c r="E565" s="65"/>
      <c r="F565" s="58"/>
      <c r="G565" s="58"/>
      <c r="H565" s="58"/>
      <c r="I565" s="58"/>
      <c r="J565" s="58"/>
      <c r="K565" s="66"/>
      <c r="L565" s="66"/>
      <c r="M565" s="67"/>
      <c r="N565" s="67"/>
      <c r="O565" s="67"/>
      <c r="P565" s="68"/>
      <c r="Q565" s="46"/>
    </row>
    <row r="566" spans="1:17" ht="15.75" customHeight="1">
      <c r="A566" s="7"/>
      <c r="B566" s="65"/>
      <c r="C566" s="65"/>
      <c r="D566" s="65"/>
      <c r="E566" s="65"/>
      <c r="F566" s="58"/>
      <c r="G566" s="58"/>
      <c r="H566" s="58"/>
      <c r="I566" s="58"/>
      <c r="J566" s="58"/>
      <c r="K566" s="66"/>
      <c r="L566" s="66"/>
      <c r="M566" s="67"/>
      <c r="N566" s="67"/>
      <c r="O566" s="67"/>
      <c r="P566" s="68"/>
      <c r="Q566" s="46"/>
    </row>
    <row r="567" spans="1:17" ht="15.75" customHeight="1">
      <c r="A567" s="7"/>
      <c r="B567" s="65"/>
      <c r="C567" s="65"/>
      <c r="D567" s="65"/>
      <c r="E567" s="65"/>
      <c r="F567" s="58"/>
      <c r="G567" s="58"/>
      <c r="H567" s="58"/>
      <c r="I567" s="58"/>
      <c r="J567" s="58"/>
      <c r="K567" s="66"/>
      <c r="L567" s="66"/>
      <c r="M567" s="67"/>
      <c r="N567" s="67"/>
      <c r="O567" s="67"/>
      <c r="P567" s="68"/>
      <c r="Q567" s="46"/>
    </row>
    <row r="568" spans="1:17" ht="15.75" customHeight="1">
      <c r="A568" s="7"/>
      <c r="B568" s="65"/>
      <c r="C568" s="65"/>
      <c r="D568" s="65"/>
      <c r="E568" s="65"/>
      <c r="F568" s="58"/>
      <c r="G568" s="58"/>
      <c r="H568" s="58"/>
      <c r="I568" s="58"/>
      <c r="J568" s="58"/>
      <c r="K568" s="66"/>
      <c r="L568" s="66"/>
      <c r="M568" s="67"/>
      <c r="N568" s="67"/>
      <c r="O568" s="67"/>
      <c r="P568" s="68"/>
      <c r="Q568" s="46"/>
    </row>
    <row r="569" spans="1:17" ht="15.75" customHeight="1">
      <c r="A569" s="7"/>
      <c r="B569" s="65"/>
      <c r="C569" s="65"/>
      <c r="D569" s="65"/>
      <c r="E569" s="65"/>
      <c r="F569" s="58"/>
      <c r="G569" s="58"/>
      <c r="H569" s="58"/>
      <c r="I569" s="58"/>
      <c r="J569" s="58"/>
      <c r="K569" s="66"/>
      <c r="L569" s="66"/>
      <c r="M569" s="67"/>
      <c r="N569" s="67"/>
      <c r="O569" s="67"/>
      <c r="P569" s="68"/>
      <c r="Q569" s="46"/>
    </row>
    <row r="570" spans="1:17" ht="15.75" customHeight="1">
      <c r="A570" s="7"/>
      <c r="B570" s="65"/>
      <c r="C570" s="65"/>
      <c r="D570" s="65"/>
      <c r="E570" s="65"/>
      <c r="F570" s="58"/>
      <c r="G570" s="58"/>
      <c r="H570" s="58"/>
      <c r="I570" s="58"/>
      <c r="J570" s="58"/>
      <c r="K570" s="66"/>
      <c r="L570" s="66"/>
      <c r="M570" s="67"/>
      <c r="N570" s="67"/>
      <c r="O570" s="67"/>
      <c r="P570" s="68"/>
      <c r="Q570" s="46"/>
    </row>
    <row r="571" spans="1:17" ht="15.75" customHeight="1">
      <c r="A571" s="7"/>
      <c r="B571" s="65"/>
      <c r="C571" s="65"/>
      <c r="D571" s="65"/>
      <c r="E571" s="65"/>
      <c r="F571" s="58"/>
      <c r="G571" s="58"/>
      <c r="H571" s="58"/>
      <c r="I571" s="58"/>
      <c r="J571" s="58"/>
      <c r="K571" s="66"/>
      <c r="L571" s="66"/>
      <c r="M571" s="67"/>
      <c r="N571" s="67"/>
      <c r="O571" s="67"/>
      <c r="P571" s="68"/>
      <c r="Q571" s="46"/>
    </row>
    <row r="572" spans="1:17" ht="15.75" customHeight="1">
      <c r="A572" s="7"/>
      <c r="B572" s="65"/>
      <c r="C572" s="65"/>
      <c r="D572" s="65"/>
      <c r="E572" s="65"/>
      <c r="F572" s="58"/>
      <c r="G572" s="58"/>
      <c r="H572" s="58"/>
      <c r="I572" s="58"/>
      <c r="J572" s="58"/>
      <c r="K572" s="66"/>
      <c r="L572" s="66"/>
      <c r="M572" s="67"/>
      <c r="N572" s="67"/>
      <c r="O572" s="67"/>
      <c r="P572" s="68"/>
      <c r="Q572" s="46"/>
    </row>
    <row r="573" spans="1:17" ht="15.75" customHeight="1">
      <c r="A573" s="7"/>
      <c r="B573" s="65"/>
      <c r="C573" s="65"/>
      <c r="D573" s="65"/>
      <c r="E573" s="65"/>
      <c r="F573" s="58"/>
      <c r="G573" s="58"/>
      <c r="H573" s="58"/>
      <c r="I573" s="58"/>
      <c r="J573" s="58"/>
      <c r="K573" s="66"/>
      <c r="L573" s="66"/>
      <c r="M573" s="67"/>
      <c r="N573" s="67"/>
      <c r="O573" s="67"/>
      <c r="P573" s="68"/>
      <c r="Q573" s="46"/>
    </row>
    <row r="574" spans="1:17" ht="15.75" customHeight="1">
      <c r="A574" s="7"/>
      <c r="B574" s="65"/>
      <c r="C574" s="65"/>
      <c r="D574" s="65"/>
      <c r="E574" s="65"/>
      <c r="F574" s="58"/>
      <c r="G574" s="58"/>
      <c r="H574" s="58"/>
      <c r="I574" s="58"/>
      <c r="J574" s="58"/>
      <c r="K574" s="66"/>
      <c r="L574" s="66"/>
      <c r="M574" s="67"/>
      <c r="N574" s="67"/>
      <c r="O574" s="67"/>
      <c r="P574" s="68"/>
      <c r="Q574" s="46"/>
    </row>
    <row r="575" spans="1:17" ht="15.75" customHeight="1">
      <c r="A575" s="7"/>
      <c r="B575" s="65"/>
      <c r="C575" s="65"/>
      <c r="D575" s="65"/>
      <c r="E575" s="65"/>
      <c r="F575" s="58"/>
      <c r="G575" s="58"/>
      <c r="H575" s="58"/>
      <c r="I575" s="58"/>
      <c r="J575" s="58"/>
      <c r="K575" s="66"/>
      <c r="L575" s="66"/>
      <c r="M575" s="67"/>
      <c r="N575" s="67"/>
      <c r="O575" s="67"/>
      <c r="P575" s="68"/>
      <c r="Q575" s="46"/>
    </row>
    <row r="576" spans="1:17" ht="15.75" customHeight="1">
      <c r="A576" s="7"/>
      <c r="B576" s="65"/>
      <c r="C576" s="65"/>
      <c r="D576" s="65"/>
      <c r="E576" s="65"/>
      <c r="F576" s="58"/>
      <c r="G576" s="58"/>
      <c r="H576" s="58"/>
      <c r="I576" s="58"/>
      <c r="J576" s="58"/>
      <c r="K576" s="66"/>
      <c r="L576" s="66"/>
      <c r="M576" s="67"/>
      <c r="N576" s="67"/>
      <c r="O576" s="67"/>
      <c r="P576" s="68"/>
      <c r="Q576" s="46"/>
    </row>
    <row r="577" spans="1:17" ht="15.75" customHeight="1">
      <c r="A577" s="7"/>
      <c r="B577" s="65"/>
      <c r="C577" s="65"/>
      <c r="D577" s="65"/>
      <c r="E577" s="65"/>
      <c r="F577" s="58"/>
      <c r="G577" s="58"/>
      <c r="H577" s="58"/>
      <c r="I577" s="58"/>
      <c r="J577" s="58"/>
      <c r="K577" s="66"/>
      <c r="L577" s="66"/>
      <c r="M577" s="67"/>
      <c r="N577" s="67"/>
      <c r="O577" s="67"/>
      <c r="P577" s="68"/>
      <c r="Q577" s="46"/>
    </row>
    <row r="578" spans="1:17" ht="15.75" customHeight="1">
      <c r="A578" s="7"/>
      <c r="B578" s="65"/>
      <c r="C578" s="65"/>
      <c r="D578" s="65"/>
      <c r="E578" s="65"/>
      <c r="F578" s="58"/>
      <c r="G578" s="58"/>
      <c r="H578" s="58"/>
      <c r="I578" s="58"/>
      <c r="J578" s="58"/>
      <c r="K578" s="66"/>
      <c r="L578" s="66"/>
      <c r="M578" s="67"/>
      <c r="N578" s="67"/>
      <c r="O578" s="67"/>
      <c r="P578" s="68"/>
      <c r="Q578" s="46"/>
    </row>
    <row r="579" spans="1:17" ht="15.75" customHeight="1">
      <c r="A579" s="7"/>
      <c r="B579" s="65"/>
      <c r="C579" s="65"/>
      <c r="D579" s="65"/>
      <c r="E579" s="65"/>
      <c r="F579" s="58"/>
      <c r="G579" s="58"/>
      <c r="H579" s="58"/>
      <c r="I579" s="58"/>
      <c r="J579" s="58"/>
      <c r="K579" s="66"/>
      <c r="L579" s="66"/>
      <c r="M579" s="67"/>
      <c r="N579" s="67"/>
      <c r="O579" s="67"/>
      <c r="P579" s="68"/>
      <c r="Q579" s="46"/>
    </row>
    <row r="580" spans="1:17" ht="15.75" customHeight="1">
      <c r="A580" s="7"/>
      <c r="B580" s="65"/>
      <c r="C580" s="65"/>
      <c r="D580" s="65"/>
      <c r="E580" s="65"/>
      <c r="F580" s="58"/>
      <c r="G580" s="58"/>
      <c r="H580" s="58"/>
      <c r="I580" s="58"/>
      <c r="J580" s="58"/>
      <c r="K580" s="66"/>
      <c r="L580" s="66"/>
      <c r="M580" s="67"/>
      <c r="N580" s="67"/>
      <c r="O580" s="67"/>
      <c r="P580" s="68"/>
      <c r="Q580" s="46"/>
    </row>
    <row r="581" spans="1:17" ht="15.75" customHeight="1">
      <c r="A581" s="7"/>
      <c r="B581" s="65"/>
      <c r="C581" s="65"/>
      <c r="D581" s="65"/>
      <c r="E581" s="65"/>
      <c r="F581" s="58"/>
      <c r="G581" s="58"/>
      <c r="H581" s="58"/>
      <c r="I581" s="58"/>
      <c r="J581" s="58"/>
      <c r="K581" s="66"/>
      <c r="L581" s="66"/>
      <c r="M581" s="67"/>
      <c r="N581" s="67"/>
      <c r="O581" s="67"/>
      <c r="P581" s="68"/>
      <c r="Q581" s="46"/>
    </row>
    <row r="582" spans="1:17" ht="15.75" customHeight="1">
      <c r="A582" s="7"/>
      <c r="B582" s="65"/>
      <c r="C582" s="65"/>
      <c r="D582" s="65"/>
      <c r="E582" s="65"/>
      <c r="F582" s="58"/>
      <c r="G582" s="58"/>
      <c r="H582" s="58"/>
      <c r="I582" s="58"/>
      <c r="J582" s="58"/>
      <c r="K582" s="66"/>
      <c r="L582" s="66"/>
      <c r="M582" s="67"/>
      <c r="N582" s="67"/>
      <c r="O582" s="67"/>
      <c r="P582" s="68"/>
      <c r="Q582" s="46"/>
    </row>
    <row r="583" spans="1:17" ht="15.75" customHeight="1">
      <c r="A583" s="7"/>
      <c r="B583" s="65"/>
      <c r="C583" s="65"/>
      <c r="D583" s="65"/>
      <c r="E583" s="65"/>
      <c r="F583" s="58"/>
      <c r="G583" s="58"/>
      <c r="H583" s="58"/>
      <c r="I583" s="58"/>
      <c r="J583" s="58"/>
      <c r="K583" s="66"/>
      <c r="L583" s="66"/>
      <c r="M583" s="67"/>
      <c r="N583" s="67"/>
      <c r="O583" s="67"/>
      <c r="P583" s="68"/>
      <c r="Q583" s="46"/>
    </row>
    <row r="584" spans="1:17" ht="15.75" customHeight="1">
      <c r="A584" s="7"/>
      <c r="B584" s="65"/>
      <c r="C584" s="65"/>
      <c r="D584" s="65"/>
      <c r="E584" s="65"/>
      <c r="F584" s="58"/>
      <c r="G584" s="58"/>
      <c r="H584" s="58"/>
      <c r="I584" s="58"/>
      <c r="J584" s="58"/>
      <c r="K584" s="66"/>
      <c r="L584" s="66"/>
      <c r="M584" s="67"/>
      <c r="N584" s="67"/>
      <c r="O584" s="67"/>
      <c r="P584" s="68"/>
      <c r="Q584" s="46"/>
    </row>
    <row r="585" spans="1:17" ht="15.75" customHeight="1">
      <c r="A585" s="7"/>
      <c r="B585" s="65"/>
      <c r="C585" s="65"/>
      <c r="D585" s="65"/>
      <c r="E585" s="65"/>
      <c r="F585" s="58"/>
      <c r="G585" s="58"/>
      <c r="H585" s="58"/>
      <c r="I585" s="58"/>
      <c r="J585" s="58"/>
      <c r="K585" s="66"/>
      <c r="L585" s="66"/>
      <c r="M585" s="67"/>
      <c r="N585" s="67"/>
      <c r="O585" s="67"/>
      <c r="P585" s="68"/>
      <c r="Q585" s="46"/>
    </row>
    <row r="586" spans="1:17" ht="15.75" customHeight="1">
      <c r="A586" s="7"/>
      <c r="B586" s="65"/>
      <c r="C586" s="65"/>
      <c r="D586" s="65"/>
      <c r="E586" s="65"/>
      <c r="F586" s="58"/>
      <c r="G586" s="58"/>
      <c r="H586" s="58"/>
      <c r="I586" s="58"/>
      <c r="J586" s="58"/>
      <c r="K586" s="66"/>
      <c r="L586" s="66"/>
      <c r="M586" s="67"/>
      <c r="N586" s="67"/>
      <c r="O586" s="67"/>
      <c r="P586" s="68"/>
      <c r="Q586" s="46"/>
    </row>
    <row r="587" spans="1:17" ht="15.75" customHeight="1">
      <c r="A587" s="7"/>
      <c r="B587" s="65"/>
      <c r="C587" s="65"/>
      <c r="D587" s="65"/>
      <c r="E587" s="65"/>
      <c r="F587" s="58"/>
      <c r="G587" s="58"/>
      <c r="H587" s="58"/>
      <c r="I587" s="58"/>
      <c r="J587" s="58"/>
      <c r="K587" s="66"/>
      <c r="L587" s="66"/>
      <c r="M587" s="67"/>
      <c r="N587" s="67"/>
      <c r="O587" s="67"/>
      <c r="P587" s="68"/>
      <c r="Q587" s="46"/>
    </row>
    <row r="588" spans="1:17" ht="15.75" customHeight="1">
      <c r="A588" s="7"/>
      <c r="B588" s="65"/>
      <c r="C588" s="65"/>
      <c r="D588" s="65"/>
      <c r="E588" s="65"/>
      <c r="F588" s="58"/>
      <c r="G588" s="58"/>
      <c r="H588" s="58"/>
      <c r="I588" s="58"/>
      <c r="J588" s="58"/>
      <c r="K588" s="66"/>
      <c r="L588" s="66"/>
      <c r="M588" s="67"/>
      <c r="N588" s="67"/>
      <c r="O588" s="67"/>
      <c r="P588" s="68"/>
      <c r="Q588" s="46"/>
    </row>
    <row r="589" spans="1:17" ht="15.75" customHeight="1">
      <c r="A589" s="7"/>
      <c r="B589" s="65"/>
      <c r="C589" s="65"/>
      <c r="D589" s="65"/>
      <c r="E589" s="65"/>
      <c r="F589" s="58"/>
      <c r="G589" s="58"/>
      <c r="H589" s="58"/>
      <c r="I589" s="58"/>
      <c r="J589" s="58"/>
      <c r="K589" s="66"/>
      <c r="L589" s="66"/>
      <c r="M589" s="67"/>
      <c r="N589" s="67"/>
      <c r="O589" s="67"/>
      <c r="P589" s="68"/>
      <c r="Q589" s="46"/>
    </row>
    <row r="590" spans="1:17" ht="15.75" customHeight="1">
      <c r="A590" s="7"/>
      <c r="B590" s="65"/>
      <c r="C590" s="65"/>
      <c r="D590" s="65"/>
      <c r="E590" s="65"/>
      <c r="F590" s="58"/>
      <c r="G590" s="58"/>
      <c r="H590" s="58"/>
      <c r="I590" s="58"/>
      <c r="J590" s="58"/>
      <c r="K590" s="66"/>
      <c r="L590" s="66"/>
      <c r="M590" s="67"/>
      <c r="N590" s="67"/>
      <c r="O590" s="67"/>
      <c r="P590" s="68"/>
      <c r="Q590" s="46"/>
    </row>
    <row r="591" spans="1:17" ht="15.75" customHeight="1">
      <c r="A591" s="7"/>
      <c r="B591" s="65"/>
      <c r="C591" s="65"/>
      <c r="D591" s="65"/>
      <c r="E591" s="65"/>
      <c r="F591" s="58"/>
      <c r="G591" s="58"/>
      <c r="H591" s="58"/>
      <c r="I591" s="58"/>
      <c r="J591" s="58"/>
      <c r="K591" s="66"/>
      <c r="L591" s="66"/>
      <c r="M591" s="67"/>
      <c r="N591" s="67"/>
      <c r="O591" s="67"/>
      <c r="P591" s="68"/>
      <c r="Q591" s="46"/>
    </row>
    <row r="592" spans="1:17" ht="15.75" customHeight="1">
      <c r="A592" s="7"/>
      <c r="B592" s="65"/>
      <c r="C592" s="65"/>
      <c r="D592" s="65"/>
      <c r="E592" s="65"/>
      <c r="F592" s="58"/>
      <c r="G592" s="58"/>
      <c r="H592" s="58"/>
      <c r="I592" s="58"/>
      <c r="J592" s="58"/>
      <c r="K592" s="66"/>
      <c r="L592" s="66"/>
      <c r="M592" s="67"/>
      <c r="N592" s="67"/>
      <c r="O592" s="67"/>
      <c r="P592" s="68"/>
      <c r="Q592" s="46"/>
    </row>
    <row r="593" spans="1:17" ht="15.75" customHeight="1">
      <c r="A593" s="7"/>
      <c r="B593" s="65"/>
      <c r="C593" s="65"/>
      <c r="D593" s="65"/>
      <c r="E593" s="65"/>
      <c r="F593" s="58"/>
      <c r="G593" s="58"/>
      <c r="H593" s="58"/>
      <c r="I593" s="58"/>
      <c r="J593" s="58"/>
      <c r="K593" s="66"/>
      <c r="L593" s="66"/>
      <c r="M593" s="67"/>
      <c r="N593" s="67"/>
      <c r="O593" s="67"/>
      <c r="P593" s="68"/>
      <c r="Q593" s="46"/>
    </row>
    <row r="594" spans="1:17" ht="15.75" customHeight="1">
      <c r="A594" s="7"/>
      <c r="B594" s="65"/>
      <c r="C594" s="65"/>
      <c r="D594" s="65"/>
      <c r="E594" s="65"/>
      <c r="F594" s="58"/>
      <c r="G594" s="58"/>
      <c r="H594" s="58"/>
      <c r="I594" s="58"/>
      <c r="J594" s="58"/>
      <c r="K594" s="66"/>
      <c r="L594" s="66"/>
      <c r="M594" s="67"/>
      <c r="N594" s="67"/>
      <c r="O594" s="67"/>
      <c r="P594" s="68"/>
      <c r="Q594" s="46"/>
    </row>
    <row r="595" spans="1:17" ht="15.75" customHeight="1">
      <c r="A595" s="7"/>
      <c r="B595" s="65"/>
      <c r="C595" s="65"/>
      <c r="D595" s="65"/>
      <c r="E595" s="65"/>
      <c r="F595" s="58"/>
      <c r="G595" s="58"/>
      <c r="H595" s="58"/>
      <c r="I595" s="58"/>
      <c r="J595" s="58"/>
      <c r="K595" s="66"/>
      <c r="L595" s="66"/>
      <c r="M595" s="67"/>
      <c r="N595" s="67"/>
      <c r="O595" s="67"/>
      <c r="P595" s="68"/>
      <c r="Q595" s="46"/>
    </row>
    <row r="596" spans="1:17" ht="15.75" customHeight="1">
      <c r="A596" s="7"/>
      <c r="B596" s="65"/>
      <c r="C596" s="65"/>
      <c r="D596" s="65"/>
      <c r="E596" s="65"/>
      <c r="F596" s="58"/>
      <c r="G596" s="58"/>
      <c r="H596" s="58"/>
      <c r="I596" s="58"/>
      <c r="J596" s="58"/>
      <c r="K596" s="66"/>
      <c r="L596" s="66"/>
      <c r="M596" s="67"/>
      <c r="N596" s="67"/>
      <c r="O596" s="67"/>
      <c r="P596" s="68"/>
      <c r="Q596" s="46"/>
    </row>
    <row r="597" spans="1:17" ht="15.75" customHeight="1">
      <c r="A597" s="7"/>
      <c r="B597" s="65"/>
      <c r="C597" s="65"/>
      <c r="D597" s="65"/>
      <c r="E597" s="65"/>
      <c r="F597" s="58"/>
      <c r="G597" s="58"/>
      <c r="H597" s="58"/>
      <c r="I597" s="58"/>
      <c r="J597" s="58"/>
      <c r="K597" s="66"/>
      <c r="L597" s="66"/>
      <c r="M597" s="67"/>
      <c r="N597" s="67"/>
      <c r="O597" s="67"/>
      <c r="P597" s="68"/>
      <c r="Q597" s="46"/>
    </row>
    <row r="598" spans="1:17" ht="15.75" customHeight="1">
      <c r="A598" s="7"/>
      <c r="B598" s="65"/>
      <c r="C598" s="65"/>
      <c r="D598" s="65"/>
      <c r="E598" s="65"/>
      <c r="F598" s="58"/>
      <c r="G598" s="58"/>
      <c r="H598" s="58"/>
      <c r="I598" s="58"/>
      <c r="J598" s="58"/>
      <c r="K598" s="66"/>
      <c r="L598" s="66"/>
      <c r="M598" s="67"/>
      <c r="N598" s="67"/>
      <c r="O598" s="67"/>
      <c r="P598" s="68"/>
      <c r="Q598" s="46"/>
    </row>
    <row r="599" spans="1:17" ht="15.75" customHeight="1">
      <c r="A599" s="7"/>
      <c r="B599" s="65"/>
      <c r="C599" s="65"/>
      <c r="D599" s="65"/>
      <c r="E599" s="65"/>
      <c r="F599" s="58"/>
      <c r="G599" s="58"/>
      <c r="H599" s="58"/>
      <c r="I599" s="58"/>
      <c r="J599" s="58"/>
      <c r="K599" s="66"/>
      <c r="L599" s="66"/>
      <c r="M599" s="67"/>
      <c r="N599" s="67"/>
      <c r="O599" s="67"/>
      <c r="P599" s="68"/>
      <c r="Q599" s="46"/>
    </row>
    <row r="600" spans="1:17" ht="15.75" customHeight="1">
      <c r="A600" s="7"/>
      <c r="B600" s="65"/>
      <c r="C600" s="65"/>
      <c r="D600" s="65"/>
      <c r="E600" s="65"/>
      <c r="F600" s="58"/>
      <c r="G600" s="58"/>
      <c r="H600" s="58"/>
      <c r="I600" s="58"/>
      <c r="J600" s="58"/>
      <c r="K600" s="66"/>
      <c r="L600" s="66"/>
      <c r="M600" s="67"/>
      <c r="N600" s="67"/>
      <c r="O600" s="67"/>
      <c r="P600" s="68"/>
      <c r="Q600" s="46"/>
    </row>
    <row r="601" spans="1:17" ht="15.75" customHeight="1">
      <c r="A601" s="7"/>
      <c r="B601" s="65"/>
      <c r="C601" s="65"/>
      <c r="D601" s="65"/>
      <c r="E601" s="65"/>
      <c r="F601" s="58"/>
      <c r="G601" s="58"/>
      <c r="H601" s="58"/>
      <c r="I601" s="58"/>
      <c r="J601" s="58"/>
      <c r="K601" s="66"/>
      <c r="L601" s="66"/>
      <c r="M601" s="67"/>
      <c r="N601" s="67"/>
      <c r="O601" s="67"/>
      <c r="P601" s="68"/>
      <c r="Q601" s="46"/>
    </row>
    <row r="602" spans="1:17" ht="15.75" customHeight="1">
      <c r="A602" s="7"/>
      <c r="B602" s="65"/>
      <c r="C602" s="65"/>
      <c r="D602" s="65"/>
      <c r="E602" s="65"/>
      <c r="F602" s="58"/>
      <c r="G602" s="58"/>
      <c r="H602" s="58"/>
      <c r="I602" s="58"/>
      <c r="J602" s="58"/>
      <c r="K602" s="66"/>
      <c r="L602" s="66"/>
      <c r="M602" s="67"/>
      <c r="N602" s="67"/>
      <c r="O602" s="67"/>
      <c r="P602" s="68"/>
      <c r="Q602" s="46"/>
    </row>
    <row r="603" spans="1:17" ht="15.75" customHeight="1">
      <c r="A603" s="7"/>
      <c r="B603" s="65"/>
      <c r="C603" s="65"/>
      <c r="D603" s="65"/>
      <c r="E603" s="65"/>
      <c r="F603" s="58"/>
      <c r="G603" s="58"/>
      <c r="H603" s="58"/>
      <c r="I603" s="58"/>
      <c r="J603" s="58"/>
      <c r="K603" s="66"/>
      <c r="L603" s="66"/>
      <c r="M603" s="67"/>
      <c r="N603" s="67"/>
      <c r="O603" s="67"/>
      <c r="P603" s="68"/>
      <c r="Q603" s="46"/>
    </row>
    <row r="604" spans="1:17" ht="15.75" customHeight="1">
      <c r="A604" s="7"/>
      <c r="B604" s="65"/>
      <c r="C604" s="65"/>
      <c r="D604" s="65"/>
      <c r="E604" s="65"/>
      <c r="F604" s="58"/>
      <c r="G604" s="58"/>
      <c r="H604" s="58"/>
      <c r="I604" s="58"/>
      <c r="J604" s="58"/>
      <c r="K604" s="66"/>
      <c r="L604" s="66"/>
      <c r="M604" s="67"/>
      <c r="N604" s="67"/>
      <c r="O604" s="67"/>
      <c r="P604" s="68"/>
      <c r="Q604" s="46"/>
    </row>
    <row r="605" spans="1:17" ht="15.75" customHeight="1">
      <c r="A605" s="7"/>
      <c r="B605" s="65"/>
      <c r="C605" s="65"/>
      <c r="D605" s="65"/>
      <c r="E605" s="65"/>
      <c r="F605" s="58"/>
      <c r="G605" s="58"/>
      <c r="H605" s="58"/>
      <c r="I605" s="58"/>
      <c r="J605" s="58"/>
      <c r="K605" s="66"/>
      <c r="L605" s="66"/>
      <c r="M605" s="67"/>
      <c r="N605" s="67"/>
      <c r="O605" s="67"/>
      <c r="P605" s="68"/>
      <c r="Q605" s="46"/>
    </row>
    <row r="606" spans="1:17" ht="15.75" customHeight="1">
      <c r="A606" s="7"/>
      <c r="B606" s="65"/>
      <c r="C606" s="65"/>
      <c r="D606" s="65"/>
      <c r="E606" s="65"/>
      <c r="F606" s="58"/>
      <c r="G606" s="58"/>
      <c r="H606" s="58"/>
      <c r="I606" s="58"/>
      <c r="J606" s="58"/>
      <c r="K606" s="66"/>
      <c r="L606" s="66"/>
      <c r="M606" s="67"/>
      <c r="N606" s="67"/>
      <c r="O606" s="67"/>
      <c r="P606" s="68"/>
      <c r="Q606" s="46"/>
    </row>
    <row r="607" spans="1:17" ht="15.75" customHeight="1">
      <c r="A607" s="7"/>
      <c r="B607" s="65"/>
      <c r="C607" s="65"/>
      <c r="D607" s="65"/>
      <c r="E607" s="65"/>
      <c r="F607" s="58"/>
      <c r="G607" s="58"/>
      <c r="H607" s="58"/>
      <c r="I607" s="58"/>
      <c r="J607" s="58"/>
      <c r="K607" s="66"/>
      <c r="L607" s="66"/>
      <c r="M607" s="67"/>
      <c r="N607" s="67"/>
      <c r="O607" s="67"/>
      <c r="P607" s="68"/>
      <c r="Q607" s="46"/>
    </row>
    <row r="608" spans="1:17" ht="15.75" customHeight="1">
      <c r="A608" s="7"/>
      <c r="B608" s="65"/>
      <c r="C608" s="65"/>
      <c r="D608" s="65"/>
      <c r="E608" s="65"/>
      <c r="F608" s="58"/>
      <c r="G608" s="58"/>
      <c r="H608" s="58"/>
      <c r="I608" s="58"/>
      <c r="J608" s="58"/>
      <c r="K608" s="66"/>
      <c r="L608" s="66"/>
      <c r="M608" s="67"/>
      <c r="N608" s="67"/>
      <c r="O608" s="67"/>
      <c r="P608" s="68"/>
      <c r="Q608" s="46"/>
    </row>
    <row r="609" spans="1:17" ht="15.75" customHeight="1">
      <c r="A609" s="7"/>
      <c r="B609" s="65"/>
      <c r="C609" s="65"/>
      <c r="D609" s="65"/>
      <c r="E609" s="65"/>
      <c r="F609" s="58"/>
      <c r="G609" s="58"/>
      <c r="H609" s="58"/>
      <c r="I609" s="58"/>
      <c r="J609" s="58"/>
      <c r="K609" s="66"/>
      <c r="L609" s="66"/>
      <c r="M609" s="67"/>
      <c r="N609" s="67"/>
      <c r="O609" s="67"/>
      <c r="P609" s="68"/>
      <c r="Q609" s="46"/>
    </row>
    <row r="610" spans="1:17" ht="15.75" customHeight="1">
      <c r="A610" s="7"/>
      <c r="B610" s="65"/>
      <c r="C610" s="65"/>
      <c r="D610" s="65"/>
      <c r="E610" s="65"/>
      <c r="F610" s="58"/>
      <c r="G610" s="58"/>
      <c r="H610" s="58"/>
      <c r="I610" s="58"/>
      <c r="J610" s="58"/>
      <c r="K610" s="66"/>
      <c r="L610" s="66"/>
      <c r="M610" s="67"/>
      <c r="N610" s="67"/>
      <c r="O610" s="67"/>
      <c r="P610" s="68"/>
      <c r="Q610" s="46"/>
    </row>
    <row r="611" spans="1:17" ht="15.75" customHeight="1">
      <c r="A611" s="7"/>
      <c r="B611" s="65"/>
      <c r="C611" s="65"/>
      <c r="D611" s="65"/>
      <c r="E611" s="65"/>
      <c r="F611" s="58"/>
      <c r="G611" s="58"/>
      <c r="H611" s="58"/>
      <c r="I611" s="58"/>
      <c r="J611" s="58"/>
      <c r="K611" s="66"/>
      <c r="L611" s="66"/>
      <c r="M611" s="67"/>
      <c r="N611" s="67"/>
      <c r="O611" s="67"/>
      <c r="P611" s="68"/>
      <c r="Q611" s="46"/>
    </row>
    <row r="612" spans="1:17" ht="15.75" customHeight="1">
      <c r="A612" s="7"/>
      <c r="B612" s="65"/>
      <c r="C612" s="65"/>
      <c r="D612" s="65"/>
      <c r="E612" s="65"/>
      <c r="F612" s="58"/>
      <c r="G612" s="58"/>
      <c r="H612" s="58"/>
      <c r="I612" s="58"/>
      <c r="J612" s="58"/>
      <c r="K612" s="66"/>
      <c r="L612" s="66"/>
      <c r="M612" s="67"/>
      <c r="N612" s="67"/>
      <c r="O612" s="67"/>
      <c r="P612" s="68"/>
      <c r="Q612" s="46"/>
    </row>
    <row r="613" spans="1:17" ht="15.75" customHeight="1">
      <c r="A613" s="7"/>
      <c r="B613" s="65"/>
      <c r="C613" s="65"/>
      <c r="D613" s="65"/>
      <c r="E613" s="65"/>
      <c r="F613" s="58"/>
      <c r="G613" s="58"/>
      <c r="H613" s="58"/>
      <c r="I613" s="58"/>
      <c r="J613" s="58"/>
      <c r="K613" s="66"/>
      <c r="L613" s="66"/>
      <c r="M613" s="67"/>
      <c r="N613" s="67"/>
      <c r="O613" s="67"/>
      <c r="P613" s="68"/>
      <c r="Q613" s="46"/>
    </row>
    <row r="614" spans="1:17" ht="15.75" customHeight="1">
      <c r="A614" s="7"/>
      <c r="B614" s="65"/>
      <c r="C614" s="65"/>
      <c r="D614" s="65"/>
      <c r="E614" s="65"/>
      <c r="F614" s="58"/>
      <c r="G614" s="58"/>
      <c r="H614" s="58"/>
      <c r="I614" s="58"/>
      <c r="J614" s="58"/>
      <c r="K614" s="66"/>
      <c r="L614" s="66"/>
      <c r="M614" s="67"/>
      <c r="N614" s="67"/>
      <c r="O614" s="67"/>
      <c r="P614" s="68"/>
      <c r="Q614" s="46"/>
    </row>
    <row r="615" spans="1:17" ht="15.75" customHeight="1">
      <c r="A615" s="7"/>
      <c r="B615" s="65"/>
      <c r="C615" s="65"/>
      <c r="D615" s="65"/>
      <c r="E615" s="65"/>
      <c r="F615" s="58"/>
      <c r="G615" s="58"/>
      <c r="H615" s="58"/>
      <c r="I615" s="58"/>
      <c r="J615" s="58"/>
      <c r="K615" s="66"/>
      <c r="L615" s="66"/>
      <c r="M615" s="67"/>
      <c r="N615" s="67"/>
      <c r="O615" s="67"/>
      <c r="P615" s="68"/>
      <c r="Q615" s="46"/>
    </row>
    <row r="616" spans="1:17" ht="15.75" customHeight="1">
      <c r="A616" s="7"/>
      <c r="B616" s="65"/>
      <c r="C616" s="65"/>
      <c r="D616" s="65"/>
      <c r="E616" s="65"/>
      <c r="F616" s="58"/>
      <c r="G616" s="58"/>
      <c r="H616" s="58"/>
      <c r="I616" s="58"/>
      <c r="J616" s="58"/>
      <c r="K616" s="66"/>
      <c r="L616" s="66"/>
      <c r="M616" s="67"/>
      <c r="N616" s="67"/>
      <c r="O616" s="67"/>
      <c r="P616" s="68"/>
      <c r="Q616" s="46"/>
    </row>
    <row r="617" spans="1:17" ht="15.75" customHeight="1">
      <c r="A617" s="7"/>
      <c r="B617" s="65"/>
      <c r="C617" s="65"/>
      <c r="D617" s="65"/>
      <c r="E617" s="65"/>
      <c r="F617" s="58"/>
      <c r="G617" s="58"/>
      <c r="H617" s="58"/>
      <c r="I617" s="58"/>
      <c r="J617" s="58"/>
      <c r="K617" s="66"/>
      <c r="L617" s="66"/>
      <c r="M617" s="67"/>
      <c r="N617" s="67"/>
      <c r="O617" s="67"/>
      <c r="P617" s="68"/>
      <c r="Q617" s="46"/>
    </row>
    <row r="618" spans="1:17" ht="15.75" customHeight="1">
      <c r="A618" s="7"/>
      <c r="B618" s="65"/>
      <c r="C618" s="65"/>
      <c r="D618" s="65"/>
      <c r="E618" s="65"/>
      <c r="F618" s="58"/>
      <c r="G618" s="58"/>
      <c r="H618" s="58"/>
      <c r="I618" s="58"/>
      <c r="J618" s="58"/>
      <c r="K618" s="66"/>
      <c r="L618" s="66"/>
      <c r="M618" s="67"/>
      <c r="N618" s="67"/>
      <c r="O618" s="67"/>
      <c r="P618" s="68"/>
      <c r="Q618" s="46"/>
    </row>
    <row r="619" spans="1:17" ht="15.75" customHeight="1">
      <c r="A619" s="7"/>
      <c r="B619" s="65"/>
      <c r="C619" s="65"/>
      <c r="D619" s="65"/>
      <c r="E619" s="65"/>
      <c r="F619" s="58"/>
      <c r="G619" s="58"/>
      <c r="H619" s="58"/>
      <c r="I619" s="58"/>
      <c r="J619" s="58"/>
      <c r="K619" s="66"/>
      <c r="L619" s="66"/>
      <c r="M619" s="67"/>
      <c r="N619" s="67"/>
      <c r="O619" s="67"/>
      <c r="P619" s="68"/>
      <c r="Q619" s="46"/>
    </row>
    <row r="620" spans="1:17" ht="15.75" customHeight="1">
      <c r="A620" s="7"/>
      <c r="B620" s="65"/>
      <c r="C620" s="65"/>
      <c r="D620" s="65"/>
      <c r="E620" s="65"/>
      <c r="F620" s="58"/>
      <c r="G620" s="58"/>
      <c r="H620" s="58"/>
      <c r="I620" s="58"/>
      <c r="J620" s="58"/>
      <c r="K620" s="66"/>
      <c r="L620" s="66"/>
      <c r="M620" s="67"/>
      <c r="N620" s="67"/>
      <c r="O620" s="67"/>
      <c r="P620" s="68"/>
      <c r="Q620" s="46"/>
    </row>
    <row r="621" spans="1:17" ht="15.75" customHeight="1">
      <c r="A621" s="7"/>
      <c r="B621" s="65"/>
      <c r="C621" s="65"/>
      <c r="D621" s="65"/>
      <c r="E621" s="65"/>
      <c r="F621" s="58"/>
      <c r="G621" s="58"/>
      <c r="H621" s="58"/>
      <c r="I621" s="58"/>
      <c r="J621" s="58"/>
      <c r="K621" s="66"/>
      <c r="L621" s="66"/>
      <c r="M621" s="67"/>
      <c r="N621" s="67"/>
      <c r="O621" s="67"/>
      <c r="P621" s="68"/>
      <c r="Q621" s="46"/>
    </row>
    <row r="622" spans="1:17" ht="15.75" customHeight="1">
      <c r="A622" s="7"/>
      <c r="B622" s="65"/>
      <c r="C622" s="65"/>
      <c r="D622" s="65"/>
      <c r="E622" s="65"/>
      <c r="F622" s="58"/>
      <c r="G622" s="58"/>
      <c r="H622" s="58"/>
      <c r="I622" s="58"/>
      <c r="J622" s="58"/>
      <c r="K622" s="66"/>
      <c r="L622" s="66"/>
      <c r="M622" s="67"/>
      <c r="N622" s="67"/>
      <c r="O622" s="67"/>
      <c r="P622" s="68"/>
      <c r="Q622" s="46"/>
    </row>
    <row r="623" spans="1:17" ht="15.75" customHeight="1">
      <c r="A623" s="7"/>
      <c r="B623" s="65"/>
      <c r="C623" s="65"/>
      <c r="D623" s="65"/>
      <c r="E623" s="65"/>
      <c r="F623" s="58"/>
      <c r="G623" s="58"/>
      <c r="H623" s="58"/>
      <c r="I623" s="58"/>
      <c r="J623" s="58"/>
      <c r="K623" s="66"/>
      <c r="L623" s="66"/>
      <c r="M623" s="67"/>
      <c r="N623" s="67"/>
      <c r="O623" s="67"/>
      <c r="P623" s="68"/>
      <c r="Q623" s="46"/>
    </row>
    <row r="624" spans="1:17" ht="15.75" customHeight="1">
      <c r="A624" s="7"/>
      <c r="B624" s="65"/>
      <c r="C624" s="65"/>
      <c r="D624" s="65"/>
      <c r="E624" s="65"/>
      <c r="F624" s="58"/>
      <c r="G624" s="58"/>
      <c r="H624" s="58"/>
      <c r="I624" s="58"/>
      <c r="J624" s="58"/>
      <c r="K624" s="66"/>
      <c r="L624" s="66"/>
      <c r="M624" s="67"/>
      <c r="N624" s="67"/>
      <c r="O624" s="67"/>
      <c r="P624" s="68"/>
      <c r="Q624" s="46"/>
    </row>
    <row r="625" spans="1:17" ht="15.75" customHeight="1">
      <c r="A625" s="7"/>
      <c r="B625" s="65"/>
      <c r="C625" s="65"/>
      <c r="D625" s="65"/>
      <c r="E625" s="65"/>
      <c r="F625" s="58"/>
      <c r="G625" s="58"/>
      <c r="H625" s="58"/>
      <c r="I625" s="58"/>
      <c r="J625" s="58"/>
      <c r="K625" s="66"/>
      <c r="L625" s="66"/>
      <c r="M625" s="67"/>
      <c r="N625" s="67"/>
      <c r="O625" s="67"/>
      <c r="P625" s="68"/>
      <c r="Q625" s="46"/>
    </row>
    <row r="626" spans="1:17" ht="15.75" customHeight="1">
      <c r="A626" s="7"/>
      <c r="B626" s="65"/>
      <c r="C626" s="65"/>
      <c r="D626" s="65"/>
      <c r="E626" s="65"/>
      <c r="F626" s="58"/>
      <c r="G626" s="58"/>
      <c r="H626" s="58"/>
      <c r="I626" s="58"/>
      <c r="J626" s="58"/>
      <c r="K626" s="66"/>
      <c r="L626" s="66"/>
      <c r="M626" s="67"/>
      <c r="N626" s="67"/>
      <c r="O626" s="67"/>
      <c r="P626" s="68"/>
      <c r="Q626" s="46"/>
    </row>
    <row r="627" spans="1:17" ht="15.75" customHeight="1">
      <c r="A627" s="7"/>
      <c r="B627" s="65"/>
      <c r="C627" s="65"/>
      <c r="D627" s="65"/>
      <c r="E627" s="65"/>
      <c r="F627" s="58"/>
      <c r="G627" s="58"/>
      <c r="H627" s="58"/>
      <c r="I627" s="58"/>
      <c r="J627" s="58"/>
      <c r="K627" s="66"/>
      <c r="L627" s="66"/>
      <c r="M627" s="67"/>
      <c r="N627" s="67"/>
      <c r="O627" s="67"/>
      <c r="P627" s="68"/>
      <c r="Q627" s="46"/>
    </row>
    <row r="628" spans="1:17" ht="15.75" customHeight="1">
      <c r="A628" s="7"/>
      <c r="B628" s="65"/>
      <c r="C628" s="65"/>
      <c r="D628" s="65"/>
      <c r="E628" s="65"/>
      <c r="F628" s="58"/>
      <c r="G628" s="58"/>
      <c r="H628" s="58"/>
      <c r="I628" s="58"/>
      <c r="J628" s="58"/>
      <c r="K628" s="66"/>
      <c r="L628" s="66"/>
      <c r="M628" s="67"/>
      <c r="N628" s="67"/>
      <c r="O628" s="67"/>
      <c r="P628" s="68"/>
      <c r="Q628" s="46"/>
    </row>
    <row r="629" spans="1:17" ht="15.75" customHeight="1">
      <c r="A629" s="7"/>
      <c r="B629" s="65"/>
      <c r="C629" s="65"/>
      <c r="D629" s="65"/>
      <c r="E629" s="65"/>
      <c r="F629" s="58"/>
      <c r="G629" s="58"/>
      <c r="H629" s="58"/>
      <c r="I629" s="58"/>
      <c r="J629" s="58"/>
      <c r="K629" s="66"/>
      <c r="L629" s="66"/>
      <c r="M629" s="67"/>
      <c r="N629" s="67"/>
      <c r="O629" s="67"/>
      <c r="P629" s="68"/>
      <c r="Q629" s="46"/>
    </row>
    <row r="630" spans="1:17" ht="15.75" customHeight="1">
      <c r="A630" s="7"/>
      <c r="B630" s="65"/>
      <c r="C630" s="65"/>
      <c r="D630" s="65"/>
      <c r="E630" s="65"/>
      <c r="F630" s="58"/>
      <c r="G630" s="58"/>
      <c r="H630" s="58"/>
      <c r="I630" s="58"/>
      <c r="J630" s="58"/>
      <c r="K630" s="66"/>
      <c r="L630" s="66"/>
      <c r="M630" s="67"/>
      <c r="N630" s="67"/>
      <c r="O630" s="67"/>
      <c r="P630" s="68"/>
      <c r="Q630" s="46"/>
    </row>
    <row r="631" spans="1:17" ht="15.75" customHeight="1">
      <c r="A631" s="7"/>
      <c r="B631" s="65"/>
      <c r="C631" s="65"/>
      <c r="D631" s="65"/>
      <c r="E631" s="65"/>
      <c r="F631" s="58"/>
      <c r="G631" s="58"/>
      <c r="H631" s="58"/>
      <c r="I631" s="58"/>
      <c r="J631" s="58"/>
      <c r="K631" s="66"/>
      <c r="L631" s="66"/>
      <c r="M631" s="67"/>
      <c r="N631" s="67"/>
      <c r="O631" s="67"/>
      <c r="P631" s="68"/>
      <c r="Q631" s="46"/>
    </row>
    <row r="632" spans="1:17" ht="15.75" customHeight="1">
      <c r="A632" s="7"/>
      <c r="B632" s="65"/>
      <c r="C632" s="65"/>
      <c r="D632" s="65"/>
      <c r="E632" s="65"/>
      <c r="F632" s="58"/>
      <c r="G632" s="58"/>
      <c r="H632" s="58"/>
      <c r="I632" s="58"/>
      <c r="J632" s="58"/>
      <c r="K632" s="66"/>
      <c r="L632" s="66"/>
      <c r="M632" s="67"/>
      <c r="N632" s="67"/>
      <c r="O632" s="67"/>
      <c r="P632" s="68"/>
      <c r="Q632" s="46"/>
    </row>
    <row r="633" spans="1:17" ht="15.75" customHeight="1">
      <c r="A633" s="7"/>
      <c r="B633" s="65"/>
      <c r="C633" s="65"/>
      <c r="D633" s="65"/>
      <c r="E633" s="65"/>
      <c r="F633" s="58"/>
      <c r="G633" s="58"/>
      <c r="H633" s="58"/>
      <c r="I633" s="58"/>
      <c r="J633" s="58"/>
      <c r="K633" s="66"/>
      <c r="L633" s="66"/>
      <c r="M633" s="67"/>
      <c r="N633" s="67"/>
      <c r="O633" s="67"/>
      <c r="P633" s="68"/>
      <c r="Q633" s="46"/>
    </row>
    <row r="634" spans="1:17" ht="15.75" customHeight="1">
      <c r="A634" s="7"/>
      <c r="B634" s="65"/>
      <c r="C634" s="65"/>
      <c r="D634" s="65"/>
      <c r="E634" s="65"/>
      <c r="F634" s="58"/>
      <c r="G634" s="58"/>
      <c r="H634" s="58"/>
      <c r="I634" s="58"/>
      <c r="J634" s="58"/>
      <c r="K634" s="66"/>
      <c r="L634" s="66"/>
      <c r="M634" s="67"/>
      <c r="N634" s="67"/>
      <c r="O634" s="67"/>
      <c r="P634" s="68"/>
      <c r="Q634" s="46"/>
    </row>
    <row r="635" spans="1:17" ht="15.75" customHeight="1">
      <c r="A635" s="7"/>
      <c r="B635" s="65"/>
      <c r="C635" s="65"/>
      <c r="D635" s="65"/>
      <c r="E635" s="65"/>
      <c r="F635" s="58"/>
      <c r="G635" s="58"/>
      <c r="H635" s="58"/>
      <c r="I635" s="58"/>
      <c r="J635" s="58"/>
      <c r="K635" s="66"/>
      <c r="L635" s="66"/>
      <c r="M635" s="67"/>
      <c r="N635" s="67"/>
      <c r="O635" s="67"/>
      <c r="P635" s="68"/>
      <c r="Q635" s="46"/>
    </row>
    <row r="636" spans="1:17" ht="15.75" customHeight="1">
      <c r="A636" s="7"/>
      <c r="B636" s="65"/>
      <c r="C636" s="65"/>
      <c r="D636" s="65"/>
      <c r="E636" s="65"/>
      <c r="F636" s="58"/>
      <c r="G636" s="58"/>
      <c r="H636" s="58"/>
      <c r="I636" s="58"/>
      <c r="J636" s="58"/>
      <c r="K636" s="66"/>
      <c r="L636" s="66"/>
      <c r="M636" s="67"/>
      <c r="N636" s="67"/>
      <c r="O636" s="67"/>
      <c r="P636" s="68"/>
      <c r="Q636" s="46"/>
    </row>
    <row r="637" spans="1:17" ht="15.75" customHeight="1">
      <c r="A637" s="7"/>
      <c r="B637" s="65"/>
      <c r="C637" s="65"/>
      <c r="D637" s="65"/>
      <c r="E637" s="65"/>
      <c r="F637" s="58"/>
      <c r="G637" s="58"/>
      <c r="H637" s="58"/>
      <c r="I637" s="58"/>
      <c r="J637" s="58"/>
      <c r="K637" s="66"/>
      <c r="L637" s="66"/>
      <c r="M637" s="67"/>
      <c r="N637" s="67"/>
      <c r="O637" s="67"/>
      <c r="P637" s="68"/>
      <c r="Q637" s="46"/>
    </row>
    <row r="638" spans="1:17" ht="15.75" customHeight="1">
      <c r="A638" s="7"/>
      <c r="B638" s="65"/>
      <c r="C638" s="65"/>
      <c r="D638" s="65"/>
      <c r="E638" s="65"/>
      <c r="F638" s="58"/>
      <c r="G638" s="58"/>
      <c r="H638" s="58"/>
      <c r="I638" s="58"/>
      <c r="J638" s="58"/>
      <c r="K638" s="66"/>
      <c r="L638" s="66"/>
      <c r="M638" s="67"/>
      <c r="N638" s="67"/>
      <c r="O638" s="67"/>
      <c r="P638" s="68"/>
      <c r="Q638" s="46"/>
    </row>
    <row r="639" spans="1:17" ht="15.75" customHeight="1">
      <c r="A639" s="7"/>
      <c r="B639" s="65"/>
      <c r="C639" s="65"/>
      <c r="D639" s="65"/>
      <c r="E639" s="65"/>
      <c r="F639" s="58"/>
      <c r="G639" s="58"/>
      <c r="H639" s="58"/>
      <c r="I639" s="58"/>
      <c r="J639" s="58"/>
      <c r="K639" s="66"/>
      <c r="L639" s="66"/>
      <c r="M639" s="67"/>
      <c r="N639" s="67"/>
      <c r="O639" s="67"/>
      <c r="P639" s="68"/>
      <c r="Q639" s="46"/>
    </row>
    <row r="640" spans="1:17" ht="15.75" customHeight="1">
      <c r="A640" s="7"/>
      <c r="B640" s="65"/>
      <c r="C640" s="65"/>
      <c r="D640" s="65"/>
      <c r="E640" s="65"/>
      <c r="F640" s="58"/>
      <c r="G640" s="58"/>
      <c r="H640" s="58"/>
      <c r="I640" s="58"/>
      <c r="J640" s="58"/>
      <c r="K640" s="66"/>
      <c r="L640" s="66"/>
      <c r="M640" s="67"/>
      <c r="N640" s="67"/>
      <c r="O640" s="67"/>
      <c r="P640" s="68"/>
      <c r="Q640" s="46"/>
    </row>
    <row r="641" spans="1:17" ht="15.75" customHeight="1">
      <c r="A641" s="7"/>
      <c r="B641" s="65"/>
      <c r="C641" s="65"/>
      <c r="D641" s="65"/>
      <c r="E641" s="65"/>
      <c r="F641" s="58"/>
      <c r="G641" s="58"/>
      <c r="H641" s="58"/>
      <c r="I641" s="58"/>
      <c r="J641" s="58"/>
      <c r="K641" s="66"/>
      <c r="L641" s="66"/>
      <c r="M641" s="67"/>
      <c r="N641" s="67"/>
      <c r="O641" s="67"/>
      <c r="P641" s="68"/>
      <c r="Q641" s="46"/>
    </row>
    <row r="642" spans="1:17" ht="15.75" customHeight="1">
      <c r="A642" s="7"/>
      <c r="B642" s="65"/>
      <c r="C642" s="65"/>
      <c r="D642" s="65"/>
      <c r="E642" s="65"/>
      <c r="F642" s="58"/>
      <c r="G642" s="58"/>
      <c r="H642" s="58"/>
      <c r="I642" s="58"/>
      <c r="J642" s="58"/>
      <c r="K642" s="66"/>
      <c r="L642" s="66"/>
      <c r="M642" s="67"/>
      <c r="N642" s="67"/>
      <c r="O642" s="67"/>
      <c r="P642" s="68"/>
      <c r="Q642" s="46"/>
    </row>
    <row r="643" spans="1:17" ht="15.75" customHeight="1">
      <c r="A643" s="7"/>
      <c r="B643" s="65"/>
      <c r="C643" s="65"/>
      <c r="D643" s="65"/>
      <c r="E643" s="65"/>
      <c r="F643" s="58"/>
      <c r="G643" s="58"/>
      <c r="H643" s="58"/>
      <c r="I643" s="58"/>
      <c r="J643" s="58"/>
      <c r="K643" s="66"/>
      <c r="L643" s="66"/>
      <c r="M643" s="67"/>
      <c r="N643" s="67"/>
      <c r="O643" s="67"/>
      <c r="P643" s="68"/>
      <c r="Q643" s="46"/>
    </row>
    <row r="644" spans="1:17" ht="15.75" customHeight="1">
      <c r="A644" s="7"/>
      <c r="B644" s="65"/>
      <c r="C644" s="65"/>
      <c r="D644" s="65"/>
      <c r="E644" s="65"/>
      <c r="F644" s="58"/>
      <c r="G644" s="58"/>
      <c r="H644" s="58"/>
      <c r="I644" s="58"/>
      <c r="J644" s="58"/>
      <c r="K644" s="66"/>
      <c r="L644" s="66"/>
      <c r="M644" s="67"/>
      <c r="N644" s="67"/>
      <c r="O644" s="67"/>
      <c r="P644" s="68"/>
      <c r="Q644" s="46"/>
    </row>
    <row r="645" spans="1:17" ht="15.75" customHeight="1">
      <c r="A645" s="7"/>
      <c r="B645" s="65"/>
      <c r="C645" s="65"/>
      <c r="D645" s="65"/>
      <c r="E645" s="65"/>
      <c r="F645" s="58"/>
      <c r="G645" s="58"/>
      <c r="H645" s="58"/>
      <c r="I645" s="58"/>
      <c r="J645" s="58"/>
      <c r="K645" s="66"/>
      <c r="L645" s="66"/>
      <c r="M645" s="67"/>
      <c r="N645" s="67"/>
      <c r="O645" s="67"/>
      <c r="P645" s="68"/>
      <c r="Q645" s="46"/>
    </row>
    <row r="646" spans="1:17" ht="15.75" customHeight="1">
      <c r="A646" s="7"/>
      <c r="B646" s="65"/>
      <c r="C646" s="65"/>
      <c r="D646" s="65"/>
      <c r="E646" s="65"/>
      <c r="F646" s="58"/>
      <c r="G646" s="58"/>
      <c r="H646" s="58"/>
      <c r="I646" s="58"/>
      <c r="J646" s="58"/>
      <c r="K646" s="66"/>
      <c r="L646" s="66"/>
      <c r="M646" s="67"/>
      <c r="N646" s="67"/>
      <c r="O646" s="67"/>
      <c r="P646" s="68"/>
      <c r="Q646" s="46"/>
    </row>
    <row r="647" spans="1:17" ht="15.75" customHeight="1">
      <c r="A647" s="7"/>
      <c r="B647" s="65"/>
      <c r="C647" s="65"/>
      <c r="D647" s="65"/>
      <c r="E647" s="65"/>
      <c r="F647" s="58"/>
      <c r="G647" s="58"/>
      <c r="H647" s="58"/>
      <c r="I647" s="58"/>
      <c r="J647" s="58"/>
      <c r="K647" s="66"/>
      <c r="L647" s="66"/>
      <c r="M647" s="67"/>
      <c r="N647" s="67"/>
      <c r="O647" s="67"/>
      <c r="P647" s="68"/>
      <c r="Q647" s="46"/>
    </row>
    <row r="648" spans="1:17" ht="15.75" customHeight="1">
      <c r="A648" s="7"/>
      <c r="B648" s="65"/>
      <c r="C648" s="65"/>
      <c r="D648" s="65"/>
      <c r="E648" s="65"/>
      <c r="F648" s="58"/>
      <c r="G648" s="58"/>
      <c r="H648" s="58"/>
      <c r="I648" s="58"/>
      <c r="J648" s="58"/>
      <c r="K648" s="66"/>
      <c r="L648" s="66"/>
      <c r="M648" s="67"/>
      <c r="N648" s="67"/>
      <c r="O648" s="67"/>
      <c r="P648" s="68"/>
      <c r="Q648" s="46"/>
    </row>
    <row r="649" spans="1:17" ht="15.75" customHeight="1">
      <c r="A649" s="7"/>
      <c r="B649" s="65"/>
      <c r="C649" s="65"/>
      <c r="D649" s="65"/>
      <c r="E649" s="65"/>
      <c r="F649" s="58"/>
      <c r="G649" s="58"/>
      <c r="H649" s="58"/>
      <c r="I649" s="58"/>
      <c r="J649" s="58"/>
      <c r="K649" s="66"/>
      <c r="L649" s="66"/>
      <c r="M649" s="67"/>
      <c r="N649" s="67"/>
      <c r="O649" s="67"/>
      <c r="P649" s="68"/>
      <c r="Q649" s="46"/>
    </row>
    <row r="650" spans="1:17" ht="15.75" customHeight="1">
      <c r="A650" s="7"/>
      <c r="B650" s="65"/>
      <c r="C650" s="65"/>
      <c r="D650" s="65"/>
      <c r="E650" s="65"/>
      <c r="F650" s="58"/>
      <c r="G650" s="58"/>
      <c r="H650" s="58"/>
      <c r="I650" s="58"/>
      <c r="J650" s="58"/>
      <c r="K650" s="66"/>
      <c r="L650" s="66"/>
      <c r="M650" s="67"/>
      <c r="N650" s="67"/>
      <c r="O650" s="67"/>
      <c r="P650" s="68"/>
      <c r="Q650" s="46"/>
    </row>
    <row r="651" spans="1:17" ht="15.75" customHeight="1">
      <c r="A651" s="7"/>
      <c r="B651" s="65"/>
      <c r="C651" s="65"/>
      <c r="D651" s="65"/>
      <c r="E651" s="65"/>
      <c r="F651" s="58"/>
      <c r="G651" s="58"/>
      <c r="H651" s="58"/>
      <c r="I651" s="58"/>
      <c r="J651" s="58"/>
      <c r="K651" s="66"/>
      <c r="L651" s="66"/>
      <c r="M651" s="67"/>
      <c r="N651" s="67"/>
      <c r="O651" s="67"/>
      <c r="P651" s="68"/>
      <c r="Q651" s="46"/>
    </row>
    <row r="652" spans="1:17" ht="15.75" customHeight="1">
      <c r="A652" s="7"/>
      <c r="B652" s="65"/>
      <c r="C652" s="65"/>
      <c r="D652" s="65"/>
      <c r="E652" s="65"/>
      <c r="F652" s="58"/>
      <c r="G652" s="58"/>
      <c r="H652" s="58"/>
      <c r="I652" s="58"/>
      <c r="J652" s="58"/>
      <c r="K652" s="66"/>
      <c r="L652" s="66"/>
      <c r="M652" s="67"/>
      <c r="N652" s="67"/>
      <c r="O652" s="67"/>
      <c r="P652" s="68"/>
      <c r="Q652" s="46"/>
    </row>
    <row r="653" spans="1:17" ht="15.75" customHeight="1">
      <c r="A653" s="7"/>
      <c r="B653" s="65"/>
      <c r="C653" s="65"/>
      <c r="D653" s="65"/>
      <c r="E653" s="65"/>
      <c r="F653" s="58"/>
      <c r="G653" s="58"/>
      <c r="H653" s="58"/>
      <c r="I653" s="58"/>
      <c r="J653" s="58"/>
      <c r="K653" s="66"/>
      <c r="L653" s="66"/>
      <c r="M653" s="67"/>
      <c r="N653" s="67"/>
      <c r="O653" s="67"/>
      <c r="P653" s="68"/>
      <c r="Q653" s="46"/>
    </row>
    <row r="654" spans="1:17" ht="15.75" customHeight="1">
      <c r="A654" s="7"/>
      <c r="B654" s="65"/>
      <c r="C654" s="65"/>
      <c r="D654" s="65"/>
      <c r="E654" s="65"/>
      <c r="F654" s="58"/>
      <c r="G654" s="58"/>
      <c r="H654" s="58"/>
      <c r="I654" s="58"/>
      <c r="J654" s="58"/>
      <c r="K654" s="66"/>
      <c r="L654" s="66"/>
      <c r="M654" s="67"/>
      <c r="N654" s="67"/>
      <c r="O654" s="67"/>
      <c r="P654" s="68"/>
      <c r="Q654" s="46"/>
    </row>
    <row r="655" spans="1:17" ht="15.75" customHeight="1">
      <c r="A655" s="7"/>
      <c r="B655" s="65"/>
      <c r="C655" s="65"/>
      <c r="D655" s="65"/>
      <c r="E655" s="65"/>
      <c r="F655" s="58"/>
      <c r="G655" s="58"/>
      <c r="H655" s="58"/>
      <c r="I655" s="58"/>
      <c r="J655" s="58"/>
      <c r="K655" s="66"/>
      <c r="L655" s="66"/>
      <c r="M655" s="67"/>
      <c r="N655" s="67"/>
      <c r="O655" s="67"/>
      <c r="P655" s="68"/>
      <c r="Q655" s="46"/>
    </row>
    <row r="656" spans="1:17" ht="15.75" customHeight="1">
      <c r="A656" s="7"/>
      <c r="B656" s="65"/>
      <c r="C656" s="65"/>
      <c r="D656" s="65"/>
      <c r="E656" s="65"/>
      <c r="F656" s="58"/>
      <c r="G656" s="58"/>
      <c r="H656" s="58"/>
      <c r="I656" s="58"/>
      <c r="J656" s="58"/>
      <c r="K656" s="66"/>
      <c r="L656" s="66"/>
      <c r="M656" s="67"/>
      <c r="N656" s="67"/>
      <c r="O656" s="67"/>
      <c r="P656" s="68"/>
      <c r="Q656" s="46"/>
    </row>
    <row r="657" spans="1:17" ht="15.75" customHeight="1">
      <c r="A657" s="7"/>
      <c r="B657" s="65"/>
      <c r="C657" s="65"/>
      <c r="D657" s="65"/>
      <c r="E657" s="65"/>
      <c r="F657" s="58"/>
      <c r="G657" s="58"/>
      <c r="H657" s="58"/>
      <c r="I657" s="58"/>
      <c r="J657" s="58"/>
      <c r="K657" s="66"/>
      <c r="L657" s="66"/>
      <c r="M657" s="67"/>
      <c r="N657" s="67"/>
      <c r="O657" s="67"/>
      <c r="P657" s="68"/>
      <c r="Q657" s="46"/>
    </row>
    <row r="658" spans="1:17" ht="15.75" customHeight="1">
      <c r="A658" s="7"/>
      <c r="B658" s="65"/>
      <c r="C658" s="65"/>
      <c r="D658" s="65"/>
      <c r="E658" s="65"/>
      <c r="F658" s="58"/>
      <c r="G658" s="58"/>
      <c r="H658" s="58"/>
      <c r="I658" s="58"/>
      <c r="J658" s="58"/>
      <c r="K658" s="66"/>
      <c r="L658" s="66"/>
      <c r="M658" s="67"/>
      <c r="N658" s="67"/>
      <c r="O658" s="67"/>
      <c r="P658" s="68"/>
      <c r="Q658" s="46"/>
    </row>
    <row r="659" spans="1:17" ht="15.75" customHeight="1">
      <c r="A659" s="7"/>
      <c r="B659" s="65"/>
      <c r="C659" s="65"/>
      <c r="D659" s="65"/>
      <c r="E659" s="65"/>
      <c r="F659" s="58"/>
      <c r="G659" s="58"/>
      <c r="H659" s="58"/>
      <c r="I659" s="58"/>
      <c r="J659" s="58"/>
      <c r="K659" s="66"/>
      <c r="L659" s="66"/>
      <c r="M659" s="67"/>
      <c r="N659" s="67"/>
      <c r="O659" s="67"/>
      <c r="P659" s="68"/>
      <c r="Q659" s="46"/>
    </row>
    <row r="660" spans="1:17" ht="15.75" customHeight="1">
      <c r="A660" s="7"/>
      <c r="B660" s="65"/>
      <c r="C660" s="65"/>
      <c r="D660" s="65"/>
      <c r="E660" s="65"/>
      <c r="F660" s="58"/>
      <c r="G660" s="58"/>
      <c r="H660" s="58"/>
      <c r="I660" s="58"/>
      <c r="J660" s="58"/>
      <c r="K660" s="66"/>
      <c r="L660" s="66"/>
      <c r="M660" s="67"/>
      <c r="N660" s="67"/>
      <c r="O660" s="67"/>
      <c r="P660" s="68"/>
      <c r="Q660" s="46"/>
    </row>
    <row r="661" spans="1:17" ht="15.75" customHeight="1">
      <c r="A661" s="7"/>
      <c r="B661" s="65"/>
      <c r="C661" s="65"/>
      <c r="D661" s="65"/>
      <c r="E661" s="65"/>
      <c r="F661" s="58"/>
      <c r="G661" s="58"/>
      <c r="H661" s="58"/>
      <c r="I661" s="58"/>
      <c r="J661" s="58"/>
      <c r="K661" s="66"/>
      <c r="L661" s="66"/>
      <c r="M661" s="67"/>
      <c r="N661" s="67"/>
      <c r="O661" s="67"/>
      <c r="P661" s="68"/>
      <c r="Q661" s="46"/>
    </row>
    <row r="662" spans="1:17" ht="15.75" customHeight="1">
      <c r="A662" s="7"/>
      <c r="B662" s="65"/>
      <c r="C662" s="65"/>
      <c r="D662" s="65"/>
      <c r="E662" s="65"/>
      <c r="F662" s="58"/>
      <c r="G662" s="58"/>
      <c r="H662" s="58"/>
      <c r="I662" s="58"/>
      <c r="J662" s="58"/>
      <c r="K662" s="66"/>
      <c r="L662" s="66"/>
      <c r="M662" s="67"/>
      <c r="N662" s="67"/>
      <c r="O662" s="67"/>
      <c r="P662" s="68"/>
      <c r="Q662" s="46"/>
    </row>
    <row r="663" spans="1:17" ht="15.75" customHeight="1">
      <c r="A663" s="7"/>
      <c r="B663" s="65"/>
      <c r="C663" s="65"/>
      <c r="D663" s="65"/>
      <c r="E663" s="65"/>
      <c r="F663" s="58"/>
      <c r="G663" s="58"/>
      <c r="H663" s="58"/>
      <c r="I663" s="58"/>
      <c r="J663" s="58"/>
      <c r="K663" s="66"/>
      <c r="L663" s="66"/>
      <c r="M663" s="67"/>
      <c r="N663" s="67"/>
      <c r="O663" s="67"/>
      <c r="P663" s="68"/>
      <c r="Q663" s="46"/>
    </row>
    <row r="664" spans="1:17" ht="15.75" customHeight="1">
      <c r="A664" s="7"/>
      <c r="B664" s="65"/>
      <c r="C664" s="65"/>
      <c r="D664" s="65"/>
      <c r="E664" s="65"/>
      <c r="F664" s="58"/>
      <c r="G664" s="58"/>
      <c r="H664" s="58"/>
      <c r="I664" s="58"/>
      <c r="J664" s="58"/>
      <c r="K664" s="66"/>
      <c r="L664" s="66"/>
      <c r="M664" s="67"/>
      <c r="N664" s="67"/>
      <c r="O664" s="67"/>
      <c r="P664" s="68"/>
      <c r="Q664" s="46"/>
    </row>
    <row r="665" spans="1:17" ht="15.75" customHeight="1">
      <c r="A665" s="7"/>
      <c r="B665" s="65"/>
      <c r="C665" s="65"/>
      <c r="D665" s="65"/>
      <c r="E665" s="65"/>
      <c r="F665" s="58"/>
      <c r="G665" s="58"/>
      <c r="H665" s="58"/>
      <c r="I665" s="58"/>
      <c r="J665" s="58"/>
      <c r="K665" s="66"/>
      <c r="L665" s="66"/>
      <c r="M665" s="67"/>
      <c r="N665" s="67"/>
      <c r="O665" s="67"/>
      <c r="P665" s="68"/>
      <c r="Q665" s="46"/>
    </row>
    <row r="666" spans="1:17" ht="15.75" customHeight="1">
      <c r="A666" s="7"/>
      <c r="B666" s="65"/>
      <c r="C666" s="65"/>
      <c r="D666" s="65"/>
      <c r="E666" s="65"/>
      <c r="F666" s="58"/>
      <c r="G666" s="58"/>
      <c r="H666" s="58"/>
      <c r="I666" s="58"/>
      <c r="J666" s="58"/>
      <c r="K666" s="66"/>
      <c r="L666" s="66"/>
      <c r="M666" s="67"/>
      <c r="N666" s="67"/>
      <c r="O666" s="67"/>
      <c r="P666" s="68"/>
      <c r="Q666" s="46"/>
    </row>
    <row r="667" spans="1:17" ht="15.75" customHeight="1">
      <c r="A667" s="7"/>
      <c r="B667" s="65"/>
      <c r="C667" s="65"/>
      <c r="D667" s="65"/>
      <c r="E667" s="65"/>
      <c r="F667" s="58"/>
      <c r="G667" s="58"/>
      <c r="H667" s="58"/>
      <c r="I667" s="58"/>
      <c r="J667" s="58"/>
      <c r="K667" s="66"/>
      <c r="L667" s="66"/>
      <c r="M667" s="67"/>
      <c r="N667" s="67"/>
      <c r="O667" s="67"/>
      <c r="P667" s="68"/>
      <c r="Q667" s="46"/>
    </row>
    <row r="668" spans="1:17" ht="15.75" customHeight="1">
      <c r="A668" s="7"/>
      <c r="B668" s="65"/>
      <c r="C668" s="65"/>
      <c r="D668" s="65"/>
      <c r="E668" s="65"/>
      <c r="F668" s="58"/>
      <c r="G668" s="58"/>
      <c r="H668" s="58"/>
      <c r="I668" s="58"/>
      <c r="J668" s="58"/>
      <c r="K668" s="66"/>
      <c r="L668" s="66"/>
      <c r="M668" s="67"/>
      <c r="N668" s="67"/>
      <c r="O668" s="67"/>
      <c r="P668" s="68"/>
      <c r="Q668" s="46"/>
    </row>
    <row r="669" spans="1:17" ht="15.75" customHeight="1">
      <c r="A669" s="7"/>
      <c r="B669" s="65"/>
      <c r="C669" s="65"/>
      <c r="D669" s="65"/>
      <c r="E669" s="65"/>
      <c r="F669" s="58"/>
      <c r="G669" s="58"/>
      <c r="H669" s="58"/>
      <c r="I669" s="58"/>
      <c r="J669" s="58"/>
      <c r="K669" s="66"/>
      <c r="L669" s="66"/>
      <c r="M669" s="67"/>
      <c r="N669" s="67"/>
      <c r="O669" s="67"/>
      <c r="P669" s="68"/>
      <c r="Q669" s="46"/>
    </row>
    <row r="670" spans="1:17" ht="15.75" customHeight="1">
      <c r="A670" s="7"/>
      <c r="B670" s="65"/>
      <c r="C670" s="65"/>
      <c r="D670" s="65"/>
      <c r="E670" s="65"/>
      <c r="F670" s="58"/>
      <c r="G670" s="58"/>
      <c r="H670" s="58"/>
      <c r="I670" s="58"/>
      <c r="J670" s="58"/>
      <c r="K670" s="66"/>
      <c r="L670" s="66"/>
      <c r="M670" s="67"/>
      <c r="N670" s="67"/>
      <c r="O670" s="67"/>
      <c r="P670" s="68"/>
      <c r="Q670" s="46"/>
    </row>
    <row r="671" spans="1:17" ht="15.75" customHeight="1">
      <c r="A671" s="7"/>
      <c r="B671" s="65"/>
      <c r="C671" s="65"/>
      <c r="D671" s="65"/>
      <c r="E671" s="65"/>
      <c r="F671" s="58"/>
      <c r="G671" s="58"/>
      <c r="H671" s="58"/>
      <c r="I671" s="58"/>
      <c r="J671" s="58"/>
      <c r="K671" s="66"/>
      <c r="L671" s="66"/>
      <c r="M671" s="67"/>
      <c r="N671" s="67"/>
      <c r="O671" s="67"/>
      <c r="P671" s="68"/>
      <c r="Q671" s="46"/>
    </row>
    <row r="672" spans="1:17" ht="15.75" customHeight="1">
      <c r="A672" s="7"/>
      <c r="B672" s="65"/>
      <c r="C672" s="65"/>
      <c r="D672" s="65"/>
      <c r="E672" s="65"/>
      <c r="F672" s="58"/>
      <c r="G672" s="58"/>
      <c r="H672" s="58"/>
      <c r="I672" s="58"/>
      <c r="J672" s="58"/>
      <c r="K672" s="66"/>
      <c r="L672" s="66"/>
      <c r="M672" s="67"/>
      <c r="N672" s="67"/>
      <c r="O672" s="67"/>
      <c r="P672" s="68"/>
      <c r="Q672" s="46"/>
    </row>
    <row r="673" spans="1:17" ht="15.75" customHeight="1">
      <c r="A673" s="7"/>
      <c r="B673" s="65"/>
      <c r="C673" s="65"/>
      <c r="D673" s="65"/>
      <c r="E673" s="65"/>
      <c r="F673" s="58"/>
      <c r="G673" s="58"/>
      <c r="H673" s="58"/>
      <c r="I673" s="58"/>
      <c r="J673" s="58"/>
      <c r="K673" s="66"/>
      <c r="L673" s="66"/>
      <c r="M673" s="67"/>
      <c r="N673" s="67"/>
      <c r="O673" s="67"/>
      <c r="P673" s="68"/>
      <c r="Q673" s="46"/>
    </row>
    <row r="674" spans="1:17" ht="15.75" customHeight="1">
      <c r="A674" s="7"/>
      <c r="B674" s="65"/>
      <c r="C674" s="65"/>
      <c r="D674" s="65"/>
      <c r="E674" s="65"/>
      <c r="F674" s="58"/>
      <c r="G674" s="58"/>
      <c r="H674" s="58"/>
      <c r="I674" s="58"/>
      <c r="J674" s="58"/>
      <c r="K674" s="66"/>
      <c r="L674" s="66"/>
      <c r="M674" s="67"/>
      <c r="N674" s="67"/>
      <c r="O674" s="67"/>
      <c r="P674" s="68"/>
      <c r="Q674" s="46"/>
    </row>
    <row r="675" spans="1:17" ht="15.75" customHeight="1">
      <c r="A675" s="7"/>
      <c r="B675" s="65"/>
      <c r="C675" s="65"/>
      <c r="D675" s="65"/>
      <c r="E675" s="65"/>
      <c r="F675" s="58"/>
      <c r="G675" s="58"/>
      <c r="H675" s="58"/>
      <c r="I675" s="58"/>
      <c r="J675" s="58"/>
      <c r="K675" s="66"/>
      <c r="L675" s="66"/>
      <c r="M675" s="67"/>
      <c r="N675" s="67"/>
      <c r="O675" s="67"/>
      <c r="P675" s="68"/>
      <c r="Q675" s="46"/>
    </row>
    <row r="676" spans="1:17" ht="15.75" customHeight="1">
      <c r="A676" s="7"/>
      <c r="B676" s="65"/>
      <c r="C676" s="65"/>
      <c r="D676" s="65"/>
      <c r="E676" s="65"/>
      <c r="F676" s="58"/>
      <c r="G676" s="58"/>
      <c r="H676" s="58"/>
      <c r="I676" s="58"/>
      <c r="J676" s="58"/>
      <c r="K676" s="66"/>
      <c r="L676" s="66"/>
      <c r="M676" s="67"/>
      <c r="N676" s="67"/>
      <c r="O676" s="67"/>
      <c r="P676" s="68"/>
      <c r="Q676" s="46"/>
    </row>
    <row r="677" spans="1:17" ht="15.75" customHeight="1">
      <c r="A677" s="7"/>
      <c r="B677" s="65"/>
      <c r="C677" s="65"/>
      <c r="D677" s="65"/>
      <c r="E677" s="65"/>
      <c r="F677" s="58"/>
      <c r="G677" s="58"/>
      <c r="H677" s="58"/>
      <c r="I677" s="58"/>
      <c r="J677" s="58"/>
      <c r="K677" s="66"/>
      <c r="L677" s="66"/>
      <c r="M677" s="67"/>
      <c r="N677" s="67"/>
      <c r="O677" s="67"/>
      <c r="P677" s="68"/>
      <c r="Q677" s="46"/>
    </row>
    <row r="678" spans="1:17" ht="15.75" customHeight="1">
      <c r="A678" s="7"/>
      <c r="B678" s="65"/>
      <c r="C678" s="65"/>
      <c r="D678" s="65"/>
      <c r="E678" s="65"/>
      <c r="F678" s="58"/>
      <c r="G678" s="58"/>
      <c r="H678" s="58"/>
      <c r="I678" s="58"/>
      <c r="J678" s="58"/>
      <c r="K678" s="66"/>
      <c r="L678" s="66"/>
      <c r="M678" s="67"/>
      <c r="N678" s="67"/>
      <c r="O678" s="67"/>
      <c r="P678" s="68"/>
      <c r="Q678" s="46"/>
    </row>
    <row r="679" spans="1:17" ht="15.75" customHeight="1">
      <c r="A679" s="7"/>
      <c r="B679" s="65"/>
      <c r="C679" s="65"/>
      <c r="D679" s="65"/>
      <c r="E679" s="65"/>
      <c r="F679" s="58"/>
      <c r="G679" s="58"/>
      <c r="H679" s="58"/>
      <c r="I679" s="58"/>
      <c r="J679" s="58"/>
      <c r="K679" s="66"/>
      <c r="L679" s="66"/>
      <c r="M679" s="67"/>
      <c r="N679" s="67"/>
      <c r="O679" s="67"/>
      <c r="P679" s="68"/>
      <c r="Q679" s="46"/>
    </row>
    <row r="680" spans="1:17" ht="15.75" customHeight="1">
      <c r="A680" s="7"/>
      <c r="B680" s="65"/>
      <c r="C680" s="65"/>
      <c r="D680" s="65"/>
      <c r="E680" s="65"/>
      <c r="F680" s="58"/>
      <c r="G680" s="58"/>
      <c r="H680" s="58"/>
      <c r="I680" s="58"/>
      <c r="J680" s="58"/>
      <c r="K680" s="66"/>
      <c r="L680" s="66"/>
      <c r="M680" s="67"/>
      <c r="N680" s="67"/>
      <c r="O680" s="67"/>
      <c r="P680" s="68"/>
      <c r="Q680" s="46"/>
    </row>
    <row r="681" spans="1:17" ht="15.75" customHeight="1">
      <c r="A681" s="7"/>
      <c r="B681" s="65"/>
      <c r="C681" s="65"/>
      <c r="D681" s="65"/>
      <c r="E681" s="65"/>
      <c r="F681" s="58"/>
      <c r="G681" s="58"/>
      <c r="H681" s="58"/>
      <c r="I681" s="58"/>
      <c r="J681" s="58"/>
      <c r="K681" s="66"/>
      <c r="L681" s="66"/>
      <c r="M681" s="67"/>
      <c r="N681" s="67"/>
      <c r="O681" s="67"/>
      <c r="P681" s="68"/>
      <c r="Q681" s="46"/>
    </row>
    <row r="682" spans="1:17" ht="15.75" customHeight="1">
      <c r="A682" s="7"/>
      <c r="B682" s="65"/>
      <c r="C682" s="65"/>
      <c r="D682" s="65"/>
      <c r="E682" s="65"/>
      <c r="F682" s="58"/>
      <c r="G682" s="58"/>
      <c r="H682" s="58"/>
      <c r="I682" s="58"/>
      <c r="J682" s="58"/>
      <c r="K682" s="66"/>
      <c r="L682" s="66"/>
      <c r="M682" s="67"/>
      <c r="N682" s="67"/>
      <c r="O682" s="67"/>
      <c r="P682" s="68"/>
      <c r="Q682" s="46"/>
    </row>
    <row r="683" spans="1:17" ht="15.75" customHeight="1">
      <c r="A683" s="7"/>
      <c r="B683" s="65"/>
      <c r="C683" s="65"/>
      <c r="D683" s="65"/>
      <c r="E683" s="65"/>
      <c r="F683" s="58"/>
      <c r="G683" s="58"/>
      <c r="H683" s="58"/>
      <c r="I683" s="58"/>
      <c r="J683" s="58"/>
      <c r="K683" s="66"/>
      <c r="L683" s="66"/>
      <c r="M683" s="67"/>
      <c r="N683" s="67"/>
      <c r="O683" s="67"/>
      <c r="P683" s="68"/>
      <c r="Q683" s="46"/>
    </row>
    <row r="684" spans="1:17" ht="15.75" customHeight="1">
      <c r="A684" s="7"/>
      <c r="B684" s="65"/>
      <c r="C684" s="65"/>
      <c r="D684" s="65"/>
      <c r="E684" s="65"/>
      <c r="F684" s="58"/>
      <c r="G684" s="58"/>
      <c r="H684" s="58"/>
      <c r="I684" s="58"/>
      <c r="J684" s="58"/>
      <c r="K684" s="66"/>
      <c r="L684" s="66"/>
      <c r="M684" s="67"/>
      <c r="N684" s="67"/>
      <c r="O684" s="67"/>
      <c r="P684" s="68"/>
      <c r="Q684" s="46"/>
    </row>
    <row r="685" spans="1:17" ht="15.75" customHeight="1">
      <c r="A685" s="7"/>
      <c r="B685" s="65"/>
      <c r="C685" s="65"/>
      <c r="D685" s="65"/>
      <c r="E685" s="65"/>
      <c r="F685" s="58"/>
      <c r="G685" s="58"/>
      <c r="H685" s="58"/>
      <c r="I685" s="58"/>
      <c r="J685" s="58"/>
      <c r="K685" s="66"/>
      <c r="L685" s="66"/>
      <c r="M685" s="67"/>
      <c r="N685" s="67"/>
      <c r="O685" s="67"/>
      <c r="P685" s="68"/>
      <c r="Q685" s="46"/>
    </row>
    <row r="686" spans="1:17" ht="15.75" customHeight="1">
      <c r="A686" s="7"/>
      <c r="B686" s="65"/>
      <c r="C686" s="65"/>
      <c r="D686" s="65"/>
      <c r="E686" s="65"/>
      <c r="F686" s="58"/>
      <c r="G686" s="58"/>
      <c r="H686" s="58"/>
      <c r="I686" s="58"/>
      <c r="J686" s="58"/>
      <c r="K686" s="66"/>
      <c r="L686" s="66"/>
      <c r="M686" s="67"/>
      <c r="N686" s="67"/>
      <c r="O686" s="67"/>
      <c r="P686" s="68"/>
      <c r="Q686" s="46"/>
    </row>
    <row r="687" spans="1:17" ht="15.75" customHeight="1">
      <c r="A687" s="7"/>
      <c r="B687" s="65"/>
      <c r="C687" s="65"/>
      <c r="D687" s="65"/>
      <c r="E687" s="65"/>
      <c r="F687" s="58"/>
      <c r="G687" s="58"/>
      <c r="H687" s="58"/>
      <c r="I687" s="58"/>
      <c r="J687" s="58"/>
      <c r="K687" s="66"/>
      <c r="L687" s="66"/>
      <c r="M687" s="67"/>
      <c r="N687" s="67"/>
      <c r="O687" s="67"/>
      <c r="P687" s="68"/>
      <c r="Q687" s="46"/>
    </row>
    <row r="688" spans="1:17" ht="15.75" customHeight="1">
      <c r="A688" s="7"/>
      <c r="B688" s="65"/>
      <c r="C688" s="65"/>
      <c r="D688" s="65"/>
      <c r="E688" s="65"/>
      <c r="F688" s="58"/>
      <c r="G688" s="58"/>
      <c r="H688" s="58"/>
      <c r="I688" s="58"/>
      <c r="J688" s="58"/>
      <c r="K688" s="66"/>
      <c r="L688" s="66"/>
      <c r="M688" s="67"/>
      <c r="N688" s="67"/>
      <c r="O688" s="67"/>
      <c r="P688" s="68"/>
      <c r="Q688" s="46"/>
    </row>
    <row r="689" spans="1:17" ht="15.75" customHeight="1">
      <c r="A689" s="7"/>
      <c r="B689" s="65"/>
      <c r="C689" s="65"/>
      <c r="D689" s="65"/>
      <c r="E689" s="65"/>
      <c r="F689" s="58"/>
      <c r="G689" s="58"/>
      <c r="H689" s="58"/>
      <c r="I689" s="58"/>
      <c r="J689" s="58"/>
      <c r="K689" s="66"/>
      <c r="L689" s="66"/>
      <c r="M689" s="67"/>
      <c r="N689" s="67"/>
      <c r="O689" s="67"/>
      <c r="P689" s="68"/>
      <c r="Q689" s="46"/>
    </row>
    <row r="690" spans="1:17" ht="15.75" customHeight="1">
      <c r="A690" s="7"/>
      <c r="B690" s="65"/>
      <c r="C690" s="65"/>
      <c r="D690" s="65"/>
      <c r="E690" s="65"/>
      <c r="F690" s="58"/>
      <c r="G690" s="58"/>
      <c r="H690" s="58"/>
      <c r="I690" s="58"/>
      <c r="J690" s="58"/>
      <c r="K690" s="66"/>
      <c r="L690" s="66"/>
      <c r="M690" s="67"/>
      <c r="N690" s="67"/>
      <c r="O690" s="67"/>
      <c r="P690" s="68"/>
      <c r="Q690" s="46"/>
    </row>
    <row r="691" spans="1:17" ht="15.75" customHeight="1">
      <c r="A691" s="7"/>
      <c r="B691" s="65"/>
      <c r="C691" s="65"/>
      <c r="D691" s="65"/>
      <c r="E691" s="65"/>
      <c r="F691" s="58"/>
      <c r="G691" s="58"/>
      <c r="H691" s="58"/>
      <c r="I691" s="58"/>
      <c r="J691" s="58"/>
      <c r="K691" s="66"/>
      <c r="L691" s="66"/>
      <c r="M691" s="67"/>
      <c r="N691" s="67"/>
      <c r="O691" s="67"/>
      <c r="P691" s="68"/>
      <c r="Q691" s="46"/>
    </row>
    <row r="692" spans="1:17" ht="15.75" customHeight="1">
      <c r="A692" s="7"/>
      <c r="B692" s="65"/>
      <c r="C692" s="65"/>
      <c r="D692" s="65"/>
      <c r="E692" s="65"/>
      <c r="F692" s="58"/>
      <c r="G692" s="58"/>
      <c r="H692" s="58"/>
      <c r="I692" s="58"/>
      <c r="J692" s="58"/>
      <c r="K692" s="66"/>
      <c r="L692" s="66"/>
      <c r="M692" s="67"/>
      <c r="N692" s="67"/>
      <c r="O692" s="67"/>
      <c r="P692" s="68"/>
      <c r="Q692" s="46"/>
    </row>
    <row r="693" spans="1:17" ht="15.75" customHeight="1">
      <c r="A693" s="7"/>
      <c r="B693" s="65"/>
      <c r="C693" s="65"/>
      <c r="D693" s="65"/>
      <c r="E693" s="65"/>
      <c r="F693" s="58"/>
      <c r="G693" s="58"/>
      <c r="H693" s="58"/>
      <c r="I693" s="58"/>
      <c r="J693" s="58"/>
      <c r="K693" s="66"/>
      <c r="L693" s="66"/>
      <c r="M693" s="67"/>
      <c r="N693" s="67"/>
      <c r="O693" s="67"/>
      <c r="P693" s="68"/>
      <c r="Q693" s="46"/>
    </row>
    <row r="694" spans="1:17" ht="15.75" customHeight="1">
      <c r="A694" s="7"/>
      <c r="B694" s="65"/>
      <c r="C694" s="65"/>
      <c r="D694" s="65"/>
      <c r="E694" s="65"/>
      <c r="F694" s="58"/>
      <c r="G694" s="58"/>
      <c r="H694" s="58"/>
      <c r="I694" s="58"/>
      <c r="J694" s="58"/>
      <c r="K694" s="66"/>
      <c r="L694" s="66"/>
      <c r="M694" s="67"/>
      <c r="N694" s="67"/>
      <c r="O694" s="67"/>
      <c r="P694" s="68"/>
      <c r="Q694" s="46"/>
    </row>
    <row r="695" spans="1:17" ht="15.75" customHeight="1">
      <c r="A695" s="7"/>
      <c r="B695" s="65"/>
      <c r="C695" s="65"/>
      <c r="D695" s="65"/>
      <c r="E695" s="65"/>
      <c r="F695" s="58"/>
      <c r="G695" s="58"/>
      <c r="H695" s="58"/>
      <c r="I695" s="58"/>
      <c r="J695" s="58"/>
      <c r="K695" s="66"/>
      <c r="L695" s="66"/>
      <c r="M695" s="67"/>
      <c r="N695" s="67"/>
      <c r="O695" s="67"/>
      <c r="P695" s="68"/>
      <c r="Q695" s="46"/>
    </row>
    <row r="696" spans="1:17" ht="15.75" customHeight="1">
      <c r="A696" s="7"/>
      <c r="B696" s="65"/>
      <c r="C696" s="65"/>
      <c r="D696" s="65"/>
      <c r="E696" s="65"/>
      <c r="F696" s="58"/>
      <c r="G696" s="58"/>
      <c r="H696" s="58"/>
      <c r="I696" s="58"/>
      <c r="J696" s="58"/>
      <c r="K696" s="66"/>
      <c r="L696" s="66"/>
      <c r="M696" s="67"/>
      <c r="N696" s="67"/>
      <c r="O696" s="67"/>
      <c r="P696" s="68"/>
      <c r="Q696" s="46"/>
    </row>
    <row r="697" spans="1:17" ht="15.75" customHeight="1">
      <c r="A697" s="7"/>
      <c r="B697" s="65"/>
      <c r="C697" s="65"/>
      <c r="D697" s="65"/>
      <c r="E697" s="65"/>
      <c r="F697" s="58"/>
      <c r="G697" s="58"/>
      <c r="H697" s="58"/>
      <c r="I697" s="58"/>
      <c r="J697" s="58"/>
      <c r="K697" s="66"/>
      <c r="L697" s="66"/>
      <c r="M697" s="67"/>
      <c r="N697" s="67"/>
      <c r="O697" s="67"/>
      <c r="P697" s="68"/>
      <c r="Q697" s="46"/>
    </row>
    <row r="698" spans="1:17" ht="15.75" customHeight="1">
      <c r="A698" s="7"/>
      <c r="B698" s="65"/>
      <c r="C698" s="65"/>
      <c r="D698" s="65"/>
      <c r="E698" s="65"/>
      <c r="F698" s="58"/>
      <c r="G698" s="58"/>
      <c r="H698" s="58"/>
      <c r="I698" s="58"/>
      <c r="J698" s="58"/>
      <c r="K698" s="66"/>
      <c r="L698" s="66"/>
      <c r="M698" s="67"/>
      <c r="N698" s="67"/>
      <c r="O698" s="67"/>
      <c r="P698" s="68"/>
      <c r="Q698" s="46"/>
    </row>
    <row r="699" spans="1:17" ht="15.75" customHeight="1">
      <c r="A699" s="7"/>
      <c r="B699" s="65"/>
      <c r="C699" s="65"/>
      <c r="D699" s="65"/>
      <c r="E699" s="65"/>
      <c r="F699" s="58"/>
      <c r="G699" s="58"/>
      <c r="H699" s="58"/>
      <c r="I699" s="58"/>
      <c r="J699" s="58"/>
      <c r="K699" s="66"/>
      <c r="L699" s="66"/>
      <c r="M699" s="67"/>
      <c r="N699" s="67"/>
      <c r="O699" s="67"/>
      <c r="P699" s="68"/>
      <c r="Q699" s="46"/>
    </row>
    <row r="700" spans="1:17" ht="15.75" customHeight="1">
      <c r="A700" s="7"/>
      <c r="B700" s="65"/>
      <c r="C700" s="65"/>
      <c r="D700" s="65"/>
      <c r="E700" s="65"/>
      <c r="F700" s="58"/>
      <c r="G700" s="58"/>
      <c r="H700" s="58"/>
      <c r="I700" s="58"/>
      <c r="J700" s="58"/>
      <c r="K700" s="66"/>
      <c r="L700" s="66"/>
      <c r="M700" s="67"/>
      <c r="N700" s="67"/>
      <c r="O700" s="67"/>
      <c r="P700" s="68"/>
      <c r="Q700" s="46"/>
    </row>
    <row r="701" spans="1:17" ht="15.75" customHeight="1">
      <c r="A701" s="7"/>
      <c r="B701" s="65"/>
      <c r="C701" s="65"/>
      <c r="D701" s="65"/>
      <c r="E701" s="65"/>
      <c r="F701" s="58"/>
      <c r="G701" s="58"/>
      <c r="H701" s="58"/>
      <c r="I701" s="58"/>
      <c r="J701" s="58"/>
      <c r="K701" s="66"/>
      <c r="L701" s="66"/>
      <c r="M701" s="67"/>
      <c r="N701" s="67"/>
      <c r="O701" s="67"/>
      <c r="P701" s="68"/>
      <c r="Q701" s="46"/>
    </row>
    <row r="702" spans="1:17" ht="15.75" customHeight="1">
      <c r="A702" s="7"/>
      <c r="B702" s="65"/>
      <c r="C702" s="65"/>
      <c r="D702" s="65"/>
      <c r="E702" s="65"/>
      <c r="F702" s="58"/>
      <c r="G702" s="58"/>
      <c r="H702" s="58"/>
      <c r="I702" s="58"/>
      <c r="J702" s="58"/>
      <c r="K702" s="66"/>
      <c r="L702" s="66"/>
      <c r="M702" s="67"/>
      <c r="N702" s="67"/>
      <c r="O702" s="67"/>
      <c r="P702" s="68"/>
      <c r="Q702" s="46"/>
    </row>
    <row r="703" spans="1:17" ht="15.75" customHeight="1">
      <c r="A703" s="7"/>
      <c r="B703" s="65"/>
      <c r="C703" s="65"/>
      <c r="D703" s="65"/>
      <c r="E703" s="65"/>
      <c r="F703" s="58"/>
      <c r="G703" s="58"/>
      <c r="H703" s="58"/>
      <c r="I703" s="58"/>
      <c r="J703" s="58"/>
      <c r="K703" s="66"/>
      <c r="L703" s="66"/>
      <c r="M703" s="67"/>
      <c r="N703" s="67"/>
      <c r="O703" s="67"/>
      <c r="P703" s="68"/>
      <c r="Q703" s="46"/>
    </row>
    <row r="704" spans="1:17" ht="15.75" customHeight="1">
      <c r="A704" s="7"/>
      <c r="B704" s="65"/>
      <c r="C704" s="65"/>
      <c r="D704" s="65"/>
      <c r="E704" s="65"/>
      <c r="F704" s="58"/>
      <c r="G704" s="58"/>
      <c r="H704" s="58"/>
      <c r="I704" s="58"/>
      <c r="J704" s="58"/>
      <c r="K704" s="66"/>
      <c r="L704" s="66"/>
      <c r="M704" s="67"/>
      <c r="N704" s="67"/>
      <c r="O704" s="67"/>
      <c r="P704" s="68"/>
      <c r="Q704" s="46"/>
    </row>
    <row r="705" spans="1:17" ht="15.75" customHeight="1">
      <c r="A705" s="7"/>
      <c r="B705" s="65"/>
      <c r="C705" s="65"/>
      <c r="D705" s="65"/>
      <c r="E705" s="65"/>
      <c r="F705" s="58"/>
      <c r="G705" s="58"/>
      <c r="H705" s="58"/>
      <c r="I705" s="58"/>
      <c r="J705" s="58"/>
      <c r="K705" s="66"/>
      <c r="L705" s="66"/>
      <c r="M705" s="67"/>
      <c r="N705" s="67"/>
      <c r="O705" s="67"/>
      <c r="P705" s="68"/>
      <c r="Q705" s="46"/>
    </row>
    <row r="706" spans="1:17" ht="15.75" customHeight="1">
      <c r="A706" s="7"/>
      <c r="B706" s="65"/>
      <c r="C706" s="65"/>
      <c r="D706" s="65"/>
      <c r="E706" s="65"/>
      <c r="F706" s="58"/>
      <c r="G706" s="58"/>
      <c r="H706" s="58"/>
      <c r="I706" s="58"/>
      <c r="J706" s="58"/>
      <c r="K706" s="66"/>
      <c r="L706" s="66"/>
      <c r="M706" s="67"/>
      <c r="N706" s="67"/>
      <c r="O706" s="67"/>
      <c r="P706" s="68"/>
      <c r="Q706" s="46"/>
    </row>
    <row r="707" spans="1:17" ht="15.75" customHeight="1">
      <c r="A707" s="7"/>
      <c r="B707" s="65"/>
      <c r="C707" s="65"/>
      <c r="D707" s="65"/>
      <c r="E707" s="65"/>
      <c r="F707" s="58"/>
      <c r="G707" s="58"/>
      <c r="H707" s="58"/>
      <c r="I707" s="58"/>
      <c r="J707" s="58"/>
      <c r="K707" s="66"/>
      <c r="L707" s="66"/>
      <c r="M707" s="67"/>
      <c r="N707" s="67"/>
      <c r="O707" s="67"/>
      <c r="P707" s="68"/>
      <c r="Q707" s="46"/>
    </row>
    <row r="708" spans="1:17" ht="15.75" customHeight="1">
      <c r="A708" s="7"/>
      <c r="B708" s="65"/>
      <c r="C708" s="65"/>
      <c r="D708" s="65"/>
      <c r="E708" s="65"/>
      <c r="F708" s="58"/>
      <c r="G708" s="58"/>
      <c r="H708" s="58"/>
      <c r="I708" s="58"/>
      <c r="J708" s="58"/>
      <c r="K708" s="66"/>
      <c r="L708" s="66"/>
      <c r="M708" s="67"/>
      <c r="N708" s="67"/>
      <c r="O708" s="67"/>
      <c r="P708" s="68"/>
      <c r="Q708" s="46"/>
    </row>
    <row r="709" spans="1:17" ht="15.75" customHeight="1">
      <c r="A709" s="7"/>
      <c r="B709" s="65"/>
      <c r="C709" s="65"/>
      <c r="D709" s="65"/>
      <c r="E709" s="65"/>
      <c r="F709" s="58"/>
      <c r="G709" s="58"/>
      <c r="H709" s="58"/>
      <c r="I709" s="58"/>
      <c r="J709" s="58"/>
      <c r="K709" s="66"/>
      <c r="L709" s="66"/>
      <c r="M709" s="67"/>
      <c r="N709" s="67"/>
      <c r="O709" s="67"/>
      <c r="P709" s="68"/>
      <c r="Q709" s="46"/>
    </row>
    <row r="710" spans="1:17" ht="15.75" customHeight="1">
      <c r="A710" s="7"/>
      <c r="B710" s="65"/>
      <c r="C710" s="65"/>
      <c r="D710" s="65"/>
      <c r="E710" s="65"/>
      <c r="F710" s="58"/>
      <c r="G710" s="58"/>
      <c r="H710" s="58"/>
      <c r="I710" s="58"/>
      <c r="J710" s="58"/>
      <c r="K710" s="66"/>
      <c r="L710" s="66"/>
      <c r="M710" s="67"/>
      <c r="N710" s="67"/>
      <c r="O710" s="67"/>
      <c r="P710" s="68"/>
      <c r="Q710" s="46"/>
    </row>
    <row r="711" spans="1:17" ht="15.75" customHeight="1">
      <c r="A711" s="7"/>
      <c r="B711" s="65"/>
      <c r="C711" s="65"/>
      <c r="D711" s="65"/>
      <c r="E711" s="65"/>
      <c r="F711" s="58"/>
      <c r="G711" s="58"/>
      <c r="H711" s="58"/>
      <c r="I711" s="58"/>
      <c r="J711" s="58"/>
      <c r="K711" s="66"/>
      <c r="L711" s="66"/>
      <c r="M711" s="67"/>
      <c r="N711" s="67"/>
      <c r="O711" s="67"/>
      <c r="P711" s="68"/>
      <c r="Q711" s="46"/>
    </row>
    <row r="712" spans="1:17" ht="15.75" customHeight="1">
      <c r="A712" s="7"/>
      <c r="B712" s="65"/>
      <c r="C712" s="65"/>
      <c r="D712" s="65"/>
      <c r="E712" s="65"/>
      <c r="F712" s="58"/>
      <c r="G712" s="58"/>
      <c r="H712" s="58"/>
      <c r="I712" s="58"/>
      <c r="J712" s="58"/>
      <c r="K712" s="66"/>
      <c r="L712" s="66"/>
      <c r="M712" s="67"/>
      <c r="N712" s="67"/>
      <c r="O712" s="67"/>
      <c r="P712" s="68"/>
      <c r="Q712" s="46"/>
    </row>
    <row r="713" spans="1:17" ht="15.75" customHeight="1">
      <c r="A713" s="7"/>
      <c r="B713" s="65"/>
      <c r="C713" s="65"/>
      <c r="D713" s="65"/>
      <c r="E713" s="65"/>
      <c r="F713" s="58"/>
      <c r="G713" s="58"/>
      <c r="H713" s="58"/>
      <c r="I713" s="58"/>
      <c r="J713" s="58"/>
      <c r="K713" s="66"/>
      <c r="L713" s="66"/>
      <c r="M713" s="67"/>
      <c r="N713" s="67"/>
      <c r="O713" s="67"/>
      <c r="P713" s="68"/>
      <c r="Q713" s="46"/>
    </row>
    <row r="714" spans="1:17" ht="15.75" customHeight="1">
      <c r="A714" s="7"/>
      <c r="B714" s="65"/>
      <c r="C714" s="65"/>
      <c r="D714" s="65"/>
      <c r="E714" s="65"/>
      <c r="F714" s="58"/>
      <c r="G714" s="58"/>
      <c r="H714" s="58"/>
      <c r="I714" s="58"/>
      <c r="J714" s="58"/>
      <c r="K714" s="66"/>
      <c r="L714" s="66"/>
      <c r="M714" s="67"/>
      <c r="N714" s="67"/>
      <c r="O714" s="67"/>
      <c r="P714" s="68"/>
      <c r="Q714" s="46"/>
    </row>
    <row r="715" spans="1:17" ht="15.75" customHeight="1">
      <c r="A715" s="7"/>
      <c r="B715" s="65"/>
      <c r="C715" s="65"/>
      <c r="D715" s="65"/>
      <c r="E715" s="65"/>
      <c r="F715" s="58"/>
      <c r="G715" s="58"/>
      <c r="H715" s="58"/>
      <c r="I715" s="58"/>
      <c r="J715" s="58"/>
      <c r="K715" s="66"/>
      <c r="L715" s="66"/>
      <c r="M715" s="67"/>
      <c r="N715" s="67"/>
      <c r="O715" s="67"/>
      <c r="P715" s="68"/>
      <c r="Q715" s="46"/>
    </row>
    <row r="716" spans="1:17" ht="15.75" customHeight="1">
      <c r="A716" s="7"/>
      <c r="B716" s="65"/>
      <c r="C716" s="65"/>
      <c r="D716" s="65"/>
      <c r="E716" s="65"/>
      <c r="F716" s="58"/>
      <c r="G716" s="58"/>
      <c r="H716" s="58"/>
      <c r="I716" s="58"/>
      <c r="J716" s="58"/>
      <c r="K716" s="66"/>
      <c r="L716" s="66"/>
      <c r="M716" s="67"/>
      <c r="N716" s="67"/>
      <c r="O716" s="67"/>
      <c r="P716" s="68"/>
      <c r="Q716" s="46"/>
    </row>
    <row r="717" spans="1:17" ht="15.75" customHeight="1">
      <c r="A717" s="7"/>
      <c r="B717" s="65"/>
      <c r="C717" s="65"/>
      <c r="D717" s="65"/>
      <c r="E717" s="65"/>
      <c r="F717" s="58"/>
      <c r="G717" s="58"/>
      <c r="H717" s="58"/>
      <c r="I717" s="58"/>
      <c r="J717" s="58"/>
      <c r="K717" s="66"/>
      <c r="L717" s="66"/>
      <c r="M717" s="67"/>
      <c r="N717" s="67"/>
      <c r="O717" s="67"/>
      <c r="P717" s="68"/>
      <c r="Q717" s="46"/>
    </row>
    <row r="718" spans="1:17" ht="15.75" customHeight="1">
      <c r="A718" s="7"/>
      <c r="B718" s="65"/>
      <c r="C718" s="65"/>
      <c r="D718" s="65"/>
      <c r="E718" s="65"/>
      <c r="F718" s="58"/>
      <c r="G718" s="58"/>
      <c r="H718" s="58"/>
      <c r="I718" s="58"/>
      <c r="J718" s="58"/>
      <c r="K718" s="66"/>
      <c r="L718" s="66"/>
      <c r="M718" s="67"/>
      <c r="N718" s="67"/>
      <c r="O718" s="67"/>
      <c r="P718" s="68"/>
      <c r="Q718" s="46"/>
    </row>
    <row r="719" spans="1:17" ht="15.75" customHeight="1">
      <c r="A719" s="7"/>
      <c r="B719" s="65"/>
      <c r="C719" s="65"/>
      <c r="D719" s="65"/>
      <c r="E719" s="65"/>
      <c r="F719" s="58"/>
      <c r="G719" s="58"/>
      <c r="H719" s="58"/>
      <c r="I719" s="58"/>
      <c r="J719" s="58"/>
      <c r="K719" s="66"/>
      <c r="L719" s="66"/>
      <c r="M719" s="67"/>
      <c r="N719" s="67"/>
      <c r="O719" s="67"/>
      <c r="P719" s="68"/>
      <c r="Q719" s="46"/>
    </row>
    <row r="720" spans="1:17" ht="15.75" customHeight="1">
      <c r="A720" s="7"/>
      <c r="B720" s="65"/>
      <c r="C720" s="65"/>
      <c r="D720" s="65"/>
      <c r="E720" s="65"/>
      <c r="F720" s="58"/>
      <c r="G720" s="58"/>
      <c r="H720" s="58"/>
      <c r="I720" s="58"/>
      <c r="J720" s="58"/>
      <c r="K720" s="66"/>
      <c r="L720" s="66"/>
      <c r="M720" s="67"/>
      <c r="N720" s="67"/>
      <c r="O720" s="67"/>
      <c r="P720" s="68"/>
      <c r="Q720" s="46"/>
    </row>
    <row r="721" spans="1:17" ht="15.75" customHeight="1">
      <c r="A721" s="7"/>
      <c r="B721" s="65"/>
      <c r="C721" s="65"/>
      <c r="D721" s="65"/>
      <c r="E721" s="65"/>
      <c r="F721" s="58"/>
      <c r="G721" s="58"/>
      <c r="H721" s="58"/>
      <c r="I721" s="58"/>
      <c r="J721" s="58"/>
      <c r="K721" s="66"/>
      <c r="L721" s="66"/>
      <c r="M721" s="67"/>
      <c r="N721" s="67"/>
      <c r="O721" s="67"/>
      <c r="P721" s="68"/>
      <c r="Q721" s="46"/>
    </row>
    <row r="722" spans="1:17" ht="15.75" customHeight="1">
      <c r="A722" s="7"/>
      <c r="B722" s="65"/>
      <c r="C722" s="65"/>
      <c r="D722" s="65"/>
      <c r="E722" s="65"/>
      <c r="F722" s="58"/>
      <c r="G722" s="58"/>
      <c r="H722" s="58"/>
      <c r="I722" s="58"/>
      <c r="J722" s="58"/>
      <c r="K722" s="66"/>
      <c r="L722" s="66"/>
      <c r="M722" s="67"/>
      <c r="N722" s="67"/>
      <c r="O722" s="67"/>
      <c r="P722" s="68"/>
      <c r="Q722" s="46"/>
    </row>
    <row r="723" spans="1:17" ht="15.75" customHeight="1">
      <c r="A723" s="7"/>
      <c r="B723" s="65"/>
      <c r="C723" s="65"/>
      <c r="D723" s="65"/>
      <c r="E723" s="65"/>
      <c r="F723" s="58"/>
      <c r="G723" s="58"/>
      <c r="H723" s="58"/>
      <c r="I723" s="58"/>
      <c r="J723" s="58"/>
      <c r="K723" s="66"/>
      <c r="L723" s="66"/>
      <c r="M723" s="67"/>
      <c r="N723" s="67"/>
      <c r="O723" s="67"/>
      <c r="P723" s="68"/>
      <c r="Q723" s="46"/>
    </row>
    <row r="724" spans="1:17" ht="15.75" customHeight="1">
      <c r="A724" s="7"/>
      <c r="B724" s="65"/>
      <c r="C724" s="65"/>
      <c r="D724" s="65"/>
      <c r="E724" s="65"/>
      <c r="F724" s="58"/>
      <c r="G724" s="58"/>
      <c r="H724" s="58"/>
      <c r="I724" s="58"/>
      <c r="J724" s="58"/>
      <c r="K724" s="66"/>
      <c r="L724" s="66"/>
      <c r="M724" s="67"/>
      <c r="N724" s="67"/>
      <c r="O724" s="67"/>
      <c r="P724" s="68"/>
      <c r="Q724" s="46"/>
    </row>
    <row r="725" spans="1:17" ht="15.75" customHeight="1">
      <c r="A725" s="7"/>
      <c r="B725" s="65"/>
      <c r="C725" s="65"/>
      <c r="D725" s="65"/>
      <c r="E725" s="65"/>
      <c r="F725" s="58"/>
      <c r="G725" s="58"/>
      <c r="H725" s="58"/>
      <c r="I725" s="58"/>
      <c r="J725" s="58"/>
      <c r="K725" s="66"/>
      <c r="L725" s="66"/>
      <c r="M725" s="67"/>
      <c r="N725" s="67"/>
      <c r="O725" s="67"/>
      <c r="P725" s="68"/>
      <c r="Q725" s="46"/>
    </row>
    <row r="726" spans="1:17" ht="15.75" customHeight="1">
      <c r="A726" s="7"/>
      <c r="B726" s="65"/>
      <c r="C726" s="65"/>
      <c r="D726" s="65"/>
      <c r="E726" s="65"/>
      <c r="F726" s="58"/>
      <c r="G726" s="58"/>
      <c r="H726" s="58"/>
      <c r="I726" s="58"/>
      <c r="J726" s="58"/>
      <c r="K726" s="66"/>
      <c r="L726" s="66"/>
      <c r="M726" s="67"/>
      <c r="N726" s="67"/>
      <c r="O726" s="67"/>
      <c r="P726" s="68"/>
      <c r="Q726" s="46"/>
    </row>
    <row r="727" spans="1:17" ht="15.75" customHeight="1">
      <c r="A727" s="7"/>
      <c r="B727" s="65"/>
      <c r="C727" s="65"/>
      <c r="D727" s="65"/>
      <c r="E727" s="65"/>
      <c r="F727" s="58"/>
      <c r="G727" s="58"/>
      <c r="H727" s="58"/>
      <c r="I727" s="58"/>
      <c r="J727" s="58"/>
      <c r="K727" s="66"/>
      <c r="L727" s="66"/>
      <c r="M727" s="67"/>
      <c r="N727" s="67"/>
      <c r="O727" s="67"/>
      <c r="P727" s="68"/>
      <c r="Q727" s="46"/>
    </row>
    <row r="728" spans="1:17" ht="15.75" customHeight="1">
      <c r="A728" s="7"/>
      <c r="B728" s="65"/>
      <c r="C728" s="65"/>
      <c r="D728" s="65"/>
      <c r="E728" s="65"/>
      <c r="F728" s="58"/>
      <c r="G728" s="58"/>
      <c r="H728" s="58"/>
      <c r="I728" s="58"/>
      <c r="J728" s="58"/>
      <c r="K728" s="66"/>
      <c r="L728" s="66"/>
      <c r="M728" s="67"/>
      <c r="N728" s="67"/>
      <c r="O728" s="67"/>
      <c r="P728" s="68"/>
      <c r="Q728" s="46"/>
    </row>
    <row r="729" spans="1:17" ht="15.75" customHeight="1">
      <c r="A729" s="7"/>
      <c r="B729" s="65"/>
      <c r="C729" s="65"/>
      <c r="D729" s="65"/>
      <c r="E729" s="65"/>
      <c r="F729" s="58"/>
      <c r="G729" s="58"/>
      <c r="H729" s="58"/>
      <c r="I729" s="58"/>
      <c r="J729" s="58"/>
      <c r="K729" s="66"/>
      <c r="L729" s="66"/>
      <c r="M729" s="67"/>
      <c r="N729" s="67"/>
      <c r="O729" s="67"/>
      <c r="P729" s="68"/>
      <c r="Q729" s="46"/>
    </row>
    <row r="730" spans="1:17" ht="15.75" customHeight="1">
      <c r="A730" s="7"/>
      <c r="B730" s="65"/>
      <c r="C730" s="65"/>
      <c r="D730" s="65"/>
      <c r="E730" s="65"/>
      <c r="F730" s="58"/>
      <c r="G730" s="58"/>
      <c r="H730" s="58"/>
      <c r="I730" s="58"/>
      <c r="J730" s="58"/>
      <c r="K730" s="66"/>
      <c r="L730" s="66"/>
      <c r="M730" s="67"/>
      <c r="N730" s="67"/>
      <c r="O730" s="67"/>
      <c r="P730" s="68"/>
      <c r="Q730" s="46"/>
    </row>
    <row r="731" spans="1:17" ht="15.75" customHeight="1">
      <c r="A731" s="7"/>
      <c r="B731" s="65"/>
      <c r="C731" s="65"/>
      <c r="D731" s="65"/>
      <c r="E731" s="65"/>
      <c r="F731" s="58"/>
      <c r="G731" s="58"/>
      <c r="H731" s="58"/>
      <c r="I731" s="58"/>
      <c r="J731" s="58"/>
      <c r="K731" s="66"/>
      <c r="L731" s="66"/>
      <c r="M731" s="67"/>
      <c r="N731" s="67"/>
      <c r="O731" s="67"/>
      <c r="P731" s="68"/>
      <c r="Q731" s="46"/>
    </row>
    <row r="732" spans="1:17" ht="15.75" customHeight="1">
      <c r="A732" s="7"/>
      <c r="B732" s="65"/>
      <c r="C732" s="65"/>
      <c r="D732" s="65"/>
      <c r="E732" s="65"/>
      <c r="F732" s="58"/>
      <c r="G732" s="58"/>
      <c r="H732" s="58"/>
      <c r="I732" s="58"/>
      <c r="J732" s="58"/>
      <c r="K732" s="66"/>
      <c r="L732" s="66"/>
      <c r="M732" s="67"/>
      <c r="N732" s="67"/>
      <c r="O732" s="67"/>
      <c r="P732" s="68"/>
      <c r="Q732" s="46"/>
    </row>
    <row r="733" spans="1:17" ht="15.75" customHeight="1">
      <c r="A733" s="7"/>
      <c r="B733" s="65"/>
      <c r="C733" s="65"/>
      <c r="D733" s="65"/>
      <c r="E733" s="65"/>
      <c r="F733" s="58"/>
      <c r="G733" s="58"/>
      <c r="H733" s="58"/>
      <c r="I733" s="58"/>
      <c r="J733" s="58"/>
      <c r="K733" s="66"/>
      <c r="L733" s="66"/>
      <c r="M733" s="67"/>
      <c r="N733" s="67"/>
      <c r="O733" s="67"/>
      <c r="P733" s="68"/>
      <c r="Q733" s="46"/>
    </row>
    <row r="734" spans="1:17" ht="15.75" customHeight="1">
      <c r="A734" s="7"/>
      <c r="B734" s="65"/>
      <c r="C734" s="65"/>
      <c r="D734" s="65"/>
      <c r="E734" s="65"/>
      <c r="F734" s="58"/>
      <c r="G734" s="58"/>
      <c r="H734" s="58"/>
      <c r="I734" s="58"/>
      <c r="J734" s="58"/>
      <c r="K734" s="66"/>
      <c r="L734" s="66"/>
      <c r="M734" s="67"/>
      <c r="N734" s="67"/>
      <c r="O734" s="67"/>
      <c r="P734" s="68"/>
      <c r="Q734" s="46"/>
    </row>
    <row r="735" spans="1:17" ht="15.75" customHeight="1">
      <c r="A735" s="7"/>
      <c r="B735" s="65"/>
      <c r="C735" s="65"/>
      <c r="D735" s="65"/>
      <c r="E735" s="65"/>
      <c r="F735" s="58"/>
      <c r="G735" s="58"/>
      <c r="H735" s="58"/>
      <c r="I735" s="58"/>
      <c r="J735" s="58"/>
      <c r="K735" s="66"/>
      <c r="L735" s="66"/>
      <c r="M735" s="67"/>
      <c r="N735" s="67"/>
      <c r="O735" s="67"/>
      <c r="P735" s="68"/>
      <c r="Q735" s="46"/>
    </row>
    <row r="736" spans="1:17" ht="15.75" customHeight="1">
      <c r="A736" s="7"/>
      <c r="B736" s="65"/>
      <c r="C736" s="65"/>
      <c r="D736" s="65"/>
      <c r="E736" s="65"/>
      <c r="F736" s="58"/>
      <c r="G736" s="58"/>
      <c r="H736" s="58"/>
      <c r="I736" s="58"/>
      <c r="J736" s="58"/>
      <c r="K736" s="66"/>
      <c r="L736" s="66"/>
      <c r="M736" s="67"/>
      <c r="N736" s="67"/>
      <c r="O736" s="67"/>
      <c r="P736" s="68"/>
      <c r="Q736" s="46"/>
    </row>
    <row r="737" spans="1:17" ht="15.75" customHeight="1">
      <c r="A737" s="7"/>
      <c r="B737" s="65"/>
      <c r="C737" s="65"/>
      <c r="D737" s="65"/>
      <c r="E737" s="65"/>
      <c r="F737" s="58"/>
      <c r="G737" s="58"/>
      <c r="H737" s="58"/>
      <c r="I737" s="58"/>
      <c r="J737" s="58"/>
      <c r="K737" s="66"/>
      <c r="L737" s="66"/>
      <c r="M737" s="67"/>
      <c r="N737" s="67"/>
      <c r="O737" s="67"/>
      <c r="P737" s="68"/>
      <c r="Q737" s="46"/>
    </row>
    <row r="738" spans="1:17" ht="15.75" customHeight="1">
      <c r="A738" s="7"/>
      <c r="B738" s="65"/>
      <c r="C738" s="65"/>
      <c r="D738" s="65"/>
      <c r="E738" s="65"/>
      <c r="F738" s="58"/>
      <c r="G738" s="58"/>
      <c r="H738" s="58"/>
      <c r="I738" s="58"/>
      <c r="J738" s="58"/>
      <c r="K738" s="66"/>
      <c r="L738" s="66"/>
      <c r="M738" s="67"/>
      <c r="N738" s="67"/>
      <c r="O738" s="67"/>
      <c r="P738" s="68"/>
      <c r="Q738" s="46"/>
    </row>
    <row r="739" spans="1:17" ht="15.75" customHeight="1">
      <c r="A739" s="7"/>
      <c r="B739" s="65"/>
      <c r="C739" s="65"/>
      <c r="D739" s="65"/>
      <c r="E739" s="65"/>
      <c r="F739" s="58"/>
      <c r="G739" s="58"/>
      <c r="H739" s="58"/>
      <c r="I739" s="58"/>
      <c r="J739" s="58"/>
      <c r="K739" s="66"/>
      <c r="L739" s="66"/>
      <c r="M739" s="67"/>
      <c r="N739" s="67"/>
      <c r="O739" s="67"/>
      <c r="P739" s="68"/>
      <c r="Q739" s="46"/>
    </row>
    <row r="740" spans="1:17" ht="15.75" customHeight="1">
      <c r="A740" s="7"/>
      <c r="B740" s="65"/>
      <c r="C740" s="65"/>
      <c r="D740" s="65"/>
      <c r="E740" s="65"/>
      <c r="F740" s="58"/>
      <c r="G740" s="58"/>
      <c r="H740" s="58"/>
      <c r="I740" s="58"/>
      <c r="J740" s="58"/>
      <c r="K740" s="66"/>
      <c r="L740" s="66"/>
      <c r="M740" s="67"/>
      <c r="N740" s="67"/>
      <c r="O740" s="67"/>
      <c r="P740" s="68"/>
      <c r="Q740" s="46"/>
    </row>
    <row r="741" spans="1:17" ht="15.75" customHeight="1">
      <c r="A741" s="7"/>
      <c r="B741" s="65"/>
      <c r="C741" s="65"/>
      <c r="D741" s="65"/>
      <c r="E741" s="65"/>
      <c r="F741" s="58"/>
      <c r="G741" s="58"/>
      <c r="H741" s="58"/>
      <c r="I741" s="58"/>
      <c r="J741" s="58"/>
      <c r="K741" s="66"/>
      <c r="L741" s="66"/>
      <c r="M741" s="67"/>
      <c r="N741" s="67"/>
      <c r="O741" s="67"/>
      <c r="P741" s="68"/>
      <c r="Q741" s="46"/>
    </row>
    <row r="742" spans="1:17" ht="15.75" customHeight="1">
      <c r="A742" s="7"/>
      <c r="B742" s="65"/>
      <c r="C742" s="65"/>
      <c r="D742" s="65"/>
      <c r="E742" s="65"/>
      <c r="F742" s="58"/>
      <c r="G742" s="58"/>
      <c r="H742" s="58"/>
      <c r="I742" s="58"/>
      <c r="J742" s="58"/>
      <c r="K742" s="66"/>
      <c r="L742" s="66"/>
      <c r="M742" s="67"/>
      <c r="N742" s="67"/>
      <c r="O742" s="67"/>
      <c r="P742" s="68"/>
      <c r="Q742" s="46"/>
    </row>
    <row r="743" spans="1:17" ht="15.75" customHeight="1">
      <c r="A743" s="7"/>
      <c r="B743" s="65"/>
      <c r="C743" s="65"/>
      <c r="D743" s="65"/>
      <c r="E743" s="65"/>
      <c r="F743" s="58"/>
      <c r="G743" s="58"/>
      <c r="H743" s="58"/>
      <c r="I743" s="58"/>
      <c r="J743" s="58"/>
      <c r="K743" s="66"/>
      <c r="L743" s="66"/>
      <c r="M743" s="67"/>
      <c r="N743" s="67"/>
      <c r="O743" s="67"/>
      <c r="P743" s="68"/>
      <c r="Q743" s="46"/>
    </row>
    <row r="744" spans="1:17" ht="15.75" customHeight="1">
      <c r="A744" s="7"/>
      <c r="B744" s="65"/>
      <c r="C744" s="65"/>
      <c r="D744" s="65"/>
      <c r="E744" s="65"/>
      <c r="F744" s="58"/>
      <c r="G744" s="58"/>
      <c r="H744" s="58"/>
      <c r="I744" s="58"/>
      <c r="J744" s="58"/>
      <c r="K744" s="66"/>
      <c r="L744" s="66"/>
      <c r="M744" s="67"/>
      <c r="N744" s="67"/>
      <c r="O744" s="67"/>
      <c r="P744" s="68"/>
      <c r="Q744" s="46"/>
    </row>
    <row r="745" spans="1:17" ht="15.75" customHeight="1">
      <c r="A745" s="7"/>
      <c r="B745" s="65"/>
      <c r="C745" s="65"/>
      <c r="D745" s="65"/>
      <c r="E745" s="65"/>
      <c r="F745" s="58"/>
      <c r="G745" s="58"/>
      <c r="H745" s="58"/>
      <c r="I745" s="58"/>
      <c r="J745" s="58"/>
      <c r="K745" s="66"/>
      <c r="L745" s="66"/>
      <c r="M745" s="67"/>
      <c r="N745" s="67"/>
      <c r="O745" s="67"/>
      <c r="P745" s="68"/>
      <c r="Q745" s="46"/>
    </row>
    <row r="746" spans="1:17" ht="15.75" customHeight="1">
      <c r="A746" s="7"/>
      <c r="B746" s="65"/>
      <c r="C746" s="65"/>
      <c r="D746" s="65"/>
      <c r="E746" s="65"/>
      <c r="F746" s="58"/>
      <c r="G746" s="58"/>
      <c r="H746" s="58"/>
      <c r="I746" s="58"/>
      <c r="J746" s="58"/>
      <c r="K746" s="66"/>
      <c r="L746" s="66"/>
      <c r="M746" s="67"/>
      <c r="N746" s="67"/>
      <c r="O746" s="67"/>
      <c r="P746" s="68"/>
      <c r="Q746" s="46"/>
    </row>
    <row r="747" spans="1:17" ht="15.75" customHeight="1">
      <c r="A747" s="7"/>
      <c r="B747" s="65"/>
      <c r="C747" s="65"/>
      <c r="D747" s="65"/>
      <c r="E747" s="65"/>
      <c r="F747" s="58"/>
      <c r="G747" s="58"/>
      <c r="H747" s="58"/>
      <c r="I747" s="58"/>
      <c r="J747" s="58"/>
      <c r="K747" s="66"/>
      <c r="L747" s="66"/>
      <c r="M747" s="67"/>
      <c r="N747" s="67"/>
      <c r="O747" s="67"/>
      <c r="P747" s="68"/>
      <c r="Q747" s="46"/>
    </row>
    <row r="748" spans="1:17" ht="15.75" customHeight="1">
      <c r="A748" s="7"/>
      <c r="B748" s="65"/>
      <c r="C748" s="65"/>
      <c r="D748" s="65"/>
      <c r="E748" s="65"/>
      <c r="F748" s="58"/>
      <c r="G748" s="58"/>
      <c r="H748" s="58"/>
      <c r="I748" s="58"/>
      <c r="J748" s="58"/>
      <c r="K748" s="66"/>
      <c r="L748" s="66"/>
      <c r="M748" s="67"/>
      <c r="N748" s="67"/>
      <c r="O748" s="67"/>
      <c r="P748" s="68"/>
      <c r="Q748" s="46"/>
    </row>
    <row r="749" spans="1:17" ht="15.75" customHeight="1">
      <c r="A749" s="7"/>
      <c r="B749" s="65"/>
      <c r="C749" s="65"/>
      <c r="D749" s="65"/>
      <c r="E749" s="65"/>
      <c r="F749" s="58"/>
      <c r="G749" s="58"/>
      <c r="H749" s="58"/>
      <c r="I749" s="58"/>
      <c r="J749" s="58"/>
      <c r="K749" s="66"/>
      <c r="L749" s="66"/>
      <c r="M749" s="67"/>
      <c r="N749" s="67"/>
      <c r="O749" s="67"/>
      <c r="P749" s="68"/>
      <c r="Q749" s="46"/>
    </row>
    <row r="750" spans="1:17" ht="15.75" customHeight="1">
      <c r="A750" s="7"/>
      <c r="B750" s="65"/>
      <c r="C750" s="65"/>
      <c r="D750" s="65"/>
      <c r="E750" s="65"/>
      <c r="F750" s="58"/>
      <c r="G750" s="58"/>
      <c r="H750" s="58"/>
      <c r="I750" s="58"/>
      <c r="J750" s="58"/>
      <c r="K750" s="66"/>
      <c r="L750" s="66"/>
      <c r="M750" s="67"/>
      <c r="N750" s="67"/>
      <c r="O750" s="67"/>
      <c r="P750" s="68"/>
      <c r="Q750" s="46"/>
    </row>
    <row r="751" spans="1:17" ht="15.75" customHeight="1">
      <c r="A751" s="7"/>
      <c r="B751" s="65"/>
      <c r="C751" s="65"/>
      <c r="D751" s="65"/>
      <c r="E751" s="65"/>
      <c r="F751" s="58"/>
      <c r="G751" s="58"/>
      <c r="H751" s="58"/>
      <c r="I751" s="58"/>
      <c r="J751" s="58"/>
      <c r="K751" s="66"/>
      <c r="L751" s="66"/>
      <c r="M751" s="67"/>
      <c r="N751" s="67"/>
      <c r="O751" s="67"/>
      <c r="P751" s="68"/>
      <c r="Q751" s="46"/>
    </row>
    <row r="752" spans="1:17" ht="15.75" customHeight="1">
      <c r="A752" s="7"/>
      <c r="B752" s="65"/>
      <c r="C752" s="65"/>
      <c r="D752" s="65"/>
      <c r="E752" s="65"/>
      <c r="F752" s="58"/>
      <c r="G752" s="58"/>
      <c r="H752" s="58"/>
      <c r="I752" s="58"/>
      <c r="J752" s="58"/>
      <c r="K752" s="66"/>
      <c r="L752" s="66"/>
      <c r="M752" s="67"/>
      <c r="N752" s="67"/>
      <c r="O752" s="67"/>
      <c r="P752" s="68"/>
      <c r="Q752" s="46"/>
    </row>
    <row r="753" spans="1:17" ht="15.75" customHeight="1">
      <c r="A753" s="7"/>
      <c r="B753" s="65"/>
      <c r="C753" s="65"/>
      <c r="D753" s="65"/>
      <c r="E753" s="65"/>
      <c r="F753" s="58"/>
      <c r="G753" s="58"/>
      <c r="H753" s="58"/>
      <c r="I753" s="58"/>
      <c r="J753" s="58"/>
      <c r="K753" s="66"/>
      <c r="L753" s="66"/>
      <c r="M753" s="67"/>
      <c r="N753" s="67"/>
      <c r="O753" s="67"/>
      <c r="P753" s="68"/>
      <c r="Q753" s="46"/>
    </row>
    <row r="754" spans="1:17" ht="15.75" customHeight="1">
      <c r="A754" s="7"/>
      <c r="B754" s="65"/>
      <c r="C754" s="65"/>
      <c r="D754" s="65"/>
      <c r="E754" s="65"/>
      <c r="F754" s="58"/>
      <c r="G754" s="58"/>
      <c r="H754" s="58"/>
      <c r="I754" s="58"/>
      <c r="J754" s="58"/>
      <c r="K754" s="66"/>
      <c r="L754" s="66"/>
      <c r="M754" s="67"/>
      <c r="N754" s="67"/>
      <c r="O754" s="67"/>
      <c r="P754" s="68"/>
      <c r="Q754" s="46"/>
    </row>
    <row r="755" spans="1:17" ht="15.75" customHeight="1">
      <c r="A755" s="7"/>
      <c r="B755" s="65"/>
      <c r="C755" s="65"/>
      <c r="D755" s="65"/>
      <c r="E755" s="65"/>
      <c r="F755" s="58"/>
      <c r="G755" s="58"/>
      <c r="H755" s="58"/>
      <c r="I755" s="58"/>
      <c r="J755" s="58"/>
      <c r="K755" s="66"/>
      <c r="L755" s="66"/>
      <c r="M755" s="67"/>
      <c r="N755" s="67"/>
      <c r="O755" s="67"/>
      <c r="P755" s="68"/>
      <c r="Q755" s="46"/>
    </row>
    <row r="756" spans="1:17" ht="15.75" customHeight="1">
      <c r="A756" s="7"/>
      <c r="B756" s="65"/>
      <c r="C756" s="65"/>
      <c r="D756" s="65"/>
      <c r="E756" s="65"/>
      <c r="F756" s="58"/>
      <c r="G756" s="58"/>
      <c r="H756" s="58"/>
      <c r="I756" s="58"/>
      <c r="J756" s="58"/>
      <c r="K756" s="66"/>
      <c r="L756" s="66"/>
      <c r="M756" s="67"/>
      <c r="N756" s="67"/>
      <c r="O756" s="67"/>
      <c r="P756" s="68"/>
      <c r="Q756" s="46"/>
    </row>
    <row r="757" spans="1:17" ht="15.75" customHeight="1">
      <c r="A757" s="7"/>
      <c r="B757" s="65"/>
      <c r="C757" s="65"/>
      <c r="D757" s="65"/>
      <c r="E757" s="65"/>
      <c r="F757" s="58"/>
      <c r="G757" s="58"/>
      <c r="H757" s="58"/>
      <c r="I757" s="58"/>
      <c r="J757" s="58"/>
      <c r="K757" s="66"/>
      <c r="L757" s="66"/>
      <c r="M757" s="67"/>
      <c r="N757" s="67"/>
      <c r="O757" s="67"/>
      <c r="P757" s="68"/>
      <c r="Q757" s="46"/>
    </row>
    <row r="758" spans="1:17" ht="15.75" customHeight="1">
      <c r="A758" s="7"/>
      <c r="B758" s="65"/>
      <c r="C758" s="65"/>
      <c r="D758" s="65"/>
      <c r="E758" s="65"/>
      <c r="F758" s="58"/>
      <c r="G758" s="58"/>
      <c r="H758" s="58"/>
      <c r="I758" s="58"/>
      <c r="J758" s="58"/>
      <c r="K758" s="66"/>
      <c r="L758" s="66"/>
      <c r="M758" s="67"/>
      <c r="N758" s="67"/>
      <c r="O758" s="67"/>
      <c r="P758" s="68"/>
      <c r="Q758" s="46"/>
    </row>
    <row r="759" spans="1:17" ht="15.75" customHeight="1">
      <c r="A759" s="7"/>
      <c r="B759" s="65"/>
      <c r="C759" s="65"/>
      <c r="D759" s="65"/>
      <c r="E759" s="65"/>
      <c r="F759" s="58"/>
      <c r="G759" s="58"/>
      <c r="H759" s="58"/>
      <c r="I759" s="58"/>
      <c r="J759" s="58"/>
      <c r="K759" s="66"/>
      <c r="L759" s="66"/>
      <c r="M759" s="67"/>
      <c r="N759" s="67"/>
      <c r="O759" s="67"/>
      <c r="P759" s="68"/>
      <c r="Q759" s="46"/>
    </row>
    <row r="760" spans="1:17" ht="15.75" customHeight="1">
      <c r="A760" s="7"/>
      <c r="B760" s="65"/>
      <c r="C760" s="65"/>
      <c r="D760" s="65"/>
      <c r="E760" s="65"/>
      <c r="F760" s="58"/>
      <c r="G760" s="58"/>
      <c r="H760" s="58"/>
      <c r="I760" s="58"/>
      <c r="J760" s="58"/>
      <c r="K760" s="66"/>
      <c r="L760" s="66"/>
      <c r="M760" s="67"/>
      <c r="N760" s="67"/>
      <c r="O760" s="67"/>
      <c r="P760" s="68"/>
      <c r="Q760" s="46"/>
    </row>
    <row r="761" spans="1:17" ht="15.75" customHeight="1">
      <c r="A761" s="7"/>
      <c r="B761" s="65"/>
      <c r="C761" s="65"/>
      <c r="D761" s="65"/>
      <c r="E761" s="65"/>
      <c r="F761" s="58"/>
      <c r="G761" s="58"/>
      <c r="H761" s="58"/>
      <c r="I761" s="58"/>
      <c r="J761" s="58"/>
      <c r="K761" s="66"/>
      <c r="L761" s="66"/>
      <c r="M761" s="67"/>
      <c r="N761" s="67"/>
      <c r="O761" s="67"/>
      <c r="P761" s="68"/>
      <c r="Q761" s="46"/>
    </row>
    <row r="762" spans="1:17" ht="15.75" customHeight="1">
      <c r="A762" s="7"/>
      <c r="B762" s="65"/>
      <c r="C762" s="65"/>
      <c r="D762" s="65"/>
      <c r="E762" s="65"/>
      <c r="F762" s="58"/>
      <c r="G762" s="58"/>
      <c r="H762" s="58"/>
      <c r="I762" s="58"/>
      <c r="J762" s="58"/>
      <c r="K762" s="66"/>
      <c r="L762" s="66"/>
      <c r="M762" s="67"/>
      <c r="N762" s="67"/>
      <c r="O762" s="67"/>
      <c r="P762" s="68"/>
      <c r="Q762" s="46"/>
    </row>
    <row r="763" spans="1:17" ht="15.75" customHeight="1">
      <c r="A763" s="7"/>
      <c r="B763" s="65"/>
      <c r="C763" s="65"/>
      <c r="D763" s="65"/>
      <c r="E763" s="65"/>
      <c r="F763" s="58"/>
      <c r="G763" s="58"/>
      <c r="H763" s="58"/>
      <c r="I763" s="58"/>
      <c r="J763" s="58"/>
      <c r="K763" s="66"/>
      <c r="L763" s="66"/>
      <c r="M763" s="67"/>
      <c r="N763" s="67"/>
      <c r="O763" s="67"/>
      <c r="P763" s="68"/>
      <c r="Q763" s="46"/>
    </row>
    <row r="764" spans="1:17" ht="15.75" customHeight="1">
      <c r="A764" s="7"/>
      <c r="B764" s="65"/>
      <c r="C764" s="65"/>
      <c r="D764" s="65"/>
      <c r="E764" s="65"/>
      <c r="F764" s="58"/>
      <c r="G764" s="58"/>
      <c r="H764" s="58"/>
      <c r="I764" s="58"/>
      <c r="J764" s="58"/>
      <c r="K764" s="66"/>
      <c r="L764" s="66"/>
      <c r="M764" s="67"/>
      <c r="N764" s="67"/>
      <c r="O764" s="67"/>
      <c r="P764" s="68"/>
      <c r="Q764" s="46"/>
    </row>
    <row r="765" spans="1:17" ht="15.75" customHeight="1">
      <c r="A765" s="7"/>
      <c r="B765" s="65"/>
      <c r="C765" s="65"/>
      <c r="D765" s="65"/>
      <c r="E765" s="65"/>
      <c r="F765" s="58"/>
      <c r="G765" s="58"/>
      <c r="H765" s="58"/>
      <c r="I765" s="58"/>
      <c r="J765" s="58"/>
      <c r="K765" s="66"/>
      <c r="L765" s="66"/>
      <c r="M765" s="67"/>
      <c r="N765" s="67"/>
      <c r="O765" s="67"/>
      <c r="P765" s="68"/>
      <c r="Q765" s="46"/>
    </row>
    <row r="766" spans="1:17" ht="15.75" customHeight="1">
      <c r="A766" s="7"/>
      <c r="B766" s="65"/>
      <c r="C766" s="65"/>
      <c r="D766" s="65"/>
      <c r="E766" s="65"/>
      <c r="F766" s="58"/>
      <c r="G766" s="58"/>
      <c r="H766" s="58"/>
      <c r="I766" s="58"/>
      <c r="J766" s="58"/>
      <c r="K766" s="66"/>
      <c r="L766" s="66"/>
      <c r="M766" s="67"/>
      <c r="N766" s="67"/>
      <c r="O766" s="67"/>
      <c r="P766" s="68"/>
      <c r="Q766" s="46"/>
    </row>
    <row r="767" spans="1:17" ht="15.75" customHeight="1">
      <c r="A767" s="7"/>
      <c r="B767" s="65"/>
      <c r="C767" s="65"/>
      <c r="D767" s="65"/>
      <c r="E767" s="65"/>
      <c r="F767" s="58"/>
      <c r="G767" s="58"/>
      <c r="H767" s="58"/>
      <c r="I767" s="58"/>
      <c r="J767" s="58"/>
      <c r="K767" s="66"/>
      <c r="L767" s="66"/>
      <c r="M767" s="67"/>
      <c r="N767" s="67"/>
      <c r="O767" s="67"/>
      <c r="P767" s="68"/>
      <c r="Q767" s="46"/>
    </row>
    <row r="768" spans="1:17" ht="15.75" customHeight="1">
      <c r="A768" s="7"/>
      <c r="B768" s="65"/>
      <c r="C768" s="65"/>
      <c r="D768" s="65"/>
      <c r="E768" s="65"/>
      <c r="F768" s="58"/>
      <c r="G768" s="58"/>
      <c r="H768" s="58"/>
      <c r="I768" s="58"/>
      <c r="J768" s="58"/>
      <c r="K768" s="66"/>
      <c r="L768" s="66"/>
      <c r="M768" s="67"/>
      <c r="N768" s="67"/>
      <c r="O768" s="67"/>
      <c r="P768" s="68"/>
      <c r="Q768" s="46"/>
    </row>
    <row r="769" spans="1:17" ht="15.75" customHeight="1">
      <c r="A769" s="7"/>
      <c r="B769" s="65"/>
      <c r="C769" s="65"/>
      <c r="D769" s="65"/>
      <c r="E769" s="65"/>
      <c r="F769" s="58"/>
      <c r="G769" s="58"/>
      <c r="H769" s="58"/>
      <c r="I769" s="58"/>
      <c r="J769" s="58"/>
      <c r="K769" s="66"/>
      <c r="L769" s="66"/>
      <c r="M769" s="67"/>
      <c r="N769" s="67"/>
      <c r="O769" s="67"/>
      <c r="P769" s="68"/>
      <c r="Q769" s="46"/>
    </row>
    <row r="770" spans="1:17" ht="15.75" customHeight="1">
      <c r="A770" s="7"/>
      <c r="B770" s="65"/>
      <c r="C770" s="65"/>
      <c r="D770" s="65"/>
      <c r="E770" s="65"/>
      <c r="F770" s="58"/>
      <c r="G770" s="58"/>
      <c r="H770" s="58"/>
      <c r="I770" s="58"/>
      <c r="J770" s="58"/>
      <c r="K770" s="66"/>
      <c r="L770" s="66"/>
      <c r="M770" s="67"/>
      <c r="N770" s="67"/>
      <c r="O770" s="67"/>
      <c r="P770" s="68"/>
      <c r="Q770" s="46"/>
    </row>
    <row r="771" spans="1:17" ht="15.75" customHeight="1">
      <c r="A771" s="7"/>
      <c r="B771" s="65"/>
      <c r="C771" s="65"/>
      <c r="D771" s="65"/>
      <c r="E771" s="65"/>
      <c r="F771" s="58"/>
      <c r="G771" s="58"/>
      <c r="H771" s="58"/>
      <c r="I771" s="58"/>
      <c r="J771" s="58"/>
      <c r="K771" s="66"/>
      <c r="L771" s="66"/>
      <c r="M771" s="67"/>
      <c r="N771" s="67"/>
      <c r="O771" s="67"/>
      <c r="P771" s="68"/>
      <c r="Q771" s="46"/>
    </row>
    <row r="772" spans="1:17" ht="15.75" customHeight="1">
      <c r="A772" s="7"/>
      <c r="B772" s="65"/>
      <c r="C772" s="65"/>
      <c r="D772" s="65"/>
      <c r="E772" s="65"/>
      <c r="F772" s="58"/>
      <c r="G772" s="58"/>
      <c r="H772" s="58"/>
      <c r="I772" s="58"/>
      <c r="J772" s="58"/>
      <c r="K772" s="66"/>
      <c r="L772" s="66"/>
      <c r="M772" s="67"/>
      <c r="N772" s="67"/>
      <c r="O772" s="67"/>
      <c r="P772" s="68"/>
      <c r="Q772" s="46"/>
    </row>
    <row r="773" spans="1:17" ht="15.75" customHeight="1">
      <c r="A773" s="7"/>
      <c r="B773" s="65"/>
      <c r="C773" s="65"/>
      <c r="D773" s="65"/>
      <c r="E773" s="65"/>
      <c r="F773" s="58"/>
      <c r="G773" s="58"/>
      <c r="H773" s="58"/>
      <c r="I773" s="58"/>
      <c r="J773" s="58"/>
      <c r="K773" s="66"/>
      <c r="L773" s="66"/>
      <c r="M773" s="67"/>
      <c r="N773" s="67"/>
      <c r="O773" s="67"/>
      <c r="P773" s="68"/>
      <c r="Q773" s="46"/>
    </row>
    <row r="774" spans="1:17" ht="15.75" customHeight="1">
      <c r="A774" s="7"/>
      <c r="B774" s="65"/>
      <c r="C774" s="65"/>
      <c r="D774" s="65"/>
      <c r="E774" s="65"/>
      <c r="F774" s="58"/>
      <c r="G774" s="58"/>
      <c r="H774" s="58"/>
      <c r="I774" s="58"/>
      <c r="J774" s="58"/>
      <c r="K774" s="66"/>
      <c r="L774" s="66"/>
      <c r="M774" s="67"/>
      <c r="N774" s="67"/>
      <c r="O774" s="67"/>
      <c r="P774" s="68"/>
      <c r="Q774" s="46"/>
    </row>
    <row r="775" spans="1:17" ht="15.75" customHeight="1">
      <c r="A775" s="7"/>
      <c r="B775" s="65"/>
      <c r="C775" s="65"/>
      <c r="D775" s="65"/>
      <c r="E775" s="65"/>
      <c r="F775" s="58"/>
      <c r="G775" s="58"/>
      <c r="H775" s="58"/>
      <c r="I775" s="58"/>
      <c r="J775" s="58"/>
      <c r="K775" s="66"/>
      <c r="L775" s="66"/>
      <c r="M775" s="67"/>
      <c r="N775" s="67"/>
      <c r="O775" s="67"/>
      <c r="P775" s="68"/>
      <c r="Q775" s="46"/>
    </row>
    <row r="776" spans="1:17" ht="15.75" customHeight="1">
      <c r="A776" s="7"/>
      <c r="B776" s="65"/>
      <c r="C776" s="65"/>
      <c r="D776" s="65"/>
      <c r="E776" s="65"/>
      <c r="F776" s="58"/>
      <c r="G776" s="58"/>
      <c r="H776" s="58"/>
      <c r="I776" s="58"/>
      <c r="J776" s="58"/>
      <c r="K776" s="66"/>
      <c r="L776" s="66"/>
      <c r="M776" s="67"/>
      <c r="N776" s="67"/>
      <c r="O776" s="67"/>
      <c r="P776" s="68"/>
      <c r="Q776" s="46"/>
    </row>
    <row r="777" spans="1:17" ht="15.75" customHeight="1">
      <c r="A777" s="7"/>
      <c r="B777" s="65"/>
      <c r="C777" s="65"/>
      <c r="D777" s="65"/>
      <c r="E777" s="65"/>
      <c r="F777" s="58"/>
      <c r="G777" s="58"/>
      <c r="H777" s="58"/>
      <c r="I777" s="58"/>
      <c r="J777" s="58"/>
      <c r="K777" s="66"/>
      <c r="L777" s="66"/>
      <c r="M777" s="67"/>
      <c r="N777" s="67"/>
      <c r="O777" s="67"/>
      <c r="P777" s="68"/>
      <c r="Q777" s="46"/>
    </row>
    <row r="778" spans="1:17" ht="15.75" customHeight="1">
      <c r="A778" s="7"/>
      <c r="B778" s="65"/>
      <c r="C778" s="65"/>
      <c r="D778" s="65"/>
      <c r="E778" s="65"/>
      <c r="F778" s="58"/>
      <c r="G778" s="58"/>
      <c r="H778" s="58"/>
      <c r="I778" s="58"/>
      <c r="J778" s="58"/>
      <c r="K778" s="66"/>
      <c r="L778" s="66"/>
      <c r="M778" s="67"/>
      <c r="N778" s="67"/>
      <c r="O778" s="67"/>
      <c r="P778" s="68"/>
      <c r="Q778" s="46"/>
    </row>
    <row r="779" spans="1:17" ht="15.75" customHeight="1">
      <c r="A779" s="7"/>
      <c r="B779" s="65"/>
      <c r="C779" s="65"/>
      <c r="D779" s="65"/>
      <c r="E779" s="65"/>
      <c r="F779" s="58"/>
      <c r="G779" s="58"/>
      <c r="H779" s="58"/>
      <c r="I779" s="58"/>
      <c r="J779" s="58"/>
      <c r="K779" s="66"/>
      <c r="L779" s="66"/>
      <c r="M779" s="67"/>
      <c r="N779" s="67"/>
      <c r="O779" s="67"/>
      <c r="P779" s="68"/>
      <c r="Q779" s="46"/>
    </row>
    <row r="780" spans="1:17" ht="15.75" customHeight="1">
      <c r="A780" s="7"/>
      <c r="B780" s="65"/>
      <c r="C780" s="65"/>
      <c r="D780" s="65"/>
      <c r="E780" s="65"/>
      <c r="F780" s="58"/>
      <c r="G780" s="58"/>
      <c r="H780" s="58"/>
      <c r="I780" s="58"/>
      <c r="J780" s="58"/>
      <c r="K780" s="66"/>
      <c r="L780" s="66"/>
      <c r="M780" s="67"/>
      <c r="N780" s="67"/>
      <c r="O780" s="67"/>
      <c r="P780" s="68"/>
      <c r="Q780" s="46"/>
    </row>
    <row r="781" spans="1:17" ht="15.75" customHeight="1">
      <c r="A781" s="7"/>
      <c r="B781" s="65"/>
      <c r="C781" s="65"/>
      <c r="D781" s="65"/>
      <c r="E781" s="65"/>
      <c r="F781" s="58"/>
      <c r="G781" s="58"/>
      <c r="H781" s="58"/>
      <c r="I781" s="58"/>
      <c r="J781" s="58"/>
      <c r="K781" s="66"/>
      <c r="L781" s="66"/>
      <c r="M781" s="67"/>
      <c r="N781" s="67"/>
      <c r="O781" s="67"/>
      <c r="P781" s="68"/>
      <c r="Q781" s="46"/>
    </row>
    <row r="782" spans="1:17" ht="15.75" customHeight="1">
      <c r="A782" s="7"/>
      <c r="B782" s="65"/>
      <c r="C782" s="65"/>
      <c r="D782" s="65"/>
      <c r="E782" s="65"/>
      <c r="F782" s="58"/>
      <c r="G782" s="58"/>
      <c r="H782" s="58"/>
      <c r="I782" s="58"/>
      <c r="J782" s="58"/>
      <c r="K782" s="66"/>
      <c r="L782" s="66"/>
      <c r="M782" s="67"/>
      <c r="N782" s="67"/>
      <c r="O782" s="67"/>
      <c r="P782" s="68"/>
      <c r="Q782" s="46"/>
    </row>
    <row r="783" spans="1:17" ht="15.75" customHeight="1">
      <c r="A783" s="7"/>
      <c r="B783" s="65"/>
      <c r="C783" s="65"/>
      <c r="D783" s="65"/>
      <c r="E783" s="65"/>
      <c r="F783" s="58"/>
      <c r="G783" s="58"/>
      <c r="H783" s="58"/>
      <c r="I783" s="58"/>
      <c r="J783" s="58"/>
      <c r="K783" s="66"/>
      <c r="L783" s="66"/>
      <c r="M783" s="67"/>
      <c r="N783" s="67"/>
      <c r="O783" s="67"/>
      <c r="P783" s="68"/>
      <c r="Q783" s="46"/>
    </row>
    <row r="784" spans="1:17" ht="15.75" customHeight="1">
      <c r="A784" s="7"/>
      <c r="B784" s="65"/>
      <c r="C784" s="65"/>
      <c r="D784" s="65"/>
      <c r="E784" s="65"/>
      <c r="F784" s="58"/>
      <c r="G784" s="58"/>
      <c r="H784" s="58"/>
      <c r="I784" s="58"/>
      <c r="J784" s="58"/>
      <c r="K784" s="66"/>
      <c r="L784" s="66"/>
      <c r="M784" s="67"/>
      <c r="N784" s="67"/>
      <c r="O784" s="67"/>
      <c r="P784" s="68"/>
      <c r="Q784" s="46"/>
    </row>
    <row r="785" spans="1:17" ht="15.75" customHeight="1">
      <c r="A785" s="7"/>
      <c r="B785" s="65"/>
      <c r="C785" s="65"/>
      <c r="D785" s="65"/>
      <c r="E785" s="65"/>
      <c r="F785" s="58"/>
      <c r="G785" s="58"/>
      <c r="H785" s="58"/>
      <c r="I785" s="58"/>
      <c r="J785" s="58"/>
      <c r="K785" s="66"/>
      <c r="L785" s="66"/>
      <c r="M785" s="67"/>
      <c r="N785" s="67"/>
      <c r="O785" s="67"/>
      <c r="P785" s="68"/>
      <c r="Q785" s="46"/>
    </row>
    <row r="786" spans="1:17" ht="15.75" customHeight="1">
      <c r="A786" s="7"/>
      <c r="B786" s="65"/>
      <c r="C786" s="65"/>
      <c r="D786" s="65"/>
      <c r="E786" s="65"/>
      <c r="F786" s="58"/>
      <c r="G786" s="58"/>
      <c r="H786" s="58"/>
      <c r="I786" s="58"/>
      <c r="J786" s="58"/>
      <c r="K786" s="66"/>
      <c r="L786" s="66"/>
      <c r="M786" s="67"/>
      <c r="N786" s="67"/>
      <c r="O786" s="67"/>
      <c r="P786" s="68"/>
      <c r="Q786" s="46"/>
    </row>
    <row r="787" spans="1:17" ht="15.75" customHeight="1">
      <c r="A787" s="7"/>
      <c r="B787" s="65"/>
      <c r="C787" s="65"/>
      <c r="D787" s="65"/>
      <c r="E787" s="65"/>
      <c r="F787" s="58"/>
      <c r="G787" s="58"/>
      <c r="H787" s="58"/>
      <c r="I787" s="58"/>
      <c r="J787" s="58"/>
      <c r="K787" s="66"/>
      <c r="L787" s="66"/>
      <c r="M787" s="67"/>
      <c r="N787" s="67"/>
      <c r="O787" s="67"/>
      <c r="P787" s="68"/>
      <c r="Q787" s="46"/>
    </row>
    <row r="788" spans="1:17" ht="15.75" customHeight="1">
      <c r="A788" s="7"/>
      <c r="B788" s="65"/>
      <c r="C788" s="65"/>
      <c r="D788" s="65"/>
      <c r="E788" s="65"/>
      <c r="F788" s="58"/>
      <c r="G788" s="58"/>
      <c r="H788" s="58"/>
      <c r="I788" s="58"/>
      <c r="J788" s="58"/>
      <c r="K788" s="66"/>
      <c r="L788" s="66"/>
      <c r="M788" s="67"/>
      <c r="N788" s="67"/>
      <c r="O788" s="67"/>
      <c r="P788" s="68"/>
      <c r="Q788" s="46"/>
    </row>
    <row r="789" spans="1:17" ht="15.75" customHeight="1">
      <c r="A789" s="7"/>
      <c r="B789" s="65"/>
      <c r="C789" s="65"/>
      <c r="D789" s="65"/>
      <c r="E789" s="65"/>
      <c r="F789" s="58"/>
      <c r="G789" s="58"/>
      <c r="H789" s="58"/>
      <c r="I789" s="58"/>
      <c r="J789" s="58"/>
      <c r="K789" s="66"/>
      <c r="L789" s="66"/>
      <c r="M789" s="67"/>
      <c r="N789" s="67"/>
      <c r="O789" s="67"/>
      <c r="P789" s="68"/>
      <c r="Q789" s="46"/>
    </row>
    <row r="790" spans="1:17" ht="15.75" customHeight="1">
      <c r="A790" s="7"/>
      <c r="B790" s="65"/>
      <c r="C790" s="65"/>
      <c r="D790" s="65"/>
      <c r="E790" s="65"/>
      <c r="F790" s="58"/>
      <c r="G790" s="58"/>
      <c r="H790" s="58"/>
      <c r="I790" s="58"/>
      <c r="J790" s="58"/>
      <c r="K790" s="66"/>
      <c r="L790" s="66"/>
      <c r="M790" s="67"/>
      <c r="N790" s="67"/>
      <c r="O790" s="67"/>
      <c r="P790" s="68"/>
      <c r="Q790" s="46"/>
    </row>
    <row r="791" spans="1:17" ht="15.75" customHeight="1">
      <c r="A791" s="7"/>
      <c r="B791" s="65"/>
      <c r="C791" s="65"/>
      <c r="D791" s="65"/>
      <c r="E791" s="65"/>
      <c r="F791" s="58"/>
      <c r="G791" s="58"/>
      <c r="H791" s="58"/>
      <c r="I791" s="58"/>
      <c r="J791" s="58"/>
      <c r="K791" s="66"/>
      <c r="L791" s="66"/>
      <c r="M791" s="67"/>
      <c r="N791" s="67"/>
      <c r="O791" s="67"/>
      <c r="P791" s="68"/>
      <c r="Q791" s="46"/>
    </row>
    <row r="792" spans="1:17" ht="15.75" customHeight="1">
      <c r="A792" s="7"/>
      <c r="B792" s="65"/>
      <c r="C792" s="65"/>
      <c r="D792" s="65"/>
      <c r="E792" s="65"/>
      <c r="F792" s="58"/>
      <c r="G792" s="58"/>
      <c r="H792" s="58"/>
      <c r="I792" s="58"/>
      <c r="J792" s="58"/>
      <c r="K792" s="66"/>
      <c r="L792" s="66"/>
      <c r="M792" s="67"/>
      <c r="N792" s="67"/>
      <c r="O792" s="67"/>
      <c r="P792" s="68"/>
      <c r="Q792" s="46"/>
    </row>
    <row r="793" spans="1:17" ht="15.75" customHeight="1">
      <c r="A793" s="7"/>
      <c r="B793" s="65"/>
      <c r="C793" s="65"/>
      <c r="D793" s="65"/>
      <c r="E793" s="65"/>
      <c r="F793" s="58"/>
      <c r="G793" s="58"/>
      <c r="H793" s="58"/>
      <c r="I793" s="58"/>
      <c r="J793" s="58"/>
      <c r="K793" s="66"/>
      <c r="L793" s="66"/>
      <c r="M793" s="67"/>
      <c r="N793" s="67"/>
      <c r="O793" s="67"/>
      <c r="P793" s="68"/>
      <c r="Q793" s="46"/>
    </row>
    <row r="794" spans="1:17" ht="15.75" customHeight="1">
      <c r="A794" s="7"/>
      <c r="B794" s="65"/>
      <c r="C794" s="65"/>
      <c r="D794" s="65"/>
      <c r="E794" s="65"/>
      <c r="F794" s="58"/>
      <c r="G794" s="58"/>
      <c r="H794" s="58"/>
      <c r="I794" s="58"/>
      <c r="J794" s="58"/>
      <c r="K794" s="66"/>
      <c r="L794" s="66"/>
      <c r="M794" s="67"/>
      <c r="N794" s="67"/>
      <c r="O794" s="67"/>
      <c r="P794" s="68"/>
      <c r="Q794" s="46"/>
    </row>
    <row r="795" spans="1:17" ht="15.75" customHeight="1">
      <c r="A795" s="7"/>
      <c r="B795" s="65"/>
      <c r="C795" s="65"/>
      <c r="D795" s="65"/>
      <c r="E795" s="65"/>
      <c r="F795" s="58"/>
      <c r="G795" s="58"/>
      <c r="H795" s="58"/>
      <c r="I795" s="58"/>
      <c r="J795" s="58"/>
      <c r="K795" s="66"/>
      <c r="L795" s="66"/>
      <c r="M795" s="67"/>
      <c r="N795" s="67"/>
      <c r="O795" s="67"/>
      <c r="P795" s="68"/>
      <c r="Q795" s="46"/>
    </row>
    <row r="796" spans="1:17" ht="15.75" customHeight="1">
      <c r="A796" s="7"/>
      <c r="B796" s="65"/>
      <c r="C796" s="65"/>
      <c r="D796" s="65"/>
      <c r="E796" s="65"/>
      <c r="F796" s="58"/>
      <c r="G796" s="58"/>
      <c r="H796" s="58"/>
      <c r="I796" s="58"/>
      <c r="J796" s="58"/>
      <c r="K796" s="66"/>
      <c r="L796" s="66"/>
      <c r="M796" s="67"/>
      <c r="N796" s="67"/>
      <c r="O796" s="67"/>
      <c r="P796" s="68"/>
      <c r="Q796" s="46"/>
    </row>
    <row r="797" spans="1:17" ht="15.75" customHeight="1">
      <c r="A797" s="7"/>
      <c r="B797" s="65"/>
      <c r="C797" s="65"/>
      <c r="D797" s="65"/>
      <c r="E797" s="65"/>
      <c r="F797" s="58"/>
      <c r="G797" s="58"/>
      <c r="H797" s="58"/>
      <c r="I797" s="58"/>
      <c r="J797" s="58"/>
      <c r="K797" s="66"/>
      <c r="L797" s="66"/>
      <c r="M797" s="67"/>
      <c r="N797" s="67"/>
      <c r="O797" s="67"/>
      <c r="P797" s="68"/>
      <c r="Q797" s="46"/>
    </row>
    <row r="798" spans="1:17" ht="15.75" customHeight="1">
      <c r="A798" s="7"/>
      <c r="B798" s="65"/>
      <c r="C798" s="65"/>
      <c r="D798" s="65"/>
      <c r="E798" s="65"/>
      <c r="F798" s="58"/>
      <c r="G798" s="58"/>
      <c r="H798" s="58"/>
      <c r="I798" s="58"/>
      <c r="J798" s="58"/>
      <c r="K798" s="66"/>
      <c r="L798" s="66"/>
      <c r="M798" s="67"/>
      <c r="N798" s="67"/>
      <c r="O798" s="67"/>
      <c r="P798" s="68"/>
      <c r="Q798" s="46"/>
    </row>
    <row r="799" spans="1:17" ht="15.75" customHeight="1">
      <c r="A799" s="7"/>
      <c r="B799" s="65"/>
      <c r="C799" s="65"/>
      <c r="D799" s="65"/>
      <c r="E799" s="65"/>
      <c r="F799" s="58"/>
      <c r="G799" s="58"/>
      <c r="H799" s="58"/>
      <c r="I799" s="58"/>
      <c r="J799" s="58"/>
      <c r="K799" s="66"/>
      <c r="L799" s="66"/>
      <c r="M799" s="67"/>
      <c r="N799" s="67"/>
      <c r="O799" s="67"/>
      <c r="P799" s="68"/>
      <c r="Q799" s="46"/>
    </row>
    <row r="800" spans="1:17" ht="15.75" customHeight="1">
      <c r="A800" s="7"/>
      <c r="B800" s="65"/>
      <c r="C800" s="65"/>
      <c r="D800" s="65"/>
      <c r="E800" s="65"/>
      <c r="F800" s="58"/>
      <c r="G800" s="58"/>
      <c r="H800" s="58"/>
      <c r="I800" s="58"/>
      <c r="J800" s="58"/>
      <c r="K800" s="66"/>
      <c r="L800" s="66"/>
      <c r="M800" s="67"/>
      <c r="N800" s="67"/>
      <c r="O800" s="67"/>
      <c r="P800" s="68"/>
      <c r="Q800" s="46"/>
    </row>
    <row r="801" spans="1:17" ht="15.75" customHeight="1">
      <c r="A801" s="7"/>
      <c r="B801" s="65"/>
      <c r="C801" s="65"/>
      <c r="D801" s="65"/>
      <c r="E801" s="65"/>
      <c r="F801" s="58"/>
      <c r="G801" s="58"/>
      <c r="H801" s="58"/>
      <c r="I801" s="58"/>
      <c r="J801" s="58"/>
      <c r="K801" s="66"/>
      <c r="L801" s="66"/>
      <c r="M801" s="67"/>
      <c r="N801" s="67"/>
      <c r="O801" s="67"/>
      <c r="P801" s="68"/>
      <c r="Q801" s="46"/>
    </row>
    <row r="802" spans="1:17" ht="15.75" customHeight="1">
      <c r="A802" s="7"/>
      <c r="B802" s="65"/>
      <c r="C802" s="65"/>
      <c r="D802" s="65"/>
      <c r="E802" s="65"/>
      <c r="F802" s="58"/>
      <c r="G802" s="58"/>
      <c r="H802" s="58"/>
      <c r="I802" s="58"/>
      <c r="J802" s="58"/>
      <c r="K802" s="66"/>
      <c r="L802" s="66"/>
      <c r="M802" s="67"/>
      <c r="N802" s="67"/>
      <c r="O802" s="67"/>
      <c r="P802" s="68"/>
      <c r="Q802" s="46"/>
    </row>
    <row r="803" spans="1:17" ht="15.75" customHeight="1">
      <c r="A803" s="7"/>
      <c r="B803" s="65"/>
      <c r="C803" s="65"/>
      <c r="D803" s="65"/>
      <c r="E803" s="65"/>
      <c r="F803" s="58"/>
      <c r="G803" s="58"/>
      <c r="H803" s="58"/>
      <c r="I803" s="58"/>
      <c r="J803" s="58"/>
      <c r="K803" s="66"/>
      <c r="L803" s="66"/>
      <c r="M803" s="67"/>
      <c r="N803" s="67"/>
      <c r="O803" s="67"/>
      <c r="P803" s="68"/>
      <c r="Q803" s="46"/>
    </row>
    <row r="804" spans="1:17" ht="15.75" customHeight="1">
      <c r="A804" s="7"/>
      <c r="B804" s="65"/>
      <c r="C804" s="65"/>
      <c r="D804" s="65"/>
      <c r="E804" s="65"/>
      <c r="F804" s="58"/>
      <c r="G804" s="58"/>
      <c r="H804" s="58"/>
      <c r="I804" s="58"/>
      <c r="J804" s="58"/>
      <c r="K804" s="66"/>
      <c r="L804" s="66"/>
      <c r="M804" s="67"/>
      <c r="N804" s="67"/>
      <c r="O804" s="67"/>
      <c r="P804" s="68"/>
      <c r="Q804" s="46"/>
    </row>
    <row r="805" spans="1:17" ht="15.75" customHeight="1">
      <c r="A805" s="7"/>
      <c r="B805" s="65"/>
      <c r="C805" s="65"/>
      <c r="D805" s="65"/>
      <c r="E805" s="65"/>
      <c r="F805" s="58"/>
      <c r="G805" s="58"/>
      <c r="H805" s="58"/>
      <c r="I805" s="58"/>
      <c r="J805" s="58"/>
      <c r="K805" s="66"/>
      <c r="L805" s="66"/>
      <c r="M805" s="67"/>
      <c r="N805" s="67"/>
      <c r="O805" s="67"/>
      <c r="P805" s="68"/>
      <c r="Q805" s="46"/>
    </row>
    <row r="806" spans="1:17" ht="15.75" customHeight="1">
      <c r="A806" s="7"/>
      <c r="B806" s="65"/>
      <c r="C806" s="65"/>
      <c r="D806" s="65"/>
      <c r="E806" s="65"/>
      <c r="F806" s="58"/>
      <c r="G806" s="58"/>
      <c r="H806" s="58"/>
      <c r="I806" s="58"/>
      <c r="J806" s="58"/>
      <c r="K806" s="66"/>
      <c r="L806" s="66"/>
      <c r="M806" s="67"/>
      <c r="N806" s="67"/>
      <c r="O806" s="67"/>
      <c r="P806" s="68"/>
      <c r="Q806" s="46"/>
    </row>
    <row r="807" spans="1:17" ht="15.75" customHeight="1">
      <c r="A807" s="7"/>
      <c r="B807" s="65"/>
      <c r="C807" s="65"/>
      <c r="D807" s="65"/>
      <c r="E807" s="65"/>
      <c r="F807" s="58"/>
      <c r="G807" s="58"/>
      <c r="H807" s="58"/>
      <c r="I807" s="58"/>
      <c r="J807" s="58"/>
      <c r="K807" s="66"/>
      <c r="L807" s="66"/>
      <c r="M807" s="67"/>
      <c r="N807" s="67"/>
      <c r="O807" s="67"/>
      <c r="P807" s="68"/>
      <c r="Q807" s="46"/>
    </row>
    <row r="808" spans="1:17" ht="15.75" customHeight="1">
      <c r="A808" s="7"/>
      <c r="B808" s="65"/>
      <c r="C808" s="65"/>
      <c r="D808" s="65"/>
      <c r="E808" s="65"/>
      <c r="F808" s="58"/>
      <c r="G808" s="58"/>
      <c r="H808" s="58"/>
      <c r="I808" s="58"/>
      <c r="J808" s="58"/>
      <c r="K808" s="66"/>
      <c r="L808" s="66"/>
      <c r="M808" s="67"/>
      <c r="N808" s="67"/>
      <c r="O808" s="67"/>
      <c r="P808" s="68"/>
      <c r="Q808" s="46"/>
    </row>
    <row r="809" spans="1:17" ht="15.75" customHeight="1">
      <c r="A809" s="7"/>
      <c r="B809" s="65"/>
      <c r="C809" s="65"/>
      <c r="D809" s="65"/>
      <c r="E809" s="65"/>
      <c r="F809" s="58"/>
      <c r="G809" s="58"/>
      <c r="H809" s="58"/>
      <c r="I809" s="58"/>
      <c r="J809" s="58"/>
      <c r="K809" s="66"/>
      <c r="L809" s="66"/>
      <c r="M809" s="67"/>
      <c r="N809" s="67"/>
      <c r="O809" s="67"/>
      <c r="P809" s="68"/>
      <c r="Q809" s="46"/>
    </row>
    <row r="810" spans="1:17" ht="15.75" customHeight="1">
      <c r="A810" s="7"/>
      <c r="B810" s="65"/>
      <c r="C810" s="65"/>
      <c r="D810" s="65"/>
      <c r="E810" s="65"/>
      <c r="F810" s="58"/>
      <c r="G810" s="58"/>
      <c r="H810" s="58"/>
      <c r="I810" s="58"/>
      <c r="J810" s="58"/>
      <c r="K810" s="66"/>
      <c r="L810" s="66"/>
      <c r="M810" s="67"/>
      <c r="N810" s="67"/>
      <c r="O810" s="67"/>
      <c r="P810" s="68"/>
      <c r="Q810" s="46"/>
    </row>
    <row r="811" spans="1:17" ht="15.75" customHeight="1">
      <c r="A811" s="7"/>
      <c r="B811" s="65"/>
      <c r="C811" s="65"/>
      <c r="D811" s="65"/>
      <c r="E811" s="65"/>
      <c r="F811" s="58"/>
      <c r="G811" s="58"/>
      <c r="H811" s="58"/>
      <c r="I811" s="58"/>
      <c r="J811" s="58"/>
      <c r="K811" s="66"/>
      <c r="L811" s="66"/>
      <c r="M811" s="67"/>
      <c r="N811" s="67"/>
      <c r="O811" s="67"/>
      <c r="P811" s="68"/>
      <c r="Q811" s="46"/>
    </row>
    <row r="812" spans="1:17" ht="15.75" customHeight="1">
      <c r="A812" s="7"/>
      <c r="B812" s="65"/>
      <c r="C812" s="65"/>
      <c r="D812" s="65"/>
      <c r="E812" s="65"/>
      <c r="F812" s="58"/>
      <c r="G812" s="58"/>
      <c r="H812" s="58"/>
      <c r="I812" s="58"/>
      <c r="J812" s="58"/>
      <c r="K812" s="66"/>
      <c r="L812" s="66"/>
      <c r="M812" s="67"/>
      <c r="N812" s="67"/>
      <c r="O812" s="67"/>
      <c r="P812" s="68"/>
      <c r="Q812" s="46"/>
    </row>
    <row r="813" spans="1:17" ht="15.75" customHeight="1">
      <c r="A813" s="7"/>
      <c r="B813" s="65"/>
      <c r="C813" s="65"/>
      <c r="D813" s="65"/>
      <c r="E813" s="65"/>
      <c r="F813" s="58"/>
      <c r="G813" s="58"/>
      <c r="H813" s="58"/>
      <c r="I813" s="58"/>
      <c r="J813" s="58"/>
      <c r="K813" s="66"/>
      <c r="L813" s="66"/>
      <c r="M813" s="67"/>
      <c r="N813" s="67"/>
      <c r="O813" s="67"/>
      <c r="P813" s="68"/>
      <c r="Q813" s="46"/>
    </row>
    <row r="814" spans="1:17" ht="15.75" customHeight="1">
      <c r="A814" s="7"/>
      <c r="B814" s="65"/>
      <c r="C814" s="65"/>
      <c r="D814" s="65"/>
      <c r="E814" s="65"/>
      <c r="F814" s="58"/>
      <c r="G814" s="58"/>
      <c r="H814" s="58"/>
      <c r="I814" s="58"/>
      <c r="J814" s="58"/>
      <c r="K814" s="66"/>
      <c r="L814" s="66"/>
      <c r="M814" s="67"/>
      <c r="N814" s="67"/>
      <c r="O814" s="67"/>
      <c r="P814" s="68"/>
      <c r="Q814" s="46"/>
    </row>
    <row r="815" spans="1:17" ht="15.75" customHeight="1">
      <c r="A815" s="7"/>
      <c r="B815" s="65"/>
      <c r="C815" s="65"/>
      <c r="D815" s="65"/>
      <c r="E815" s="65"/>
      <c r="F815" s="58"/>
      <c r="G815" s="58"/>
      <c r="H815" s="58"/>
      <c r="I815" s="58"/>
      <c r="J815" s="58"/>
      <c r="K815" s="66"/>
      <c r="L815" s="66"/>
      <c r="M815" s="67"/>
      <c r="N815" s="67"/>
      <c r="O815" s="67"/>
      <c r="P815" s="68"/>
      <c r="Q815" s="46"/>
    </row>
    <row r="816" spans="1:17" ht="15.75" customHeight="1">
      <c r="A816" s="7"/>
      <c r="B816" s="65"/>
      <c r="C816" s="65"/>
      <c r="D816" s="65"/>
      <c r="E816" s="65"/>
      <c r="F816" s="58"/>
      <c r="G816" s="58"/>
      <c r="H816" s="58"/>
      <c r="I816" s="58"/>
      <c r="J816" s="58"/>
      <c r="K816" s="66"/>
      <c r="L816" s="66"/>
      <c r="M816" s="67"/>
      <c r="N816" s="67"/>
      <c r="O816" s="67"/>
      <c r="P816" s="68"/>
      <c r="Q816" s="46"/>
    </row>
    <row r="817" spans="1:17" ht="15.75" customHeight="1">
      <c r="A817" s="7"/>
      <c r="B817" s="65"/>
      <c r="C817" s="65"/>
      <c r="D817" s="65"/>
      <c r="E817" s="65"/>
      <c r="F817" s="58"/>
      <c r="G817" s="58"/>
      <c r="H817" s="58"/>
      <c r="I817" s="58"/>
      <c r="J817" s="58"/>
      <c r="K817" s="66"/>
      <c r="L817" s="66"/>
      <c r="M817" s="67"/>
      <c r="N817" s="67"/>
      <c r="O817" s="67"/>
      <c r="P817" s="68"/>
      <c r="Q817" s="46"/>
    </row>
    <row r="818" spans="1:17" ht="15.75" customHeight="1">
      <c r="A818" s="7"/>
      <c r="B818" s="65"/>
      <c r="C818" s="65"/>
      <c r="D818" s="65"/>
      <c r="E818" s="65"/>
      <c r="F818" s="58"/>
      <c r="G818" s="58"/>
      <c r="H818" s="58"/>
      <c r="I818" s="58"/>
      <c r="J818" s="58"/>
      <c r="K818" s="66"/>
      <c r="L818" s="66"/>
      <c r="M818" s="67"/>
      <c r="N818" s="67"/>
      <c r="O818" s="67"/>
      <c r="P818" s="68"/>
      <c r="Q818" s="46"/>
    </row>
    <row r="819" spans="1:17" ht="15.75" customHeight="1">
      <c r="A819" s="7"/>
      <c r="B819" s="65"/>
      <c r="C819" s="65"/>
      <c r="D819" s="65"/>
      <c r="E819" s="65"/>
      <c r="F819" s="58"/>
      <c r="G819" s="58"/>
      <c r="H819" s="58"/>
      <c r="I819" s="58"/>
      <c r="J819" s="58"/>
      <c r="K819" s="66"/>
      <c r="L819" s="66"/>
      <c r="M819" s="67"/>
      <c r="N819" s="67"/>
      <c r="O819" s="67"/>
      <c r="P819" s="68"/>
      <c r="Q819" s="46"/>
    </row>
    <row r="820" spans="1:17" ht="15.75" customHeight="1">
      <c r="A820" s="7"/>
      <c r="B820" s="65"/>
      <c r="C820" s="65"/>
      <c r="D820" s="65"/>
      <c r="E820" s="65"/>
      <c r="F820" s="58"/>
      <c r="G820" s="58"/>
      <c r="H820" s="58"/>
      <c r="I820" s="58"/>
      <c r="J820" s="58"/>
      <c r="K820" s="66"/>
      <c r="L820" s="66"/>
      <c r="M820" s="67"/>
      <c r="N820" s="67"/>
      <c r="O820" s="67"/>
      <c r="P820" s="68"/>
      <c r="Q820" s="46"/>
    </row>
    <row r="821" spans="1:17" ht="15.75" customHeight="1">
      <c r="A821" s="7"/>
      <c r="B821" s="65"/>
      <c r="C821" s="65"/>
      <c r="D821" s="65"/>
      <c r="E821" s="65"/>
      <c r="F821" s="58"/>
      <c r="G821" s="58"/>
      <c r="H821" s="58"/>
      <c r="I821" s="58"/>
      <c r="J821" s="58"/>
      <c r="K821" s="66"/>
      <c r="L821" s="66"/>
      <c r="M821" s="67"/>
      <c r="N821" s="67"/>
      <c r="O821" s="67"/>
      <c r="P821" s="68"/>
      <c r="Q821" s="46"/>
    </row>
    <row r="822" spans="1:17" ht="15.75" customHeight="1">
      <c r="A822" s="7"/>
      <c r="B822" s="65"/>
      <c r="C822" s="65"/>
      <c r="D822" s="65"/>
      <c r="E822" s="65"/>
      <c r="F822" s="58"/>
      <c r="G822" s="58"/>
      <c r="H822" s="58"/>
      <c r="I822" s="58"/>
      <c r="J822" s="58"/>
      <c r="K822" s="66"/>
      <c r="L822" s="66"/>
      <c r="M822" s="67"/>
      <c r="N822" s="67"/>
      <c r="O822" s="67"/>
      <c r="P822" s="68"/>
      <c r="Q822" s="46"/>
    </row>
    <row r="823" spans="1:17" ht="15.75" customHeight="1">
      <c r="A823" s="7"/>
      <c r="B823" s="65"/>
      <c r="C823" s="65"/>
      <c r="D823" s="65"/>
      <c r="E823" s="65"/>
      <c r="F823" s="58"/>
      <c r="G823" s="58"/>
      <c r="H823" s="58"/>
      <c r="I823" s="58"/>
      <c r="J823" s="58"/>
      <c r="K823" s="66"/>
      <c r="L823" s="66"/>
      <c r="M823" s="67"/>
      <c r="N823" s="67"/>
      <c r="O823" s="67"/>
      <c r="P823" s="68"/>
      <c r="Q823" s="46"/>
    </row>
    <row r="824" spans="1:17" ht="15.75" customHeight="1">
      <c r="A824" s="7"/>
      <c r="B824" s="65"/>
      <c r="C824" s="65"/>
      <c r="D824" s="65"/>
      <c r="E824" s="65"/>
      <c r="F824" s="58"/>
      <c r="G824" s="58"/>
      <c r="H824" s="58"/>
      <c r="I824" s="58"/>
      <c r="J824" s="58"/>
      <c r="K824" s="66"/>
      <c r="L824" s="66"/>
      <c r="M824" s="67"/>
      <c r="N824" s="67"/>
      <c r="O824" s="67"/>
      <c r="P824" s="68"/>
      <c r="Q824" s="46"/>
    </row>
    <row r="825" spans="1:17" ht="15.75" customHeight="1">
      <c r="A825" s="7"/>
      <c r="B825" s="65"/>
      <c r="C825" s="65"/>
      <c r="D825" s="65"/>
      <c r="E825" s="65"/>
      <c r="F825" s="58"/>
      <c r="G825" s="58"/>
      <c r="H825" s="58"/>
      <c r="I825" s="58"/>
      <c r="J825" s="58"/>
      <c r="K825" s="66"/>
      <c r="L825" s="66"/>
      <c r="M825" s="67"/>
      <c r="N825" s="67"/>
      <c r="O825" s="67"/>
      <c r="P825" s="68"/>
      <c r="Q825" s="46"/>
    </row>
    <row r="826" spans="1:17" ht="15.75" customHeight="1">
      <c r="A826" s="7"/>
      <c r="B826" s="65"/>
      <c r="C826" s="65"/>
      <c r="D826" s="65"/>
      <c r="E826" s="65"/>
      <c r="F826" s="58"/>
      <c r="G826" s="58"/>
      <c r="H826" s="58"/>
      <c r="I826" s="58"/>
      <c r="J826" s="58"/>
      <c r="K826" s="66"/>
      <c r="L826" s="66"/>
      <c r="M826" s="67"/>
      <c r="N826" s="67"/>
      <c r="O826" s="67"/>
      <c r="P826" s="68"/>
      <c r="Q826" s="46"/>
    </row>
    <row r="827" spans="1:17" ht="15.75" customHeight="1">
      <c r="A827" s="7"/>
      <c r="B827" s="65"/>
      <c r="C827" s="65"/>
      <c r="D827" s="65"/>
      <c r="E827" s="65"/>
      <c r="F827" s="58"/>
      <c r="G827" s="58"/>
      <c r="H827" s="58"/>
      <c r="I827" s="58"/>
      <c r="J827" s="58"/>
      <c r="K827" s="66"/>
      <c r="L827" s="66"/>
      <c r="M827" s="67"/>
      <c r="N827" s="67"/>
      <c r="O827" s="67"/>
      <c r="P827" s="68"/>
      <c r="Q827" s="46"/>
    </row>
    <row r="828" spans="1:17" ht="15.75" customHeight="1">
      <c r="A828" s="7"/>
      <c r="B828" s="65"/>
      <c r="C828" s="65"/>
      <c r="D828" s="65"/>
      <c r="E828" s="65"/>
      <c r="F828" s="58"/>
      <c r="G828" s="58"/>
      <c r="H828" s="58"/>
      <c r="I828" s="58"/>
      <c r="J828" s="58"/>
      <c r="K828" s="66"/>
      <c r="L828" s="66"/>
      <c r="M828" s="67"/>
      <c r="N828" s="67"/>
      <c r="O828" s="67"/>
      <c r="P828" s="68"/>
      <c r="Q828" s="46"/>
    </row>
    <row r="829" spans="1:17" ht="15.75" customHeight="1">
      <c r="A829" s="7"/>
      <c r="B829" s="65"/>
      <c r="C829" s="65"/>
      <c r="D829" s="65"/>
      <c r="E829" s="65"/>
      <c r="F829" s="58"/>
      <c r="G829" s="58"/>
      <c r="H829" s="58"/>
      <c r="I829" s="58"/>
      <c r="J829" s="58"/>
      <c r="K829" s="66"/>
      <c r="L829" s="66"/>
      <c r="M829" s="67"/>
      <c r="N829" s="67"/>
      <c r="O829" s="67"/>
      <c r="P829" s="68"/>
      <c r="Q829" s="46"/>
    </row>
    <row r="830" spans="1:17" ht="15.75" customHeight="1">
      <c r="A830" s="7"/>
      <c r="B830" s="65"/>
      <c r="C830" s="65"/>
      <c r="D830" s="65"/>
      <c r="E830" s="65"/>
      <c r="F830" s="58"/>
      <c r="G830" s="58"/>
      <c r="H830" s="58"/>
      <c r="I830" s="58"/>
      <c r="J830" s="58"/>
      <c r="K830" s="66"/>
      <c r="L830" s="66"/>
      <c r="M830" s="67"/>
      <c r="N830" s="67"/>
      <c r="O830" s="67"/>
      <c r="P830" s="68"/>
      <c r="Q830" s="46"/>
    </row>
    <row r="831" spans="1:17" ht="15.75" customHeight="1">
      <c r="A831" s="7"/>
      <c r="B831" s="65"/>
      <c r="C831" s="65"/>
      <c r="D831" s="65"/>
      <c r="E831" s="65"/>
      <c r="F831" s="58"/>
      <c r="G831" s="58"/>
      <c r="H831" s="58"/>
      <c r="I831" s="58"/>
      <c r="J831" s="58"/>
      <c r="K831" s="66"/>
      <c r="L831" s="66"/>
      <c r="M831" s="67"/>
      <c r="N831" s="67"/>
      <c r="O831" s="67"/>
      <c r="P831" s="68"/>
      <c r="Q831" s="46"/>
    </row>
    <row r="832" spans="1:17" ht="15.75" customHeight="1">
      <c r="A832" s="7"/>
      <c r="B832" s="65"/>
      <c r="C832" s="65"/>
      <c r="D832" s="65"/>
      <c r="E832" s="65"/>
      <c r="F832" s="58"/>
      <c r="G832" s="58"/>
      <c r="H832" s="58"/>
      <c r="I832" s="58"/>
      <c r="J832" s="58"/>
      <c r="K832" s="66"/>
      <c r="L832" s="66"/>
      <c r="M832" s="67"/>
      <c r="N832" s="67"/>
      <c r="O832" s="67"/>
      <c r="P832" s="68"/>
      <c r="Q832" s="46"/>
    </row>
    <row r="833" spans="1:17" ht="15.75" customHeight="1">
      <c r="A833" s="7"/>
      <c r="B833" s="65"/>
      <c r="C833" s="65"/>
      <c r="D833" s="65"/>
      <c r="E833" s="65"/>
      <c r="F833" s="58"/>
      <c r="G833" s="58"/>
      <c r="H833" s="58"/>
      <c r="I833" s="58"/>
      <c r="J833" s="58"/>
      <c r="K833" s="66"/>
      <c r="L833" s="66"/>
      <c r="M833" s="67"/>
      <c r="N833" s="67"/>
      <c r="O833" s="67"/>
      <c r="P833" s="68"/>
      <c r="Q833" s="46"/>
    </row>
    <row r="834" spans="1:17" ht="15.75" customHeight="1">
      <c r="A834" s="7"/>
      <c r="B834" s="65"/>
      <c r="C834" s="65"/>
      <c r="D834" s="65"/>
      <c r="E834" s="65"/>
      <c r="F834" s="58"/>
      <c r="G834" s="58"/>
      <c r="H834" s="58"/>
      <c r="I834" s="58"/>
      <c r="J834" s="58"/>
      <c r="K834" s="66"/>
      <c r="L834" s="66"/>
      <c r="M834" s="67"/>
      <c r="N834" s="67"/>
      <c r="O834" s="67"/>
      <c r="P834" s="68"/>
      <c r="Q834" s="46"/>
    </row>
    <row r="835" spans="1:17" ht="15.75" customHeight="1">
      <c r="A835" s="7"/>
      <c r="B835" s="65"/>
      <c r="C835" s="65"/>
      <c r="D835" s="65"/>
      <c r="E835" s="65"/>
      <c r="F835" s="58"/>
      <c r="G835" s="58"/>
      <c r="H835" s="58"/>
      <c r="I835" s="58"/>
      <c r="J835" s="58"/>
      <c r="K835" s="66"/>
      <c r="L835" s="66"/>
      <c r="M835" s="67"/>
      <c r="N835" s="67"/>
      <c r="O835" s="67"/>
      <c r="P835" s="68"/>
      <c r="Q835" s="46"/>
    </row>
    <row r="836" spans="1:17" ht="15.75" customHeight="1">
      <c r="A836" s="7"/>
      <c r="B836" s="65"/>
      <c r="C836" s="65"/>
      <c r="D836" s="65"/>
      <c r="E836" s="65"/>
      <c r="F836" s="58"/>
      <c r="G836" s="58"/>
      <c r="H836" s="58"/>
      <c r="I836" s="58"/>
      <c r="J836" s="58"/>
      <c r="K836" s="66"/>
      <c r="L836" s="66"/>
      <c r="M836" s="67"/>
      <c r="N836" s="67"/>
      <c r="O836" s="67"/>
      <c r="P836" s="68"/>
      <c r="Q836" s="46"/>
    </row>
    <row r="837" spans="1:17" ht="15.75" customHeight="1">
      <c r="A837" s="7"/>
      <c r="B837" s="65"/>
      <c r="C837" s="65"/>
      <c r="D837" s="65"/>
      <c r="E837" s="65"/>
      <c r="F837" s="58"/>
      <c r="G837" s="58"/>
      <c r="H837" s="58"/>
      <c r="I837" s="58"/>
      <c r="J837" s="58"/>
      <c r="K837" s="66"/>
      <c r="L837" s="66"/>
      <c r="M837" s="67"/>
      <c r="N837" s="67"/>
      <c r="O837" s="67"/>
      <c r="P837" s="68"/>
      <c r="Q837" s="46"/>
    </row>
    <row r="838" spans="1:17" ht="15.75" customHeight="1">
      <c r="A838" s="7"/>
      <c r="B838" s="65"/>
      <c r="C838" s="65"/>
      <c r="D838" s="65"/>
      <c r="E838" s="65"/>
      <c r="F838" s="58"/>
      <c r="G838" s="58"/>
      <c r="H838" s="58"/>
      <c r="I838" s="58"/>
      <c r="J838" s="58"/>
      <c r="K838" s="66"/>
      <c r="L838" s="66"/>
      <c r="M838" s="67"/>
      <c r="N838" s="67"/>
      <c r="O838" s="67"/>
      <c r="P838" s="68"/>
      <c r="Q838" s="46"/>
    </row>
    <row r="839" spans="1:17" ht="15.75" customHeight="1">
      <c r="A839" s="7"/>
      <c r="B839" s="65"/>
      <c r="C839" s="65"/>
      <c r="D839" s="65"/>
      <c r="E839" s="65"/>
      <c r="F839" s="58"/>
      <c r="G839" s="58"/>
      <c r="H839" s="58"/>
      <c r="I839" s="58"/>
      <c r="J839" s="58"/>
      <c r="K839" s="66"/>
      <c r="L839" s="66"/>
      <c r="M839" s="67"/>
      <c r="N839" s="67"/>
      <c r="O839" s="67"/>
      <c r="P839" s="68"/>
      <c r="Q839" s="46"/>
    </row>
    <row r="840" spans="1:17" ht="15.75" customHeight="1">
      <c r="A840" s="7"/>
      <c r="B840" s="65"/>
      <c r="C840" s="65"/>
      <c r="D840" s="65"/>
      <c r="E840" s="65"/>
      <c r="F840" s="58"/>
      <c r="G840" s="58"/>
      <c r="H840" s="58"/>
      <c r="I840" s="58"/>
      <c r="J840" s="58"/>
      <c r="K840" s="66"/>
      <c r="L840" s="66"/>
      <c r="M840" s="67"/>
      <c r="N840" s="67"/>
      <c r="O840" s="67"/>
      <c r="P840" s="68"/>
      <c r="Q840" s="46"/>
    </row>
    <row r="841" spans="1:17" ht="15.75" customHeight="1">
      <c r="A841" s="7"/>
      <c r="B841" s="65"/>
      <c r="C841" s="65"/>
      <c r="D841" s="65"/>
      <c r="E841" s="65"/>
      <c r="F841" s="58"/>
      <c r="G841" s="58"/>
      <c r="H841" s="58"/>
      <c r="I841" s="58"/>
      <c r="J841" s="58"/>
      <c r="K841" s="66"/>
      <c r="L841" s="66"/>
      <c r="M841" s="67"/>
      <c r="N841" s="67"/>
      <c r="O841" s="67"/>
      <c r="P841" s="68"/>
      <c r="Q841" s="46"/>
    </row>
    <row r="842" spans="1:17" ht="15.75" customHeight="1">
      <c r="A842" s="7"/>
      <c r="B842" s="65"/>
      <c r="C842" s="65"/>
      <c r="D842" s="65"/>
      <c r="E842" s="65"/>
      <c r="F842" s="58"/>
      <c r="G842" s="58"/>
      <c r="H842" s="58"/>
      <c r="I842" s="58"/>
      <c r="J842" s="58"/>
      <c r="K842" s="66"/>
      <c r="L842" s="66"/>
      <c r="M842" s="67"/>
      <c r="N842" s="67"/>
      <c r="O842" s="67"/>
      <c r="P842" s="68"/>
      <c r="Q842" s="46"/>
    </row>
    <row r="843" spans="1:17" ht="15.75" customHeight="1">
      <c r="A843" s="7"/>
      <c r="B843" s="65"/>
      <c r="C843" s="65"/>
      <c r="D843" s="65"/>
      <c r="E843" s="65"/>
      <c r="F843" s="58"/>
      <c r="G843" s="58"/>
      <c r="H843" s="58"/>
      <c r="I843" s="58"/>
      <c r="J843" s="58"/>
      <c r="K843" s="66"/>
      <c r="L843" s="66"/>
      <c r="M843" s="67"/>
      <c r="N843" s="67"/>
      <c r="O843" s="67"/>
      <c r="P843" s="68"/>
      <c r="Q843" s="46"/>
    </row>
    <row r="844" spans="1:17" ht="15.75" customHeight="1">
      <c r="A844" s="7"/>
      <c r="B844" s="65"/>
      <c r="C844" s="65"/>
      <c r="D844" s="65"/>
      <c r="E844" s="65"/>
      <c r="F844" s="58"/>
      <c r="G844" s="58"/>
      <c r="H844" s="58"/>
      <c r="I844" s="58"/>
      <c r="J844" s="58"/>
      <c r="K844" s="66"/>
      <c r="L844" s="66"/>
      <c r="M844" s="67"/>
      <c r="N844" s="67"/>
      <c r="O844" s="67"/>
      <c r="P844" s="68"/>
      <c r="Q844" s="46"/>
    </row>
    <row r="845" spans="1:17" ht="15.75" customHeight="1">
      <c r="A845" s="7"/>
      <c r="B845" s="65"/>
      <c r="C845" s="65"/>
      <c r="D845" s="65"/>
      <c r="E845" s="65"/>
      <c r="F845" s="58"/>
      <c r="G845" s="58"/>
      <c r="H845" s="58"/>
      <c r="I845" s="58"/>
      <c r="J845" s="58"/>
      <c r="K845" s="66"/>
      <c r="L845" s="66"/>
      <c r="M845" s="67"/>
      <c r="N845" s="67"/>
      <c r="O845" s="67"/>
      <c r="P845" s="68"/>
      <c r="Q845" s="46"/>
    </row>
    <row r="846" spans="1:17" ht="15.75" customHeight="1">
      <c r="A846" s="7"/>
      <c r="B846" s="65"/>
      <c r="C846" s="65"/>
      <c r="D846" s="65"/>
      <c r="E846" s="65"/>
      <c r="F846" s="58"/>
      <c r="G846" s="58"/>
      <c r="H846" s="58"/>
      <c r="I846" s="58"/>
      <c r="J846" s="58"/>
      <c r="K846" s="66"/>
      <c r="L846" s="66"/>
      <c r="M846" s="67"/>
      <c r="N846" s="67"/>
      <c r="O846" s="67"/>
      <c r="P846" s="68"/>
      <c r="Q846" s="46"/>
    </row>
    <row r="847" spans="1:17" ht="15.75" customHeight="1">
      <c r="A847" s="7"/>
      <c r="B847" s="65"/>
      <c r="C847" s="65"/>
      <c r="D847" s="65"/>
      <c r="E847" s="65"/>
      <c r="F847" s="58"/>
      <c r="G847" s="58"/>
      <c r="H847" s="58"/>
      <c r="I847" s="58"/>
      <c r="J847" s="58"/>
      <c r="K847" s="66"/>
      <c r="L847" s="66"/>
      <c r="M847" s="67"/>
      <c r="N847" s="67"/>
      <c r="O847" s="67"/>
      <c r="P847" s="68"/>
      <c r="Q847" s="46"/>
    </row>
    <row r="848" spans="1:17" ht="15.75" customHeight="1">
      <c r="A848" s="7"/>
      <c r="B848" s="65"/>
      <c r="C848" s="65"/>
      <c r="D848" s="65"/>
      <c r="E848" s="65"/>
      <c r="F848" s="58"/>
      <c r="G848" s="58"/>
      <c r="H848" s="58"/>
      <c r="I848" s="58"/>
      <c r="J848" s="58"/>
      <c r="K848" s="66"/>
      <c r="L848" s="66"/>
      <c r="M848" s="67"/>
      <c r="N848" s="67"/>
      <c r="O848" s="67"/>
      <c r="P848" s="68"/>
      <c r="Q848" s="46"/>
    </row>
    <row r="849" spans="1:17" ht="15.75" customHeight="1">
      <c r="A849" s="7"/>
      <c r="B849" s="65"/>
      <c r="C849" s="65"/>
      <c r="D849" s="65"/>
      <c r="E849" s="65"/>
      <c r="F849" s="58"/>
      <c r="G849" s="58"/>
      <c r="H849" s="58"/>
      <c r="I849" s="58"/>
      <c r="J849" s="58"/>
      <c r="K849" s="66"/>
      <c r="L849" s="66"/>
      <c r="M849" s="67"/>
      <c r="N849" s="67"/>
      <c r="O849" s="67"/>
      <c r="P849" s="68"/>
      <c r="Q849" s="46"/>
    </row>
    <row r="850" spans="1:17" ht="15.75" customHeight="1">
      <c r="A850" s="7"/>
      <c r="B850" s="65"/>
      <c r="C850" s="65"/>
      <c r="D850" s="65"/>
      <c r="E850" s="65"/>
      <c r="F850" s="58"/>
      <c r="G850" s="58"/>
      <c r="H850" s="58"/>
      <c r="I850" s="58"/>
      <c r="J850" s="58"/>
      <c r="K850" s="66"/>
      <c r="L850" s="66"/>
      <c r="M850" s="67"/>
      <c r="N850" s="67"/>
      <c r="O850" s="67"/>
      <c r="P850" s="68"/>
      <c r="Q850" s="46"/>
    </row>
    <row r="851" spans="1:17" ht="15.75" customHeight="1">
      <c r="A851" s="7"/>
      <c r="B851" s="65"/>
      <c r="C851" s="65"/>
      <c r="D851" s="65"/>
      <c r="E851" s="65"/>
      <c r="F851" s="58"/>
      <c r="G851" s="58"/>
      <c r="H851" s="58"/>
      <c r="I851" s="58"/>
      <c r="J851" s="58"/>
      <c r="K851" s="66"/>
      <c r="L851" s="66"/>
      <c r="M851" s="67"/>
      <c r="N851" s="67"/>
      <c r="O851" s="67"/>
      <c r="P851" s="68"/>
      <c r="Q851" s="46"/>
    </row>
    <row r="852" spans="1:17" ht="15.75" customHeight="1">
      <c r="A852" s="7"/>
      <c r="B852" s="65"/>
      <c r="C852" s="65"/>
      <c r="D852" s="65"/>
      <c r="E852" s="65"/>
      <c r="F852" s="58"/>
      <c r="G852" s="58"/>
      <c r="H852" s="58"/>
      <c r="I852" s="58"/>
      <c r="J852" s="58"/>
      <c r="K852" s="66"/>
      <c r="L852" s="66"/>
      <c r="M852" s="67"/>
      <c r="N852" s="67"/>
      <c r="O852" s="67"/>
      <c r="P852" s="68"/>
      <c r="Q852" s="46"/>
    </row>
    <row r="853" spans="1:17" ht="15.75" customHeight="1">
      <c r="A853" s="7"/>
      <c r="B853" s="65"/>
      <c r="C853" s="65"/>
      <c r="D853" s="65"/>
      <c r="E853" s="65"/>
      <c r="F853" s="58"/>
      <c r="G853" s="58"/>
      <c r="H853" s="58"/>
      <c r="I853" s="58"/>
      <c r="J853" s="58"/>
      <c r="K853" s="66"/>
      <c r="L853" s="66"/>
      <c r="M853" s="67"/>
      <c r="N853" s="67"/>
      <c r="O853" s="67"/>
      <c r="P853" s="68"/>
      <c r="Q853" s="46"/>
    </row>
    <row r="854" spans="1:17" ht="15.75" customHeight="1">
      <c r="A854" s="7"/>
      <c r="B854" s="65"/>
      <c r="C854" s="65"/>
      <c r="D854" s="65"/>
      <c r="E854" s="65"/>
      <c r="F854" s="58"/>
      <c r="G854" s="58"/>
      <c r="H854" s="58"/>
      <c r="I854" s="58"/>
      <c r="J854" s="58"/>
      <c r="K854" s="66"/>
      <c r="L854" s="66"/>
      <c r="M854" s="67"/>
      <c r="N854" s="67"/>
      <c r="O854" s="67"/>
      <c r="P854" s="68"/>
      <c r="Q854" s="46"/>
    </row>
    <row r="855" spans="1:17" ht="15.75" customHeight="1">
      <c r="A855" s="7"/>
      <c r="B855" s="65"/>
      <c r="C855" s="65"/>
      <c r="D855" s="65"/>
      <c r="E855" s="65"/>
      <c r="F855" s="58"/>
      <c r="G855" s="58"/>
      <c r="H855" s="58"/>
      <c r="I855" s="58"/>
      <c r="J855" s="58"/>
      <c r="K855" s="66"/>
      <c r="L855" s="66"/>
      <c r="M855" s="67"/>
      <c r="N855" s="67"/>
      <c r="O855" s="67"/>
      <c r="P855" s="68"/>
      <c r="Q855" s="46"/>
    </row>
    <row r="856" spans="1:17" ht="15.75" customHeight="1">
      <c r="A856" s="7"/>
      <c r="B856" s="65"/>
      <c r="C856" s="65"/>
      <c r="D856" s="65"/>
      <c r="E856" s="65"/>
      <c r="F856" s="58"/>
      <c r="G856" s="58"/>
      <c r="H856" s="58"/>
      <c r="I856" s="58"/>
      <c r="J856" s="58"/>
      <c r="K856" s="66"/>
      <c r="L856" s="66"/>
      <c r="M856" s="67"/>
      <c r="N856" s="67"/>
      <c r="O856" s="67"/>
      <c r="P856" s="68"/>
      <c r="Q856" s="46"/>
    </row>
    <row r="857" spans="1:17" ht="15.75" customHeight="1">
      <c r="A857" s="7"/>
      <c r="B857" s="65"/>
      <c r="C857" s="65"/>
      <c r="D857" s="65"/>
      <c r="E857" s="65"/>
      <c r="F857" s="58"/>
      <c r="G857" s="58"/>
      <c r="H857" s="58"/>
      <c r="I857" s="58"/>
      <c r="J857" s="58"/>
      <c r="K857" s="66"/>
      <c r="L857" s="66"/>
      <c r="M857" s="67"/>
      <c r="N857" s="67"/>
      <c r="O857" s="67"/>
      <c r="P857" s="68"/>
      <c r="Q857" s="46"/>
    </row>
    <row r="858" spans="1:17" ht="15.75" customHeight="1">
      <c r="A858" s="7"/>
      <c r="B858" s="65"/>
      <c r="C858" s="65"/>
      <c r="D858" s="65"/>
      <c r="E858" s="65"/>
      <c r="F858" s="58"/>
      <c r="G858" s="58"/>
      <c r="H858" s="58"/>
      <c r="I858" s="58"/>
      <c r="J858" s="58"/>
      <c r="K858" s="66"/>
      <c r="L858" s="66"/>
      <c r="M858" s="67"/>
      <c r="N858" s="67"/>
      <c r="O858" s="67"/>
      <c r="P858" s="68"/>
      <c r="Q858" s="46"/>
    </row>
    <row r="859" spans="1:17" ht="15.75" customHeight="1">
      <c r="A859" s="7"/>
      <c r="B859" s="65"/>
      <c r="C859" s="65"/>
      <c r="D859" s="65"/>
      <c r="E859" s="65"/>
      <c r="F859" s="58"/>
      <c r="G859" s="58"/>
      <c r="H859" s="58"/>
      <c r="I859" s="58"/>
      <c r="J859" s="58"/>
      <c r="K859" s="66"/>
      <c r="L859" s="66"/>
      <c r="M859" s="67"/>
      <c r="N859" s="67"/>
      <c r="O859" s="67"/>
      <c r="P859" s="68"/>
      <c r="Q859" s="46"/>
    </row>
    <row r="860" spans="1:17" ht="15.75" customHeight="1">
      <c r="A860" s="7"/>
      <c r="B860" s="65"/>
      <c r="C860" s="65"/>
      <c r="D860" s="65"/>
      <c r="E860" s="65"/>
      <c r="F860" s="58"/>
      <c r="G860" s="58"/>
      <c r="H860" s="58"/>
      <c r="I860" s="58"/>
      <c r="J860" s="58"/>
      <c r="K860" s="66"/>
      <c r="L860" s="66"/>
      <c r="M860" s="67"/>
      <c r="N860" s="67"/>
      <c r="O860" s="67"/>
      <c r="P860" s="68"/>
      <c r="Q860" s="46"/>
    </row>
    <row r="861" spans="1:17" ht="15.75" customHeight="1">
      <c r="A861" s="7"/>
      <c r="B861" s="65"/>
      <c r="C861" s="65"/>
      <c r="D861" s="65"/>
      <c r="E861" s="65"/>
      <c r="F861" s="58"/>
      <c r="G861" s="58"/>
      <c r="H861" s="58"/>
      <c r="I861" s="58"/>
      <c r="J861" s="58"/>
      <c r="K861" s="66"/>
      <c r="L861" s="66"/>
      <c r="M861" s="67"/>
      <c r="N861" s="67"/>
      <c r="O861" s="67"/>
      <c r="P861" s="68"/>
      <c r="Q861" s="46"/>
    </row>
    <row r="862" spans="1:17" ht="15.75" customHeight="1">
      <c r="A862" s="7"/>
      <c r="B862" s="65"/>
      <c r="C862" s="65"/>
      <c r="D862" s="65"/>
      <c r="E862" s="65"/>
      <c r="F862" s="58"/>
      <c r="G862" s="58"/>
      <c r="H862" s="58"/>
      <c r="I862" s="58"/>
      <c r="J862" s="58"/>
      <c r="K862" s="66"/>
      <c r="L862" s="66"/>
      <c r="M862" s="67"/>
      <c r="N862" s="67"/>
      <c r="O862" s="67"/>
      <c r="P862" s="68"/>
      <c r="Q862" s="46"/>
    </row>
    <row r="863" spans="1:17" ht="15.75" customHeight="1">
      <c r="A863" s="7"/>
      <c r="B863" s="65"/>
      <c r="C863" s="65"/>
      <c r="D863" s="65"/>
      <c r="E863" s="65"/>
      <c r="F863" s="58"/>
      <c r="G863" s="58"/>
      <c r="H863" s="58"/>
      <c r="I863" s="58"/>
      <c r="J863" s="58"/>
      <c r="K863" s="66"/>
      <c r="L863" s="66"/>
      <c r="M863" s="67"/>
      <c r="N863" s="67"/>
      <c r="O863" s="67"/>
      <c r="P863" s="68"/>
      <c r="Q863" s="46"/>
    </row>
    <row r="864" spans="1:17" ht="15.75" customHeight="1">
      <c r="A864" s="7"/>
      <c r="B864" s="65"/>
      <c r="C864" s="65"/>
      <c r="D864" s="65"/>
      <c r="E864" s="65"/>
      <c r="F864" s="58"/>
      <c r="G864" s="58"/>
      <c r="H864" s="58"/>
      <c r="I864" s="58"/>
      <c r="J864" s="58"/>
      <c r="K864" s="66"/>
      <c r="L864" s="66"/>
      <c r="M864" s="67"/>
      <c r="N864" s="67"/>
      <c r="O864" s="67"/>
      <c r="P864" s="68"/>
      <c r="Q864" s="46"/>
    </row>
    <row r="865" spans="1:17" ht="15.75" customHeight="1">
      <c r="A865" s="7"/>
      <c r="B865" s="65"/>
      <c r="C865" s="65"/>
      <c r="D865" s="65"/>
      <c r="E865" s="65"/>
      <c r="F865" s="58"/>
      <c r="G865" s="58"/>
      <c r="H865" s="58"/>
      <c r="I865" s="58"/>
      <c r="J865" s="58"/>
      <c r="K865" s="66"/>
      <c r="L865" s="66"/>
      <c r="M865" s="67"/>
      <c r="N865" s="67"/>
      <c r="O865" s="67"/>
      <c r="P865" s="68"/>
      <c r="Q865" s="46"/>
    </row>
    <row r="866" spans="1:17" ht="15.75" customHeight="1">
      <c r="A866" s="7"/>
      <c r="B866" s="65"/>
      <c r="C866" s="65"/>
      <c r="D866" s="65"/>
      <c r="E866" s="65"/>
      <c r="F866" s="58"/>
      <c r="G866" s="58"/>
      <c r="H866" s="58"/>
      <c r="I866" s="58"/>
      <c r="J866" s="58"/>
      <c r="K866" s="66"/>
      <c r="L866" s="66"/>
      <c r="M866" s="67"/>
      <c r="N866" s="67"/>
      <c r="O866" s="67"/>
      <c r="P866" s="68"/>
      <c r="Q866" s="46"/>
    </row>
    <row r="867" spans="1:17" ht="15.75" customHeight="1">
      <c r="A867" s="7"/>
      <c r="B867" s="65"/>
      <c r="C867" s="65"/>
      <c r="D867" s="65"/>
      <c r="E867" s="65"/>
      <c r="F867" s="58"/>
      <c r="G867" s="58"/>
      <c r="H867" s="58"/>
      <c r="I867" s="58"/>
      <c r="J867" s="58"/>
      <c r="K867" s="66"/>
      <c r="L867" s="66"/>
      <c r="M867" s="67"/>
      <c r="N867" s="67"/>
      <c r="O867" s="67"/>
      <c r="P867" s="68"/>
      <c r="Q867" s="46"/>
    </row>
    <row r="868" spans="1:17" ht="15.75" customHeight="1">
      <c r="A868" s="7"/>
      <c r="B868" s="65"/>
      <c r="C868" s="65"/>
      <c r="D868" s="65"/>
      <c r="E868" s="65"/>
      <c r="F868" s="58"/>
      <c r="G868" s="58"/>
      <c r="H868" s="58"/>
      <c r="I868" s="58"/>
      <c r="J868" s="58"/>
      <c r="K868" s="66"/>
      <c r="L868" s="66"/>
      <c r="M868" s="67"/>
      <c r="N868" s="67"/>
      <c r="O868" s="67"/>
      <c r="P868" s="68"/>
      <c r="Q868" s="46"/>
    </row>
    <row r="869" spans="1:17" ht="15.75" customHeight="1">
      <c r="A869" s="7"/>
      <c r="B869" s="65"/>
      <c r="C869" s="65"/>
      <c r="D869" s="65"/>
      <c r="E869" s="65"/>
      <c r="F869" s="58"/>
      <c r="G869" s="58"/>
      <c r="H869" s="58"/>
      <c r="I869" s="58"/>
      <c r="J869" s="58"/>
      <c r="K869" s="66"/>
      <c r="L869" s="66"/>
      <c r="M869" s="67"/>
      <c r="N869" s="67"/>
      <c r="O869" s="67"/>
      <c r="P869" s="68"/>
      <c r="Q869" s="46"/>
    </row>
    <row r="870" spans="1:17" ht="15.75" customHeight="1">
      <c r="A870" s="7"/>
      <c r="B870" s="65"/>
      <c r="C870" s="65"/>
      <c r="D870" s="65"/>
      <c r="E870" s="65"/>
      <c r="F870" s="58"/>
      <c r="G870" s="58"/>
      <c r="H870" s="58"/>
      <c r="I870" s="58"/>
      <c r="J870" s="58"/>
      <c r="K870" s="66"/>
      <c r="L870" s="66"/>
      <c r="M870" s="67"/>
      <c r="N870" s="67"/>
      <c r="O870" s="67"/>
      <c r="P870" s="68"/>
      <c r="Q870" s="46"/>
    </row>
    <row r="871" spans="1:17" ht="15.75" customHeight="1">
      <c r="A871" s="7"/>
      <c r="B871" s="65"/>
      <c r="C871" s="65"/>
      <c r="D871" s="65"/>
      <c r="E871" s="65"/>
      <c r="F871" s="58"/>
      <c r="G871" s="58"/>
      <c r="H871" s="58"/>
      <c r="I871" s="58"/>
      <c r="J871" s="58"/>
      <c r="K871" s="66"/>
      <c r="L871" s="66"/>
      <c r="M871" s="67"/>
      <c r="N871" s="67"/>
      <c r="O871" s="67"/>
      <c r="P871" s="68"/>
      <c r="Q871" s="46"/>
    </row>
    <row r="872" spans="1:17" ht="15.75" customHeight="1">
      <c r="A872" s="7"/>
      <c r="B872" s="65"/>
      <c r="C872" s="65"/>
      <c r="D872" s="65"/>
      <c r="E872" s="65"/>
      <c r="F872" s="58"/>
      <c r="G872" s="58"/>
      <c r="H872" s="58"/>
      <c r="I872" s="58"/>
      <c r="J872" s="58"/>
      <c r="K872" s="66"/>
      <c r="L872" s="66"/>
      <c r="M872" s="67"/>
      <c r="N872" s="67"/>
      <c r="O872" s="67"/>
      <c r="P872" s="68"/>
      <c r="Q872" s="46"/>
    </row>
    <row r="873" spans="1:17" ht="15.75" customHeight="1">
      <c r="A873" s="7"/>
      <c r="B873" s="65"/>
      <c r="C873" s="65"/>
      <c r="D873" s="65"/>
      <c r="E873" s="65"/>
      <c r="F873" s="58"/>
      <c r="G873" s="58"/>
      <c r="H873" s="58"/>
      <c r="I873" s="58"/>
      <c r="J873" s="58"/>
      <c r="K873" s="66"/>
      <c r="L873" s="66"/>
      <c r="M873" s="67"/>
      <c r="N873" s="67"/>
      <c r="O873" s="67"/>
      <c r="P873" s="68"/>
      <c r="Q873" s="46"/>
    </row>
    <row r="874" spans="1:17" ht="15.75" customHeight="1">
      <c r="A874" s="7"/>
      <c r="B874" s="65"/>
      <c r="C874" s="65"/>
      <c r="D874" s="65"/>
      <c r="E874" s="65"/>
      <c r="F874" s="58"/>
      <c r="G874" s="58"/>
      <c r="H874" s="58"/>
      <c r="I874" s="58"/>
      <c r="J874" s="58"/>
      <c r="K874" s="66"/>
      <c r="L874" s="66"/>
      <c r="M874" s="67"/>
      <c r="N874" s="67"/>
      <c r="O874" s="67"/>
      <c r="P874" s="68"/>
      <c r="Q874" s="46"/>
    </row>
    <row r="875" spans="1:17" ht="15.75" customHeight="1">
      <c r="A875" s="7"/>
      <c r="B875" s="65"/>
      <c r="C875" s="65"/>
      <c r="D875" s="65"/>
      <c r="E875" s="65"/>
      <c r="F875" s="58"/>
      <c r="G875" s="58"/>
      <c r="H875" s="58"/>
      <c r="I875" s="58"/>
      <c r="J875" s="58"/>
      <c r="K875" s="66"/>
      <c r="L875" s="66"/>
      <c r="M875" s="67"/>
      <c r="N875" s="67"/>
      <c r="O875" s="67"/>
      <c r="P875" s="68"/>
      <c r="Q875" s="46"/>
    </row>
    <row r="876" spans="1:17" ht="15.75" customHeight="1">
      <c r="A876" s="7"/>
      <c r="B876" s="65"/>
      <c r="C876" s="65"/>
      <c r="D876" s="65"/>
      <c r="E876" s="65"/>
      <c r="F876" s="58"/>
      <c r="G876" s="58"/>
      <c r="H876" s="58"/>
      <c r="I876" s="58"/>
      <c r="J876" s="58"/>
      <c r="K876" s="66"/>
      <c r="L876" s="66"/>
      <c r="M876" s="67"/>
      <c r="N876" s="67"/>
      <c r="O876" s="67"/>
      <c r="P876" s="68"/>
      <c r="Q876" s="46"/>
    </row>
    <row r="877" spans="1:17" ht="15.75" customHeight="1">
      <c r="A877" s="7"/>
      <c r="B877" s="65"/>
      <c r="C877" s="65"/>
      <c r="D877" s="65"/>
      <c r="E877" s="65"/>
      <c r="F877" s="58"/>
      <c r="G877" s="58"/>
      <c r="H877" s="58"/>
      <c r="I877" s="58"/>
      <c r="J877" s="58"/>
      <c r="K877" s="66"/>
      <c r="L877" s="66"/>
      <c r="M877" s="67"/>
      <c r="N877" s="67"/>
      <c r="O877" s="67"/>
      <c r="P877" s="68"/>
      <c r="Q877" s="46"/>
    </row>
    <row r="878" spans="1:17" ht="15.75" customHeight="1">
      <c r="A878" s="7"/>
      <c r="B878" s="65"/>
      <c r="C878" s="65"/>
      <c r="D878" s="65"/>
      <c r="E878" s="65"/>
      <c r="F878" s="58"/>
      <c r="G878" s="58"/>
      <c r="H878" s="58"/>
      <c r="I878" s="58"/>
      <c r="J878" s="58"/>
      <c r="K878" s="66"/>
      <c r="L878" s="66"/>
      <c r="M878" s="67"/>
      <c r="N878" s="67"/>
      <c r="O878" s="67"/>
      <c r="P878" s="68"/>
      <c r="Q878" s="46"/>
    </row>
    <row r="879" spans="1:17" ht="15.75" customHeight="1">
      <c r="A879" s="7"/>
      <c r="B879" s="65"/>
      <c r="C879" s="65"/>
      <c r="D879" s="65"/>
      <c r="E879" s="65"/>
      <c r="F879" s="58"/>
      <c r="G879" s="58"/>
      <c r="H879" s="58"/>
      <c r="I879" s="58"/>
      <c r="J879" s="58"/>
      <c r="K879" s="66"/>
      <c r="L879" s="66"/>
      <c r="M879" s="67"/>
      <c r="N879" s="67"/>
      <c r="O879" s="67"/>
      <c r="P879" s="68"/>
      <c r="Q879" s="46"/>
    </row>
    <row r="880" spans="1:17" ht="15.75" customHeight="1">
      <c r="A880" s="7"/>
      <c r="B880" s="65"/>
      <c r="C880" s="65"/>
      <c r="D880" s="65"/>
      <c r="E880" s="65"/>
      <c r="F880" s="58"/>
      <c r="G880" s="58"/>
      <c r="H880" s="58"/>
      <c r="I880" s="58"/>
      <c r="J880" s="58"/>
      <c r="K880" s="66"/>
      <c r="L880" s="66"/>
      <c r="M880" s="67"/>
      <c r="N880" s="67"/>
      <c r="O880" s="67"/>
      <c r="P880" s="68"/>
      <c r="Q880" s="46"/>
    </row>
    <row r="881" spans="1:17" ht="15.75" customHeight="1">
      <c r="A881" s="7"/>
      <c r="B881" s="65"/>
      <c r="C881" s="65"/>
      <c r="D881" s="65"/>
      <c r="E881" s="65"/>
      <c r="F881" s="58"/>
      <c r="G881" s="58"/>
      <c r="H881" s="58"/>
      <c r="I881" s="58"/>
      <c r="J881" s="58"/>
      <c r="K881" s="66"/>
      <c r="L881" s="66"/>
      <c r="M881" s="67"/>
      <c r="N881" s="67"/>
      <c r="O881" s="67"/>
      <c r="P881" s="68"/>
      <c r="Q881" s="46"/>
    </row>
    <row r="882" spans="1:17" ht="15.75" customHeight="1">
      <c r="A882" s="7"/>
      <c r="B882" s="65"/>
      <c r="C882" s="65"/>
      <c r="D882" s="65"/>
      <c r="E882" s="65"/>
      <c r="F882" s="58"/>
      <c r="G882" s="58"/>
      <c r="H882" s="58"/>
      <c r="I882" s="58"/>
      <c r="J882" s="58"/>
      <c r="K882" s="66"/>
      <c r="L882" s="66"/>
      <c r="M882" s="67"/>
      <c r="N882" s="67"/>
      <c r="O882" s="67"/>
      <c r="P882" s="68"/>
      <c r="Q882" s="46"/>
    </row>
    <row r="883" spans="1:17" ht="15.75" customHeight="1">
      <c r="A883" s="7"/>
      <c r="B883" s="65"/>
      <c r="C883" s="65"/>
      <c r="D883" s="65"/>
      <c r="E883" s="65"/>
      <c r="F883" s="58"/>
      <c r="G883" s="58"/>
      <c r="H883" s="58"/>
      <c r="I883" s="58"/>
      <c r="J883" s="58"/>
      <c r="K883" s="66"/>
      <c r="L883" s="66"/>
      <c r="M883" s="67"/>
      <c r="N883" s="67"/>
      <c r="O883" s="67"/>
      <c r="P883" s="68"/>
      <c r="Q883" s="46"/>
    </row>
    <row r="884" spans="1:17" ht="15.75" customHeight="1">
      <c r="A884" s="7"/>
      <c r="B884" s="65"/>
      <c r="C884" s="65"/>
      <c r="D884" s="65"/>
      <c r="E884" s="65"/>
      <c r="F884" s="58"/>
      <c r="G884" s="58"/>
      <c r="H884" s="58"/>
      <c r="I884" s="58"/>
      <c r="J884" s="58"/>
      <c r="K884" s="66"/>
      <c r="L884" s="66"/>
      <c r="M884" s="67"/>
      <c r="N884" s="67"/>
      <c r="O884" s="67"/>
      <c r="P884" s="68"/>
      <c r="Q884" s="46"/>
    </row>
    <row r="885" spans="1:17" ht="15.75" customHeight="1">
      <c r="A885" s="7"/>
      <c r="B885" s="65"/>
      <c r="C885" s="65"/>
      <c r="D885" s="65"/>
      <c r="E885" s="65"/>
      <c r="F885" s="58"/>
      <c r="G885" s="58"/>
      <c r="H885" s="58"/>
      <c r="I885" s="58"/>
      <c r="J885" s="58"/>
      <c r="K885" s="66"/>
      <c r="L885" s="66"/>
      <c r="M885" s="67"/>
      <c r="N885" s="67"/>
      <c r="O885" s="67"/>
      <c r="P885" s="68"/>
      <c r="Q885" s="46"/>
    </row>
    <row r="886" spans="1:17" ht="15.75" customHeight="1">
      <c r="A886" s="7"/>
      <c r="B886" s="65"/>
      <c r="C886" s="65"/>
      <c r="D886" s="65"/>
      <c r="E886" s="65"/>
      <c r="F886" s="58"/>
      <c r="G886" s="58"/>
      <c r="H886" s="58"/>
      <c r="I886" s="58"/>
      <c r="J886" s="58"/>
      <c r="K886" s="66"/>
      <c r="L886" s="66"/>
      <c r="M886" s="67"/>
      <c r="N886" s="67"/>
      <c r="O886" s="67"/>
      <c r="P886" s="68"/>
      <c r="Q886" s="46"/>
    </row>
    <row r="887" spans="1:17" ht="15.75" customHeight="1">
      <c r="A887" s="7"/>
      <c r="B887" s="65"/>
      <c r="C887" s="65"/>
      <c r="D887" s="65"/>
      <c r="E887" s="65"/>
      <c r="F887" s="58"/>
      <c r="G887" s="58"/>
      <c r="H887" s="58"/>
      <c r="I887" s="58"/>
      <c r="J887" s="58"/>
      <c r="K887" s="66"/>
      <c r="L887" s="66"/>
      <c r="M887" s="67"/>
      <c r="N887" s="67"/>
      <c r="O887" s="67"/>
      <c r="P887" s="68"/>
      <c r="Q887" s="46"/>
    </row>
    <row r="888" spans="1:17" ht="15.75" customHeight="1">
      <c r="A888" s="7"/>
      <c r="B888" s="65"/>
      <c r="C888" s="65"/>
      <c r="D888" s="65"/>
      <c r="E888" s="65"/>
      <c r="F888" s="58"/>
      <c r="G888" s="58"/>
      <c r="H888" s="58"/>
      <c r="I888" s="58"/>
      <c r="J888" s="58"/>
      <c r="K888" s="66"/>
      <c r="L888" s="66"/>
      <c r="M888" s="67"/>
      <c r="N888" s="67"/>
      <c r="O888" s="67"/>
      <c r="P888" s="68"/>
      <c r="Q888" s="46"/>
    </row>
    <row r="889" spans="1:17" ht="15.75" customHeight="1">
      <c r="A889" s="7"/>
      <c r="B889" s="65"/>
      <c r="C889" s="65"/>
      <c r="D889" s="65"/>
      <c r="E889" s="65"/>
      <c r="F889" s="58"/>
      <c r="G889" s="58"/>
      <c r="H889" s="58"/>
      <c r="I889" s="58"/>
      <c r="J889" s="58"/>
      <c r="K889" s="66"/>
      <c r="L889" s="66"/>
      <c r="M889" s="67"/>
      <c r="N889" s="67"/>
      <c r="O889" s="67"/>
      <c r="P889" s="68"/>
      <c r="Q889" s="46"/>
    </row>
    <row r="890" spans="1:17" ht="15.75" customHeight="1">
      <c r="A890" s="7"/>
      <c r="B890" s="65"/>
      <c r="C890" s="65"/>
      <c r="D890" s="65"/>
      <c r="E890" s="65"/>
      <c r="F890" s="58"/>
      <c r="G890" s="58"/>
      <c r="H890" s="58"/>
      <c r="I890" s="58"/>
      <c r="J890" s="58"/>
      <c r="K890" s="66"/>
      <c r="L890" s="66"/>
      <c r="M890" s="67"/>
      <c r="N890" s="67"/>
      <c r="O890" s="67"/>
      <c r="P890" s="68"/>
      <c r="Q890" s="46"/>
    </row>
    <row r="891" spans="1:17" ht="15.75" customHeight="1">
      <c r="A891" s="7"/>
      <c r="B891" s="65"/>
      <c r="C891" s="65"/>
      <c r="D891" s="65"/>
      <c r="E891" s="65"/>
      <c r="F891" s="58"/>
      <c r="G891" s="58"/>
      <c r="H891" s="58"/>
      <c r="I891" s="58"/>
      <c r="J891" s="58"/>
      <c r="K891" s="66"/>
      <c r="L891" s="66"/>
      <c r="M891" s="67"/>
      <c r="N891" s="67"/>
      <c r="O891" s="67"/>
      <c r="P891" s="68"/>
      <c r="Q891" s="46"/>
    </row>
    <row r="892" spans="1:17" ht="15.75" customHeight="1">
      <c r="A892" s="7"/>
      <c r="B892" s="65"/>
      <c r="C892" s="65"/>
      <c r="D892" s="65"/>
      <c r="E892" s="65"/>
      <c r="F892" s="58"/>
      <c r="G892" s="58"/>
      <c r="H892" s="58"/>
      <c r="I892" s="58"/>
      <c r="J892" s="58"/>
      <c r="K892" s="66"/>
      <c r="L892" s="66"/>
      <c r="M892" s="67"/>
      <c r="N892" s="67"/>
      <c r="O892" s="67"/>
      <c r="P892" s="68"/>
      <c r="Q892" s="46"/>
    </row>
    <row r="893" spans="1:17" ht="15.75" customHeight="1">
      <c r="A893" s="7"/>
      <c r="B893" s="65"/>
      <c r="C893" s="65"/>
      <c r="D893" s="65"/>
      <c r="E893" s="65"/>
      <c r="F893" s="58"/>
      <c r="G893" s="58"/>
      <c r="H893" s="58"/>
      <c r="I893" s="58"/>
      <c r="J893" s="58"/>
      <c r="K893" s="66"/>
      <c r="L893" s="66"/>
      <c r="M893" s="67"/>
      <c r="N893" s="67"/>
      <c r="O893" s="67"/>
      <c r="P893" s="68"/>
      <c r="Q893" s="46"/>
    </row>
    <row r="894" spans="1:17" ht="15.75" customHeight="1">
      <c r="A894" s="7"/>
      <c r="B894" s="65"/>
      <c r="C894" s="65"/>
      <c r="D894" s="65"/>
      <c r="E894" s="65"/>
      <c r="F894" s="58"/>
      <c r="G894" s="58"/>
      <c r="H894" s="58"/>
      <c r="I894" s="58"/>
      <c r="J894" s="58"/>
      <c r="K894" s="66"/>
      <c r="L894" s="66"/>
      <c r="M894" s="67"/>
      <c r="N894" s="67"/>
      <c r="O894" s="67"/>
      <c r="P894" s="68"/>
      <c r="Q894" s="46"/>
    </row>
    <row r="895" spans="1:17" ht="15.75" customHeight="1">
      <c r="A895" s="7"/>
      <c r="B895" s="65"/>
      <c r="C895" s="65"/>
      <c r="D895" s="65"/>
      <c r="E895" s="65"/>
      <c r="F895" s="58"/>
      <c r="G895" s="58"/>
      <c r="H895" s="58"/>
      <c r="I895" s="58"/>
      <c r="J895" s="58"/>
      <c r="K895" s="66"/>
      <c r="L895" s="66"/>
      <c r="M895" s="67"/>
      <c r="N895" s="67"/>
      <c r="O895" s="67"/>
      <c r="P895" s="68"/>
      <c r="Q895" s="46"/>
    </row>
    <row r="896" spans="1:17" ht="15.75" customHeight="1">
      <c r="A896" s="7"/>
      <c r="B896" s="65"/>
      <c r="C896" s="65"/>
      <c r="D896" s="65"/>
      <c r="E896" s="65"/>
      <c r="F896" s="58"/>
      <c r="G896" s="58"/>
      <c r="H896" s="58"/>
      <c r="I896" s="58"/>
      <c r="J896" s="58"/>
      <c r="K896" s="66"/>
      <c r="L896" s="66"/>
      <c r="M896" s="67"/>
      <c r="N896" s="67"/>
      <c r="O896" s="67"/>
      <c r="P896" s="68"/>
      <c r="Q896" s="46"/>
    </row>
    <row r="897" spans="1:17" ht="15.75" customHeight="1">
      <c r="A897" s="7"/>
      <c r="B897" s="65"/>
      <c r="C897" s="65"/>
      <c r="D897" s="65"/>
      <c r="E897" s="65"/>
      <c r="F897" s="58"/>
      <c r="G897" s="58"/>
      <c r="H897" s="58"/>
      <c r="I897" s="58"/>
      <c r="J897" s="58"/>
      <c r="K897" s="66"/>
      <c r="L897" s="66"/>
      <c r="M897" s="67"/>
      <c r="N897" s="67"/>
      <c r="O897" s="67"/>
      <c r="P897" s="68"/>
      <c r="Q897" s="46"/>
    </row>
    <row r="898" spans="1:17" ht="15.75" customHeight="1">
      <c r="A898" s="7"/>
      <c r="B898" s="65"/>
      <c r="C898" s="65"/>
      <c r="D898" s="65"/>
      <c r="E898" s="65"/>
      <c r="F898" s="58"/>
      <c r="G898" s="58"/>
      <c r="H898" s="58"/>
      <c r="I898" s="58"/>
      <c r="J898" s="58"/>
      <c r="K898" s="66"/>
      <c r="L898" s="66"/>
      <c r="M898" s="67"/>
      <c r="N898" s="67"/>
      <c r="O898" s="67"/>
      <c r="P898" s="68"/>
      <c r="Q898" s="46"/>
    </row>
    <row r="899" spans="1:17" ht="15.75" customHeight="1">
      <c r="A899" s="7"/>
      <c r="B899" s="65"/>
      <c r="C899" s="65"/>
      <c r="D899" s="65"/>
      <c r="E899" s="65"/>
      <c r="F899" s="58"/>
      <c r="G899" s="58"/>
      <c r="H899" s="58"/>
      <c r="I899" s="58"/>
      <c r="J899" s="58"/>
      <c r="K899" s="66"/>
      <c r="L899" s="66"/>
      <c r="M899" s="67"/>
      <c r="N899" s="67"/>
      <c r="O899" s="67"/>
      <c r="P899" s="68"/>
      <c r="Q899" s="46"/>
    </row>
    <row r="900" spans="1:17" ht="15.75" customHeight="1">
      <c r="A900" s="7"/>
      <c r="B900" s="65"/>
      <c r="C900" s="65"/>
      <c r="D900" s="65"/>
      <c r="E900" s="65"/>
      <c r="F900" s="58"/>
      <c r="G900" s="58"/>
      <c r="H900" s="58"/>
      <c r="I900" s="58"/>
      <c r="J900" s="58"/>
      <c r="K900" s="66"/>
      <c r="L900" s="66"/>
      <c r="M900" s="67"/>
      <c r="N900" s="67"/>
      <c r="O900" s="67"/>
      <c r="P900" s="68"/>
      <c r="Q900" s="46"/>
    </row>
    <row r="901" spans="1:17" ht="15.75" customHeight="1">
      <c r="A901" s="7"/>
      <c r="B901" s="65"/>
      <c r="C901" s="65"/>
      <c r="D901" s="65"/>
      <c r="E901" s="65"/>
      <c r="F901" s="58"/>
      <c r="G901" s="58"/>
      <c r="H901" s="58"/>
      <c r="I901" s="58"/>
      <c r="J901" s="58"/>
      <c r="K901" s="66"/>
      <c r="L901" s="66"/>
      <c r="M901" s="67"/>
      <c r="N901" s="67"/>
      <c r="O901" s="67"/>
      <c r="P901" s="68"/>
      <c r="Q901" s="46"/>
    </row>
    <row r="902" spans="1:17" ht="15.75" customHeight="1">
      <c r="A902" s="7"/>
      <c r="B902" s="65"/>
      <c r="C902" s="65"/>
      <c r="D902" s="65"/>
      <c r="E902" s="65"/>
      <c r="F902" s="58"/>
      <c r="G902" s="58"/>
      <c r="H902" s="58"/>
      <c r="I902" s="58"/>
      <c r="J902" s="58"/>
      <c r="K902" s="66"/>
      <c r="L902" s="66"/>
      <c r="M902" s="67"/>
      <c r="N902" s="67"/>
      <c r="O902" s="67"/>
      <c r="P902" s="68"/>
      <c r="Q902" s="46"/>
    </row>
    <row r="903" spans="1:17" ht="15.75" customHeight="1">
      <c r="A903" s="7"/>
      <c r="B903" s="65"/>
      <c r="C903" s="65"/>
      <c r="D903" s="65"/>
      <c r="E903" s="65"/>
      <c r="F903" s="58"/>
      <c r="G903" s="58"/>
      <c r="H903" s="58"/>
      <c r="I903" s="58"/>
      <c r="J903" s="58"/>
      <c r="K903" s="66"/>
      <c r="L903" s="66"/>
      <c r="M903" s="67"/>
      <c r="N903" s="67"/>
      <c r="O903" s="67"/>
      <c r="P903" s="68"/>
      <c r="Q903" s="46"/>
    </row>
    <row r="904" spans="1:17" ht="15.75" customHeight="1">
      <c r="A904" s="7"/>
      <c r="B904" s="65"/>
      <c r="C904" s="65"/>
      <c r="D904" s="65"/>
      <c r="E904" s="65"/>
      <c r="F904" s="58"/>
      <c r="G904" s="58"/>
      <c r="H904" s="58"/>
      <c r="I904" s="58"/>
      <c r="J904" s="58"/>
      <c r="K904" s="66"/>
      <c r="L904" s="66"/>
      <c r="M904" s="67"/>
      <c r="N904" s="67"/>
      <c r="O904" s="67"/>
      <c r="P904" s="68"/>
      <c r="Q904" s="46"/>
    </row>
    <row r="905" spans="1:17" ht="15.75" customHeight="1">
      <c r="A905" s="7"/>
      <c r="B905" s="65"/>
      <c r="C905" s="65"/>
      <c r="D905" s="65"/>
      <c r="E905" s="65"/>
      <c r="F905" s="58"/>
      <c r="G905" s="58"/>
      <c r="H905" s="58"/>
      <c r="I905" s="58"/>
      <c r="J905" s="58"/>
      <c r="K905" s="66"/>
      <c r="L905" s="66"/>
      <c r="M905" s="67"/>
      <c r="N905" s="67"/>
      <c r="O905" s="67"/>
      <c r="P905" s="68"/>
      <c r="Q905" s="46"/>
    </row>
    <row r="906" spans="1:17" ht="15.75" customHeight="1">
      <c r="A906" s="7"/>
      <c r="B906" s="65"/>
      <c r="C906" s="65"/>
      <c r="D906" s="65"/>
      <c r="E906" s="65"/>
      <c r="F906" s="58"/>
      <c r="G906" s="58"/>
      <c r="H906" s="58"/>
      <c r="I906" s="58"/>
      <c r="J906" s="58"/>
      <c r="K906" s="66"/>
      <c r="L906" s="66"/>
      <c r="M906" s="67"/>
      <c r="N906" s="67"/>
      <c r="O906" s="67"/>
      <c r="P906" s="68"/>
      <c r="Q906" s="46"/>
    </row>
    <row r="907" spans="1:17" ht="15.75" customHeight="1">
      <c r="A907" s="7"/>
      <c r="B907" s="65"/>
      <c r="C907" s="65"/>
      <c r="D907" s="65"/>
      <c r="E907" s="65"/>
      <c r="F907" s="58"/>
      <c r="G907" s="58"/>
      <c r="H907" s="58"/>
      <c r="I907" s="58"/>
      <c r="J907" s="58"/>
      <c r="K907" s="66"/>
      <c r="L907" s="66"/>
      <c r="M907" s="67"/>
      <c r="N907" s="67"/>
      <c r="O907" s="67"/>
      <c r="P907" s="68"/>
      <c r="Q907" s="46"/>
    </row>
    <row r="908" spans="1:17" ht="15.75" customHeight="1">
      <c r="A908" s="7"/>
      <c r="B908" s="65"/>
      <c r="C908" s="65"/>
      <c r="D908" s="65"/>
      <c r="E908" s="65"/>
      <c r="F908" s="58"/>
      <c r="G908" s="58"/>
      <c r="H908" s="58"/>
      <c r="I908" s="58"/>
      <c r="J908" s="58"/>
      <c r="K908" s="66"/>
      <c r="L908" s="66"/>
      <c r="M908" s="67"/>
      <c r="N908" s="67"/>
      <c r="O908" s="67"/>
      <c r="P908" s="68"/>
      <c r="Q908" s="46"/>
    </row>
    <row r="909" spans="1:17" ht="15.75" customHeight="1">
      <c r="A909" s="7"/>
      <c r="B909" s="65"/>
      <c r="C909" s="65"/>
      <c r="D909" s="65"/>
      <c r="E909" s="65"/>
      <c r="F909" s="58"/>
      <c r="G909" s="58"/>
      <c r="H909" s="58"/>
      <c r="I909" s="58"/>
      <c r="J909" s="58"/>
      <c r="K909" s="66"/>
      <c r="L909" s="66"/>
      <c r="M909" s="67"/>
      <c r="N909" s="67"/>
      <c r="O909" s="67"/>
      <c r="P909" s="68"/>
      <c r="Q909" s="46"/>
    </row>
    <row r="910" spans="1:17" ht="15.75" customHeight="1">
      <c r="A910" s="7"/>
      <c r="B910" s="65"/>
      <c r="C910" s="65"/>
      <c r="D910" s="65"/>
      <c r="E910" s="65"/>
      <c r="F910" s="58"/>
      <c r="G910" s="58"/>
      <c r="H910" s="58"/>
      <c r="I910" s="58"/>
      <c r="J910" s="58"/>
      <c r="K910" s="66"/>
      <c r="L910" s="66"/>
      <c r="M910" s="67"/>
      <c r="N910" s="67"/>
      <c r="O910" s="67"/>
      <c r="P910" s="68"/>
      <c r="Q910" s="46"/>
    </row>
    <row r="911" spans="1:17" ht="15.75" customHeight="1">
      <c r="A911" s="7"/>
      <c r="B911" s="65"/>
      <c r="C911" s="65"/>
      <c r="D911" s="65"/>
      <c r="E911" s="65"/>
      <c r="F911" s="58"/>
      <c r="G911" s="58"/>
      <c r="H911" s="58"/>
      <c r="I911" s="58"/>
      <c r="J911" s="58"/>
      <c r="K911" s="66"/>
      <c r="L911" s="66"/>
      <c r="M911" s="67"/>
      <c r="N911" s="67"/>
      <c r="O911" s="67"/>
      <c r="P911" s="68"/>
      <c r="Q911" s="46"/>
    </row>
    <row r="912" spans="1:17" ht="15.75" customHeight="1">
      <c r="A912" s="7"/>
      <c r="B912" s="65"/>
      <c r="C912" s="65"/>
      <c r="D912" s="65"/>
      <c r="E912" s="65"/>
      <c r="F912" s="58"/>
      <c r="G912" s="58"/>
      <c r="H912" s="58"/>
      <c r="I912" s="58"/>
      <c r="J912" s="58"/>
      <c r="K912" s="66"/>
      <c r="L912" s="66"/>
      <c r="M912" s="67"/>
      <c r="N912" s="67"/>
      <c r="O912" s="67"/>
      <c r="P912" s="68"/>
      <c r="Q912" s="46"/>
    </row>
    <row r="913" spans="1:17" ht="15.75" customHeight="1">
      <c r="A913" s="7"/>
      <c r="B913" s="65"/>
      <c r="C913" s="65"/>
      <c r="D913" s="65"/>
      <c r="E913" s="65"/>
      <c r="F913" s="58"/>
      <c r="G913" s="58"/>
      <c r="H913" s="58"/>
      <c r="I913" s="58"/>
      <c r="J913" s="58"/>
      <c r="K913" s="66"/>
      <c r="L913" s="66"/>
      <c r="M913" s="67"/>
      <c r="N913" s="67"/>
      <c r="O913" s="67"/>
      <c r="P913" s="68"/>
      <c r="Q913" s="46"/>
    </row>
    <row r="914" spans="1:17" ht="15.75" customHeight="1">
      <c r="A914" s="7"/>
      <c r="B914" s="65"/>
      <c r="C914" s="65"/>
      <c r="D914" s="65"/>
      <c r="E914" s="65"/>
      <c r="F914" s="58"/>
      <c r="G914" s="58"/>
      <c r="H914" s="58"/>
      <c r="I914" s="58"/>
      <c r="J914" s="58"/>
      <c r="K914" s="66"/>
      <c r="L914" s="66"/>
      <c r="M914" s="67"/>
      <c r="N914" s="67"/>
      <c r="O914" s="67"/>
      <c r="P914" s="68"/>
      <c r="Q914" s="46"/>
    </row>
    <row r="915" spans="1:17" ht="15.75" customHeight="1">
      <c r="A915" s="7"/>
      <c r="B915" s="65"/>
      <c r="C915" s="65"/>
      <c r="D915" s="65"/>
      <c r="E915" s="65"/>
      <c r="F915" s="58"/>
      <c r="G915" s="58"/>
      <c r="H915" s="58"/>
      <c r="I915" s="58"/>
      <c r="J915" s="58"/>
      <c r="K915" s="66"/>
      <c r="L915" s="66"/>
      <c r="M915" s="67"/>
      <c r="N915" s="67"/>
      <c r="O915" s="67"/>
      <c r="P915" s="68"/>
      <c r="Q915" s="46"/>
    </row>
    <row r="916" spans="1:17" ht="15.75" customHeight="1">
      <c r="A916" s="7"/>
      <c r="B916" s="65"/>
      <c r="C916" s="65"/>
      <c r="D916" s="65"/>
      <c r="E916" s="65"/>
      <c r="F916" s="58"/>
      <c r="G916" s="58"/>
      <c r="H916" s="58"/>
      <c r="I916" s="58"/>
      <c r="J916" s="58"/>
      <c r="K916" s="66"/>
      <c r="L916" s="66"/>
      <c r="M916" s="67"/>
      <c r="N916" s="67"/>
      <c r="O916" s="67"/>
      <c r="P916" s="68"/>
      <c r="Q916" s="46"/>
    </row>
    <row r="917" spans="1:17" ht="15.75" customHeight="1">
      <c r="A917" s="7"/>
      <c r="B917" s="65"/>
      <c r="C917" s="65"/>
      <c r="D917" s="65"/>
      <c r="E917" s="65"/>
      <c r="F917" s="58"/>
      <c r="G917" s="58"/>
      <c r="H917" s="58"/>
      <c r="I917" s="58"/>
      <c r="J917" s="58"/>
      <c r="K917" s="66"/>
      <c r="L917" s="66"/>
      <c r="M917" s="67"/>
      <c r="N917" s="67"/>
      <c r="O917" s="67"/>
      <c r="P917" s="68"/>
      <c r="Q917" s="46"/>
    </row>
    <row r="918" spans="1:17" ht="15.75" customHeight="1">
      <c r="A918" s="7"/>
      <c r="B918" s="65"/>
      <c r="C918" s="65"/>
      <c r="D918" s="65"/>
      <c r="E918" s="65"/>
      <c r="F918" s="58"/>
      <c r="G918" s="58"/>
      <c r="H918" s="58"/>
      <c r="I918" s="58"/>
      <c r="J918" s="58"/>
      <c r="K918" s="66"/>
      <c r="L918" s="66"/>
      <c r="M918" s="67"/>
      <c r="N918" s="67"/>
      <c r="O918" s="67"/>
      <c r="P918" s="68"/>
      <c r="Q918" s="46"/>
    </row>
    <row r="919" spans="1:17" ht="15.75" customHeight="1">
      <c r="A919" s="7"/>
      <c r="B919" s="65"/>
      <c r="C919" s="65"/>
      <c r="D919" s="65"/>
      <c r="E919" s="65"/>
      <c r="F919" s="58"/>
      <c r="G919" s="58"/>
      <c r="H919" s="58"/>
      <c r="I919" s="58"/>
      <c r="J919" s="58"/>
      <c r="K919" s="66"/>
      <c r="L919" s="66"/>
      <c r="M919" s="67"/>
      <c r="N919" s="67"/>
      <c r="O919" s="67"/>
      <c r="P919" s="68"/>
      <c r="Q919" s="46"/>
    </row>
    <row r="920" spans="1:17" ht="15.75" customHeight="1">
      <c r="A920" s="7"/>
      <c r="B920" s="65"/>
      <c r="C920" s="65"/>
      <c r="D920" s="65"/>
      <c r="E920" s="65"/>
      <c r="F920" s="58"/>
      <c r="G920" s="58"/>
      <c r="H920" s="58"/>
      <c r="I920" s="58"/>
      <c r="J920" s="58"/>
      <c r="K920" s="66"/>
      <c r="L920" s="66"/>
      <c r="M920" s="67"/>
      <c r="N920" s="67"/>
      <c r="O920" s="67"/>
      <c r="P920" s="68"/>
      <c r="Q920" s="46"/>
    </row>
    <row r="921" spans="1:17" ht="15.75" customHeight="1">
      <c r="A921" s="7"/>
      <c r="B921" s="65"/>
      <c r="C921" s="65"/>
      <c r="D921" s="65"/>
      <c r="E921" s="65"/>
      <c r="F921" s="58"/>
      <c r="G921" s="58"/>
      <c r="H921" s="58"/>
      <c r="I921" s="58"/>
      <c r="J921" s="58"/>
      <c r="K921" s="66"/>
      <c r="L921" s="66"/>
      <c r="M921" s="67"/>
      <c r="N921" s="67"/>
      <c r="O921" s="67"/>
      <c r="P921" s="68"/>
      <c r="Q921" s="46"/>
    </row>
    <row r="922" spans="1:17" ht="15.75" customHeight="1">
      <c r="A922" s="7"/>
      <c r="B922" s="65"/>
      <c r="C922" s="65"/>
      <c r="D922" s="65"/>
      <c r="E922" s="65"/>
      <c r="F922" s="58"/>
      <c r="G922" s="58"/>
      <c r="H922" s="58"/>
      <c r="I922" s="58"/>
      <c r="J922" s="58"/>
      <c r="K922" s="66"/>
      <c r="L922" s="66"/>
      <c r="M922" s="67"/>
      <c r="N922" s="67"/>
      <c r="O922" s="67"/>
      <c r="P922" s="68"/>
      <c r="Q922" s="46"/>
    </row>
    <row r="923" spans="1:17" ht="15.75" customHeight="1">
      <c r="A923" s="7"/>
      <c r="B923" s="65"/>
      <c r="C923" s="65"/>
      <c r="D923" s="65"/>
      <c r="E923" s="65"/>
      <c r="F923" s="58"/>
      <c r="G923" s="58"/>
      <c r="H923" s="58"/>
      <c r="I923" s="58"/>
      <c r="J923" s="58"/>
      <c r="K923" s="66"/>
      <c r="L923" s="66"/>
      <c r="M923" s="67"/>
      <c r="N923" s="67"/>
      <c r="O923" s="67"/>
      <c r="P923" s="68"/>
      <c r="Q923" s="46"/>
    </row>
    <row r="924" spans="1:17" ht="15.75" customHeight="1">
      <c r="A924" s="7"/>
      <c r="B924" s="65"/>
      <c r="C924" s="65"/>
      <c r="D924" s="65"/>
      <c r="E924" s="65"/>
      <c r="F924" s="58"/>
      <c r="G924" s="58"/>
      <c r="H924" s="58"/>
      <c r="I924" s="58"/>
      <c r="J924" s="58"/>
      <c r="K924" s="66"/>
      <c r="L924" s="66"/>
      <c r="M924" s="67"/>
      <c r="N924" s="67"/>
      <c r="O924" s="67"/>
      <c r="P924" s="68"/>
      <c r="Q924" s="46"/>
    </row>
    <row r="925" spans="1:17" ht="15.75" customHeight="1">
      <c r="A925" s="7"/>
      <c r="B925" s="65"/>
      <c r="C925" s="65"/>
      <c r="D925" s="65"/>
      <c r="E925" s="65"/>
      <c r="F925" s="58"/>
      <c r="G925" s="58"/>
      <c r="H925" s="58"/>
      <c r="I925" s="58"/>
      <c r="J925" s="58"/>
      <c r="K925" s="66"/>
      <c r="L925" s="66"/>
      <c r="M925" s="67"/>
      <c r="N925" s="67"/>
      <c r="O925" s="67"/>
      <c r="P925" s="68"/>
      <c r="Q925" s="46"/>
    </row>
    <row r="926" spans="1:17" ht="15.75" customHeight="1">
      <c r="A926" s="7"/>
      <c r="B926" s="65"/>
      <c r="C926" s="65"/>
      <c r="D926" s="65"/>
      <c r="E926" s="65"/>
      <c r="F926" s="58"/>
      <c r="G926" s="58"/>
      <c r="H926" s="58"/>
      <c r="I926" s="58"/>
      <c r="J926" s="58"/>
      <c r="K926" s="66"/>
      <c r="L926" s="66"/>
      <c r="M926" s="67"/>
      <c r="N926" s="67"/>
      <c r="O926" s="67"/>
      <c r="P926" s="68"/>
      <c r="Q926" s="46"/>
    </row>
    <row r="927" spans="1:17" ht="15.75" customHeight="1">
      <c r="A927" s="7"/>
      <c r="B927" s="65"/>
      <c r="C927" s="65"/>
      <c r="D927" s="65"/>
      <c r="E927" s="65"/>
      <c r="F927" s="58"/>
      <c r="G927" s="58"/>
      <c r="H927" s="58"/>
      <c r="I927" s="58"/>
      <c r="J927" s="58"/>
      <c r="K927" s="66"/>
      <c r="L927" s="66"/>
      <c r="M927" s="67"/>
      <c r="N927" s="67"/>
      <c r="O927" s="67"/>
      <c r="P927" s="68"/>
      <c r="Q927" s="46"/>
    </row>
    <row r="928" spans="1:17" ht="15.75" customHeight="1">
      <c r="A928" s="7"/>
      <c r="B928" s="65"/>
      <c r="C928" s="65"/>
      <c r="D928" s="65"/>
      <c r="E928" s="65"/>
      <c r="F928" s="58"/>
      <c r="G928" s="58"/>
      <c r="H928" s="58"/>
      <c r="I928" s="58"/>
      <c r="J928" s="58"/>
      <c r="K928" s="66"/>
      <c r="L928" s="66"/>
      <c r="M928" s="67"/>
      <c r="N928" s="67"/>
      <c r="O928" s="67"/>
      <c r="P928" s="68"/>
      <c r="Q928" s="46"/>
    </row>
    <row r="929" spans="1:17" ht="15.75" customHeight="1">
      <c r="A929" s="7"/>
      <c r="B929" s="65"/>
      <c r="C929" s="65"/>
      <c r="D929" s="65"/>
      <c r="E929" s="65"/>
      <c r="F929" s="58"/>
      <c r="G929" s="58"/>
      <c r="H929" s="58"/>
      <c r="I929" s="58"/>
      <c r="J929" s="58"/>
      <c r="K929" s="66"/>
      <c r="L929" s="66"/>
      <c r="M929" s="67"/>
      <c r="N929" s="67"/>
      <c r="O929" s="67"/>
      <c r="P929" s="68"/>
      <c r="Q929" s="46"/>
    </row>
    <row r="930" spans="1:17" ht="15.75" customHeight="1">
      <c r="A930" s="7"/>
      <c r="B930" s="65"/>
      <c r="C930" s="65"/>
      <c r="D930" s="65"/>
      <c r="E930" s="65"/>
      <c r="F930" s="58"/>
      <c r="G930" s="58"/>
      <c r="H930" s="58"/>
      <c r="I930" s="58"/>
      <c r="J930" s="58"/>
      <c r="K930" s="66"/>
      <c r="L930" s="66"/>
      <c r="M930" s="67"/>
      <c r="N930" s="67"/>
      <c r="O930" s="67"/>
      <c r="P930" s="68"/>
      <c r="Q930" s="46"/>
    </row>
    <row r="931" spans="1:17" ht="15.75" customHeight="1">
      <c r="A931" s="7"/>
      <c r="B931" s="65"/>
      <c r="C931" s="65"/>
      <c r="D931" s="65"/>
      <c r="E931" s="65"/>
      <c r="F931" s="58"/>
      <c r="G931" s="58"/>
      <c r="H931" s="58"/>
      <c r="I931" s="58"/>
      <c r="J931" s="58"/>
      <c r="K931" s="66"/>
      <c r="L931" s="66"/>
      <c r="M931" s="67"/>
      <c r="N931" s="67"/>
      <c r="O931" s="67"/>
      <c r="P931" s="68"/>
      <c r="Q931" s="46"/>
    </row>
    <row r="932" spans="1:17" ht="15.75" customHeight="1">
      <c r="A932" s="7"/>
      <c r="B932" s="65"/>
      <c r="C932" s="65"/>
      <c r="D932" s="65"/>
      <c r="E932" s="65"/>
      <c r="F932" s="58"/>
      <c r="G932" s="58"/>
      <c r="H932" s="58"/>
      <c r="I932" s="58"/>
      <c r="J932" s="58"/>
      <c r="K932" s="66"/>
      <c r="L932" s="66"/>
      <c r="M932" s="67"/>
      <c r="N932" s="67"/>
      <c r="O932" s="67"/>
      <c r="P932" s="68"/>
      <c r="Q932" s="46"/>
    </row>
    <row r="933" spans="1:17" ht="15.75" customHeight="1">
      <c r="A933" s="7"/>
      <c r="B933" s="65"/>
      <c r="C933" s="65"/>
      <c r="D933" s="65"/>
      <c r="E933" s="65"/>
      <c r="F933" s="58"/>
      <c r="G933" s="58"/>
      <c r="H933" s="58"/>
      <c r="I933" s="58"/>
      <c r="J933" s="58"/>
      <c r="K933" s="66"/>
      <c r="L933" s="66"/>
      <c r="M933" s="67"/>
      <c r="N933" s="67"/>
      <c r="O933" s="67"/>
      <c r="P933" s="68"/>
      <c r="Q933" s="46"/>
    </row>
    <row r="934" spans="1:17" ht="15.75" customHeight="1">
      <c r="A934" s="7"/>
      <c r="B934" s="65"/>
      <c r="C934" s="65"/>
      <c r="D934" s="65"/>
      <c r="E934" s="65"/>
      <c r="F934" s="58"/>
      <c r="G934" s="58"/>
      <c r="H934" s="58"/>
      <c r="I934" s="58"/>
      <c r="J934" s="58"/>
      <c r="K934" s="66"/>
      <c r="L934" s="66"/>
      <c r="M934" s="67"/>
      <c r="N934" s="67"/>
      <c r="O934" s="67"/>
      <c r="P934" s="68"/>
      <c r="Q934" s="46"/>
    </row>
    <row r="935" spans="1:17" ht="15.75" customHeight="1">
      <c r="A935" s="7"/>
      <c r="B935" s="65"/>
      <c r="C935" s="65"/>
      <c r="D935" s="65"/>
      <c r="E935" s="65"/>
      <c r="F935" s="58"/>
      <c r="G935" s="58"/>
      <c r="H935" s="58"/>
      <c r="I935" s="58"/>
      <c r="J935" s="58"/>
      <c r="K935" s="66"/>
      <c r="L935" s="66"/>
      <c r="M935" s="67"/>
      <c r="N935" s="67"/>
      <c r="O935" s="67"/>
      <c r="P935" s="68"/>
      <c r="Q935" s="46"/>
    </row>
    <row r="936" spans="1:17" ht="15.75" customHeight="1">
      <c r="A936" s="7"/>
      <c r="B936" s="65"/>
      <c r="C936" s="65"/>
      <c r="D936" s="65"/>
      <c r="E936" s="65"/>
      <c r="F936" s="58"/>
      <c r="G936" s="58"/>
      <c r="H936" s="58"/>
      <c r="I936" s="58"/>
      <c r="J936" s="58"/>
      <c r="K936" s="66"/>
      <c r="L936" s="66"/>
      <c r="M936" s="67"/>
      <c r="N936" s="67"/>
      <c r="O936" s="67"/>
      <c r="P936" s="68"/>
      <c r="Q936" s="46"/>
    </row>
    <row r="937" spans="1:17" ht="15.75" customHeight="1">
      <c r="A937" s="7"/>
      <c r="B937" s="65"/>
      <c r="C937" s="65"/>
      <c r="D937" s="65"/>
      <c r="E937" s="65"/>
      <c r="F937" s="58"/>
      <c r="G937" s="58"/>
      <c r="H937" s="58"/>
      <c r="I937" s="58"/>
      <c r="J937" s="58"/>
      <c r="K937" s="66"/>
      <c r="L937" s="66"/>
      <c r="M937" s="67"/>
      <c r="N937" s="67"/>
      <c r="O937" s="67"/>
      <c r="P937" s="68"/>
      <c r="Q937" s="46"/>
    </row>
    <row r="938" spans="1:17" ht="15.75" customHeight="1">
      <c r="A938" s="7"/>
      <c r="B938" s="65"/>
      <c r="C938" s="65"/>
      <c r="D938" s="65"/>
      <c r="E938" s="65"/>
      <c r="F938" s="58"/>
      <c r="G938" s="58"/>
      <c r="H938" s="58"/>
      <c r="I938" s="58"/>
      <c r="J938" s="58"/>
      <c r="K938" s="66"/>
      <c r="L938" s="66"/>
      <c r="M938" s="67"/>
      <c r="N938" s="67"/>
      <c r="O938" s="67"/>
      <c r="P938" s="68"/>
      <c r="Q938" s="46"/>
    </row>
    <row r="939" spans="1:17" ht="15.75" customHeight="1">
      <c r="A939" s="7"/>
      <c r="B939" s="65"/>
      <c r="C939" s="65"/>
      <c r="D939" s="65"/>
      <c r="E939" s="65"/>
      <c r="F939" s="58"/>
      <c r="G939" s="58"/>
      <c r="H939" s="58"/>
      <c r="I939" s="58"/>
      <c r="J939" s="58"/>
      <c r="K939" s="66"/>
      <c r="L939" s="66"/>
      <c r="M939" s="67"/>
      <c r="N939" s="67"/>
      <c r="O939" s="67"/>
      <c r="P939" s="68"/>
      <c r="Q939" s="46"/>
    </row>
    <row r="940" spans="1:17" ht="15.75" customHeight="1">
      <c r="A940" s="7"/>
      <c r="B940" s="65"/>
      <c r="C940" s="65"/>
      <c r="D940" s="65"/>
      <c r="E940" s="65"/>
      <c r="F940" s="58"/>
      <c r="G940" s="58"/>
      <c r="H940" s="58"/>
      <c r="I940" s="58"/>
      <c r="J940" s="58"/>
      <c r="K940" s="66"/>
      <c r="L940" s="66"/>
      <c r="M940" s="67"/>
      <c r="N940" s="67"/>
      <c r="O940" s="67"/>
      <c r="P940" s="68"/>
      <c r="Q940" s="46"/>
    </row>
    <row r="941" spans="1:17" ht="15.75" customHeight="1">
      <c r="A941" s="7"/>
      <c r="B941" s="65"/>
      <c r="C941" s="65"/>
      <c r="D941" s="65"/>
      <c r="E941" s="65"/>
      <c r="F941" s="58"/>
      <c r="G941" s="58"/>
      <c r="H941" s="58"/>
      <c r="I941" s="58"/>
      <c r="J941" s="58"/>
      <c r="K941" s="66"/>
      <c r="L941" s="66"/>
      <c r="M941" s="67"/>
      <c r="N941" s="67"/>
      <c r="O941" s="67"/>
      <c r="P941" s="68"/>
      <c r="Q941" s="46"/>
    </row>
    <row r="942" spans="1:17" ht="15.75" customHeight="1">
      <c r="A942" s="7"/>
      <c r="B942" s="65"/>
      <c r="C942" s="65"/>
      <c r="D942" s="65"/>
      <c r="E942" s="65"/>
      <c r="F942" s="58"/>
      <c r="G942" s="58"/>
      <c r="H942" s="58"/>
      <c r="I942" s="58"/>
      <c r="J942" s="58"/>
      <c r="K942" s="66"/>
      <c r="L942" s="66"/>
      <c r="M942" s="67"/>
      <c r="N942" s="67"/>
      <c r="O942" s="67"/>
      <c r="P942" s="68"/>
      <c r="Q942" s="46"/>
    </row>
    <row r="943" spans="1:17" ht="15.75" customHeight="1">
      <c r="A943" s="7"/>
      <c r="B943" s="65"/>
      <c r="C943" s="65"/>
      <c r="D943" s="65"/>
      <c r="E943" s="65"/>
      <c r="F943" s="58"/>
      <c r="G943" s="58"/>
      <c r="H943" s="58"/>
      <c r="I943" s="58"/>
      <c r="J943" s="58"/>
      <c r="K943" s="66"/>
      <c r="L943" s="66"/>
      <c r="M943" s="67"/>
      <c r="N943" s="67"/>
      <c r="O943" s="67"/>
      <c r="P943" s="68"/>
      <c r="Q943" s="46"/>
    </row>
    <row r="944" spans="1:17" ht="15.75" customHeight="1">
      <c r="A944" s="7"/>
      <c r="B944" s="65"/>
      <c r="C944" s="65"/>
      <c r="D944" s="65"/>
      <c r="E944" s="65"/>
      <c r="F944" s="58"/>
      <c r="G944" s="58"/>
      <c r="H944" s="58"/>
      <c r="I944" s="58"/>
      <c r="J944" s="58"/>
      <c r="K944" s="66"/>
      <c r="L944" s="66"/>
      <c r="M944" s="67"/>
      <c r="N944" s="67"/>
      <c r="O944" s="67"/>
      <c r="P944" s="68"/>
      <c r="Q944" s="46"/>
    </row>
    <row r="945" spans="1:17" ht="15.75" customHeight="1">
      <c r="A945" s="7"/>
      <c r="B945" s="65"/>
      <c r="C945" s="65"/>
      <c r="D945" s="65"/>
      <c r="E945" s="65"/>
      <c r="F945" s="58"/>
      <c r="G945" s="58"/>
      <c r="H945" s="58"/>
      <c r="I945" s="58"/>
      <c r="J945" s="58"/>
      <c r="K945" s="66"/>
      <c r="L945" s="66"/>
      <c r="M945" s="67"/>
      <c r="N945" s="67"/>
      <c r="O945" s="67"/>
      <c r="P945" s="68"/>
      <c r="Q945" s="46"/>
    </row>
    <row r="946" spans="1:17" ht="15.75" customHeight="1">
      <c r="A946" s="7"/>
      <c r="B946" s="65"/>
      <c r="C946" s="65"/>
      <c r="D946" s="65"/>
      <c r="E946" s="65"/>
      <c r="F946" s="58"/>
      <c r="G946" s="58"/>
      <c r="H946" s="58"/>
      <c r="I946" s="58"/>
      <c r="J946" s="58"/>
      <c r="K946" s="66"/>
      <c r="L946" s="66"/>
      <c r="M946" s="67"/>
      <c r="N946" s="67"/>
      <c r="O946" s="67"/>
      <c r="P946" s="68"/>
      <c r="Q946" s="46"/>
    </row>
    <row r="947" spans="1:17" ht="15.75" customHeight="1">
      <c r="A947" s="7"/>
      <c r="B947" s="65"/>
      <c r="C947" s="65"/>
      <c r="D947" s="65"/>
      <c r="E947" s="65"/>
      <c r="F947" s="58"/>
      <c r="G947" s="58"/>
      <c r="H947" s="58"/>
      <c r="I947" s="58"/>
      <c r="J947" s="58"/>
      <c r="K947" s="66"/>
      <c r="L947" s="66"/>
      <c r="M947" s="67"/>
      <c r="N947" s="67"/>
      <c r="O947" s="67"/>
      <c r="P947" s="68"/>
      <c r="Q947" s="46"/>
    </row>
    <row r="948" spans="1:17" ht="15.75" customHeight="1">
      <c r="A948" s="7"/>
      <c r="B948" s="65"/>
      <c r="C948" s="65"/>
      <c r="D948" s="65"/>
      <c r="E948" s="65"/>
      <c r="F948" s="58"/>
      <c r="G948" s="58"/>
      <c r="H948" s="58"/>
      <c r="I948" s="58"/>
      <c r="J948" s="58"/>
      <c r="K948" s="66"/>
      <c r="L948" s="66"/>
      <c r="M948" s="67"/>
      <c r="N948" s="67"/>
      <c r="O948" s="67"/>
      <c r="P948" s="68"/>
      <c r="Q948" s="46"/>
    </row>
    <row r="949" spans="1:17" ht="15.75" customHeight="1">
      <c r="A949" s="7"/>
      <c r="B949" s="65"/>
      <c r="C949" s="65"/>
      <c r="D949" s="65"/>
      <c r="E949" s="65"/>
      <c r="F949" s="58"/>
      <c r="G949" s="58"/>
      <c r="H949" s="58"/>
      <c r="I949" s="58"/>
      <c r="J949" s="58"/>
      <c r="K949" s="66"/>
      <c r="L949" s="66"/>
      <c r="M949" s="67"/>
      <c r="N949" s="67"/>
      <c r="O949" s="67"/>
      <c r="P949" s="68"/>
      <c r="Q949" s="46"/>
    </row>
    <row r="950" spans="1:17" ht="15.75" customHeight="1">
      <c r="A950" s="7"/>
      <c r="B950" s="65"/>
      <c r="C950" s="65"/>
      <c r="D950" s="65"/>
      <c r="E950" s="65"/>
      <c r="F950" s="58"/>
      <c r="G950" s="58"/>
      <c r="H950" s="58"/>
      <c r="I950" s="58"/>
      <c r="J950" s="58"/>
      <c r="K950" s="66"/>
      <c r="L950" s="66"/>
      <c r="M950" s="67"/>
      <c r="N950" s="67"/>
      <c r="O950" s="67"/>
      <c r="P950" s="68"/>
      <c r="Q950" s="46"/>
    </row>
    <row r="951" spans="1:17" ht="15.75" customHeight="1">
      <c r="A951" s="7"/>
      <c r="B951" s="65"/>
      <c r="C951" s="65"/>
      <c r="D951" s="65"/>
      <c r="E951" s="65"/>
      <c r="F951" s="58"/>
      <c r="G951" s="58"/>
      <c r="H951" s="58"/>
      <c r="I951" s="58"/>
      <c r="J951" s="58"/>
      <c r="K951" s="66"/>
      <c r="L951" s="66"/>
      <c r="M951" s="67"/>
      <c r="N951" s="67"/>
      <c r="O951" s="67"/>
      <c r="P951" s="68"/>
      <c r="Q951" s="46"/>
    </row>
    <row r="952" spans="1:17" ht="15.75" customHeight="1">
      <c r="A952" s="7"/>
      <c r="B952" s="65"/>
      <c r="C952" s="65"/>
      <c r="D952" s="65"/>
      <c r="E952" s="65"/>
      <c r="F952" s="58"/>
      <c r="G952" s="58"/>
      <c r="H952" s="58"/>
      <c r="I952" s="58"/>
      <c r="J952" s="58"/>
      <c r="K952" s="66"/>
      <c r="L952" s="66"/>
      <c r="M952" s="67"/>
      <c r="N952" s="67"/>
      <c r="O952" s="67"/>
      <c r="P952" s="68"/>
      <c r="Q952" s="46"/>
    </row>
    <row r="953" spans="1:17" ht="15.75" customHeight="1">
      <c r="A953" s="7"/>
      <c r="B953" s="65"/>
      <c r="C953" s="65"/>
      <c r="D953" s="65"/>
      <c r="E953" s="65"/>
      <c r="F953" s="58"/>
      <c r="G953" s="58"/>
      <c r="H953" s="58"/>
      <c r="I953" s="58"/>
      <c r="J953" s="58"/>
      <c r="K953" s="66"/>
      <c r="L953" s="66"/>
      <c r="M953" s="67"/>
      <c r="N953" s="67"/>
      <c r="O953" s="67"/>
      <c r="P953" s="68"/>
      <c r="Q953" s="46"/>
    </row>
    <row r="954" spans="1:17" ht="15.75" customHeight="1">
      <c r="A954" s="7"/>
      <c r="B954" s="65"/>
      <c r="C954" s="65"/>
      <c r="D954" s="65"/>
      <c r="E954" s="65"/>
      <c r="F954" s="58"/>
      <c r="G954" s="58"/>
      <c r="H954" s="58"/>
      <c r="I954" s="58"/>
      <c r="J954" s="58"/>
      <c r="K954" s="66"/>
      <c r="L954" s="66"/>
      <c r="M954" s="67"/>
      <c r="N954" s="67"/>
      <c r="O954" s="67"/>
      <c r="P954" s="68"/>
      <c r="Q954" s="46"/>
    </row>
    <row r="955" spans="1:17" ht="15.75" customHeight="1">
      <c r="A955" s="7"/>
      <c r="B955" s="65"/>
      <c r="C955" s="65"/>
      <c r="D955" s="65"/>
      <c r="E955" s="65"/>
      <c r="F955" s="58"/>
      <c r="G955" s="58"/>
      <c r="H955" s="58"/>
      <c r="I955" s="58"/>
      <c r="J955" s="58"/>
      <c r="K955" s="66"/>
      <c r="L955" s="66"/>
      <c r="M955" s="67"/>
      <c r="N955" s="67"/>
      <c r="O955" s="67"/>
      <c r="P955" s="68"/>
      <c r="Q955" s="46"/>
    </row>
    <row r="956" spans="1:17" ht="15.75" customHeight="1">
      <c r="A956" s="7"/>
      <c r="B956" s="65"/>
      <c r="C956" s="65"/>
      <c r="D956" s="65"/>
      <c r="E956" s="65"/>
      <c r="F956" s="58"/>
      <c r="G956" s="58"/>
      <c r="H956" s="58"/>
      <c r="I956" s="58"/>
      <c r="J956" s="58"/>
      <c r="K956" s="66"/>
      <c r="L956" s="66"/>
      <c r="M956" s="67"/>
      <c r="N956" s="67"/>
      <c r="O956" s="67"/>
      <c r="P956" s="68"/>
      <c r="Q956" s="46"/>
    </row>
    <row r="957" spans="1:17" ht="15.75" customHeight="1">
      <c r="A957" s="7"/>
      <c r="B957" s="65"/>
      <c r="C957" s="65"/>
      <c r="D957" s="65"/>
      <c r="E957" s="65"/>
      <c r="F957" s="58"/>
      <c r="G957" s="58"/>
      <c r="H957" s="58"/>
      <c r="I957" s="58"/>
      <c r="J957" s="58"/>
      <c r="K957" s="66"/>
      <c r="L957" s="66"/>
      <c r="M957" s="67"/>
      <c r="N957" s="67"/>
      <c r="O957" s="67"/>
      <c r="P957" s="68"/>
      <c r="Q957" s="46"/>
    </row>
    <row r="958" spans="1:17" ht="15.75" customHeight="1">
      <c r="A958" s="7"/>
      <c r="B958" s="65"/>
      <c r="C958" s="65"/>
      <c r="D958" s="65"/>
      <c r="E958" s="65"/>
      <c r="F958" s="58"/>
      <c r="G958" s="58"/>
      <c r="H958" s="58"/>
      <c r="I958" s="58"/>
      <c r="J958" s="58"/>
      <c r="K958" s="66"/>
      <c r="L958" s="66"/>
      <c r="M958" s="67"/>
      <c r="N958" s="67"/>
      <c r="O958" s="67"/>
      <c r="P958" s="68"/>
      <c r="Q958" s="46"/>
    </row>
    <row r="959" spans="1:17" ht="15.75" customHeight="1">
      <c r="A959" s="7"/>
      <c r="B959" s="65"/>
      <c r="C959" s="65"/>
      <c r="D959" s="65"/>
      <c r="E959" s="65"/>
      <c r="F959" s="58"/>
      <c r="G959" s="58"/>
      <c r="H959" s="58"/>
      <c r="I959" s="58"/>
      <c r="J959" s="58"/>
      <c r="K959" s="66"/>
      <c r="L959" s="66"/>
      <c r="M959" s="67"/>
      <c r="N959" s="67"/>
      <c r="O959" s="67"/>
      <c r="P959" s="68"/>
      <c r="Q959" s="46"/>
    </row>
    <row r="960" spans="1:17" ht="15.75" customHeight="1">
      <c r="A960" s="7"/>
      <c r="B960" s="65"/>
      <c r="C960" s="65"/>
      <c r="D960" s="65"/>
      <c r="E960" s="65"/>
      <c r="F960" s="58"/>
      <c r="G960" s="58"/>
      <c r="H960" s="58"/>
      <c r="I960" s="58"/>
      <c r="J960" s="58"/>
      <c r="K960" s="66"/>
      <c r="L960" s="66"/>
      <c r="M960" s="67"/>
      <c r="N960" s="67"/>
      <c r="O960" s="67"/>
      <c r="P960" s="68"/>
      <c r="Q960" s="46"/>
    </row>
    <row r="961" spans="1:17" ht="15.75" customHeight="1">
      <c r="A961" s="7"/>
      <c r="B961" s="65"/>
      <c r="C961" s="65"/>
      <c r="D961" s="65"/>
      <c r="E961" s="65"/>
      <c r="F961" s="58"/>
      <c r="G961" s="58"/>
      <c r="H961" s="58"/>
      <c r="I961" s="58"/>
      <c r="J961" s="58"/>
      <c r="K961" s="66"/>
      <c r="L961" s="66"/>
      <c r="M961" s="67"/>
      <c r="N961" s="67"/>
      <c r="O961" s="67"/>
      <c r="P961" s="68"/>
      <c r="Q961" s="46"/>
    </row>
    <row r="962" spans="1:17" ht="15.75" customHeight="1">
      <c r="A962" s="7"/>
      <c r="B962" s="65"/>
      <c r="C962" s="65"/>
      <c r="D962" s="65"/>
      <c r="E962" s="65"/>
      <c r="F962" s="58"/>
      <c r="G962" s="58"/>
      <c r="H962" s="58"/>
      <c r="I962" s="58"/>
      <c r="J962" s="58"/>
      <c r="K962" s="66"/>
      <c r="L962" s="66"/>
      <c r="M962" s="67"/>
      <c r="N962" s="67"/>
      <c r="O962" s="67"/>
      <c r="P962" s="68"/>
      <c r="Q962" s="46"/>
    </row>
    <row r="963" spans="1:17" ht="15.75" customHeight="1">
      <c r="A963" s="7"/>
      <c r="B963" s="65"/>
      <c r="C963" s="65"/>
      <c r="D963" s="65"/>
      <c r="E963" s="65"/>
      <c r="F963" s="58"/>
      <c r="G963" s="58"/>
      <c r="H963" s="58"/>
      <c r="I963" s="58"/>
      <c r="J963" s="58"/>
      <c r="K963" s="66"/>
      <c r="L963" s="66"/>
      <c r="M963" s="67"/>
      <c r="N963" s="67"/>
      <c r="O963" s="67"/>
      <c r="P963" s="68"/>
      <c r="Q963" s="46"/>
    </row>
    <row r="964" spans="1:17" ht="15.75" customHeight="1">
      <c r="A964" s="7"/>
      <c r="B964" s="65"/>
      <c r="C964" s="65"/>
      <c r="D964" s="65"/>
      <c r="E964" s="65"/>
      <c r="F964" s="58"/>
      <c r="G964" s="58"/>
      <c r="H964" s="58"/>
      <c r="I964" s="58"/>
      <c r="J964" s="58"/>
      <c r="K964" s="66"/>
      <c r="L964" s="66"/>
      <c r="M964" s="67"/>
      <c r="N964" s="67"/>
      <c r="O964" s="67"/>
      <c r="P964" s="68"/>
      <c r="Q964" s="46"/>
    </row>
    <row r="965" spans="1:17" ht="15.75" customHeight="1">
      <c r="A965" s="7"/>
      <c r="B965" s="65"/>
      <c r="C965" s="65"/>
      <c r="D965" s="65"/>
      <c r="E965" s="65"/>
      <c r="F965" s="58"/>
      <c r="G965" s="58"/>
      <c r="H965" s="58"/>
      <c r="I965" s="58"/>
      <c r="J965" s="58"/>
      <c r="K965" s="66"/>
      <c r="L965" s="66"/>
      <c r="M965" s="67"/>
      <c r="N965" s="67"/>
      <c r="O965" s="67"/>
      <c r="P965" s="68"/>
      <c r="Q965" s="46"/>
    </row>
    <row r="966" spans="1:17" ht="15.75" customHeight="1">
      <c r="A966" s="7"/>
      <c r="B966" s="65"/>
      <c r="C966" s="65"/>
      <c r="D966" s="65"/>
      <c r="E966" s="65"/>
      <c r="F966" s="58"/>
      <c r="G966" s="58"/>
      <c r="H966" s="58"/>
      <c r="I966" s="58"/>
      <c r="J966" s="58"/>
      <c r="K966" s="66"/>
      <c r="L966" s="66"/>
      <c r="M966" s="67"/>
      <c r="N966" s="67"/>
      <c r="O966" s="67"/>
      <c r="P966" s="68"/>
      <c r="Q966" s="46"/>
    </row>
    <row r="967" spans="1:17" ht="15.75" customHeight="1">
      <c r="A967" s="7"/>
      <c r="B967" s="65"/>
      <c r="C967" s="65"/>
      <c r="D967" s="65"/>
      <c r="E967" s="65"/>
      <c r="F967" s="58"/>
      <c r="G967" s="58"/>
      <c r="H967" s="58"/>
      <c r="I967" s="58"/>
      <c r="J967" s="58"/>
      <c r="K967" s="66"/>
      <c r="L967" s="66"/>
      <c r="M967" s="67"/>
      <c r="N967" s="67"/>
      <c r="O967" s="67"/>
      <c r="P967" s="68"/>
      <c r="Q967" s="46"/>
    </row>
    <row r="968" spans="1:17" ht="15.75" customHeight="1">
      <c r="A968" s="7"/>
      <c r="B968" s="65"/>
      <c r="C968" s="65"/>
      <c r="D968" s="65"/>
      <c r="E968" s="65"/>
      <c r="F968" s="58"/>
      <c r="G968" s="58"/>
      <c r="H968" s="58"/>
      <c r="I968" s="58"/>
      <c r="J968" s="58"/>
      <c r="K968" s="66"/>
      <c r="L968" s="66"/>
      <c r="M968" s="67"/>
      <c r="N968" s="67"/>
      <c r="O968" s="67"/>
      <c r="P968" s="68"/>
      <c r="Q968" s="46"/>
    </row>
    <row r="969" spans="1:17" ht="15.75" customHeight="1">
      <c r="A969" s="7"/>
      <c r="B969" s="65"/>
      <c r="C969" s="65"/>
      <c r="D969" s="65"/>
      <c r="E969" s="65"/>
      <c r="F969" s="58"/>
      <c r="G969" s="58"/>
      <c r="H969" s="58"/>
      <c r="I969" s="58"/>
      <c r="J969" s="58"/>
      <c r="K969" s="66"/>
      <c r="L969" s="66"/>
      <c r="M969" s="67"/>
      <c r="N969" s="67"/>
      <c r="O969" s="67"/>
      <c r="P969" s="68"/>
      <c r="Q969" s="46"/>
    </row>
    <row r="970" spans="1:17" ht="15.75" customHeight="1">
      <c r="A970" s="7"/>
      <c r="B970" s="65"/>
      <c r="C970" s="65"/>
      <c r="D970" s="65"/>
      <c r="E970" s="65"/>
      <c r="F970" s="58"/>
      <c r="G970" s="58"/>
      <c r="H970" s="58"/>
      <c r="I970" s="58"/>
      <c r="J970" s="58"/>
      <c r="K970" s="66"/>
      <c r="L970" s="66"/>
      <c r="M970" s="67"/>
      <c r="N970" s="67"/>
      <c r="O970" s="67"/>
      <c r="P970" s="68"/>
      <c r="Q970" s="46"/>
    </row>
    <row r="971" spans="1:17" ht="15.75" customHeight="1">
      <c r="A971" s="7"/>
      <c r="B971" s="65"/>
      <c r="C971" s="65"/>
      <c r="D971" s="65"/>
      <c r="E971" s="65"/>
      <c r="F971" s="58"/>
      <c r="G971" s="58"/>
      <c r="H971" s="58"/>
      <c r="I971" s="58"/>
      <c r="J971" s="58"/>
      <c r="K971" s="66"/>
      <c r="L971" s="66"/>
      <c r="M971" s="67"/>
      <c r="N971" s="67"/>
      <c r="O971" s="67"/>
      <c r="P971" s="68"/>
      <c r="Q971" s="46"/>
    </row>
    <row r="972" spans="1:17" ht="15.75" customHeight="1">
      <c r="A972" s="7"/>
      <c r="B972" s="65"/>
      <c r="C972" s="65"/>
      <c r="D972" s="65"/>
      <c r="E972" s="65"/>
      <c r="F972" s="58"/>
      <c r="G972" s="58"/>
      <c r="H972" s="58"/>
      <c r="I972" s="58"/>
      <c r="J972" s="58"/>
      <c r="K972" s="66"/>
      <c r="L972" s="66"/>
      <c r="M972" s="67"/>
      <c r="N972" s="67"/>
      <c r="O972" s="67"/>
      <c r="P972" s="68"/>
      <c r="Q972" s="46"/>
    </row>
    <row r="973" spans="1:17" ht="15.75" customHeight="1">
      <c r="A973" s="7"/>
      <c r="B973" s="65"/>
      <c r="C973" s="65"/>
      <c r="D973" s="65"/>
      <c r="E973" s="65"/>
      <c r="F973" s="58"/>
      <c r="G973" s="58"/>
      <c r="H973" s="58"/>
      <c r="I973" s="58"/>
      <c r="J973" s="58"/>
      <c r="K973" s="66"/>
      <c r="L973" s="66"/>
      <c r="M973" s="67"/>
      <c r="N973" s="67"/>
      <c r="O973" s="67"/>
      <c r="P973" s="68"/>
      <c r="Q973" s="46"/>
    </row>
    <row r="974" spans="1:17" ht="15.75" customHeight="1">
      <c r="A974" s="7"/>
      <c r="B974" s="65"/>
      <c r="C974" s="65"/>
      <c r="D974" s="65"/>
      <c r="E974" s="65"/>
      <c r="F974" s="58"/>
      <c r="G974" s="58"/>
      <c r="H974" s="58"/>
      <c r="I974" s="58"/>
      <c r="J974" s="58"/>
      <c r="K974" s="66"/>
      <c r="L974" s="66"/>
      <c r="M974" s="67"/>
      <c r="N974" s="67"/>
      <c r="O974" s="67"/>
      <c r="P974" s="68"/>
      <c r="Q974" s="46"/>
    </row>
    <row r="975" spans="1:17" ht="15.75" customHeight="1">
      <c r="A975" s="7"/>
      <c r="B975" s="65"/>
      <c r="C975" s="65"/>
      <c r="D975" s="65"/>
      <c r="E975" s="65"/>
      <c r="F975" s="58"/>
      <c r="G975" s="58"/>
      <c r="H975" s="58"/>
      <c r="I975" s="58"/>
      <c r="J975" s="58"/>
      <c r="K975" s="66"/>
      <c r="L975" s="66"/>
      <c r="M975" s="67"/>
      <c r="N975" s="67"/>
      <c r="O975" s="67"/>
      <c r="P975" s="68"/>
      <c r="Q975" s="46"/>
    </row>
    <row r="976" spans="1:17" ht="15.75" customHeight="1">
      <c r="A976" s="7"/>
      <c r="B976" s="65"/>
      <c r="C976" s="65"/>
      <c r="D976" s="65"/>
      <c r="E976" s="65"/>
      <c r="F976" s="58"/>
      <c r="G976" s="58"/>
      <c r="H976" s="58"/>
      <c r="I976" s="58"/>
      <c r="J976" s="58"/>
      <c r="K976" s="66"/>
      <c r="L976" s="66"/>
      <c r="M976" s="67"/>
      <c r="N976" s="67"/>
      <c r="O976" s="67"/>
      <c r="P976" s="68"/>
      <c r="Q976" s="46"/>
    </row>
    <row r="977" spans="1:17" ht="15.75" customHeight="1">
      <c r="A977" s="7"/>
      <c r="B977" s="65"/>
      <c r="C977" s="65"/>
      <c r="D977" s="65"/>
      <c r="E977" s="65"/>
      <c r="F977" s="58"/>
      <c r="G977" s="58"/>
      <c r="H977" s="58"/>
      <c r="I977" s="58"/>
      <c r="J977" s="58"/>
      <c r="K977" s="66"/>
      <c r="L977" s="66"/>
      <c r="M977" s="67"/>
      <c r="N977" s="67"/>
      <c r="O977" s="67"/>
      <c r="P977" s="68"/>
      <c r="Q977" s="46"/>
    </row>
    <row r="978" spans="1:17" ht="15.75" customHeight="1">
      <c r="A978" s="7"/>
      <c r="B978" s="65"/>
      <c r="C978" s="65"/>
      <c r="D978" s="65"/>
      <c r="E978" s="65"/>
      <c r="F978" s="58"/>
      <c r="G978" s="58"/>
      <c r="H978" s="58"/>
      <c r="I978" s="58"/>
      <c r="J978" s="58"/>
      <c r="K978" s="66"/>
      <c r="L978" s="66"/>
      <c r="M978" s="67"/>
      <c r="N978" s="67"/>
      <c r="O978" s="67"/>
      <c r="P978" s="68"/>
      <c r="Q978" s="46"/>
    </row>
    <row r="979" spans="1:17" ht="15.75" customHeight="1">
      <c r="A979" s="7"/>
      <c r="B979" s="65"/>
      <c r="C979" s="65"/>
      <c r="D979" s="65"/>
      <c r="E979" s="65"/>
      <c r="F979" s="58"/>
      <c r="G979" s="58"/>
      <c r="H979" s="58"/>
      <c r="I979" s="58"/>
      <c r="J979" s="58"/>
      <c r="K979" s="66"/>
      <c r="L979" s="66"/>
      <c r="M979" s="67"/>
      <c r="N979" s="67"/>
      <c r="O979" s="67"/>
      <c r="P979" s="68"/>
      <c r="Q979" s="46"/>
    </row>
    <row r="980" spans="1:17" ht="15.75" customHeight="1">
      <c r="A980" s="7"/>
      <c r="B980" s="65"/>
      <c r="C980" s="65"/>
      <c r="D980" s="65"/>
      <c r="E980" s="65"/>
      <c r="F980" s="58"/>
      <c r="G980" s="58"/>
      <c r="H980" s="58"/>
      <c r="I980" s="58"/>
      <c r="J980" s="58"/>
      <c r="K980" s="66"/>
      <c r="L980" s="66"/>
      <c r="M980" s="67"/>
      <c r="N980" s="67"/>
      <c r="O980" s="67"/>
      <c r="P980" s="68"/>
      <c r="Q980" s="46"/>
    </row>
    <row r="981" spans="1:17" ht="15.75" customHeight="1">
      <c r="A981" s="7"/>
      <c r="B981" s="65"/>
      <c r="C981" s="65"/>
      <c r="D981" s="65"/>
      <c r="E981" s="65"/>
      <c r="F981" s="58"/>
      <c r="G981" s="58"/>
      <c r="H981" s="58"/>
      <c r="I981" s="58"/>
      <c r="J981" s="58"/>
      <c r="K981" s="66"/>
      <c r="L981" s="66"/>
      <c r="M981" s="67"/>
      <c r="N981" s="67"/>
      <c r="O981" s="67"/>
      <c r="P981" s="68"/>
      <c r="Q981" s="46"/>
    </row>
    <row r="982" spans="1:17" ht="15.75" customHeight="1">
      <c r="A982" s="7"/>
      <c r="B982" s="65"/>
      <c r="C982" s="65"/>
      <c r="D982" s="65"/>
      <c r="E982" s="65"/>
      <c r="F982" s="58"/>
      <c r="G982" s="58"/>
      <c r="H982" s="58"/>
      <c r="I982" s="58"/>
      <c r="J982" s="58"/>
      <c r="K982" s="66"/>
      <c r="L982" s="66"/>
      <c r="M982" s="67"/>
      <c r="N982" s="67"/>
      <c r="O982" s="67"/>
      <c r="P982" s="68"/>
      <c r="Q982" s="46"/>
    </row>
    <row r="983" spans="1:17" ht="15.75" customHeight="1">
      <c r="A983" s="7"/>
      <c r="B983" s="65"/>
      <c r="C983" s="65"/>
      <c r="D983" s="65"/>
      <c r="E983" s="65"/>
      <c r="F983" s="58"/>
      <c r="G983" s="58"/>
      <c r="H983" s="58"/>
      <c r="I983" s="58"/>
      <c r="J983" s="58"/>
      <c r="K983" s="66"/>
      <c r="L983" s="66"/>
      <c r="M983" s="67"/>
      <c r="N983" s="67"/>
      <c r="O983" s="67"/>
      <c r="P983" s="68"/>
      <c r="Q983" s="46"/>
    </row>
    <row r="984" spans="1:17" ht="15.75" customHeight="1">
      <c r="A984" s="7"/>
      <c r="B984" s="65"/>
      <c r="C984" s="65"/>
      <c r="D984" s="65"/>
      <c r="E984" s="65"/>
      <c r="F984" s="58"/>
      <c r="G984" s="58"/>
      <c r="H984" s="58"/>
      <c r="I984" s="58"/>
      <c r="J984" s="58"/>
      <c r="K984" s="66"/>
      <c r="L984" s="66"/>
      <c r="M984" s="67"/>
      <c r="N984" s="67"/>
      <c r="O984" s="67"/>
      <c r="P984" s="68"/>
      <c r="Q984" s="46"/>
    </row>
    <row r="985" spans="1:17" ht="15.75" customHeight="1">
      <c r="A985" s="7"/>
      <c r="B985" s="65"/>
      <c r="C985" s="65"/>
      <c r="D985" s="65"/>
      <c r="E985" s="65"/>
      <c r="F985" s="58"/>
      <c r="G985" s="58"/>
      <c r="H985" s="58"/>
      <c r="I985" s="58"/>
      <c r="J985" s="58"/>
      <c r="K985" s="66"/>
      <c r="L985" s="66"/>
      <c r="M985" s="67"/>
      <c r="N985" s="67"/>
      <c r="O985" s="67"/>
      <c r="P985" s="68"/>
      <c r="Q985" s="46"/>
    </row>
    <row r="986" spans="1:17" ht="15.75" customHeight="1">
      <c r="A986" s="7"/>
      <c r="B986" s="65"/>
      <c r="C986" s="65"/>
      <c r="D986" s="65"/>
      <c r="E986" s="65"/>
      <c r="F986" s="58"/>
      <c r="G986" s="58"/>
      <c r="H986" s="58"/>
      <c r="I986" s="58"/>
      <c r="J986" s="58"/>
      <c r="K986" s="66"/>
      <c r="L986" s="66"/>
      <c r="M986" s="67"/>
      <c r="N986" s="67"/>
      <c r="O986" s="67"/>
      <c r="P986" s="68"/>
      <c r="Q986" s="46"/>
    </row>
    <row r="987" spans="1:17" ht="15.75" customHeight="1">
      <c r="A987" s="7"/>
      <c r="B987" s="65"/>
      <c r="C987" s="65"/>
      <c r="D987" s="65"/>
      <c r="E987" s="65"/>
      <c r="F987" s="58"/>
      <c r="G987" s="58"/>
      <c r="H987" s="58"/>
      <c r="I987" s="58"/>
      <c r="J987" s="58"/>
      <c r="K987" s="66"/>
      <c r="L987" s="66"/>
      <c r="M987" s="67"/>
      <c r="N987" s="67"/>
      <c r="O987" s="67"/>
      <c r="P987" s="68"/>
      <c r="Q987" s="46"/>
    </row>
    <row r="988" spans="1:17" ht="15.75" customHeight="1">
      <c r="A988" s="7"/>
      <c r="B988" s="65"/>
      <c r="C988" s="65"/>
      <c r="D988" s="65"/>
      <c r="E988" s="65"/>
      <c r="F988" s="58"/>
      <c r="G988" s="58"/>
      <c r="H988" s="58"/>
      <c r="I988" s="58"/>
      <c r="J988" s="58"/>
      <c r="K988" s="66"/>
      <c r="L988" s="66"/>
      <c r="M988" s="67"/>
      <c r="N988" s="67"/>
      <c r="O988" s="67"/>
      <c r="P988" s="68"/>
      <c r="Q988" s="46"/>
    </row>
    <row r="989" spans="1:17" ht="15.75" customHeight="1">
      <c r="A989" s="7"/>
      <c r="B989" s="65"/>
      <c r="C989" s="65"/>
      <c r="D989" s="65"/>
      <c r="E989" s="65"/>
      <c r="F989" s="58"/>
      <c r="G989" s="58"/>
      <c r="H989" s="58"/>
      <c r="I989" s="58"/>
      <c r="J989" s="58"/>
      <c r="K989" s="66"/>
      <c r="L989" s="66"/>
      <c r="M989" s="67"/>
      <c r="N989" s="67"/>
      <c r="O989" s="67"/>
      <c r="P989" s="68"/>
      <c r="Q989" s="46"/>
    </row>
    <row r="990" spans="1:17" ht="15.75" customHeight="1">
      <c r="A990" s="7"/>
      <c r="B990" s="65"/>
      <c r="C990" s="65"/>
      <c r="D990" s="65"/>
      <c r="E990" s="65"/>
      <c r="F990" s="58"/>
      <c r="G990" s="58"/>
      <c r="H990" s="58"/>
      <c r="I990" s="58"/>
      <c r="J990" s="58"/>
      <c r="K990" s="66"/>
      <c r="L990" s="66"/>
      <c r="M990" s="67"/>
      <c r="N990" s="67"/>
      <c r="O990" s="67"/>
      <c r="P990" s="68"/>
      <c r="Q990" s="46"/>
    </row>
    <row r="991" spans="1:17" ht="15.75" customHeight="1">
      <c r="A991" s="7"/>
      <c r="B991" s="65"/>
      <c r="C991" s="65"/>
      <c r="D991" s="65"/>
      <c r="E991" s="65"/>
      <c r="F991" s="58"/>
      <c r="G991" s="58"/>
      <c r="H991" s="58"/>
      <c r="I991" s="58"/>
      <c r="J991" s="58"/>
      <c r="K991" s="66"/>
      <c r="L991" s="66"/>
      <c r="M991" s="67"/>
      <c r="N991" s="67"/>
      <c r="O991" s="67"/>
      <c r="P991" s="68"/>
      <c r="Q991" s="46"/>
    </row>
    <row r="992" spans="1:17" ht="15.75" customHeight="1">
      <c r="A992" s="7"/>
      <c r="B992" s="65"/>
      <c r="C992" s="65"/>
      <c r="D992" s="65"/>
      <c r="E992" s="65"/>
      <c r="F992" s="58"/>
      <c r="G992" s="58"/>
      <c r="H992" s="58"/>
      <c r="I992" s="58"/>
      <c r="J992" s="58"/>
      <c r="K992" s="66"/>
      <c r="L992" s="66"/>
      <c r="M992" s="67"/>
      <c r="N992" s="67"/>
      <c r="O992" s="67"/>
      <c r="P992" s="68"/>
      <c r="Q992" s="46"/>
    </row>
    <row r="993" spans="1:17" ht="15.75" customHeight="1">
      <c r="A993" s="7"/>
      <c r="B993" s="65"/>
      <c r="C993" s="65"/>
      <c r="D993" s="65"/>
      <c r="E993" s="65"/>
      <c r="F993" s="58"/>
      <c r="G993" s="58"/>
      <c r="H993" s="58"/>
      <c r="I993" s="58"/>
      <c r="J993" s="58"/>
      <c r="K993" s="66"/>
      <c r="L993" s="66"/>
      <c r="M993" s="67"/>
      <c r="N993" s="67"/>
      <c r="O993" s="67"/>
      <c r="P993" s="68"/>
      <c r="Q993" s="46"/>
    </row>
    <row r="994" spans="1:17" ht="15.75" customHeight="1">
      <c r="A994" s="7"/>
      <c r="B994" s="65"/>
      <c r="C994" s="65"/>
      <c r="D994" s="65"/>
      <c r="E994" s="65"/>
      <c r="F994" s="58"/>
      <c r="G994" s="58"/>
      <c r="H994" s="58"/>
      <c r="I994" s="58"/>
      <c r="J994" s="58"/>
      <c r="K994" s="66"/>
      <c r="L994" s="66"/>
      <c r="M994" s="67"/>
      <c r="N994" s="67"/>
      <c r="O994" s="67"/>
      <c r="P994" s="68"/>
      <c r="Q994" s="46"/>
    </row>
    <row r="995" spans="1:17" ht="15.75" customHeight="1">
      <c r="A995" s="7"/>
      <c r="B995" s="65"/>
      <c r="C995" s="65"/>
      <c r="D995" s="65"/>
      <c r="E995" s="65"/>
      <c r="F995" s="58"/>
      <c r="G995" s="58"/>
      <c r="H995" s="58"/>
      <c r="I995" s="58"/>
      <c r="J995" s="58"/>
      <c r="K995" s="66"/>
      <c r="L995" s="66"/>
      <c r="M995" s="67"/>
      <c r="N995" s="67"/>
      <c r="O995" s="67"/>
      <c r="P995" s="68"/>
      <c r="Q995" s="46"/>
    </row>
    <row r="996" spans="1:17" ht="15.75" customHeight="1">
      <c r="A996" s="7"/>
      <c r="B996" s="65"/>
      <c r="C996" s="65"/>
      <c r="D996" s="65"/>
      <c r="E996" s="65"/>
      <c r="F996" s="58"/>
      <c r="G996" s="58"/>
      <c r="H996" s="58"/>
      <c r="I996" s="58"/>
      <c r="J996" s="58"/>
      <c r="K996" s="66"/>
      <c r="L996" s="66"/>
      <c r="M996" s="67"/>
      <c r="N996" s="67"/>
      <c r="O996" s="67"/>
      <c r="P996" s="68"/>
      <c r="Q996" s="46"/>
    </row>
    <row r="997" spans="1:17" ht="15.75" customHeight="1">
      <c r="A997" s="7"/>
      <c r="B997" s="65"/>
      <c r="C997" s="65"/>
      <c r="D997" s="65"/>
      <c r="E997" s="65"/>
      <c r="F997" s="58"/>
      <c r="G997" s="58"/>
      <c r="H997" s="58"/>
      <c r="I997" s="58"/>
      <c r="J997" s="58"/>
      <c r="K997" s="66"/>
      <c r="L997" s="66"/>
      <c r="M997" s="67"/>
      <c r="N997" s="67"/>
      <c r="O997" s="67"/>
      <c r="P997" s="68"/>
      <c r="Q997" s="46"/>
    </row>
    <row r="998" spans="1:17" ht="15.75" customHeight="1">
      <c r="A998" s="7"/>
      <c r="B998" s="65"/>
      <c r="C998" s="65"/>
      <c r="D998" s="65"/>
      <c r="E998" s="65"/>
      <c r="F998" s="58"/>
      <c r="G998" s="58"/>
      <c r="H998" s="58"/>
      <c r="I998" s="58"/>
      <c r="J998" s="58"/>
      <c r="K998" s="66"/>
      <c r="L998" s="66"/>
      <c r="M998" s="67"/>
      <c r="N998" s="67"/>
      <c r="O998" s="67"/>
      <c r="P998" s="68"/>
      <c r="Q998" s="46"/>
    </row>
    <row r="999" spans="1:17" ht="15.75" customHeight="1">
      <c r="A999" s="7"/>
      <c r="B999" s="65"/>
      <c r="C999" s="65"/>
      <c r="D999" s="65"/>
      <c r="E999" s="65"/>
      <c r="F999" s="58"/>
      <c r="G999" s="58"/>
      <c r="H999" s="58"/>
      <c r="I999" s="58"/>
      <c r="J999" s="58"/>
      <c r="K999" s="66"/>
      <c r="L999" s="66"/>
      <c r="M999" s="67"/>
      <c r="N999" s="67"/>
      <c r="O999" s="67"/>
      <c r="P999" s="68"/>
      <c r="Q999" s="46"/>
    </row>
    <row r="1000" spans="1:17" ht="15.75" customHeight="1">
      <c r="A1000" s="7"/>
      <c r="B1000" s="65"/>
      <c r="C1000" s="65"/>
      <c r="D1000" s="65"/>
      <c r="E1000" s="65"/>
      <c r="F1000" s="58"/>
      <c r="G1000" s="58"/>
      <c r="H1000" s="58"/>
      <c r="I1000" s="58"/>
      <c r="J1000" s="58"/>
      <c r="K1000" s="66"/>
      <c r="L1000" s="66"/>
      <c r="M1000" s="67"/>
      <c r="N1000" s="67"/>
      <c r="O1000" s="67"/>
      <c r="P1000" s="68"/>
      <c r="Q1000" s="46"/>
    </row>
  </sheetData>
  <autoFilter ref="A1:Q201">
    <filterColumn colId="10">
      <filters>
        <filter val="Ivy"/>
      </filters>
    </filterColumn>
  </autoFilter>
  <phoneticPr fontId="46" type="noConversion"/>
  <hyperlinks>
    <hyperlink ref="I157" r:id="rId1" location="gid=0"/>
  </hyperlinks>
  <pageMargins left="0.7" right="0.7" top="0.75" bottom="0.75" header="0.3" footer="0.3"/>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sheetViews>
  <sheetFormatPr baseColWidth="10" defaultColWidth="15.1640625" defaultRowHeight="15" customHeight="1" x14ac:dyDescent="0"/>
  <cols>
    <col min="1" max="1" width="12.5" customWidth="1"/>
    <col min="2" max="2" width="36.83203125" customWidth="1"/>
    <col min="3" max="3" width="55.5" customWidth="1"/>
    <col min="4" max="4" width="20" customWidth="1"/>
    <col min="5" max="7" width="14.33203125" customWidth="1"/>
    <col min="8" max="8" width="42.33203125" customWidth="1"/>
    <col min="9" max="9" width="63.6640625" customWidth="1"/>
    <col min="10" max="28" width="12.5" customWidth="1"/>
    <col min="29" max="35" width="15.1640625" customWidth="1"/>
  </cols>
  <sheetData>
    <row r="1" spans="1:35" ht="38.25" customHeight="1">
      <c r="A1" s="69"/>
      <c r="B1" s="847" t="s">
        <v>567</v>
      </c>
      <c r="C1" s="832"/>
      <c r="D1" s="832"/>
      <c r="E1" s="832"/>
      <c r="F1" s="832"/>
      <c r="G1" s="832"/>
      <c r="H1" s="832"/>
      <c r="I1" s="832"/>
      <c r="J1" s="295"/>
      <c r="K1" s="295"/>
      <c r="L1" s="296"/>
      <c r="M1" s="296"/>
      <c r="N1" s="296"/>
      <c r="O1" s="296"/>
      <c r="P1" s="296"/>
      <c r="Q1" s="296"/>
      <c r="R1" s="296"/>
      <c r="S1" s="296"/>
      <c r="T1" s="296"/>
      <c r="U1" s="296"/>
      <c r="V1" s="296"/>
      <c r="W1" s="296"/>
      <c r="X1" s="296"/>
      <c r="Y1" s="296"/>
      <c r="Z1" s="296"/>
      <c r="AA1" s="296"/>
      <c r="AB1" s="296"/>
      <c r="AC1" s="296"/>
      <c r="AD1" s="296"/>
      <c r="AE1" s="296"/>
      <c r="AF1" s="296"/>
      <c r="AG1" s="296"/>
      <c r="AH1" s="296"/>
      <c r="AI1" s="70"/>
    </row>
    <row r="2" spans="1:35" ht="27" customHeight="1">
      <c r="A2" s="69"/>
      <c r="B2" s="846" t="s">
        <v>568</v>
      </c>
      <c r="C2" s="832"/>
      <c r="D2" s="832"/>
      <c r="E2" s="832"/>
      <c r="F2" s="832"/>
      <c r="G2" s="832"/>
      <c r="H2" s="832"/>
      <c r="I2" s="832"/>
      <c r="J2" s="295"/>
      <c r="K2" s="295"/>
      <c r="L2" s="296"/>
      <c r="M2" s="296"/>
      <c r="N2" s="296"/>
      <c r="O2" s="296"/>
      <c r="P2" s="296"/>
      <c r="Q2" s="296"/>
      <c r="R2" s="296"/>
      <c r="S2" s="296"/>
      <c r="T2" s="296"/>
      <c r="U2" s="296"/>
      <c r="V2" s="296"/>
      <c r="W2" s="296"/>
      <c r="X2" s="296"/>
      <c r="Y2" s="296"/>
      <c r="Z2" s="296"/>
      <c r="AA2" s="296"/>
      <c r="AB2" s="296"/>
      <c r="AC2" s="296"/>
      <c r="AD2" s="296"/>
      <c r="AE2" s="296"/>
      <c r="AF2" s="296"/>
      <c r="AG2" s="296"/>
      <c r="AH2" s="296"/>
      <c r="AI2" s="70"/>
    </row>
    <row r="3" spans="1:35">
      <c r="A3" s="69"/>
      <c r="B3" s="831"/>
      <c r="C3" s="832"/>
      <c r="D3" s="832"/>
      <c r="E3" s="832"/>
      <c r="F3" s="832"/>
      <c r="G3" s="832"/>
      <c r="H3" s="832"/>
      <c r="I3" s="832"/>
      <c r="J3" s="295"/>
      <c r="K3" s="295"/>
      <c r="L3" s="296"/>
      <c r="M3" s="296"/>
      <c r="N3" s="296"/>
      <c r="O3" s="296"/>
      <c r="P3" s="296"/>
      <c r="Q3" s="296"/>
      <c r="R3" s="296"/>
      <c r="S3" s="296"/>
      <c r="T3" s="296"/>
      <c r="U3" s="296"/>
      <c r="V3" s="296"/>
      <c r="W3" s="296"/>
      <c r="X3" s="296"/>
      <c r="Y3" s="296"/>
      <c r="Z3" s="296"/>
      <c r="AA3" s="296"/>
      <c r="AB3" s="296"/>
      <c r="AC3" s="296"/>
      <c r="AD3" s="296"/>
      <c r="AE3" s="296"/>
      <c r="AF3" s="296"/>
      <c r="AG3" s="296"/>
      <c r="AH3" s="296"/>
      <c r="AI3" s="70"/>
    </row>
    <row r="4" spans="1:35" ht="15.75" customHeight="1">
      <c r="A4" s="71"/>
      <c r="B4" s="72"/>
      <c r="C4" s="72"/>
      <c r="D4" s="73"/>
      <c r="E4" s="74"/>
      <c r="F4" s="74"/>
      <c r="G4" s="74"/>
      <c r="H4" s="74"/>
      <c r="I4" s="297"/>
      <c r="J4" s="298"/>
      <c r="K4" s="298"/>
      <c r="L4" s="296"/>
      <c r="M4" s="296"/>
      <c r="N4" s="296"/>
      <c r="O4" s="296"/>
      <c r="P4" s="296"/>
      <c r="Q4" s="296"/>
      <c r="R4" s="296"/>
      <c r="S4" s="296"/>
      <c r="T4" s="296"/>
      <c r="U4" s="296"/>
      <c r="V4" s="296"/>
      <c r="W4" s="296"/>
      <c r="X4" s="296"/>
      <c r="Y4" s="296"/>
      <c r="Z4" s="296"/>
      <c r="AA4" s="296"/>
      <c r="AB4" s="296"/>
      <c r="AC4" s="296"/>
      <c r="AD4" s="296"/>
      <c r="AE4" s="296"/>
      <c r="AF4" s="296"/>
      <c r="AG4" s="296"/>
      <c r="AH4" s="296"/>
      <c r="AI4" s="70"/>
    </row>
    <row r="5" spans="1:35" ht="15.75" customHeight="1">
      <c r="A5" s="71"/>
      <c r="B5" s="833" t="s">
        <v>569</v>
      </c>
      <c r="C5" s="834"/>
      <c r="D5" s="834"/>
      <c r="E5" s="834"/>
      <c r="F5" s="834"/>
      <c r="G5" s="834"/>
      <c r="H5" s="834"/>
      <c r="I5" s="835"/>
      <c r="J5" s="298"/>
      <c r="K5" s="298"/>
      <c r="L5" s="296"/>
      <c r="M5" s="296"/>
      <c r="N5" s="296"/>
      <c r="O5" s="296"/>
      <c r="P5" s="296"/>
      <c r="Q5" s="296"/>
      <c r="R5" s="296"/>
      <c r="S5" s="296"/>
      <c r="T5" s="296"/>
      <c r="U5" s="296"/>
      <c r="V5" s="296"/>
      <c r="W5" s="296"/>
      <c r="X5" s="296"/>
      <c r="Y5" s="296"/>
      <c r="Z5" s="296"/>
      <c r="AA5" s="296"/>
      <c r="AB5" s="296"/>
      <c r="AC5" s="296"/>
      <c r="AD5" s="296"/>
      <c r="AE5" s="296"/>
      <c r="AF5" s="296"/>
      <c r="AG5" s="296"/>
      <c r="AH5" s="296"/>
      <c r="AI5" s="70"/>
    </row>
    <row r="6" spans="1:35" ht="15.75" customHeight="1">
      <c r="A6" s="71"/>
      <c r="B6" s="836"/>
      <c r="C6" s="837"/>
      <c r="D6" s="837"/>
      <c r="E6" s="837"/>
      <c r="F6" s="837"/>
      <c r="G6" s="837"/>
      <c r="H6" s="837"/>
      <c r="I6" s="838"/>
      <c r="J6" s="298"/>
      <c r="K6" s="298"/>
      <c r="L6" s="296"/>
      <c r="M6" s="296"/>
      <c r="N6" s="296"/>
      <c r="O6" s="296"/>
      <c r="P6" s="296"/>
      <c r="Q6" s="296"/>
      <c r="R6" s="296"/>
      <c r="S6" s="296"/>
      <c r="T6" s="296"/>
      <c r="U6" s="296"/>
      <c r="V6" s="296"/>
      <c r="W6" s="296"/>
      <c r="X6" s="296"/>
      <c r="Y6" s="296"/>
      <c r="Z6" s="296"/>
      <c r="AA6" s="296"/>
      <c r="AB6" s="296"/>
      <c r="AC6" s="296"/>
      <c r="AD6" s="296"/>
      <c r="AE6" s="296"/>
      <c r="AF6" s="296"/>
      <c r="AG6" s="296"/>
      <c r="AH6" s="296"/>
      <c r="AI6" s="70"/>
    </row>
    <row r="7" spans="1:35" ht="15.75" customHeight="1">
      <c r="A7" s="71"/>
      <c r="B7" s="75"/>
      <c r="C7" s="75"/>
      <c r="D7" s="76"/>
      <c r="E7" s="77"/>
      <c r="F7" s="78"/>
      <c r="G7" s="78"/>
      <c r="H7" s="78"/>
      <c r="I7" s="108"/>
      <c r="J7" s="298"/>
      <c r="K7" s="298"/>
      <c r="L7" s="296"/>
      <c r="M7" s="296"/>
      <c r="N7" s="296"/>
      <c r="O7" s="296"/>
      <c r="P7" s="296"/>
      <c r="Q7" s="296"/>
      <c r="R7" s="296"/>
      <c r="S7" s="296"/>
      <c r="T7" s="296"/>
      <c r="U7" s="296"/>
      <c r="V7" s="296"/>
      <c r="W7" s="296"/>
      <c r="X7" s="296"/>
      <c r="Y7" s="296"/>
      <c r="Z7" s="296"/>
      <c r="AA7" s="296"/>
      <c r="AB7" s="296"/>
      <c r="AC7" s="296"/>
      <c r="AD7" s="296"/>
      <c r="AE7" s="296"/>
      <c r="AF7" s="296"/>
      <c r="AG7" s="296"/>
      <c r="AH7" s="296"/>
      <c r="AI7" s="70"/>
    </row>
    <row r="8" spans="1:35" ht="15.75" customHeight="1">
      <c r="A8" s="71"/>
      <c r="B8" s="80" t="s">
        <v>570</v>
      </c>
      <c r="C8" s="80" t="s">
        <v>571</v>
      </c>
      <c r="D8" s="81"/>
      <c r="E8" s="82" t="s">
        <v>572</v>
      </c>
      <c r="F8" s="83"/>
      <c r="G8" s="83"/>
      <c r="H8" s="83" t="s">
        <v>573</v>
      </c>
      <c r="I8" s="299" t="s">
        <v>574</v>
      </c>
      <c r="J8" s="298"/>
      <c r="K8" s="298"/>
      <c r="L8" s="296"/>
      <c r="M8" s="296"/>
      <c r="N8" s="296"/>
      <c r="O8" s="296"/>
      <c r="P8" s="296"/>
      <c r="Q8" s="296"/>
      <c r="R8" s="296"/>
      <c r="S8" s="296"/>
      <c r="T8" s="296"/>
      <c r="U8" s="296"/>
      <c r="V8" s="296"/>
      <c r="W8" s="296"/>
      <c r="X8" s="296"/>
      <c r="Y8" s="296"/>
      <c r="Z8" s="296"/>
      <c r="AA8" s="296"/>
      <c r="AB8" s="296"/>
      <c r="AC8" s="296"/>
      <c r="AD8" s="296"/>
      <c r="AE8" s="296"/>
      <c r="AF8" s="296"/>
      <c r="AG8" s="296"/>
      <c r="AH8" s="296"/>
      <c r="AI8" s="70"/>
    </row>
    <row r="9" spans="1:35" ht="15.75" customHeight="1">
      <c r="A9" s="71"/>
      <c r="B9" s="597" t="s">
        <v>575</v>
      </c>
      <c r="C9" s="79" t="s">
        <v>7</v>
      </c>
      <c r="D9" s="85"/>
      <c r="E9" s="86">
        <f>D267</f>
        <v>575000</v>
      </c>
      <c r="F9" s="300"/>
      <c r="G9" s="300"/>
      <c r="H9" s="87">
        <f>D287</f>
        <v>1181483</v>
      </c>
      <c r="I9" s="87">
        <f t="shared" ref="I9:I21" si="0">E9-H9</f>
        <v>-606483</v>
      </c>
      <c r="J9" s="298"/>
      <c r="K9" s="298"/>
      <c r="L9" s="296"/>
      <c r="M9" s="296"/>
      <c r="N9" s="296"/>
      <c r="O9" s="296"/>
      <c r="P9" s="296"/>
      <c r="Q9" s="296"/>
      <c r="R9" s="296"/>
      <c r="S9" s="296"/>
      <c r="T9" s="296"/>
      <c r="U9" s="296"/>
      <c r="V9" s="296"/>
      <c r="W9" s="296"/>
      <c r="X9" s="296"/>
      <c r="Y9" s="296"/>
      <c r="Z9" s="296"/>
      <c r="AA9" s="296"/>
      <c r="AB9" s="296"/>
      <c r="AC9" s="296"/>
      <c r="AD9" s="296"/>
      <c r="AE9" s="296"/>
      <c r="AF9" s="296"/>
      <c r="AG9" s="296"/>
      <c r="AH9" s="296"/>
      <c r="AI9" s="70"/>
    </row>
    <row r="10" spans="1:35" ht="15.75" customHeight="1">
      <c r="A10" s="71"/>
      <c r="B10" s="849"/>
      <c r="C10" s="89" t="s">
        <v>20</v>
      </c>
      <c r="D10" s="85"/>
      <c r="E10" s="86">
        <f>D311</f>
        <v>0</v>
      </c>
      <c r="F10" s="300"/>
      <c r="G10" s="300"/>
      <c r="H10" s="87">
        <f>D342</f>
        <v>122748</v>
      </c>
      <c r="I10" s="87">
        <f t="shared" si="0"/>
        <v>-122748</v>
      </c>
      <c r="J10" s="298"/>
      <c r="K10" s="298"/>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70"/>
    </row>
    <row r="11" spans="1:35" ht="15.75" customHeight="1">
      <c r="A11" s="71"/>
      <c r="B11" s="849"/>
      <c r="C11" s="79" t="s">
        <v>57</v>
      </c>
      <c r="D11" s="85"/>
      <c r="E11" s="86">
        <f>D349</f>
        <v>0</v>
      </c>
      <c r="F11" s="301"/>
      <c r="G11" s="301"/>
      <c r="H11" s="90">
        <f>D376</f>
        <v>153115.78947368421</v>
      </c>
      <c r="I11" s="87">
        <f t="shared" si="0"/>
        <v>-153115.78947368421</v>
      </c>
      <c r="J11" s="298"/>
      <c r="K11" s="298"/>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70"/>
    </row>
    <row r="12" spans="1:35" ht="15.75" customHeight="1">
      <c r="A12" s="71"/>
      <c r="B12" s="849"/>
      <c r="C12" s="89" t="s">
        <v>16</v>
      </c>
      <c r="D12" s="85"/>
      <c r="E12" s="91">
        <f>D398</f>
        <v>232000</v>
      </c>
      <c r="F12" s="91"/>
      <c r="G12" s="91"/>
      <c r="H12" s="87">
        <f>D450</f>
        <v>388091</v>
      </c>
      <c r="I12" s="87">
        <f t="shared" si="0"/>
        <v>-156091</v>
      </c>
      <c r="J12" s="298"/>
      <c r="K12" s="298"/>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70"/>
    </row>
    <row r="13" spans="1:35" ht="15.75" customHeight="1">
      <c r="A13" s="71"/>
      <c r="B13" s="849"/>
      <c r="C13" s="79" t="s">
        <v>70</v>
      </c>
      <c r="D13" s="85"/>
      <c r="E13" s="86">
        <f>D457</f>
        <v>0</v>
      </c>
      <c r="F13" s="300"/>
      <c r="G13" s="300"/>
      <c r="H13" s="87">
        <f>D517</f>
        <v>173837</v>
      </c>
      <c r="I13" s="87">
        <f t="shared" si="0"/>
        <v>-173837</v>
      </c>
      <c r="J13" s="298"/>
      <c r="K13" s="298"/>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70"/>
    </row>
    <row r="14" spans="1:35" ht="15.75" customHeight="1">
      <c r="A14" s="71"/>
      <c r="B14" s="849"/>
      <c r="C14" s="79" t="s">
        <v>76</v>
      </c>
      <c r="D14" s="85"/>
      <c r="E14" s="86">
        <f>D524</f>
        <v>0</v>
      </c>
      <c r="F14" s="300"/>
      <c r="G14" s="300"/>
      <c r="H14" s="87">
        <f>D532</f>
        <v>5700</v>
      </c>
      <c r="I14" s="87">
        <f t="shared" si="0"/>
        <v>-5700</v>
      </c>
      <c r="J14" s="298"/>
      <c r="K14" s="298"/>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70"/>
    </row>
    <row r="15" spans="1:35" ht="15.75" customHeight="1">
      <c r="A15" s="71"/>
      <c r="B15" s="849"/>
      <c r="C15" s="79" t="s">
        <v>14</v>
      </c>
      <c r="D15" s="85"/>
      <c r="E15" s="86">
        <f>D525</f>
        <v>0</v>
      </c>
      <c r="F15" s="300"/>
      <c r="G15" s="300"/>
      <c r="H15" s="87">
        <f>D575</f>
        <v>486389</v>
      </c>
      <c r="I15" s="87">
        <f t="shared" si="0"/>
        <v>-486389</v>
      </c>
      <c r="J15" s="298"/>
      <c r="K15" s="298"/>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70"/>
    </row>
    <row r="16" spans="1:35" ht="15.75" customHeight="1">
      <c r="A16" s="71"/>
      <c r="B16" s="849"/>
      <c r="C16" s="89" t="s">
        <v>86</v>
      </c>
      <c r="D16" s="85"/>
      <c r="E16" s="86">
        <f>D61</f>
        <v>400000</v>
      </c>
      <c r="F16" s="300"/>
      <c r="G16" s="300"/>
      <c r="H16" s="87">
        <f>D611</f>
        <v>361200</v>
      </c>
      <c r="I16" s="87">
        <f t="shared" si="0"/>
        <v>38800</v>
      </c>
      <c r="J16" s="298"/>
      <c r="K16" s="298"/>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70"/>
    </row>
    <row r="17" spans="1:35" ht="15.75" customHeight="1">
      <c r="A17" s="71"/>
      <c r="B17" s="849"/>
      <c r="C17" s="79" t="s">
        <v>91</v>
      </c>
      <c r="D17" s="85"/>
      <c r="E17" s="86">
        <f>D617</f>
        <v>0</v>
      </c>
      <c r="F17" s="300"/>
      <c r="G17" s="300"/>
      <c r="H17" s="87">
        <f>D626</f>
        <v>4700</v>
      </c>
      <c r="I17" s="87">
        <f t="shared" si="0"/>
        <v>-4700</v>
      </c>
      <c r="J17" s="298"/>
      <c r="K17" s="298"/>
      <c r="L17" s="296"/>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70"/>
    </row>
    <row r="18" spans="1:35" ht="15.75" customHeight="1">
      <c r="A18" s="71"/>
      <c r="B18" s="849"/>
      <c r="C18" s="79" t="s">
        <v>98</v>
      </c>
      <c r="D18" s="85"/>
      <c r="E18" s="86">
        <f>D632</f>
        <v>0</v>
      </c>
      <c r="F18" s="300"/>
      <c r="G18" s="300"/>
      <c r="H18" s="87">
        <f>D640</f>
        <v>4225</v>
      </c>
      <c r="I18" s="87">
        <f t="shared" si="0"/>
        <v>-4225</v>
      </c>
      <c r="J18" s="298"/>
      <c r="K18" s="298"/>
      <c r="L18" s="296"/>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70"/>
    </row>
    <row r="19" spans="1:35" ht="15.75" customHeight="1">
      <c r="A19" s="71"/>
      <c r="B19" s="849"/>
      <c r="C19" s="79" t="s">
        <v>104</v>
      </c>
      <c r="D19" s="85"/>
      <c r="E19" s="86">
        <f>D647</f>
        <v>0</v>
      </c>
      <c r="F19" s="300"/>
      <c r="G19" s="300"/>
      <c r="H19" s="87">
        <f>D699</f>
        <v>251109</v>
      </c>
      <c r="I19" s="87">
        <f t="shared" si="0"/>
        <v>-251109</v>
      </c>
      <c r="J19" s="298"/>
      <c r="K19" s="298"/>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70"/>
    </row>
    <row r="20" spans="1:35" ht="15.75" customHeight="1">
      <c r="A20" s="71"/>
      <c r="B20" s="849"/>
      <c r="C20" s="89" t="s">
        <v>576</v>
      </c>
      <c r="D20" s="85"/>
      <c r="E20" s="88">
        <v>1124804</v>
      </c>
      <c r="F20" s="87"/>
      <c r="G20" s="87"/>
      <c r="H20" s="92"/>
      <c r="I20" s="87">
        <f t="shared" si="0"/>
        <v>1124804</v>
      </c>
      <c r="J20" s="298"/>
      <c r="K20" s="298"/>
      <c r="L20" s="296"/>
      <c r="M20" s="296"/>
      <c r="N20" s="296"/>
      <c r="O20" s="296"/>
      <c r="P20" s="296"/>
      <c r="Q20" s="296"/>
      <c r="R20" s="296"/>
      <c r="S20" s="296"/>
      <c r="T20" s="296"/>
      <c r="U20" s="296"/>
      <c r="V20" s="296"/>
      <c r="W20" s="296"/>
      <c r="X20" s="296"/>
      <c r="Y20" s="296"/>
      <c r="Z20" s="296"/>
      <c r="AA20" s="296"/>
      <c r="AB20" s="296"/>
      <c r="AC20" s="296"/>
      <c r="AD20" s="296"/>
      <c r="AE20" s="296"/>
      <c r="AF20" s="296"/>
      <c r="AG20" s="296"/>
      <c r="AH20" s="296"/>
      <c r="AI20" s="70"/>
    </row>
    <row r="21" spans="1:35" ht="15.75" customHeight="1">
      <c r="A21" s="71"/>
      <c r="B21" s="849"/>
      <c r="C21" s="89" t="s">
        <v>577</v>
      </c>
      <c r="D21" s="85"/>
      <c r="E21" s="86">
        <v>1834905</v>
      </c>
      <c r="F21" s="300"/>
      <c r="G21" s="300"/>
      <c r="H21" s="92"/>
      <c r="I21" s="87">
        <f t="shared" si="0"/>
        <v>1834905</v>
      </c>
      <c r="J21" s="298"/>
      <c r="K21" s="298"/>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70"/>
    </row>
    <row r="22" spans="1:35" ht="15.75" customHeight="1">
      <c r="A22" s="71"/>
      <c r="B22" s="849"/>
      <c r="C22" s="89" t="s">
        <v>578</v>
      </c>
      <c r="D22" s="85"/>
      <c r="E22" s="86"/>
      <c r="F22" s="300"/>
      <c r="G22" s="300"/>
      <c r="H22" s="92"/>
      <c r="I22" s="87"/>
      <c r="J22" s="298"/>
      <c r="K22" s="298"/>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70"/>
    </row>
    <row r="23" spans="1:35" ht="15.75" customHeight="1">
      <c r="A23" s="71"/>
      <c r="B23" s="741" t="s">
        <v>579</v>
      </c>
      <c r="C23" s="830"/>
      <c r="D23" s="93"/>
      <c r="E23" s="94">
        <f>SUM(E9:E22)</f>
        <v>4166709</v>
      </c>
      <c r="F23" s="302"/>
      <c r="G23" s="302"/>
      <c r="H23" s="95">
        <f>SUM(H9:H22)</f>
        <v>3132597.7894736845</v>
      </c>
      <c r="I23" s="302">
        <f>E23-H23</f>
        <v>1034111.2105263155</v>
      </c>
      <c r="J23" s="298"/>
      <c r="K23" s="298"/>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70"/>
    </row>
    <row r="24" spans="1:35" ht="15.75" customHeight="1">
      <c r="A24" s="71"/>
      <c r="B24" s="79" t="s">
        <v>580</v>
      </c>
      <c r="C24" s="89" t="s">
        <v>109</v>
      </c>
      <c r="D24" s="85"/>
      <c r="E24" s="96">
        <f>D42</f>
        <v>267026</v>
      </c>
      <c r="F24" s="303"/>
      <c r="G24" s="303"/>
      <c r="H24" s="87">
        <f>D94</f>
        <v>332930</v>
      </c>
      <c r="I24" s="87">
        <f>E24-H24</f>
        <v>-65904</v>
      </c>
      <c r="J24" s="298"/>
      <c r="K24" s="298"/>
      <c r="L24" s="296"/>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70"/>
    </row>
    <row r="25" spans="1:35" ht="15.75" customHeight="1">
      <c r="A25" s="71"/>
      <c r="B25" s="79" t="s">
        <v>581</v>
      </c>
      <c r="C25" s="89" t="s">
        <v>115</v>
      </c>
      <c r="D25" s="85"/>
      <c r="E25" s="97">
        <f>D46</f>
        <v>0</v>
      </c>
      <c r="F25" s="304"/>
      <c r="G25" s="304"/>
      <c r="H25" s="87">
        <f>D101</f>
        <v>18228</v>
      </c>
      <c r="I25" s="87">
        <f>E25-H25</f>
        <v>-18228</v>
      </c>
      <c r="J25" s="298"/>
      <c r="K25" s="298"/>
      <c r="L25" s="296"/>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70"/>
    </row>
    <row r="26" spans="1:35" ht="15.75" customHeight="1">
      <c r="A26" s="71"/>
      <c r="B26" s="676" t="s">
        <v>582</v>
      </c>
      <c r="C26" s="830"/>
      <c r="D26" s="98"/>
      <c r="E26" s="88">
        <f>SUM(E23:E25)</f>
        <v>4433735</v>
      </c>
      <c r="F26" s="87"/>
      <c r="G26" s="87"/>
      <c r="H26" s="87">
        <f>SUM(H23:H25)</f>
        <v>3483755.7894736845</v>
      </c>
      <c r="I26" s="87">
        <f>E26-H26</f>
        <v>949979.2105263155</v>
      </c>
      <c r="J26" s="298"/>
      <c r="K26" s="298"/>
      <c r="L26" s="296"/>
      <c r="M26" s="296"/>
      <c r="N26" s="296"/>
      <c r="O26" s="296"/>
      <c r="P26" s="296"/>
      <c r="Q26" s="296"/>
      <c r="R26" s="296"/>
      <c r="S26" s="296"/>
      <c r="T26" s="296"/>
      <c r="U26" s="296"/>
      <c r="V26" s="296"/>
      <c r="W26" s="296"/>
      <c r="X26" s="296"/>
      <c r="Y26" s="296"/>
      <c r="Z26" s="296"/>
      <c r="AA26" s="296"/>
      <c r="AB26" s="296"/>
      <c r="AC26" s="296"/>
      <c r="AD26" s="296"/>
      <c r="AE26" s="296"/>
      <c r="AF26" s="296"/>
      <c r="AG26" s="296"/>
      <c r="AH26" s="296"/>
      <c r="AI26" s="70"/>
    </row>
    <row r="27" spans="1:35" ht="15.75" customHeight="1">
      <c r="A27" s="71"/>
      <c r="B27" s="854" t="s">
        <v>583</v>
      </c>
      <c r="C27" s="830"/>
      <c r="D27" s="98"/>
      <c r="E27" s="88">
        <v>1124804</v>
      </c>
      <c r="F27" s="87"/>
      <c r="G27" s="87"/>
      <c r="H27" s="87" t="s">
        <v>584</v>
      </c>
      <c r="I27" s="87">
        <f>I20</f>
        <v>1124804</v>
      </c>
      <c r="J27" s="298"/>
      <c r="K27" s="298"/>
      <c r="L27" s="296"/>
      <c r="M27" s="296"/>
      <c r="N27" s="296"/>
      <c r="O27" s="296"/>
      <c r="P27" s="296"/>
      <c r="Q27" s="296"/>
      <c r="R27" s="296"/>
      <c r="S27" s="296"/>
      <c r="T27" s="296"/>
      <c r="U27" s="296"/>
      <c r="V27" s="296"/>
      <c r="W27" s="296"/>
      <c r="X27" s="296"/>
      <c r="Y27" s="296"/>
      <c r="Z27" s="296"/>
      <c r="AA27" s="296"/>
      <c r="AB27" s="296"/>
      <c r="AC27" s="296"/>
      <c r="AD27" s="296"/>
      <c r="AE27" s="296"/>
      <c r="AF27" s="296"/>
      <c r="AG27" s="296"/>
      <c r="AH27" s="296"/>
      <c r="AI27" s="70"/>
    </row>
    <row r="28" spans="1:35" ht="15.75" customHeight="1">
      <c r="A28" s="71"/>
      <c r="B28" s="855" t="s">
        <v>585</v>
      </c>
      <c r="C28" s="830"/>
      <c r="D28" s="99"/>
      <c r="E28" s="100">
        <f>E26-E27</f>
        <v>3308931</v>
      </c>
      <c r="F28" s="101"/>
      <c r="G28" s="101"/>
      <c r="H28" s="101">
        <f>H26</f>
        <v>3483755.7894736845</v>
      </c>
      <c r="I28" s="101">
        <f>E28-H28</f>
        <v>-174824.7894736845</v>
      </c>
      <c r="J28" s="298"/>
      <c r="K28" s="298"/>
      <c r="L28" s="296"/>
      <c r="M28" s="296"/>
      <c r="N28" s="296"/>
      <c r="O28" s="296"/>
      <c r="P28" s="296"/>
      <c r="Q28" s="296"/>
      <c r="R28" s="296"/>
      <c r="S28" s="296"/>
      <c r="T28" s="296"/>
      <c r="U28" s="296"/>
      <c r="V28" s="296"/>
      <c r="W28" s="296"/>
      <c r="X28" s="296"/>
      <c r="Y28" s="296"/>
      <c r="Z28" s="296"/>
      <c r="AA28" s="296"/>
      <c r="AB28" s="296"/>
      <c r="AC28" s="296"/>
      <c r="AD28" s="296"/>
      <c r="AE28" s="296"/>
      <c r="AF28" s="296"/>
      <c r="AG28" s="296"/>
      <c r="AH28" s="296"/>
      <c r="AI28" s="70"/>
    </row>
    <row r="29" spans="1:35" ht="15.75" customHeight="1">
      <c r="A29" s="71"/>
      <c r="B29" s="102"/>
      <c r="C29" s="103"/>
      <c r="D29" s="104"/>
      <c r="E29" s="105"/>
      <c r="F29" s="305"/>
      <c r="G29" s="305"/>
      <c r="H29" s="106"/>
      <c r="I29" s="297"/>
      <c r="J29" s="298"/>
      <c r="K29" s="298"/>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70"/>
    </row>
    <row r="30" spans="1:35" ht="15.75" customHeight="1">
      <c r="A30" s="107"/>
      <c r="B30" s="762" t="s">
        <v>586</v>
      </c>
      <c r="C30" s="852"/>
      <c r="D30" s="852"/>
      <c r="E30" s="852"/>
      <c r="F30" s="852"/>
      <c r="G30" s="852"/>
      <c r="H30" s="852"/>
      <c r="I30" s="852"/>
      <c r="J30" s="306"/>
      <c r="K30" s="306"/>
      <c r="L30" s="30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70"/>
    </row>
    <row r="31" spans="1:35" ht="15.75" customHeight="1">
      <c r="A31" s="107"/>
      <c r="B31" s="853"/>
      <c r="C31" s="829"/>
      <c r="D31" s="829"/>
      <c r="E31" s="829"/>
      <c r="F31" s="829"/>
      <c r="G31" s="829"/>
      <c r="H31" s="829"/>
      <c r="I31" s="830"/>
      <c r="J31" s="306"/>
      <c r="K31" s="306"/>
      <c r="L31" s="306"/>
      <c r="M31" s="296"/>
      <c r="N31" s="296"/>
      <c r="O31" s="296"/>
      <c r="P31" s="296"/>
      <c r="Q31" s="296"/>
      <c r="R31" s="296"/>
      <c r="S31" s="296"/>
      <c r="T31" s="296"/>
      <c r="U31" s="296"/>
      <c r="V31" s="296"/>
      <c r="W31" s="296"/>
      <c r="X31" s="296"/>
      <c r="Y31" s="296"/>
      <c r="Z31" s="296"/>
      <c r="AA31" s="296"/>
      <c r="AB31" s="296"/>
      <c r="AC31" s="296"/>
      <c r="AD31" s="296"/>
      <c r="AE31" s="296"/>
      <c r="AF31" s="296"/>
      <c r="AG31" s="296"/>
      <c r="AH31" s="296"/>
      <c r="AI31" s="70"/>
    </row>
    <row r="32" spans="1:35" ht="15.75" customHeight="1">
      <c r="A32" s="107"/>
      <c r="B32" s="605"/>
      <c r="C32" s="829"/>
      <c r="D32" s="829"/>
      <c r="E32" s="829"/>
      <c r="F32" s="829"/>
      <c r="G32" s="829"/>
      <c r="H32" s="829"/>
      <c r="I32" s="830"/>
      <c r="J32" s="306"/>
      <c r="K32" s="306"/>
      <c r="L32" s="30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70"/>
    </row>
    <row r="33" spans="1:35" ht="15.75" customHeight="1">
      <c r="A33" s="107"/>
      <c r="B33" s="769" t="s">
        <v>587</v>
      </c>
      <c r="C33" s="829"/>
      <c r="D33" s="829"/>
      <c r="E33" s="829"/>
      <c r="F33" s="829"/>
      <c r="G33" s="829"/>
      <c r="H33" s="829"/>
      <c r="I33" s="830"/>
      <c r="J33" s="306"/>
      <c r="K33" s="306"/>
      <c r="L33" s="306"/>
      <c r="M33" s="296"/>
      <c r="N33" s="296"/>
      <c r="O33" s="296"/>
      <c r="P33" s="296"/>
      <c r="Q33" s="296"/>
      <c r="R33" s="296"/>
      <c r="S33" s="296"/>
      <c r="T33" s="296"/>
      <c r="U33" s="296"/>
      <c r="V33" s="296"/>
      <c r="W33" s="296"/>
      <c r="X33" s="296"/>
      <c r="Y33" s="296"/>
      <c r="Z33" s="296"/>
      <c r="AA33" s="296"/>
      <c r="AB33" s="296"/>
      <c r="AC33" s="296"/>
      <c r="AD33" s="296"/>
      <c r="AE33" s="296"/>
      <c r="AF33" s="296"/>
      <c r="AG33" s="296"/>
      <c r="AH33" s="296"/>
      <c r="AI33" s="70"/>
    </row>
    <row r="34" spans="1:35" ht="15.75" customHeight="1">
      <c r="A34" s="107"/>
      <c r="B34" s="639" t="s">
        <v>588</v>
      </c>
      <c r="C34" s="829"/>
      <c r="D34" s="829"/>
      <c r="E34" s="829"/>
      <c r="F34" s="829"/>
      <c r="G34" s="829"/>
      <c r="H34" s="829"/>
      <c r="I34" s="830"/>
      <c r="J34" s="306"/>
      <c r="K34" s="306"/>
      <c r="L34" s="306"/>
      <c r="M34" s="296"/>
      <c r="N34" s="296"/>
      <c r="O34" s="296"/>
      <c r="P34" s="296"/>
      <c r="Q34" s="296"/>
      <c r="R34" s="296"/>
      <c r="S34" s="296"/>
      <c r="T34" s="296"/>
      <c r="U34" s="296"/>
      <c r="V34" s="296"/>
      <c r="W34" s="296"/>
      <c r="X34" s="296"/>
      <c r="Y34" s="296"/>
      <c r="Z34" s="296"/>
      <c r="AA34" s="296"/>
      <c r="AB34" s="296"/>
      <c r="AC34" s="296"/>
      <c r="AD34" s="296"/>
      <c r="AE34" s="296"/>
      <c r="AF34" s="296"/>
      <c r="AG34" s="296"/>
      <c r="AH34" s="296"/>
      <c r="AI34" s="70"/>
    </row>
    <row r="35" spans="1:35" ht="15.75" customHeight="1">
      <c r="A35" s="107"/>
      <c r="B35" s="109" t="s">
        <v>589</v>
      </c>
      <c r="C35" s="109" t="s">
        <v>590</v>
      </c>
      <c r="D35" s="110" t="s">
        <v>591</v>
      </c>
      <c r="E35" s="111" t="s">
        <v>592</v>
      </c>
      <c r="F35" s="111"/>
      <c r="G35" s="111"/>
      <c r="H35" s="607" t="s">
        <v>593</v>
      </c>
      <c r="I35" s="830"/>
      <c r="J35" s="306"/>
      <c r="K35" s="306"/>
      <c r="L35" s="306"/>
      <c r="M35" s="296"/>
      <c r="N35" s="296"/>
      <c r="O35" s="296"/>
      <c r="P35" s="296"/>
      <c r="Q35" s="296"/>
      <c r="R35" s="296"/>
      <c r="S35" s="296"/>
      <c r="T35" s="296"/>
      <c r="U35" s="296"/>
      <c r="V35" s="296"/>
      <c r="W35" s="296"/>
      <c r="X35" s="296"/>
      <c r="Y35" s="296"/>
      <c r="Z35" s="296"/>
      <c r="AA35" s="296"/>
      <c r="AB35" s="296"/>
      <c r="AC35" s="296"/>
      <c r="AD35" s="296"/>
      <c r="AE35" s="296"/>
      <c r="AF35" s="296"/>
      <c r="AG35" s="296"/>
      <c r="AH35" s="296"/>
      <c r="AI35" s="70"/>
    </row>
    <row r="36" spans="1:35" ht="25.5" customHeight="1">
      <c r="A36" s="107"/>
      <c r="B36" s="112" t="s">
        <v>583</v>
      </c>
      <c r="C36" s="112" t="s">
        <v>583</v>
      </c>
      <c r="D36" s="113">
        <f>D707</f>
        <v>59096</v>
      </c>
      <c r="E36" s="114">
        <f t="shared" ref="E36:E42" si="1">D36/D$42</f>
        <v>0.22131178237325205</v>
      </c>
      <c r="F36" s="114"/>
      <c r="G36" s="114"/>
      <c r="H36" s="605" t="s">
        <v>594</v>
      </c>
      <c r="I36" s="830"/>
      <c r="J36" s="306"/>
      <c r="K36" s="306"/>
      <c r="L36" s="306"/>
      <c r="M36" s="296"/>
      <c r="N36" s="296"/>
      <c r="O36" s="296"/>
      <c r="P36" s="296"/>
      <c r="Q36" s="296"/>
      <c r="R36" s="296"/>
      <c r="S36" s="296"/>
      <c r="T36" s="296"/>
      <c r="U36" s="296"/>
      <c r="V36" s="296"/>
      <c r="W36" s="296"/>
      <c r="X36" s="296"/>
      <c r="Y36" s="296"/>
      <c r="Z36" s="296"/>
      <c r="AA36" s="296"/>
      <c r="AB36" s="296"/>
      <c r="AC36" s="296"/>
      <c r="AD36" s="296"/>
      <c r="AE36" s="296"/>
      <c r="AF36" s="296"/>
      <c r="AG36" s="296"/>
      <c r="AH36" s="296"/>
      <c r="AI36" s="70"/>
    </row>
    <row r="37" spans="1:35" ht="15.75" customHeight="1">
      <c r="A37" s="107"/>
      <c r="B37" s="594" t="s">
        <v>579</v>
      </c>
      <c r="C37" s="830"/>
      <c r="D37" s="115">
        <f>D36</f>
        <v>59096</v>
      </c>
      <c r="E37" s="116">
        <f t="shared" si="1"/>
        <v>0.22131178237325205</v>
      </c>
      <c r="F37" s="116"/>
      <c r="G37" s="116"/>
      <c r="H37" s="754"/>
      <c r="I37" s="830"/>
      <c r="J37" s="306"/>
      <c r="K37" s="306"/>
      <c r="L37" s="306"/>
      <c r="M37" s="296"/>
      <c r="N37" s="296"/>
      <c r="O37" s="296"/>
      <c r="P37" s="296"/>
      <c r="Q37" s="296"/>
      <c r="R37" s="296"/>
      <c r="S37" s="296"/>
      <c r="T37" s="296"/>
      <c r="U37" s="296"/>
      <c r="V37" s="296"/>
      <c r="W37" s="296"/>
      <c r="X37" s="296"/>
      <c r="Y37" s="296"/>
      <c r="Z37" s="296"/>
      <c r="AA37" s="296"/>
      <c r="AB37" s="296"/>
      <c r="AC37" s="296"/>
      <c r="AD37" s="296"/>
      <c r="AE37" s="296"/>
      <c r="AF37" s="296"/>
      <c r="AG37" s="296"/>
      <c r="AH37" s="296"/>
      <c r="AI37" s="70"/>
    </row>
    <row r="38" spans="1:35" ht="30.75" customHeight="1">
      <c r="A38" s="107"/>
      <c r="B38" s="632" t="s">
        <v>595</v>
      </c>
      <c r="C38" s="112" t="s">
        <v>596</v>
      </c>
      <c r="D38" s="117">
        <f>D709</f>
        <v>20000</v>
      </c>
      <c r="E38" s="114">
        <f t="shared" si="1"/>
        <v>7.4899073498460825E-2</v>
      </c>
      <c r="F38" s="114"/>
      <c r="G38" s="114"/>
      <c r="H38" s="605" t="s">
        <v>597</v>
      </c>
      <c r="I38" s="830"/>
      <c r="J38" s="306"/>
      <c r="K38" s="306"/>
      <c r="L38" s="30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70"/>
    </row>
    <row r="39" spans="1:35" ht="15.75" customHeight="1">
      <c r="A39" s="107"/>
      <c r="B39" s="839"/>
      <c r="C39" s="112" t="s">
        <v>598</v>
      </c>
      <c r="D39" s="117">
        <f>D710</f>
        <v>187930</v>
      </c>
      <c r="E39" s="114">
        <f t="shared" si="1"/>
        <v>0.70378914412828708</v>
      </c>
      <c r="F39" s="114"/>
      <c r="G39" s="114"/>
      <c r="H39" s="600" t="s">
        <v>599</v>
      </c>
      <c r="I39" s="830"/>
      <c r="J39" s="306"/>
      <c r="K39" s="306"/>
      <c r="L39" s="306"/>
      <c r="M39" s="296"/>
      <c r="N39" s="296"/>
      <c r="O39" s="296"/>
      <c r="P39" s="296"/>
      <c r="Q39" s="296"/>
      <c r="R39" s="296"/>
      <c r="S39" s="296"/>
      <c r="T39" s="296"/>
      <c r="U39" s="296"/>
      <c r="V39" s="296"/>
      <c r="W39" s="296"/>
      <c r="X39" s="296"/>
      <c r="Y39" s="296"/>
      <c r="Z39" s="296"/>
      <c r="AA39" s="296"/>
      <c r="AB39" s="296"/>
      <c r="AC39" s="296"/>
      <c r="AD39" s="296"/>
      <c r="AE39" s="296"/>
      <c r="AF39" s="296"/>
      <c r="AG39" s="296"/>
      <c r="AH39" s="296"/>
      <c r="AI39" s="70"/>
    </row>
    <row r="40" spans="1:35" ht="15.75" customHeight="1">
      <c r="A40" s="107"/>
      <c r="B40" s="594" t="s">
        <v>579</v>
      </c>
      <c r="C40" s="830"/>
      <c r="D40" s="115">
        <f>D38+D39</f>
        <v>207930</v>
      </c>
      <c r="E40" s="116">
        <f t="shared" si="1"/>
        <v>0.778688217626748</v>
      </c>
      <c r="F40" s="116"/>
      <c r="G40" s="116"/>
      <c r="H40" s="754"/>
      <c r="I40" s="830"/>
      <c r="J40" s="306"/>
      <c r="K40" s="306"/>
      <c r="L40" s="306"/>
      <c r="M40" s="296"/>
      <c r="N40" s="296"/>
      <c r="O40" s="296"/>
      <c r="P40" s="296"/>
      <c r="Q40" s="296"/>
      <c r="R40" s="296"/>
      <c r="S40" s="296"/>
      <c r="T40" s="296"/>
      <c r="U40" s="296"/>
      <c r="V40" s="296"/>
      <c r="W40" s="296"/>
      <c r="X40" s="296"/>
      <c r="Y40" s="296"/>
      <c r="Z40" s="296"/>
      <c r="AA40" s="296"/>
      <c r="AB40" s="296"/>
      <c r="AC40" s="296"/>
      <c r="AD40" s="296"/>
      <c r="AE40" s="296"/>
      <c r="AF40" s="296"/>
      <c r="AG40" s="296"/>
      <c r="AH40" s="296"/>
      <c r="AI40" s="70"/>
    </row>
    <row r="41" spans="1:35" ht="15.75" customHeight="1">
      <c r="A41" s="107"/>
      <c r="B41" s="618" t="s">
        <v>600</v>
      </c>
      <c r="C41" s="830"/>
      <c r="D41" s="119">
        <f>D37+D40</f>
        <v>267026</v>
      </c>
      <c r="E41" s="120">
        <f t="shared" si="1"/>
        <v>1</v>
      </c>
      <c r="F41" s="120"/>
      <c r="G41" s="120"/>
      <c r="H41" s="766"/>
      <c r="I41" s="830"/>
      <c r="J41" s="306"/>
      <c r="K41" s="306"/>
      <c r="L41" s="306"/>
      <c r="M41" s="296"/>
      <c r="N41" s="296"/>
      <c r="O41" s="296"/>
      <c r="P41" s="296"/>
      <c r="Q41" s="296"/>
      <c r="R41" s="296"/>
      <c r="S41" s="296"/>
      <c r="T41" s="296"/>
      <c r="U41" s="296"/>
      <c r="V41" s="296"/>
      <c r="W41" s="296"/>
      <c r="X41" s="296"/>
      <c r="Y41" s="296"/>
      <c r="Z41" s="296"/>
      <c r="AA41" s="296"/>
      <c r="AB41" s="296"/>
      <c r="AC41" s="296"/>
      <c r="AD41" s="296"/>
      <c r="AE41" s="296"/>
      <c r="AF41" s="296"/>
      <c r="AG41" s="296"/>
      <c r="AH41" s="296"/>
      <c r="AI41" s="70"/>
    </row>
    <row r="42" spans="1:35" ht="15.75" customHeight="1">
      <c r="A42" s="107"/>
      <c r="B42" s="759" t="s">
        <v>601</v>
      </c>
      <c r="C42" s="830"/>
      <c r="D42" s="121">
        <f>D41</f>
        <v>267026</v>
      </c>
      <c r="E42" s="122">
        <f t="shared" si="1"/>
        <v>1</v>
      </c>
      <c r="F42" s="122"/>
      <c r="G42" s="122"/>
      <c r="H42" s="629"/>
      <c r="I42" s="830"/>
      <c r="J42" s="306"/>
      <c r="K42" s="306"/>
      <c r="L42" s="306"/>
      <c r="M42" s="296"/>
      <c r="N42" s="296"/>
      <c r="O42" s="296"/>
      <c r="P42" s="296"/>
      <c r="Q42" s="296"/>
      <c r="R42" s="296"/>
      <c r="S42" s="296"/>
      <c r="T42" s="296"/>
      <c r="U42" s="296"/>
      <c r="V42" s="296"/>
      <c r="W42" s="296"/>
      <c r="X42" s="296"/>
      <c r="Y42" s="296"/>
      <c r="Z42" s="296"/>
      <c r="AA42" s="296"/>
      <c r="AB42" s="296"/>
      <c r="AC42" s="296"/>
      <c r="AD42" s="296"/>
      <c r="AE42" s="296"/>
      <c r="AF42" s="296"/>
      <c r="AG42" s="296"/>
      <c r="AH42" s="296"/>
      <c r="AI42" s="70"/>
    </row>
    <row r="43" spans="1:35" ht="15.75" customHeight="1">
      <c r="A43" s="107"/>
      <c r="B43" s="603" t="s">
        <v>602</v>
      </c>
      <c r="C43" s="829"/>
      <c r="D43" s="829"/>
      <c r="E43" s="829"/>
      <c r="F43" s="829"/>
      <c r="G43" s="829"/>
      <c r="H43" s="829"/>
      <c r="I43" s="830"/>
      <c r="J43" s="306"/>
      <c r="K43" s="306"/>
      <c r="L43" s="306"/>
      <c r="M43" s="296"/>
      <c r="N43" s="296"/>
      <c r="O43" s="296"/>
      <c r="P43" s="296"/>
      <c r="Q43" s="296"/>
      <c r="R43" s="296"/>
      <c r="S43" s="296"/>
      <c r="T43" s="296"/>
      <c r="U43" s="296"/>
      <c r="V43" s="296"/>
      <c r="W43" s="296"/>
      <c r="X43" s="296"/>
      <c r="Y43" s="296"/>
      <c r="Z43" s="296"/>
      <c r="AA43" s="296"/>
      <c r="AB43" s="296"/>
      <c r="AC43" s="296"/>
      <c r="AD43" s="296"/>
      <c r="AE43" s="296"/>
      <c r="AF43" s="296"/>
      <c r="AG43" s="296"/>
      <c r="AH43" s="296"/>
      <c r="AI43" s="70"/>
    </row>
    <row r="44" spans="1:35" ht="15.75" customHeight="1">
      <c r="A44" s="107"/>
      <c r="B44" s="109" t="s">
        <v>589</v>
      </c>
      <c r="C44" s="109" t="s">
        <v>590</v>
      </c>
      <c r="D44" s="110" t="s">
        <v>591</v>
      </c>
      <c r="E44" s="111" t="s">
        <v>592</v>
      </c>
      <c r="F44" s="111"/>
      <c r="G44" s="111"/>
      <c r="H44" s="607" t="s">
        <v>593</v>
      </c>
      <c r="I44" s="830"/>
      <c r="J44" s="306"/>
      <c r="K44" s="306"/>
      <c r="L44" s="306"/>
      <c r="M44" s="296"/>
      <c r="N44" s="296"/>
      <c r="O44" s="296"/>
      <c r="P44" s="296"/>
      <c r="Q44" s="296"/>
      <c r="R44" s="296"/>
      <c r="S44" s="296"/>
      <c r="T44" s="296"/>
      <c r="U44" s="296"/>
      <c r="V44" s="296"/>
      <c r="W44" s="296"/>
      <c r="X44" s="296"/>
      <c r="Y44" s="296"/>
      <c r="Z44" s="296"/>
      <c r="AA44" s="296"/>
      <c r="AB44" s="296"/>
      <c r="AC44" s="296"/>
      <c r="AD44" s="296"/>
      <c r="AE44" s="296"/>
      <c r="AF44" s="296"/>
      <c r="AG44" s="296"/>
      <c r="AH44" s="296"/>
      <c r="AI44" s="70"/>
    </row>
    <row r="45" spans="1:35" ht="15.75" customHeight="1">
      <c r="A45" s="107"/>
      <c r="B45" s="112"/>
      <c r="C45" s="112"/>
      <c r="D45" s="117">
        <v>0</v>
      </c>
      <c r="E45" s="124"/>
      <c r="F45" s="124"/>
      <c r="G45" s="124"/>
      <c r="H45" s="600"/>
      <c r="I45" s="830"/>
      <c r="J45" s="306"/>
      <c r="K45" s="306"/>
      <c r="L45" s="30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70"/>
    </row>
    <row r="46" spans="1:35" ht="15.75" customHeight="1">
      <c r="A46" s="107"/>
      <c r="B46" s="759" t="s">
        <v>603</v>
      </c>
      <c r="C46" s="830"/>
      <c r="D46" s="125">
        <v>0</v>
      </c>
      <c r="E46" s="126"/>
      <c r="F46" s="126"/>
      <c r="G46" s="126"/>
      <c r="H46" s="629"/>
      <c r="I46" s="830"/>
      <c r="J46" s="306"/>
      <c r="K46" s="306"/>
      <c r="L46" s="306"/>
      <c r="M46" s="296"/>
      <c r="N46" s="296"/>
      <c r="O46" s="296"/>
      <c r="P46" s="296"/>
      <c r="Q46" s="296"/>
      <c r="R46" s="296"/>
      <c r="S46" s="296"/>
      <c r="T46" s="296"/>
      <c r="U46" s="296"/>
      <c r="V46" s="296"/>
      <c r="W46" s="296"/>
      <c r="X46" s="296"/>
      <c r="Y46" s="296"/>
      <c r="Z46" s="296"/>
      <c r="AA46" s="296"/>
      <c r="AB46" s="296"/>
      <c r="AC46" s="296"/>
      <c r="AD46" s="296"/>
      <c r="AE46" s="296"/>
      <c r="AF46" s="296"/>
      <c r="AG46" s="296"/>
      <c r="AH46" s="296"/>
      <c r="AI46" s="70"/>
    </row>
    <row r="47" spans="1:35" ht="15.75" customHeight="1">
      <c r="A47" s="107"/>
      <c r="B47" s="307" t="s">
        <v>604</v>
      </c>
      <c r="C47" s="308"/>
      <c r="D47" s="309"/>
      <c r="E47" s="310"/>
      <c r="F47" s="310"/>
      <c r="G47" s="310"/>
      <c r="H47" s="840"/>
      <c r="I47" s="830"/>
      <c r="J47" s="306"/>
      <c r="K47" s="306"/>
      <c r="L47" s="306"/>
      <c r="M47" s="296"/>
      <c r="N47" s="296"/>
      <c r="O47" s="296"/>
      <c r="P47" s="296"/>
      <c r="Q47" s="296"/>
      <c r="R47" s="296"/>
      <c r="S47" s="296"/>
      <c r="T47" s="296"/>
      <c r="U47" s="296"/>
      <c r="V47" s="296"/>
      <c r="W47" s="296"/>
      <c r="X47" s="296"/>
      <c r="Y47" s="296"/>
      <c r="Z47" s="296"/>
      <c r="AA47" s="296"/>
      <c r="AB47" s="296"/>
      <c r="AC47" s="296"/>
      <c r="AD47" s="296"/>
      <c r="AE47" s="296"/>
      <c r="AF47" s="296"/>
      <c r="AG47" s="296"/>
      <c r="AH47" s="296"/>
      <c r="AI47" s="70"/>
    </row>
    <row r="48" spans="1:35" ht="15.75" customHeight="1">
      <c r="A48" s="107"/>
      <c r="B48" s="127" t="s">
        <v>605</v>
      </c>
      <c r="C48" s="128"/>
      <c r="D48" s="129"/>
      <c r="E48" s="130"/>
      <c r="F48" s="130"/>
      <c r="G48" s="130"/>
      <c r="H48" s="767"/>
      <c r="I48" s="830"/>
      <c r="J48" s="306"/>
      <c r="K48" s="306"/>
      <c r="L48" s="306"/>
      <c r="M48" s="296"/>
      <c r="N48" s="296"/>
      <c r="O48" s="296"/>
      <c r="P48" s="296"/>
      <c r="Q48" s="296"/>
      <c r="R48" s="296"/>
      <c r="S48" s="296"/>
      <c r="T48" s="296"/>
      <c r="U48" s="296"/>
      <c r="V48" s="296"/>
      <c r="W48" s="296"/>
      <c r="X48" s="296"/>
      <c r="Y48" s="296"/>
      <c r="Z48" s="296"/>
      <c r="AA48" s="296"/>
      <c r="AB48" s="296"/>
      <c r="AC48" s="296"/>
      <c r="AD48" s="296"/>
      <c r="AE48" s="296"/>
      <c r="AF48" s="296"/>
      <c r="AG48" s="296"/>
      <c r="AH48" s="296"/>
      <c r="AI48" s="70"/>
    </row>
    <row r="49" spans="1:35" ht="15.75" customHeight="1">
      <c r="A49" s="107"/>
      <c r="B49" s="109" t="s">
        <v>589</v>
      </c>
      <c r="C49" s="109" t="s">
        <v>590</v>
      </c>
      <c r="D49" s="110" t="s">
        <v>591</v>
      </c>
      <c r="E49" s="111" t="s">
        <v>592</v>
      </c>
      <c r="F49" s="111"/>
      <c r="G49" s="111"/>
      <c r="H49" s="607" t="s">
        <v>593</v>
      </c>
      <c r="I49" s="830"/>
      <c r="J49" s="306"/>
      <c r="K49" s="306"/>
      <c r="L49" s="306"/>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70"/>
    </row>
    <row r="50" spans="1:35" ht="15.75" customHeight="1">
      <c r="A50" s="107"/>
      <c r="B50" s="112" t="s">
        <v>606</v>
      </c>
      <c r="C50" s="112" t="s">
        <v>607</v>
      </c>
      <c r="D50" s="117">
        <f>D232</f>
        <v>400000</v>
      </c>
      <c r="E50" s="124">
        <f>D50/D$69</f>
        <v>9.5999024649909559E-2</v>
      </c>
      <c r="F50" s="124"/>
      <c r="G50" s="124"/>
      <c r="H50" s="607"/>
      <c r="I50" s="830"/>
      <c r="J50" s="306"/>
      <c r="K50" s="306"/>
      <c r="L50" s="306"/>
      <c r="M50" s="296"/>
      <c r="N50" s="296"/>
      <c r="O50" s="296"/>
      <c r="P50" s="296"/>
      <c r="Q50" s="296"/>
      <c r="R50" s="296"/>
      <c r="S50" s="296"/>
      <c r="T50" s="296"/>
      <c r="U50" s="296"/>
      <c r="V50" s="296"/>
      <c r="W50" s="296"/>
      <c r="X50" s="296"/>
      <c r="Y50" s="296"/>
      <c r="Z50" s="296"/>
      <c r="AA50" s="296"/>
      <c r="AB50" s="296"/>
      <c r="AC50" s="296"/>
      <c r="AD50" s="296"/>
      <c r="AE50" s="296"/>
      <c r="AF50" s="296"/>
      <c r="AG50" s="296"/>
      <c r="AH50" s="296"/>
      <c r="AI50" s="70"/>
    </row>
    <row r="51" spans="1:35" ht="15.75" customHeight="1">
      <c r="A51" s="107"/>
      <c r="B51" s="112" t="s">
        <v>608</v>
      </c>
      <c r="C51" s="112" t="s">
        <v>609</v>
      </c>
      <c r="D51" s="117">
        <f>D233</f>
        <v>100000</v>
      </c>
      <c r="E51" s="124">
        <f>D51/D$69</f>
        <v>2.399975616247739E-2</v>
      </c>
      <c r="F51" s="124"/>
      <c r="G51" s="124"/>
      <c r="H51" s="607"/>
      <c r="I51" s="830"/>
      <c r="J51" s="306"/>
      <c r="K51" s="306"/>
      <c r="L51" s="306"/>
      <c r="M51" s="296"/>
      <c r="N51" s="296"/>
      <c r="O51" s="296"/>
      <c r="P51" s="296"/>
      <c r="Q51" s="296"/>
      <c r="R51" s="296"/>
      <c r="S51" s="296"/>
      <c r="T51" s="296"/>
      <c r="U51" s="296"/>
      <c r="V51" s="296"/>
      <c r="W51" s="296"/>
      <c r="X51" s="296"/>
      <c r="Y51" s="296"/>
      <c r="Z51" s="296"/>
      <c r="AA51" s="296"/>
      <c r="AB51" s="296"/>
      <c r="AC51" s="296"/>
      <c r="AD51" s="296"/>
      <c r="AE51" s="296"/>
      <c r="AF51" s="296"/>
      <c r="AG51" s="296"/>
      <c r="AH51" s="296"/>
      <c r="AI51" s="70"/>
    </row>
    <row r="52" spans="1:35" ht="15.75" customHeight="1">
      <c r="A52" s="107"/>
      <c r="B52" s="112" t="s">
        <v>610</v>
      </c>
      <c r="C52" s="112" t="s">
        <v>611</v>
      </c>
      <c r="D52" s="117">
        <f>D234</f>
        <v>60000</v>
      </c>
      <c r="E52" s="124">
        <f>D52/D$69</f>
        <v>1.4399853697486434E-2</v>
      </c>
      <c r="F52" s="124"/>
      <c r="G52" s="124"/>
      <c r="H52" s="607"/>
      <c r="I52" s="830"/>
      <c r="J52" s="306"/>
      <c r="K52" s="306"/>
      <c r="L52" s="306"/>
      <c r="M52" s="296"/>
      <c r="N52" s="296"/>
      <c r="O52" s="296"/>
      <c r="P52" s="296"/>
      <c r="Q52" s="296"/>
      <c r="R52" s="296"/>
      <c r="S52" s="296"/>
      <c r="T52" s="296"/>
      <c r="U52" s="296"/>
      <c r="V52" s="296"/>
      <c r="W52" s="296"/>
      <c r="X52" s="296"/>
      <c r="Y52" s="296"/>
      <c r="Z52" s="296"/>
      <c r="AA52" s="296"/>
      <c r="AB52" s="296"/>
      <c r="AC52" s="296"/>
      <c r="AD52" s="296"/>
      <c r="AE52" s="296"/>
      <c r="AF52" s="296"/>
      <c r="AG52" s="296"/>
      <c r="AH52" s="296"/>
      <c r="AI52" s="70"/>
    </row>
    <row r="53" spans="1:35" ht="15.75" customHeight="1">
      <c r="A53" s="107"/>
      <c r="B53" s="759" t="s">
        <v>612</v>
      </c>
      <c r="C53" s="830"/>
      <c r="D53" s="131">
        <f>SUM(D50:D52)</f>
        <v>560000</v>
      </c>
      <c r="E53" s="122">
        <f>D53/D$69</f>
        <v>0.13439863450987338</v>
      </c>
      <c r="F53" s="122"/>
      <c r="G53" s="122"/>
      <c r="H53" s="629"/>
      <c r="I53" s="830"/>
      <c r="J53" s="306"/>
      <c r="K53" s="306"/>
      <c r="L53" s="306"/>
      <c r="M53" s="296"/>
      <c r="N53" s="296"/>
      <c r="O53" s="296"/>
      <c r="P53" s="296"/>
      <c r="Q53" s="296"/>
      <c r="R53" s="296"/>
      <c r="S53" s="296"/>
      <c r="T53" s="296"/>
      <c r="U53" s="296"/>
      <c r="V53" s="296"/>
      <c r="W53" s="296"/>
      <c r="X53" s="296"/>
      <c r="Y53" s="296"/>
      <c r="Z53" s="296"/>
      <c r="AA53" s="296"/>
      <c r="AB53" s="296"/>
      <c r="AC53" s="296"/>
      <c r="AD53" s="296"/>
      <c r="AE53" s="296"/>
      <c r="AF53" s="296"/>
      <c r="AG53" s="296"/>
      <c r="AH53" s="296"/>
      <c r="AI53" s="70"/>
    </row>
    <row r="54" spans="1:35" ht="15.75" customHeight="1">
      <c r="A54" s="107"/>
      <c r="B54" s="601" t="s">
        <v>613</v>
      </c>
      <c r="C54" s="829"/>
      <c r="D54" s="829"/>
      <c r="E54" s="829"/>
      <c r="F54" s="829"/>
      <c r="G54" s="829"/>
      <c r="H54" s="829"/>
      <c r="I54" s="830"/>
      <c r="J54" s="306"/>
      <c r="K54" s="306"/>
      <c r="L54" s="306"/>
      <c r="M54" s="296"/>
      <c r="N54" s="296"/>
      <c r="O54" s="296"/>
      <c r="P54" s="296"/>
      <c r="Q54" s="296"/>
      <c r="R54" s="296"/>
      <c r="S54" s="296"/>
      <c r="T54" s="296"/>
      <c r="U54" s="296"/>
      <c r="V54" s="296"/>
      <c r="W54" s="296"/>
      <c r="X54" s="296"/>
      <c r="Y54" s="296"/>
      <c r="Z54" s="296"/>
      <c r="AA54" s="296"/>
      <c r="AB54" s="296"/>
      <c r="AC54" s="296"/>
      <c r="AD54" s="296"/>
      <c r="AE54" s="296"/>
      <c r="AF54" s="296"/>
      <c r="AG54" s="296"/>
      <c r="AH54" s="296"/>
      <c r="AI54" s="70"/>
    </row>
    <row r="55" spans="1:35" ht="16.5" customHeight="1">
      <c r="A55" s="107"/>
      <c r="B55" s="109" t="s">
        <v>589</v>
      </c>
      <c r="C55" s="109" t="s">
        <v>590</v>
      </c>
      <c r="D55" s="110" t="s">
        <v>591</v>
      </c>
      <c r="E55" s="111" t="s">
        <v>592</v>
      </c>
      <c r="F55" s="111"/>
      <c r="G55" s="111"/>
      <c r="H55" s="607" t="s">
        <v>593</v>
      </c>
      <c r="I55" s="830"/>
      <c r="J55" s="306"/>
      <c r="K55" s="306"/>
      <c r="L55" s="306"/>
      <c r="M55" s="296"/>
      <c r="N55" s="296"/>
      <c r="O55" s="296"/>
      <c r="P55" s="296"/>
      <c r="Q55" s="296"/>
      <c r="R55" s="296"/>
      <c r="S55" s="296"/>
      <c r="T55" s="296"/>
      <c r="U55" s="296"/>
      <c r="V55" s="296"/>
      <c r="W55" s="296"/>
      <c r="X55" s="296"/>
      <c r="Y55" s="296"/>
      <c r="Z55" s="296"/>
      <c r="AA55" s="296"/>
      <c r="AB55" s="296"/>
      <c r="AC55" s="296"/>
      <c r="AD55" s="296"/>
      <c r="AE55" s="296"/>
      <c r="AF55" s="296"/>
      <c r="AG55" s="296"/>
      <c r="AH55" s="296"/>
      <c r="AI55" s="70"/>
    </row>
    <row r="56" spans="1:35" ht="15.75" customHeight="1">
      <c r="A56" s="107"/>
      <c r="B56" s="112" t="s">
        <v>583</v>
      </c>
      <c r="C56" s="112"/>
      <c r="D56" s="117">
        <v>1124804</v>
      </c>
      <c r="E56" s="124">
        <f>D56/D$69</f>
        <v>0.26995021730579216</v>
      </c>
      <c r="F56" s="124"/>
      <c r="G56" s="124"/>
      <c r="H56" s="600"/>
      <c r="I56" s="830"/>
      <c r="J56" s="306"/>
      <c r="K56" s="306"/>
      <c r="L56" s="306"/>
      <c r="M56" s="296"/>
      <c r="N56" s="296"/>
      <c r="O56" s="296"/>
      <c r="P56" s="296"/>
      <c r="Q56" s="296"/>
      <c r="R56" s="296"/>
      <c r="S56" s="296"/>
      <c r="T56" s="296"/>
      <c r="U56" s="296"/>
      <c r="V56" s="296"/>
      <c r="W56" s="296"/>
      <c r="X56" s="296"/>
      <c r="Y56" s="296"/>
      <c r="Z56" s="296"/>
      <c r="AA56" s="296"/>
      <c r="AB56" s="296"/>
      <c r="AC56" s="296"/>
      <c r="AD56" s="296"/>
      <c r="AE56" s="296"/>
      <c r="AF56" s="296"/>
      <c r="AG56" s="296"/>
      <c r="AH56" s="296"/>
      <c r="AI56" s="70"/>
    </row>
    <row r="57" spans="1:35" ht="15.75" customHeight="1">
      <c r="A57" s="107"/>
      <c r="B57" s="112" t="s">
        <v>595</v>
      </c>
      <c r="C57" s="132" t="s">
        <v>614</v>
      </c>
      <c r="D57" s="117">
        <v>1834905</v>
      </c>
      <c r="E57" s="124">
        <f>D57/D$69</f>
        <v>0.44037272581310571</v>
      </c>
      <c r="F57" s="124"/>
      <c r="G57" s="124"/>
      <c r="H57" s="600"/>
      <c r="I57" s="830"/>
      <c r="J57" s="306"/>
      <c r="K57" s="306"/>
      <c r="L57" s="306"/>
      <c r="M57" s="296"/>
      <c r="N57" s="296"/>
      <c r="O57" s="296"/>
      <c r="P57" s="296"/>
      <c r="Q57" s="296"/>
      <c r="R57" s="296"/>
      <c r="S57" s="296"/>
      <c r="T57" s="296"/>
      <c r="U57" s="296"/>
      <c r="V57" s="296"/>
      <c r="W57" s="296"/>
      <c r="X57" s="296"/>
      <c r="Y57" s="296"/>
      <c r="Z57" s="296"/>
      <c r="AA57" s="296"/>
      <c r="AB57" s="296"/>
      <c r="AC57" s="296"/>
      <c r="AD57" s="296"/>
      <c r="AE57" s="296"/>
      <c r="AF57" s="296"/>
      <c r="AG57" s="296"/>
      <c r="AH57" s="296"/>
      <c r="AI57" s="70"/>
    </row>
    <row r="58" spans="1:35" ht="15.75" customHeight="1">
      <c r="A58" s="107"/>
      <c r="B58" s="112" t="s">
        <v>615</v>
      </c>
      <c r="C58" s="132" t="s">
        <v>7</v>
      </c>
      <c r="D58" s="117">
        <f>D266</f>
        <v>15000</v>
      </c>
      <c r="E58" s="124">
        <f>D58/D$69</f>
        <v>3.5999634243716085E-3</v>
      </c>
      <c r="F58" s="124"/>
      <c r="G58" s="124"/>
      <c r="H58" s="600"/>
      <c r="I58" s="830"/>
      <c r="J58" s="306"/>
      <c r="K58" s="306"/>
      <c r="L58" s="306"/>
      <c r="M58" s="296"/>
      <c r="N58" s="296"/>
      <c r="O58" s="296"/>
      <c r="P58" s="296"/>
      <c r="Q58" s="296"/>
      <c r="R58" s="296"/>
      <c r="S58" s="296"/>
      <c r="T58" s="296"/>
      <c r="U58" s="296"/>
      <c r="V58" s="296"/>
      <c r="W58" s="296"/>
      <c r="X58" s="296"/>
      <c r="Y58" s="296"/>
      <c r="Z58" s="296"/>
      <c r="AA58" s="296"/>
      <c r="AB58" s="296"/>
      <c r="AC58" s="296"/>
      <c r="AD58" s="296"/>
      <c r="AE58" s="296"/>
      <c r="AF58" s="296"/>
      <c r="AG58" s="296"/>
      <c r="AH58" s="296"/>
      <c r="AI58" s="70"/>
    </row>
    <row r="59" spans="1:35" ht="16.5" customHeight="1">
      <c r="A59" s="107"/>
      <c r="B59" s="760" t="s">
        <v>579</v>
      </c>
      <c r="C59" s="830"/>
      <c r="D59" s="115">
        <f>SUM(D56:D58)</f>
        <v>2974709</v>
      </c>
      <c r="E59" s="116">
        <f>D59/D$69</f>
        <v>0.71392290654326951</v>
      </c>
      <c r="F59" s="116"/>
      <c r="G59" s="116"/>
      <c r="H59" s="630"/>
      <c r="I59" s="830"/>
      <c r="J59" s="306"/>
      <c r="K59" s="306"/>
      <c r="L59" s="306"/>
      <c r="M59" s="296"/>
      <c r="N59" s="296"/>
      <c r="O59" s="296"/>
      <c r="P59" s="296"/>
      <c r="Q59" s="296"/>
      <c r="R59" s="296"/>
      <c r="S59" s="296"/>
      <c r="T59" s="296"/>
      <c r="U59" s="296"/>
      <c r="V59" s="296"/>
      <c r="W59" s="296"/>
      <c r="X59" s="296"/>
      <c r="Y59" s="296"/>
      <c r="Z59" s="296"/>
      <c r="AA59" s="296"/>
      <c r="AB59" s="296"/>
      <c r="AC59" s="296"/>
      <c r="AD59" s="296"/>
      <c r="AE59" s="296"/>
      <c r="AF59" s="296"/>
      <c r="AG59" s="296"/>
      <c r="AH59" s="296"/>
      <c r="AI59" s="70"/>
    </row>
    <row r="60" spans="1:35" ht="16.5" customHeight="1">
      <c r="A60" s="107"/>
      <c r="B60" s="134" t="s">
        <v>589</v>
      </c>
      <c r="C60" s="135" t="s">
        <v>616</v>
      </c>
      <c r="D60" s="110" t="s">
        <v>591</v>
      </c>
      <c r="E60" s="136" t="s">
        <v>592</v>
      </c>
      <c r="F60" s="136"/>
      <c r="G60" s="136"/>
      <c r="H60" s="596" t="s">
        <v>593</v>
      </c>
      <c r="I60" s="830"/>
      <c r="J60" s="306"/>
      <c r="K60" s="306"/>
      <c r="L60" s="306"/>
      <c r="M60" s="296"/>
      <c r="N60" s="296"/>
      <c r="O60" s="296"/>
      <c r="P60" s="296"/>
      <c r="Q60" s="296"/>
      <c r="R60" s="296"/>
      <c r="S60" s="296"/>
      <c r="T60" s="296"/>
      <c r="U60" s="296"/>
      <c r="V60" s="296"/>
      <c r="W60" s="296"/>
      <c r="X60" s="296"/>
      <c r="Y60" s="296"/>
      <c r="Z60" s="296"/>
      <c r="AA60" s="296"/>
      <c r="AB60" s="296"/>
      <c r="AC60" s="296"/>
      <c r="AD60" s="296"/>
      <c r="AE60" s="296"/>
      <c r="AF60" s="296"/>
      <c r="AG60" s="296"/>
      <c r="AH60" s="296"/>
      <c r="AI60" s="70"/>
    </row>
    <row r="61" spans="1:35" ht="15.75" customHeight="1">
      <c r="A61" s="107"/>
      <c r="B61" s="112" t="s">
        <v>617</v>
      </c>
      <c r="C61" s="132" t="s">
        <v>86</v>
      </c>
      <c r="D61" s="117">
        <f>D582</f>
        <v>400000</v>
      </c>
      <c r="E61" s="124">
        <f t="shared" ref="E61:E69" si="2">D61/D$69</f>
        <v>9.5999024649909559E-2</v>
      </c>
      <c r="F61" s="124"/>
      <c r="G61" s="124"/>
      <c r="H61" s="648" t="s">
        <v>618</v>
      </c>
      <c r="I61" s="830"/>
      <c r="J61" s="306"/>
      <c r="K61" s="306"/>
      <c r="L61" s="306"/>
      <c r="M61" s="296"/>
      <c r="N61" s="296"/>
      <c r="O61" s="296"/>
      <c r="P61" s="296"/>
      <c r="Q61" s="296"/>
      <c r="R61" s="296"/>
      <c r="S61" s="296"/>
      <c r="T61" s="296"/>
      <c r="U61" s="296"/>
      <c r="V61" s="296"/>
      <c r="W61" s="296"/>
      <c r="X61" s="296"/>
      <c r="Y61" s="296"/>
      <c r="Z61" s="296"/>
      <c r="AA61" s="296"/>
      <c r="AB61" s="296"/>
      <c r="AC61" s="296"/>
      <c r="AD61" s="296"/>
      <c r="AE61" s="296"/>
      <c r="AF61" s="296"/>
      <c r="AG61" s="296"/>
      <c r="AH61" s="296"/>
      <c r="AI61" s="70"/>
    </row>
    <row r="62" spans="1:35" ht="16.5" customHeight="1">
      <c r="A62" s="107"/>
      <c r="B62" s="138" t="s">
        <v>619</v>
      </c>
      <c r="C62" s="139" t="s">
        <v>14</v>
      </c>
      <c r="D62" s="173">
        <f>D540</f>
        <v>0</v>
      </c>
      <c r="E62" s="114">
        <f t="shared" si="2"/>
        <v>0</v>
      </c>
      <c r="F62" s="311"/>
      <c r="G62" s="311"/>
      <c r="H62" s="668"/>
      <c r="I62" s="830"/>
      <c r="J62" s="306"/>
      <c r="K62" s="306"/>
      <c r="L62" s="306"/>
      <c r="M62" s="296"/>
      <c r="N62" s="296"/>
      <c r="O62" s="296"/>
      <c r="P62" s="296"/>
      <c r="Q62" s="296"/>
      <c r="R62" s="296"/>
      <c r="S62" s="296"/>
      <c r="T62" s="296"/>
      <c r="U62" s="296"/>
      <c r="V62" s="296"/>
      <c r="W62" s="296"/>
      <c r="X62" s="296"/>
      <c r="Y62" s="296"/>
      <c r="Z62" s="296"/>
      <c r="AA62" s="296"/>
      <c r="AB62" s="296"/>
      <c r="AC62" s="296"/>
      <c r="AD62" s="296"/>
      <c r="AE62" s="296"/>
      <c r="AF62" s="296"/>
      <c r="AG62" s="296"/>
      <c r="AH62" s="296"/>
      <c r="AI62" s="70"/>
    </row>
    <row r="63" spans="1:35" ht="30.75" customHeight="1">
      <c r="A63" s="107"/>
      <c r="B63" s="112" t="s">
        <v>621</v>
      </c>
      <c r="C63" s="132" t="s">
        <v>622</v>
      </c>
      <c r="D63" s="117">
        <f>D390</f>
        <v>50000</v>
      </c>
      <c r="E63" s="124">
        <f t="shared" si="2"/>
        <v>1.1999878081238695E-2</v>
      </c>
      <c r="F63" s="124"/>
      <c r="G63" s="124"/>
      <c r="H63" s="648" t="s">
        <v>623</v>
      </c>
      <c r="I63" s="830"/>
      <c r="J63" s="306"/>
      <c r="K63" s="306"/>
      <c r="L63" s="306"/>
      <c r="M63" s="296"/>
      <c r="N63" s="296"/>
      <c r="O63" s="296"/>
      <c r="P63" s="296"/>
      <c r="Q63" s="296"/>
      <c r="R63" s="296"/>
      <c r="S63" s="296"/>
      <c r="T63" s="296"/>
      <c r="U63" s="296"/>
      <c r="V63" s="296"/>
      <c r="W63" s="296"/>
      <c r="X63" s="296"/>
      <c r="Y63" s="296"/>
      <c r="Z63" s="296"/>
      <c r="AA63" s="296"/>
      <c r="AB63" s="296"/>
      <c r="AC63" s="296"/>
      <c r="AD63" s="296"/>
      <c r="AE63" s="296"/>
      <c r="AF63" s="296"/>
      <c r="AG63" s="296"/>
      <c r="AH63" s="296"/>
      <c r="AI63" s="70"/>
    </row>
    <row r="64" spans="1:35" ht="15.75" customHeight="1">
      <c r="A64" s="107"/>
      <c r="B64" s="112" t="s">
        <v>620</v>
      </c>
      <c r="C64" s="132" t="s">
        <v>16</v>
      </c>
      <c r="D64" s="117">
        <f>D394</f>
        <v>40000</v>
      </c>
      <c r="E64" s="124">
        <f t="shared" si="2"/>
        <v>9.5999024649909559E-3</v>
      </c>
      <c r="F64" s="124"/>
      <c r="G64" s="124"/>
      <c r="H64" s="600" t="s">
        <v>624</v>
      </c>
      <c r="I64" s="830"/>
      <c r="J64" s="306"/>
      <c r="K64" s="306"/>
      <c r="L64" s="306"/>
      <c r="M64" s="296"/>
      <c r="N64" s="296"/>
      <c r="O64" s="296"/>
      <c r="P64" s="296"/>
      <c r="Q64" s="296"/>
      <c r="R64" s="296"/>
      <c r="S64" s="296"/>
      <c r="T64" s="296"/>
      <c r="U64" s="296"/>
      <c r="V64" s="296"/>
      <c r="W64" s="296"/>
      <c r="X64" s="296"/>
      <c r="Y64" s="296"/>
      <c r="Z64" s="296"/>
      <c r="AA64" s="296"/>
      <c r="AB64" s="296"/>
      <c r="AC64" s="296"/>
      <c r="AD64" s="296"/>
      <c r="AE64" s="296"/>
      <c r="AF64" s="296"/>
      <c r="AG64" s="296"/>
      <c r="AH64" s="296"/>
      <c r="AI64" s="70"/>
    </row>
    <row r="65" spans="1:35" ht="15.75" customHeight="1">
      <c r="A65" s="107"/>
      <c r="B65" s="112" t="s">
        <v>625</v>
      </c>
      <c r="C65" s="132" t="s">
        <v>16</v>
      </c>
      <c r="D65" s="117">
        <f>D395</f>
        <v>9000</v>
      </c>
      <c r="E65" s="124">
        <f t="shared" si="2"/>
        <v>2.1599780546229649E-3</v>
      </c>
      <c r="F65" s="124"/>
      <c r="G65" s="124"/>
      <c r="H65" s="600" t="s">
        <v>624</v>
      </c>
      <c r="I65" s="830"/>
      <c r="J65" s="306"/>
      <c r="K65" s="306"/>
      <c r="L65" s="306"/>
      <c r="M65" s="296"/>
      <c r="N65" s="296"/>
      <c r="O65" s="296"/>
      <c r="P65" s="296"/>
      <c r="Q65" s="296"/>
      <c r="R65" s="296"/>
      <c r="S65" s="296"/>
      <c r="T65" s="296"/>
      <c r="U65" s="296"/>
      <c r="V65" s="296"/>
      <c r="W65" s="296"/>
      <c r="X65" s="296"/>
      <c r="Y65" s="296"/>
      <c r="Z65" s="296"/>
      <c r="AA65" s="296"/>
      <c r="AB65" s="296"/>
      <c r="AC65" s="296"/>
      <c r="AD65" s="296"/>
      <c r="AE65" s="296"/>
      <c r="AF65" s="296"/>
      <c r="AG65" s="296"/>
      <c r="AH65" s="296"/>
      <c r="AI65" s="70"/>
    </row>
    <row r="66" spans="1:35" ht="15.75" customHeight="1">
      <c r="A66" s="107"/>
      <c r="B66" s="143" t="s">
        <v>626</v>
      </c>
      <c r="C66" s="143" t="s">
        <v>627</v>
      </c>
      <c r="D66" s="117">
        <f>D393</f>
        <v>133000</v>
      </c>
      <c r="E66" s="124">
        <f t="shared" si="2"/>
        <v>3.1919675696094926E-2</v>
      </c>
      <c r="F66" s="124"/>
      <c r="G66" s="124"/>
      <c r="H66" s="600"/>
      <c r="I66" s="830"/>
      <c r="J66" s="306"/>
      <c r="K66" s="306"/>
      <c r="L66" s="306"/>
      <c r="M66" s="296"/>
      <c r="N66" s="296"/>
      <c r="O66" s="296"/>
      <c r="P66" s="296"/>
      <c r="Q66" s="296"/>
      <c r="R66" s="296"/>
      <c r="S66" s="296"/>
      <c r="T66" s="296"/>
      <c r="U66" s="296"/>
      <c r="V66" s="296"/>
      <c r="W66" s="296"/>
      <c r="X66" s="296"/>
      <c r="Y66" s="296"/>
      <c r="Z66" s="296"/>
      <c r="AA66" s="296"/>
      <c r="AB66" s="296"/>
      <c r="AC66" s="296"/>
      <c r="AD66" s="296"/>
      <c r="AE66" s="296"/>
      <c r="AF66" s="296"/>
      <c r="AG66" s="296"/>
      <c r="AH66" s="296"/>
      <c r="AI66" s="70"/>
    </row>
    <row r="67" spans="1:35" ht="15.75" customHeight="1">
      <c r="A67" s="107"/>
      <c r="B67" s="741" t="s">
        <v>579</v>
      </c>
      <c r="C67" s="830"/>
      <c r="D67" s="115">
        <f>SUM(D61:D66)</f>
        <v>632000</v>
      </c>
      <c r="E67" s="116">
        <f t="shared" si="2"/>
        <v>0.15167845894685711</v>
      </c>
      <c r="F67" s="116"/>
      <c r="G67" s="116"/>
      <c r="H67" s="647"/>
      <c r="I67" s="830"/>
      <c r="J67" s="306"/>
      <c r="K67" s="306"/>
      <c r="L67" s="306"/>
      <c r="M67" s="296"/>
      <c r="N67" s="296"/>
      <c r="O67" s="296"/>
      <c r="P67" s="296"/>
      <c r="Q67" s="296"/>
      <c r="R67" s="296"/>
      <c r="S67" s="296"/>
      <c r="T67" s="296"/>
      <c r="U67" s="296"/>
      <c r="V67" s="296"/>
      <c r="W67" s="296"/>
      <c r="X67" s="296"/>
      <c r="Y67" s="296"/>
      <c r="Z67" s="296"/>
      <c r="AA67" s="296"/>
      <c r="AB67" s="296"/>
      <c r="AC67" s="296"/>
      <c r="AD67" s="296"/>
      <c r="AE67" s="296"/>
      <c r="AF67" s="296"/>
      <c r="AG67" s="296"/>
      <c r="AH67" s="296"/>
      <c r="AI67" s="70"/>
    </row>
    <row r="68" spans="1:35" ht="15.75" customHeight="1">
      <c r="A68" s="107"/>
      <c r="B68" s="770" t="s">
        <v>600</v>
      </c>
      <c r="C68" s="830"/>
      <c r="D68" s="144">
        <f>D59+D67</f>
        <v>3606709</v>
      </c>
      <c r="E68" s="145">
        <f t="shared" si="2"/>
        <v>0.86560136549012667</v>
      </c>
      <c r="F68" s="145"/>
      <c r="G68" s="145"/>
      <c r="H68" s="606"/>
      <c r="I68" s="830"/>
      <c r="J68" s="306"/>
      <c r="K68" s="306"/>
      <c r="L68" s="306"/>
      <c r="M68" s="296"/>
      <c r="N68" s="296"/>
      <c r="O68" s="296"/>
      <c r="P68" s="296"/>
      <c r="Q68" s="296"/>
      <c r="R68" s="296"/>
      <c r="S68" s="296"/>
      <c r="T68" s="296"/>
      <c r="U68" s="296"/>
      <c r="V68" s="296"/>
      <c r="W68" s="296"/>
      <c r="X68" s="296"/>
      <c r="Y68" s="296"/>
      <c r="Z68" s="296"/>
      <c r="AA68" s="296"/>
      <c r="AB68" s="296"/>
      <c r="AC68" s="296"/>
      <c r="AD68" s="296"/>
      <c r="AE68" s="296"/>
      <c r="AF68" s="296"/>
      <c r="AG68" s="296"/>
      <c r="AH68" s="296"/>
      <c r="AI68" s="70"/>
    </row>
    <row r="69" spans="1:35" ht="15.75" customHeight="1">
      <c r="A69" s="107"/>
      <c r="B69" s="742" t="s">
        <v>638</v>
      </c>
      <c r="C69" s="830"/>
      <c r="D69" s="119">
        <f>D68+D53</f>
        <v>4166709</v>
      </c>
      <c r="E69" s="120">
        <f t="shared" si="2"/>
        <v>1</v>
      </c>
      <c r="F69" s="120"/>
      <c r="G69" s="120"/>
      <c r="H69" s="614"/>
      <c r="I69" s="830"/>
      <c r="J69" s="306"/>
      <c r="K69" s="306"/>
      <c r="L69" s="306"/>
      <c r="M69" s="296"/>
      <c r="N69" s="296"/>
      <c r="O69" s="296"/>
      <c r="P69" s="296"/>
      <c r="Q69" s="296"/>
      <c r="R69" s="296"/>
      <c r="S69" s="296"/>
      <c r="T69" s="296"/>
      <c r="U69" s="296"/>
      <c r="V69" s="296"/>
      <c r="W69" s="296"/>
      <c r="X69" s="296"/>
      <c r="Y69" s="296"/>
      <c r="Z69" s="296"/>
      <c r="AA69" s="296"/>
      <c r="AB69" s="296"/>
      <c r="AC69" s="296"/>
      <c r="AD69" s="296"/>
      <c r="AE69" s="296"/>
      <c r="AF69" s="296"/>
      <c r="AG69" s="296"/>
      <c r="AH69" s="296"/>
      <c r="AI69" s="70"/>
    </row>
    <row r="70" spans="1:35" ht="15.75" customHeight="1">
      <c r="A70" s="107"/>
      <c r="B70" s="772" t="s">
        <v>572</v>
      </c>
      <c r="C70" s="830"/>
      <c r="D70" s="121">
        <f>D42+D69</f>
        <v>4433735</v>
      </c>
      <c r="E70" s="126"/>
      <c r="F70" s="126"/>
      <c r="G70" s="126"/>
      <c r="H70" s="615"/>
      <c r="I70" s="830"/>
      <c r="J70" s="306"/>
      <c r="K70" s="306"/>
      <c r="L70" s="306"/>
      <c r="M70" s="296"/>
      <c r="N70" s="296"/>
      <c r="O70" s="296"/>
      <c r="P70" s="296"/>
      <c r="Q70" s="296"/>
      <c r="R70" s="296"/>
      <c r="S70" s="296"/>
      <c r="T70" s="296"/>
      <c r="U70" s="296"/>
      <c r="V70" s="296"/>
      <c r="W70" s="296"/>
      <c r="X70" s="296"/>
      <c r="Y70" s="296"/>
      <c r="Z70" s="296"/>
      <c r="AA70" s="296"/>
      <c r="AB70" s="296"/>
      <c r="AC70" s="296"/>
      <c r="AD70" s="296"/>
      <c r="AE70" s="296"/>
      <c r="AF70" s="296"/>
      <c r="AG70" s="296"/>
      <c r="AH70" s="296"/>
      <c r="AI70" s="70"/>
    </row>
    <row r="71" spans="1:35" ht="15.75" customHeight="1">
      <c r="A71" s="107"/>
      <c r="B71" s="79"/>
      <c r="C71" s="89"/>
      <c r="D71" s="117"/>
      <c r="E71" s="147"/>
      <c r="F71" s="147"/>
      <c r="G71" s="147"/>
      <c r="H71" s="605"/>
      <c r="I71" s="830"/>
      <c r="J71" s="306"/>
      <c r="K71" s="306"/>
      <c r="L71" s="306"/>
      <c r="M71" s="296"/>
      <c r="N71" s="296"/>
      <c r="O71" s="296"/>
      <c r="P71" s="296"/>
      <c r="Q71" s="296"/>
      <c r="R71" s="296"/>
      <c r="S71" s="296"/>
      <c r="T71" s="296"/>
      <c r="U71" s="296"/>
      <c r="V71" s="296"/>
      <c r="W71" s="296"/>
      <c r="X71" s="296"/>
      <c r="Y71" s="296"/>
      <c r="Z71" s="296"/>
      <c r="AA71" s="296"/>
      <c r="AB71" s="296"/>
      <c r="AC71" s="296"/>
      <c r="AD71" s="296"/>
      <c r="AE71" s="296"/>
      <c r="AF71" s="296"/>
      <c r="AG71" s="296"/>
      <c r="AH71" s="296"/>
      <c r="AI71" s="70"/>
    </row>
    <row r="72" spans="1:35" ht="15.75" customHeight="1">
      <c r="A72" s="107"/>
      <c r="B72" s="769" t="s">
        <v>639</v>
      </c>
      <c r="C72" s="829"/>
      <c r="D72" s="829"/>
      <c r="E72" s="829"/>
      <c r="F72" s="829"/>
      <c r="G72" s="829"/>
      <c r="H72" s="829"/>
      <c r="I72" s="830"/>
      <c r="J72" s="306"/>
      <c r="K72" s="306"/>
      <c r="L72" s="306"/>
      <c r="M72" s="296"/>
      <c r="N72" s="296"/>
      <c r="O72" s="296"/>
      <c r="P72" s="296"/>
      <c r="Q72" s="296"/>
      <c r="R72" s="296"/>
      <c r="S72" s="296"/>
      <c r="T72" s="296"/>
      <c r="U72" s="296"/>
      <c r="V72" s="296"/>
      <c r="W72" s="296"/>
      <c r="X72" s="296"/>
      <c r="Y72" s="296"/>
      <c r="Z72" s="296"/>
      <c r="AA72" s="296"/>
      <c r="AB72" s="296"/>
      <c r="AC72" s="296"/>
      <c r="AD72" s="296"/>
      <c r="AE72" s="296"/>
      <c r="AF72" s="296"/>
      <c r="AG72" s="296"/>
      <c r="AH72" s="296"/>
      <c r="AI72" s="70"/>
    </row>
    <row r="73" spans="1:35" ht="16.5" customHeight="1">
      <c r="A73" s="107"/>
      <c r="B73" s="639" t="s">
        <v>640</v>
      </c>
      <c r="C73" s="829"/>
      <c r="D73" s="829"/>
      <c r="E73" s="829"/>
      <c r="F73" s="829"/>
      <c r="G73" s="829"/>
      <c r="H73" s="829"/>
      <c r="I73" s="830"/>
      <c r="J73" s="306"/>
      <c r="K73" s="306"/>
      <c r="L73" s="306"/>
      <c r="M73" s="296"/>
      <c r="N73" s="296"/>
      <c r="O73" s="296"/>
      <c r="P73" s="296"/>
      <c r="Q73" s="296"/>
      <c r="R73" s="296"/>
      <c r="S73" s="296"/>
      <c r="T73" s="296"/>
      <c r="U73" s="296"/>
      <c r="V73" s="296"/>
      <c r="W73" s="296"/>
      <c r="X73" s="296"/>
      <c r="Y73" s="296"/>
      <c r="Z73" s="296"/>
      <c r="AA73" s="296"/>
      <c r="AB73" s="296"/>
      <c r="AC73" s="296"/>
      <c r="AD73" s="296"/>
      <c r="AE73" s="296"/>
      <c r="AF73" s="296"/>
      <c r="AG73" s="296"/>
      <c r="AH73" s="296"/>
      <c r="AI73" s="70"/>
    </row>
    <row r="74" spans="1:35" ht="15.75" customHeight="1">
      <c r="A74" s="107"/>
      <c r="B74" s="601" t="s">
        <v>641</v>
      </c>
      <c r="C74" s="829"/>
      <c r="D74" s="829"/>
      <c r="E74" s="829"/>
      <c r="F74" s="829"/>
      <c r="G74" s="829"/>
      <c r="H74" s="829"/>
      <c r="I74" s="830"/>
      <c r="J74" s="306"/>
      <c r="K74" s="306"/>
      <c r="L74" s="306"/>
      <c r="M74" s="296"/>
      <c r="N74" s="296"/>
      <c r="O74" s="296"/>
      <c r="P74" s="296"/>
      <c r="Q74" s="296"/>
      <c r="R74" s="296"/>
      <c r="S74" s="296"/>
      <c r="T74" s="296"/>
      <c r="U74" s="296"/>
      <c r="V74" s="296"/>
      <c r="W74" s="296"/>
      <c r="X74" s="296"/>
      <c r="Y74" s="296"/>
      <c r="Z74" s="296"/>
      <c r="AA74" s="296"/>
      <c r="AB74" s="296"/>
      <c r="AC74" s="296"/>
      <c r="AD74" s="296"/>
      <c r="AE74" s="296"/>
      <c r="AF74" s="296"/>
      <c r="AG74" s="296"/>
      <c r="AH74" s="296"/>
      <c r="AI74" s="70"/>
    </row>
    <row r="75" spans="1:35" ht="15.75" customHeight="1">
      <c r="A75" s="107"/>
      <c r="B75" s="109" t="s">
        <v>642</v>
      </c>
      <c r="C75" s="148" t="s">
        <v>616</v>
      </c>
      <c r="D75" s="110" t="s">
        <v>591</v>
      </c>
      <c r="E75" s="111" t="s">
        <v>592</v>
      </c>
      <c r="F75" s="111"/>
      <c r="G75" s="111"/>
      <c r="H75" s="607" t="s">
        <v>593</v>
      </c>
      <c r="I75" s="830"/>
      <c r="J75" s="306"/>
      <c r="K75" s="306"/>
      <c r="L75" s="306"/>
      <c r="M75" s="296"/>
      <c r="N75" s="296"/>
      <c r="O75" s="296"/>
      <c r="P75" s="296"/>
      <c r="Q75" s="296"/>
      <c r="R75" s="296"/>
      <c r="S75" s="296"/>
      <c r="T75" s="296"/>
      <c r="U75" s="296"/>
      <c r="V75" s="296"/>
      <c r="W75" s="296"/>
      <c r="X75" s="296"/>
      <c r="Y75" s="296"/>
      <c r="Z75" s="296"/>
      <c r="AA75" s="296"/>
      <c r="AB75" s="296"/>
      <c r="AC75" s="296"/>
      <c r="AD75" s="296"/>
      <c r="AE75" s="296"/>
      <c r="AF75" s="296"/>
      <c r="AG75" s="296"/>
      <c r="AH75" s="296"/>
      <c r="AI75" s="70"/>
    </row>
    <row r="76" spans="1:35" ht="15.75" customHeight="1">
      <c r="A76" s="107"/>
      <c r="B76" s="112" t="s">
        <v>643</v>
      </c>
      <c r="C76" s="132" t="s">
        <v>109</v>
      </c>
      <c r="D76" s="149">
        <v>145000</v>
      </c>
      <c r="E76" s="150">
        <f>D76/D$94</f>
        <v>0.43552698765506265</v>
      </c>
      <c r="F76" s="150"/>
      <c r="G76" s="150"/>
      <c r="H76" s="605" t="s">
        <v>644</v>
      </c>
      <c r="I76" s="830"/>
      <c r="J76" s="306"/>
      <c r="K76" s="306"/>
      <c r="L76" s="306"/>
      <c r="M76" s="296"/>
      <c r="N76" s="296"/>
      <c r="O76" s="296"/>
      <c r="P76" s="296"/>
      <c r="Q76" s="296"/>
      <c r="R76" s="296"/>
      <c r="S76" s="296"/>
      <c r="T76" s="296"/>
      <c r="U76" s="296"/>
      <c r="V76" s="296"/>
      <c r="W76" s="296"/>
      <c r="X76" s="296"/>
      <c r="Y76" s="296"/>
      <c r="Z76" s="296"/>
      <c r="AA76" s="296"/>
      <c r="AB76" s="296"/>
      <c r="AC76" s="296"/>
      <c r="AD76" s="296"/>
      <c r="AE76" s="296"/>
      <c r="AF76" s="296"/>
      <c r="AG76" s="296"/>
      <c r="AH76" s="296"/>
      <c r="AI76" s="70"/>
    </row>
    <row r="77" spans="1:35" ht="15.75" customHeight="1">
      <c r="A77" s="107"/>
      <c r="B77" s="759" t="s">
        <v>645</v>
      </c>
      <c r="C77" s="830"/>
      <c r="D77" s="131">
        <f>SUM(D76)</f>
        <v>145000</v>
      </c>
      <c r="E77" s="126"/>
      <c r="F77" s="126"/>
      <c r="G77" s="126"/>
      <c r="H77" s="817"/>
      <c r="I77" s="830"/>
      <c r="J77" s="306"/>
      <c r="K77" s="306"/>
      <c r="L77" s="306"/>
      <c r="M77" s="296"/>
      <c r="N77" s="296"/>
      <c r="O77" s="296"/>
      <c r="P77" s="296"/>
      <c r="Q77" s="296"/>
      <c r="R77" s="296"/>
      <c r="S77" s="296"/>
      <c r="T77" s="296"/>
      <c r="U77" s="296"/>
      <c r="V77" s="296"/>
      <c r="W77" s="296"/>
      <c r="X77" s="296"/>
      <c r="Y77" s="296"/>
      <c r="Z77" s="296"/>
      <c r="AA77" s="296"/>
      <c r="AB77" s="296"/>
      <c r="AC77" s="296"/>
      <c r="AD77" s="296"/>
      <c r="AE77" s="296"/>
      <c r="AF77" s="296"/>
      <c r="AG77" s="296"/>
      <c r="AH77" s="296"/>
      <c r="AI77" s="70"/>
    </row>
    <row r="78" spans="1:35" ht="15.75" customHeight="1">
      <c r="A78" s="107"/>
      <c r="B78" s="746" t="s">
        <v>613</v>
      </c>
      <c r="C78" s="829"/>
      <c r="D78" s="829"/>
      <c r="E78" s="829"/>
      <c r="F78" s="829"/>
      <c r="G78" s="829"/>
      <c r="H78" s="829"/>
      <c r="I78" s="830"/>
      <c r="J78" s="306"/>
      <c r="K78" s="306"/>
      <c r="L78" s="306"/>
      <c r="M78" s="296"/>
      <c r="N78" s="296"/>
      <c r="O78" s="296"/>
      <c r="P78" s="296"/>
      <c r="Q78" s="296"/>
      <c r="R78" s="296"/>
      <c r="S78" s="296"/>
      <c r="T78" s="296"/>
      <c r="U78" s="296"/>
      <c r="V78" s="296"/>
      <c r="W78" s="296"/>
      <c r="X78" s="296"/>
      <c r="Y78" s="296"/>
      <c r="Z78" s="296"/>
      <c r="AA78" s="296"/>
      <c r="AB78" s="296"/>
      <c r="AC78" s="296"/>
      <c r="AD78" s="296"/>
      <c r="AE78" s="296"/>
      <c r="AF78" s="296"/>
      <c r="AG78" s="296"/>
      <c r="AH78" s="296"/>
      <c r="AI78" s="70"/>
    </row>
    <row r="79" spans="1:35" ht="16.5" customHeight="1">
      <c r="A79" s="107"/>
      <c r="B79" s="134" t="s">
        <v>642</v>
      </c>
      <c r="C79" s="135" t="s">
        <v>616</v>
      </c>
      <c r="D79" s="110" t="s">
        <v>591</v>
      </c>
      <c r="E79" s="111" t="s">
        <v>592</v>
      </c>
      <c r="F79" s="111"/>
      <c r="G79" s="111"/>
      <c r="H79" s="607" t="s">
        <v>593</v>
      </c>
      <c r="I79" s="830"/>
      <c r="J79" s="306"/>
      <c r="K79" s="306"/>
      <c r="L79" s="306"/>
      <c r="M79" s="296"/>
      <c r="N79" s="296"/>
      <c r="O79" s="296"/>
      <c r="P79" s="296"/>
      <c r="Q79" s="296"/>
      <c r="R79" s="296"/>
      <c r="S79" s="296"/>
      <c r="T79" s="296"/>
      <c r="U79" s="296"/>
      <c r="V79" s="296"/>
      <c r="W79" s="296"/>
      <c r="X79" s="296"/>
      <c r="Y79" s="296"/>
      <c r="Z79" s="296"/>
      <c r="AA79" s="296"/>
      <c r="AB79" s="296"/>
      <c r="AC79" s="296"/>
      <c r="AD79" s="296"/>
      <c r="AE79" s="296"/>
      <c r="AF79" s="296"/>
      <c r="AG79" s="296"/>
      <c r="AH79" s="296"/>
      <c r="AI79" s="70"/>
    </row>
    <row r="80" spans="1:35" ht="25.5" customHeight="1">
      <c r="A80" s="107"/>
      <c r="B80" s="632" t="s">
        <v>646</v>
      </c>
      <c r="C80" s="79" t="s">
        <v>312</v>
      </c>
      <c r="D80" s="117">
        <f t="shared" ref="D80:D90" si="3">D724</f>
        <v>6000</v>
      </c>
      <c r="E80" s="150">
        <f t="shared" ref="E80:E94" si="4">D80/D$94</f>
        <v>1.802180638572673E-2</v>
      </c>
      <c r="F80" s="150"/>
      <c r="G80" s="150"/>
      <c r="H80" s="605" t="s">
        <v>647</v>
      </c>
      <c r="I80" s="830"/>
      <c r="J80" s="306"/>
      <c r="K80" s="306"/>
      <c r="L80" s="306"/>
      <c r="M80" s="296"/>
      <c r="N80" s="296"/>
      <c r="O80" s="296"/>
      <c r="P80" s="296"/>
      <c r="Q80" s="296"/>
      <c r="R80" s="296"/>
      <c r="S80" s="296"/>
      <c r="T80" s="296"/>
      <c r="U80" s="296"/>
      <c r="V80" s="296"/>
      <c r="W80" s="296"/>
      <c r="X80" s="296"/>
      <c r="Y80" s="296"/>
      <c r="Z80" s="296"/>
      <c r="AA80" s="296"/>
      <c r="AB80" s="296"/>
      <c r="AC80" s="296"/>
      <c r="AD80" s="296"/>
      <c r="AE80" s="296"/>
      <c r="AF80" s="296"/>
      <c r="AG80" s="296"/>
      <c r="AH80" s="296"/>
      <c r="AI80" s="70"/>
    </row>
    <row r="81" spans="1:35" ht="15.75" customHeight="1">
      <c r="A81" s="107"/>
      <c r="B81" s="849"/>
      <c r="C81" s="79" t="s">
        <v>648</v>
      </c>
      <c r="D81" s="117">
        <f t="shared" si="3"/>
        <v>1250</v>
      </c>
      <c r="E81" s="150">
        <f t="shared" si="4"/>
        <v>3.754542997026402E-3</v>
      </c>
      <c r="F81" s="150"/>
      <c r="G81" s="150"/>
      <c r="H81" s="605" t="s">
        <v>649</v>
      </c>
      <c r="I81" s="830"/>
      <c r="J81" s="306"/>
      <c r="K81" s="306"/>
      <c r="L81" s="306"/>
      <c r="M81" s="296"/>
      <c r="N81" s="296"/>
      <c r="O81" s="296"/>
      <c r="P81" s="296"/>
      <c r="Q81" s="296"/>
      <c r="R81" s="296"/>
      <c r="S81" s="296"/>
      <c r="T81" s="296"/>
      <c r="U81" s="296"/>
      <c r="V81" s="296"/>
      <c r="W81" s="296"/>
      <c r="X81" s="296"/>
      <c r="Y81" s="296"/>
      <c r="Z81" s="296"/>
      <c r="AA81" s="296"/>
      <c r="AB81" s="296"/>
      <c r="AC81" s="296"/>
      <c r="AD81" s="296"/>
      <c r="AE81" s="296"/>
      <c r="AF81" s="296"/>
      <c r="AG81" s="296"/>
      <c r="AH81" s="296"/>
      <c r="AI81" s="70"/>
    </row>
    <row r="82" spans="1:35" ht="15.75" customHeight="1">
      <c r="A82" s="107"/>
      <c r="B82" s="849"/>
      <c r="C82" s="79" t="s">
        <v>650</v>
      </c>
      <c r="D82" s="117">
        <f t="shared" si="3"/>
        <v>1500</v>
      </c>
      <c r="E82" s="150">
        <f t="shared" si="4"/>
        <v>4.5054515964316824E-3</v>
      </c>
      <c r="F82" s="150"/>
      <c r="G82" s="150"/>
      <c r="H82" s="605" t="s">
        <v>651</v>
      </c>
      <c r="I82" s="830"/>
      <c r="J82" s="306"/>
      <c r="K82" s="306"/>
      <c r="L82" s="306"/>
      <c r="M82" s="296"/>
      <c r="N82" s="296"/>
      <c r="O82" s="296"/>
      <c r="P82" s="296"/>
      <c r="Q82" s="296"/>
      <c r="R82" s="296"/>
      <c r="S82" s="296"/>
      <c r="T82" s="296"/>
      <c r="U82" s="296"/>
      <c r="V82" s="296"/>
      <c r="W82" s="296"/>
      <c r="X82" s="296"/>
      <c r="Y82" s="296"/>
      <c r="Z82" s="296"/>
      <c r="AA82" s="296"/>
      <c r="AB82" s="296"/>
      <c r="AC82" s="296"/>
      <c r="AD82" s="296"/>
      <c r="AE82" s="296"/>
      <c r="AF82" s="296"/>
      <c r="AG82" s="296"/>
      <c r="AH82" s="296"/>
      <c r="AI82" s="70"/>
    </row>
    <row r="83" spans="1:35" ht="25.5" customHeight="1">
      <c r="A83" s="107"/>
      <c r="B83" s="849"/>
      <c r="C83" s="79" t="s">
        <v>652</v>
      </c>
      <c r="D83" s="117">
        <f t="shared" si="3"/>
        <v>1500</v>
      </c>
      <c r="E83" s="150">
        <f t="shared" si="4"/>
        <v>4.5054515964316824E-3</v>
      </c>
      <c r="F83" s="150"/>
      <c r="G83" s="150"/>
      <c r="H83" s="605" t="s">
        <v>653</v>
      </c>
      <c r="I83" s="830"/>
      <c r="J83" s="306"/>
      <c r="K83" s="306"/>
      <c r="L83" s="306"/>
      <c r="M83" s="296"/>
      <c r="N83" s="296"/>
      <c r="O83" s="296"/>
      <c r="P83" s="296"/>
      <c r="Q83" s="296"/>
      <c r="R83" s="296"/>
      <c r="S83" s="296"/>
      <c r="T83" s="296"/>
      <c r="U83" s="296"/>
      <c r="V83" s="296"/>
      <c r="W83" s="296"/>
      <c r="X83" s="296"/>
      <c r="Y83" s="296"/>
      <c r="Z83" s="296"/>
      <c r="AA83" s="296"/>
      <c r="AB83" s="296"/>
      <c r="AC83" s="296"/>
      <c r="AD83" s="296"/>
      <c r="AE83" s="296"/>
      <c r="AF83" s="296"/>
      <c r="AG83" s="296"/>
      <c r="AH83" s="296"/>
      <c r="AI83" s="70"/>
    </row>
    <row r="84" spans="1:35" ht="38.25" customHeight="1">
      <c r="A84" s="107"/>
      <c r="B84" s="849"/>
      <c r="C84" s="79" t="s">
        <v>654</v>
      </c>
      <c r="D84" s="117">
        <f t="shared" si="3"/>
        <v>4900</v>
      </c>
      <c r="E84" s="150">
        <f t="shared" si="4"/>
        <v>1.4717808548343496E-2</v>
      </c>
      <c r="F84" s="150"/>
      <c r="G84" s="150"/>
      <c r="H84" s="605" t="s">
        <v>655</v>
      </c>
      <c r="I84" s="830"/>
      <c r="J84" s="306"/>
      <c r="K84" s="306"/>
      <c r="L84" s="306"/>
      <c r="M84" s="296"/>
      <c r="N84" s="296"/>
      <c r="O84" s="296"/>
      <c r="P84" s="296"/>
      <c r="Q84" s="296"/>
      <c r="R84" s="296"/>
      <c r="S84" s="296"/>
      <c r="T84" s="296"/>
      <c r="U84" s="296"/>
      <c r="V84" s="296"/>
      <c r="W84" s="296"/>
      <c r="X84" s="296"/>
      <c r="Y84" s="296"/>
      <c r="Z84" s="296"/>
      <c r="AA84" s="296"/>
      <c r="AB84" s="296"/>
      <c r="AC84" s="296"/>
      <c r="AD84" s="296"/>
      <c r="AE84" s="296"/>
      <c r="AF84" s="296"/>
      <c r="AG84" s="296"/>
      <c r="AH84" s="296"/>
      <c r="AI84" s="70"/>
    </row>
    <row r="85" spans="1:35" ht="38.25" customHeight="1">
      <c r="A85" s="107"/>
      <c r="B85" s="849"/>
      <c r="C85" s="79" t="s">
        <v>656</v>
      </c>
      <c r="D85" s="117">
        <f t="shared" si="3"/>
        <v>46200</v>
      </c>
      <c r="E85" s="150">
        <f t="shared" si="4"/>
        <v>0.13876790917009582</v>
      </c>
      <c r="F85" s="150"/>
      <c r="G85" s="150"/>
      <c r="H85" s="605" t="s">
        <v>657</v>
      </c>
      <c r="I85" s="830"/>
      <c r="J85" s="306"/>
      <c r="K85" s="306"/>
      <c r="L85" s="306"/>
      <c r="M85" s="296"/>
      <c r="N85" s="296"/>
      <c r="O85" s="296"/>
      <c r="P85" s="296"/>
      <c r="Q85" s="296"/>
      <c r="R85" s="296"/>
      <c r="S85" s="296"/>
      <c r="T85" s="296"/>
      <c r="U85" s="296"/>
      <c r="V85" s="296"/>
      <c r="W85" s="296"/>
      <c r="X85" s="296"/>
      <c r="Y85" s="296"/>
      <c r="Z85" s="296"/>
      <c r="AA85" s="296"/>
      <c r="AB85" s="296"/>
      <c r="AC85" s="296"/>
      <c r="AD85" s="296"/>
      <c r="AE85" s="296"/>
      <c r="AF85" s="296"/>
      <c r="AG85" s="296"/>
      <c r="AH85" s="296"/>
      <c r="AI85" s="70"/>
    </row>
    <row r="86" spans="1:35" ht="25.5" customHeight="1">
      <c r="A86" s="107"/>
      <c r="B86" s="849"/>
      <c r="C86" s="79" t="s">
        <v>658</v>
      </c>
      <c r="D86" s="117">
        <f t="shared" si="3"/>
        <v>69520</v>
      </c>
      <c r="E86" s="150">
        <f t="shared" si="4"/>
        <v>0.20881266332262038</v>
      </c>
      <c r="F86" s="150"/>
      <c r="G86" s="150"/>
      <c r="H86" s="605" t="s">
        <v>659</v>
      </c>
      <c r="I86" s="830"/>
      <c r="J86" s="306"/>
      <c r="K86" s="306"/>
      <c r="L86" s="306"/>
      <c r="M86" s="296"/>
      <c r="N86" s="296"/>
      <c r="O86" s="296"/>
      <c r="P86" s="296"/>
      <c r="Q86" s="296"/>
      <c r="R86" s="296"/>
      <c r="S86" s="296"/>
      <c r="T86" s="296"/>
      <c r="U86" s="296"/>
      <c r="V86" s="296"/>
      <c r="W86" s="296"/>
      <c r="X86" s="296"/>
      <c r="Y86" s="296"/>
      <c r="Z86" s="296"/>
      <c r="AA86" s="296"/>
      <c r="AB86" s="296"/>
      <c r="AC86" s="296"/>
      <c r="AD86" s="296"/>
      <c r="AE86" s="296"/>
      <c r="AF86" s="296"/>
      <c r="AG86" s="296"/>
      <c r="AH86" s="296"/>
      <c r="AI86" s="70"/>
    </row>
    <row r="87" spans="1:35" ht="25.5" customHeight="1">
      <c r="A87" s="107"/>
      <c r="B87" s="849"/>
      <c r="C87" s="79" t="s">
        <v>660</v>
      </c>
      <c r="D87" s="117">
        <f t="shared" si="3"/>
        <v>24000</v>
      </c>
      <c r="E87" s="150">
        <f t="shared" si="4"/>
        <v>7.2087225542906919E-2</v>
      </c>
      <c r="F87" s="150"/>
      <c r="G87" s="150"/>
      <c r="H87" s="605" t="s">
        <v>661</v>
      </c>
      <c r="I87" s="830"/>
      <c r="J87" s="306"/>
      <c r="K87" s="306"/>
      <c r="L87" s="306"/>
      <c r="M87" s="296"/>
      <c r="N87" s="296"/>
      <c r="O87" s="296"/>
      <c r="P87" s="296"/>
      <c r="Q87" s="296"/>
      <c r="R87" s="296"/>
      <c r="S87" s="296"/>
      <c r="T87" s="296"/>
      <c r="U87" s="296"/>
      <c r="V87" s="296"/>
      <c r="W87" s="296"/>
      <c r="X87" s="296"/>
      <c r="Y87" s="296"/>
      <c r="Z87" s="296"/>
      <c r="AA87" s="296"/>
      <c r="AB87" s="296"/>
      <c r="AC87" s="296"/>
      <c r="AD87" s="296"/>
      <c r="AE87" s="296"/>
      <c r="AF87" s="296"/>
      <c r="AG87" s="296"/>
      <c r="AH87" s="296"/>
      <c r="AI87" s="70"/>
    </row>
    <row r="88" spans="1:35" ht="38.25" customHeight="1">
      <c r="A88" s="107"/>
      <c r="B88" s="849"/>
      <c r="C88" s="79" t="s">
        <v>662</v>
      </c>
      <c r="D88" s="117">
        <f t="shared" si="3"/>
        <v>15300</v>
      </c>
      <c r="E88" s="150">
        <f t="shared" si="4"/>
        <v>4.5955606283603158E-2</v>
      </c>
      <c r="F88" s="150"/>
      <c r="G88" s="150"/>
      <c r="H88" s="605" t="s">
        <v>663</v>
      </c>
      <c r="I88" s="830"/>
      <c r="J88" s="306"/>
      <c r="K88" s="306"/>
      <c r="L88" s="306"/>
      <c r="M88" s="296"/>
      <c r="N88" s="296"/>
      <c r="O88" s="296"/>
      <c r="P88" s="296"/>
      <c r="Q88" s="296"/>
      <c r="R88" s="296"/>
      <c r="S88" s="296"/>
      <c r="T88" s="296"/>
      <c r="U88" s="296"/>
      <c r="V88" s="296"/>
      <c r="W88" s="296"/>
      <c r="X88" s="296"/>
      <c r="Y88" s="296"/>
      <c r="Z88" s="296"/>
      <c r="AA88" s="296"/>
      <c r="AB88" s="296"/>
      <c r="AC88" s="296"/>
      <c r="AD88" s="296"/>
      <c r="AE88" s="296"/>
      <c r="AF88" s="296"/>
      <c r="AG88" s="296"/>
      <c r="AH88" s="296"/>
      <c r="AI88" s="70"/>
    </row>
    <row r="89" spans="1:35" ht="15.75" customHeight="1">
      <c r="A89" s="107"/>
      <c r="B89" s="849"/>
      <c r="C89" s="79" t="s">
        <v>664</v>
      </c>
      <c r="D89" s="117">
        <f t="shared" si="3"/>
        <v>8000</v>
      </c>
      <c r="E89" s="150">
        <f t="shared" si="4"/>
        <v>2.4029075180968973E-2</v>
      </c>
      <c r="F89" s="150"/>
      <c r="G89" s="150"/>
      <c r="H89" s="600" t="s">
        <v>665</v>
      </c>
      <c r="I89" s="830"/>
      <c r="J89" s="306"/>
      <c r="K89" s="306"/>
      <c r="L89" s="306"/>
      <c r="M89" s="296"/>
      <c r="N89" s="296"/>
      <c r="O89" s="296"/>
      <c r="P89" s="296"/>
      <c r="Q89" s="296"/>
      <c r="R89" s="296"/>
      <c r="S89" s="296"/>
      <c r="T89" s="296"/>
      <c r="U89" s="296"/>
      <c r="V89" s="296"/>
      <c r="W89" s="296"/>
      <c r="X89" s="296"/>
      <c r="Y89" s="296"/>
      <c r="Z89" s="296"/>
      <c r="AA89" s="296"/>
      <c r="AB89" s="296"/>
      <c r="AC89" s="296"/>
      <c r="AD89" s="296"/>
      <c r="AE89" s="296"/>
      <c r="AF89" s="296"/>
      <c r="AG89" s="296"/>
      <c r="AH89" s="296"/>
      <c r="AI89" s="70"/>
    </row>
    <row r="90" spans="1:35" ht="15.75" customHeight="1">
      <c r="A90" s="107"/>
      <c r="B90" s="839"/>
      <c r="C90" s="79" t="s">
        <v>666</v>
      </c>
      <c r="D90" s="117">
        <f t="shared" si="3"/>
        <v>1760</v>
      </c>
      <c r="E90" s="150">
        <f t="shared" si="4"/>
        <v>5.2863965398131738E-3</v>
      </c>
      <c r="F90" s="150"/>
      <c r="G90" s="150"/>
      <c r="H90" s="600" t="s">
        <v>667</v>
      </c>
      <c r="I90" s="830"/>
      <c r="J90" s="306"/>
      <c r="K90" s="306"/>
      <c r="L90" s="306"/>
      <c r="M90" s="296"/>
      <c r="N90" s="296"/>
      <c r="O90" s="296"/>
      <c r="P90" s="296"/>
      <c r="Q90" s="296"/>
      <c r="R90" s="296"/>
      <c r="S90" s="296"/>
      <c r="T90" s="296"/>
      <c r="U90" s="296"/>
      <c r="V90" s="296"/>
      <c r="W90" s="296"/>
      <c r="X90" s="296"/>
      <c r="Y90" s="296"/>
      <c r="Z90" s="296"/>
      <c r="AA90" s="296"/>
      <c r="AB90" s="296"/>
      <c r="AC90" s="296"/>
      <c r="AD90" s="296"/>
      <c r="AE90" s="296"/>
      <c r="AF90" s="296"/>
      <c r="AG90" s="296"/>
      <c r="AH90" s="296"/>
      <c r="AI90" s="70"/>
    </row>
    <row r="91" spans="1:35" ht="15.75" customHeight="1">
      <c r="A91" s="107"/>
      <c r="B91" s="748" t="s">
        <v>579</v>
      </c>
      <c r="C91" s="830"/>
      <c r="D91" s="115">
        <f>D80+D81+D82+D83+D84+D85+D86+D87+D88+D89+D90</f>
        <v>179930</v>
      </c>
      <c r="E91" s="152">
        <f t="shared" si="4"/>
        <v>0.54044393716396844</v>
      </c>
      <c r="F91" s="152"/>
      <c r="G91" s="152"/>
      <c r="H91" s="754"/>
      <c r="I91" s="830"/>
      <c r="J91" s="306"/>
      <c r="K91" s="306"/>
      <c r="L91" s="306"/>
      <c r="M91" s="296"/>
      <c r="N91" s="296"/>
      <c r="O91" s="296"/>
      <c r="P91" s="296"/>
      <c r="Q91" s="296"/>
      <c r="R91" s="296"/>
      <c r="S91" s="296"/>
      <c r="T91" s="296"/>
      <c r="U91" s="296"/>
      <c r="V91" s="296"/>
      <c r="W91" s="296"/>
      <c r="X91" s="296"/>
      <c r="Y91" s="296"/>
      <c r="Z91" s="296"/>
      <c r="AA91" s="296"/>
      <c r="AB91" s="296"/>
      <c r="AC91" s="296"/>
      <c r="AD91" s="296"/>
      <c r="AE91" s="296"/>
      <c r="AF91" s="296"/>
      <c r="AG91" s="296"/>
      <c r="AH91" s="296"/>
      <c r="AI91" s="70"/>
    </row>
    <row r="92" spans="1:35" ht="30" customHeight="1">
      <c r="A92" s="107"/>
      <c r="B92" s="605" t="s">
        <v>668</v>
      </c>
      <c r="C92" s="830"/>
      <c r="D92" s="117">
        <f>D736</f>
        <v>8000</v>
      </c>
      <c r="E92" s="150">
        <f t="shared" si="4"/>
        <v>2.4029075180968973E-2</v>
      </c>
      <c r="F92" s="150"/>
      <c r="G92" s="150"/>
      <c r="H92" s="605"/>
      <c r="I92" s="830"/>
      <c r="J92" s="306"/>
      <c r="K92" s="306"/>
      <c r="L92" s="306"/>
      <c r="M92" s="296"/>
      <c r="N92" s="296"/>
      <c r="O92" s="296"/>
      <c r="P92" s="296"/>
      <c r="Q92" s="296"/>
      <c r="R92" s="296"/>
      <c r="S92" s="296"/>
      <c r="T92" s="296"/>
      <c r="U92" s="296"/>
      <c r="V92" s="296"/>
      <c r="W92" s="296"/>
      <c r="X92" s="296"/>
      <c r="Y92" s="296"/>
      <c r="Z92" s="296"/>
      <c r="AA92" s="296"/>
      <c r="AB92" s="296"/>
      <c r="AC92" s="296"/>
      <c r="AD92" s="296"/>
      <c r="AE92" s="296"/>
      <c r="AF92" s="296"/>
      <c r="AG92" s="296"/>
      <c r="AH92" s="296"/>
      <c r="AI92" s="70"/>
    </row>
    <row r="93" spans="1:35" ht="15.75" customHeight="1">
      <c r="A93" s="107"/>
      <c r="B93" s="640" t="s">
        <v>669</v>
      </c>
      <c r="C93" s="830"/>
      <c r="D93" s="153">
        <f>D91+D92</f>
        <v>187930</v>
      </c>
      <c r="E93" s="154">
        <f t="shared" si="4"/>
        <v>0.56447301234493741</v>
      </c>
      <c r="F93" s="154"/>
      <c r="G93" s="154"/>
      <c r="H93" s="614"/>
      <c r="I93" s="830"/>
      <c r="J93" s="306"/>
      <c r="K93" s="306"/>
      <c r="L93" s="306"/>
      <c r="M93" s="296"/>
      <c r="N93" s="296"/>
      <c r="O93" s="296"/>
      <c r="P93" s="296"/>
      <c r="Q93" s="296"/>
      <c r="R93" s="296"/>
      <c r="S93" s="296"/>
      <c r="T93" s="296"/>
      <c r="U93" s="296"/>
      <c r="V93" s="296"/>
      <c r="W93" s="296"/>
      <c r="X93" s="296"/>
      <c r="Y93" s="296"/>
      <c r="Z93" s="296"/>
      <c r="AA93" s="296"/>
      <c r="AB93" s="296"/>
      <c r="AC93" s="296"/>
      <c r="AD93" s="296"/>
      <c r="AE93" s="296"/>
      <c r="AF93" s="296"/>
      <c r="AG93" s="296"/>
      <c r="AH93" s="296"/>
      <c r="AI93" s="70"/>
    </row>
    <row r="94" spans="1:35" ht="15.75" customHeight="1">
      <c r="A94" s="107"/>
      <c r="B94" s="772" t="s">
        <v>670</v>
      </c>
      <c r="C94" s="830"/>
      <c r="D94" s="131">
        <f>D93+D77</f>
        <v>332930</v>
      </c>
      <c r="E94" s="155">
        <f t="shared" si="4"/>
        <v>1</v>
      </c>
      <c r="F94" s="155"/>
      <c r="G94" s="155"/>
      <c r="H94" s="615"/>
      <c r="I94" s="830"/>
      <c r="J94" s="306"/>
      <c r="K94" s="306"/>
      <c r="L94" s="306"/>
      <c r="M94" s="296"/>
      <c r="N94" s="296"/>
      <c r="O94" s="296"/>
      <c r="P94" s="296"/>
      <c r="Q94" s="296"/>
      <c r="R94" s="296"/>
      <c r="S94" s="296"/>
      <c r="T94" s="296"/>
      <c r="U94" s="296"/>
      <c r="V94" s="296"/>
      <c r="W94" s="296"/>
      <c r="X94" s="296"/>
      <c r="Y94" s="296"/>
      <c r="Z94" s="296"/>
      <c r="AA94" s="296"/>
      <c r="AB94" s="296"/>
      <c r="AC94" s="296"/>
      <c r="AD94" s="296"/>
      <c r="AE94" s="296"/>
      <c r="AF94" s="296"/>
      <c r="AG94" s="296"/>
      <c r="AH94" s="296"/>
      <c r="AI94" s="70"/>
    </row>
    <row r="95" spans="1:35" ht="15.75" customHeight="1">
      <c r="A95" s="107"/>
      <c r="B95" s="639" t="s">
        <v>671</v>
      </c>
      <c r="C95" s="829"/>
      <c r="D95" s="829"/>
      <c r="E95" s="829"/>
      <c r="F95" s="829"/>
      <c r="G95" s="829"/>
      <c r="H95" s="829"/>
      <c r="I95" s="830"/>
      <c r="J95" s="306"/>
      <c r="K95" s="306"/>
      <c r="L95" s="306"/>
      <c r="M95" s="296"/>
      <c r="N95" s="296"/>
      <c r="O95" s="296"/>
      <c r="P95" s="296"/>
      <c r="Q95" s="296"/>
      <c r="R95" s="296"/>
      <c r="S95" s="296"/>
      <c r="T95" s="296"/>
      <c r="U95" s="296"/>
      <c r="V95" s="296"/>
      <c r="W95" s="296"/>
      <c r="X95" s="296"/>
      <c r="Y95" s="296"/>
      <c r="Z95" s="296"/>
      <c r="AA95" s="296"/>
      <c r="AB95" s="296"/>
      <c r="AC95" s="296"/>
      <c r="AD95" s="296"/>
      <c r="AE95" s="296"/>
      <c r="AF95" s="296"/>
      <c r="AG95" s="296"/>
      <c r="AH95" s="296"/>
      <c r="AI95" s="70"/>
    </row>
    <row r="96" spans="1:35" ht="15.75" customHeight="1">
      <c r="A96" s="107"/>
      <c r="B96" s="750" t="s">
        <v>613</v>
      </c>
      <c r="C96" s="829"/>
      <c r="D96" s="829"/>
      <c r="E96" s="829"/>
      <c r="F96" s="829"/>
      <c r="G96" s="829"/>
      <c r="H96" s="829"/>
      <c r="I96" s="830"/>
      <c r="J96" s="306"/>
      <c r="K96" s="306"/>
      <c r="L96" s="306"/>
      <c r="M96" s="296"/>
      <c r="N96" s="296"/>
      <c r="O96" s="296"/>
      <c r="P96" s="296"/>
      <c r="Q96" s="296"/>
      <c r="R96" s="296"/>
      <c r="S96" s="296"/>
      <c r="T96" s="296"/>
      <c r="U96" s="296"/>
      <c r="V96" s="296"/>
      <c r="W96" s="296"/>
      <c r="X96" s="296"/>
      <c r="Y96" s="296"/>
      <c r="Z96" s="296"/>
      <c r="AA96" s="296"/>
      <c r="AB96" s="296"/>
      <c r="AC96" s="296"/>
      <c r="AD96" s="296"/>
      <c r="AE96" s="296"/>
      <c r="AF96" s="296"/>
      <c r="AG96" s="296"/>
      <c r="AH96" s="296"/>
      <c r="AI96" s="70"/>
    </row>
    <row r="97" spans="1:35" ht="15.75" customHeight="1">
      <c r="A97" s="107"/>
      <c r="B97" s="134" t="s">
        <v>642</v>
      </c>
      <c r="C97" s="134" t="s">
        <v>616</v>
      </c>
      <c r="D97" s="110" t="s">
        <v>591</v>
      </c>
      <c r="E97" s="136" t="s">
        <v>592</v>
      </c>
      <c r="F97" s="136"/>
      <c r="G97" s="136"/>
      <c r="H97" s="596" t="s">
        <v>593</v>
      </c>
      <c r="I97" s="830"/>
      <c r="J97" s="306"/>
      <c r="K97" s="306"/>
      <c r="L97" s="306"/>
      <c r="M97" s="296"/>
      <c r="N97" s="296"/>
      <c r="O97" s="296"/>
      <c r="P97" s="296"/>
      <c r="Q97" s="296"/>
      <c r="R97" s="296"/>
      <c r="S97" s="296"/>
      <c r="T97" s="296"/>
      <c r="U97" s="296"/>
      <c r="V97" s="296"/>
      <c r="W97" s="296"/>
      <c r="X97" s="296"/>
      <c r="Y97" s="296"/>
      <c r="Z97" s="296"/>
      <c r="AA97" s="296"/>
      <c r="AB97" s="296"/>
      <c r="AC97" s="296"/>
      <c r="AD97" s="296"/>
      <c r="AE97" s="296"/>
      <c r="AF97" s="296"/>
      <c r="AG97" s="296"/>
      <c r="AH97" s="296"/>
      <c r="AI97" s="70"/>
    </row>
    <row r="98" spans="1:35" ht="15.75" customHeight="1">
      <c r="A98" s="107"/>
      <c r="B98" s="134" t="s">
        <v>672</v>
      </c>
      <c r="C98" s="134" t="s">
        <v>115</v>
      </c>
      <c r="D98" s="117">
        <f>D756</f>
        <v>17360</v>
      </c>
      <c r="E98" s="150">
        <f>D98/D$101</f>
        <v>0.95238095238095233</v>
      </c>
      <c r="F98" s="150"/>
      <c r="G98" s="150"/>
      <c r="H98" s="596"/>
      <c r="I98" s="830"/>
      <c r="J98" s="306"/>
      <c r="K98" s="306"/>
      <c r="L98" s="306"/>
      <c r="M98" s="296"/>
      <c r="N98" s="296"/>
      <c r="O98" s="296"/>
      <c r="P98" s="296"/>
      <c r="Q98" s="296"/>
      <c r="R98" s="296"/>
      <c r="S98" s="296"/>
      <c r="T98" s="296"/>
      <c r="U98" s="296"/>
      <c r="V98" s="296"/>
      <c r="W98" s="296"/>
      <c r="X98" s="296"/>
      <c r="Y98" s="296"/>
      <c r="Z98" s="296"/>
      <c r="AA98" s="296"/>
      <c r="AB98" s="296"/>
      <c r="AC98" s="296"/>
      <c r="AD98" s="296"/>
      <c r="AE98" s="296"/>
      <c r="AF98" s="296"/>
      <c r="AG98" s="296"/>
      <c r="AH98" s="296"/>
      <c r="AI98" s="70"/>
    </row>
    <row r="99" spans="1:35" ht="15.75" customHeight="1">
      <c r="A99" s="107"/>
      <c r="B99" s="676" t="s">
        <v>668</v>
      </c>
      <c r="C99" s="830"/>
      <c r="D99" s="117">
        <f>D757</f>
        <v>868</v>
      </c>
      <c r="E99" s="150">
        <f>D99/D$101</f>
        <v>4.7619047619047616E-2</v>
      </c>
      <c r="F99" s="150"/>
      <c r="G99" s="150"/>
      <c r="H99" s="605"/>
      <c r="I99" s="830"/>
      <c r="J99" s="306"/>
      <c r="K99" s="306"/>
      <c r="L99" s="306"/>
      <c r="M99" s="296"/>
      <c r="N99" s="296"/>
      <c r="O99" s="296"/>
      <c r="P99" s="296"/>
      <c r="Q99" s="296"/>
      <c r="R99" s="296"/>
      <c r="S99" s="296"/>
      <c r="T99" s="296"/>
      <c r="U99" s="296"/>
      <c r="V99" s="296"/>
      <c r="W99" s="296"/>
      <c r="X99" s="296"/>
      <c r="Y99" s="296"/>
      <c r="Z99" s="296"/>
      <c r="AA99" s="296"/>
      <c r="AB99" s="296"/>
      <c r="AC99" s="296"/>
      <c r="AD99" s="296"/>
      <c r="AE99" s="296"/>
      <c r="AF99" s="296"/>
      <c r="AG99" s="296"/>
      <c r="AH99" s="296"/>
      <c r="AI99" s="70"/>
    </row>
    <row r="100" spans="1:35" ht="15.75" customHeight="1">
      <c r="A100" s="107"/>
      <c r="B100" s="640" t="s">
        <v>673</v>
      </c>
      <c r="C100" s="830"/>
      <c r="D100" s="153">
        <f>SUM(D98:D99)</f>
        <v>18228</v>
      </c>
      <c r="E100" s="154">
        <f>D100/D$101</f>
        <v>1</v>
      </c>
      <c r="F100" s="154"/>
      <c r="G100" s="154"/>
      <c r="H100" s="614"/>
      <c r="I100" s="830"/>
      <c r="J100" s="306"/>
      <c r="K100" s="306"/>
      <c r="L100" s="306"/>
      <c r="M100" s="296"/>
      <c r="N100" s="296"/>
      <c r="O100" s="296"/>
      <c r="P100" s="296"/>
      <c r="Q100" s="296"/>
      <c r="R100" s="296"/>
      <c r="S100" s="296"/>
      <c r="T100" s="296"/>
      <c r="U100" s="296"/>
      <c r="V100" s="296"/>
      <c r="W100" s="296"/>
      <c r="X100" s="296"/>
      <c r="Y100" s="296"/>
      <c r="Z100" s="296"/>
      <c r="AA100" s="296"/>
      <c r="AB100" s="296"/>
      <c r="AC100" s="296"/>
      <c r="AD100" s="296"/>
      <c r="AE100" s="296"/>
      <c r="AF100" s="296"/>
      <c r="AG100" s="296"/>
      <c r="AH100" s="296"/>
      <c r="AI100" s="70"/>
    </row>
    <row r="101" spans="1:35" ht="15.75" customHeight="1">
      <c r="A101" s="107"/>
      <c r="B101" s="749" t="s">
        <v>674</v>
      </c>
      <c r="C101" s="830"/>
      <c r="D101" s="131">
        <f>D100</f>
        <v>18228</v>
      </c>
      <c r="E101" s="155">
        <f>D101/D$101</f>
        <v>1</v>
      </c>
      <c r="F101" s="155"/>
      <c r="G101" s="155"/>
      <c r="H101" s="615"/>
      <c r="I101" s="830"/>
      <c r="J101" s="306"/>
      <c r="K101" s="306"/>
      <c r="L101" s="306"/>
      <c r="M101" s="296"/>
      <c r="N101" s="296"/>
      <c r="O101" s="296"/>
      <c r="P101" s="296"/>
      <c r="Q101" s="296"/>
      <c r="R101" s="296"/>
      <c r="S101" s="296"/>
      <c r="T101" s="296"/>
      <c r="U101" s="296"/>
      <c r="V101" s="296"/>
      <c r="W101" s="296"/>
      <c r="X101" s="296"/>
      <c r="Y101" s="296"/>
      <c r="Z101" s="296"/>
      <c r="AA101" s="296"/>
      <c r="AB101" s="296"/>
      <c r="AC101" s="296"/>
      <c r="AD101" s="296"/>
      <c r="AE101" s="296"/>
      <c r="AF101" s="296"/>
      <c r="AG101" s="296"/>
      <c r="AH101" s="296"/>
      <c r="AI101" s="70"/>
    </row>
    <row r="102" spans="1:35" ht="15.75" customHeight="1">
      <c r="A102" s="70"/>
      <c r="B102" s="156"/>
      <c r="C102" s="157"/>
      <c r="D102" s="158"/>
      <c r="E102" s="159"/>
      <c r="F102" s="159"/>
      <c r="G102" s="159"/>
      <c r="H102" s="841"/>
      <c r="I102" s="830"/>
      <c r="J102" s="296"/>
      <c r="K102" s="296"/>
      <c r="L102" s="296"/>
      <c r="M102" s="296"/>
      <c r="N102" s="296"/>
      <c r="O102" s="296"/>
      <c r="P102" s="296"/>
      <c r="Q102" s="296"/>
      <c r="R102" s="296"/>
      <c r="S102" s="296"/>
      <c r="T102" s="296"/>
      <c r="U102" s="296"/>
      <c r="V102" s="296"/>
      <c r="W102" s="296"/>
      <c r="X102" s="296"/>
      <c r="Y102" s="296"/>
      <c r="Z102" s="296"/>
      <c r="AA102" s="296"/>
      <c r="AB102" s="296"/>
      <c r="AC102" s="296"/>
      <c r="AD102" s="296"/>
      <c r="AE102" s="296"/>
      <c r="AF102" s="296"/>
      <c r="AG102" s="296"/>
      <c r="AH102" s="296"/>
      <c r="AI102" s="70"/>
    </row>
    <row r="103" spans="1:35" ht="15.75" customHeight="1">
      <c r="A103" s="107"/>
      <c r="B103" s="639" t="s">
        <v>675</v>
      </c>
      <c r="C103" s="829"/>
      <c r="D103" s="829"/>
      <c r="E103" s="829"/>
      <c r="F103" s="829"/>
      <c r="G103" s="829"/>
      <c r="H103" s="829"/>
      <c r="I103" s="830"/>
      <c r="J103" s="306"/>
      <c r="K103" s="306"/>
      <c r="L103" s="306"/>
      <c r="M103" s="296"/>
      <c r="N103" s="296"/>
      <c r="O103" s="296"/>
      <c r="P103" s="296"/>
      <c r="Q103" s="296"/>
      <c r="R103" s="296"/>
      <c r="S103" s="296"/>
      <c r="T103" s="296"/>
      <c r="U103" s="296"/>
      <c r="V103" s="296"/>
      <c r="W103" s="296"/>
      <c r="X103" s="296"/>
      <c r="Y103" s="296"/>
      <c r="Z103" s="296"/>
      <c r="AA103" s="296"/>
      <c r="AB103" s="296"/>
      <c r="AC103" s="296"/>
      <c r="AD103" s="296"/>
      <c r="AE103" s="296"/>
      <c r="AF103" s="296"/>
      <c r="AG103" s="296"/>
      <c r="AH103" s="296"/>
      <c r="AI103" s="70"/>
    </row>
    <row r="104" spans="1:35" ht="15.75" customHeight="1">
      <c r="A104" s="107"/>
      <c r="B104" s="746" t="s">
        <v>641</v>
      </c>
      <c r="C104" s="829"/>
      <c r="D104" s="829"/>
      <c r="E104" s="829"/>
      <c r="F104" s="829"/>
      <c r="G104" s="829"/>
      <c r="H104" s="829"/>
      <c r="I104" s="830"/>
      <c r="J104" s="306"/>
      <c r="K104" s="306"/>
      <c r="L104" s="306"/>
      <c r="M104" s="296"/>
      <c r="N104" s="296"/>
      <c r="O104" s="296"/>
      <c r="P104" s="296"/>
      <c r="Q104" s="296"/>
      <c r="R104" s="296"/>
      <c r="S104" s="296"/>
      <c r="T104" s="296"/>
      <c r="U104" s="296"/>
      <c r="V104" s="296"/>
      <c r="W104" s="296"/>
      <c r="X104" s="296"/>
      <c r="Y104" s="296"/>
      <c r="Z104" s="296"/>
      <c r="AA104" s="296"/>
      <c r="AB104" s="296"/>
      <c r="AC104" s="296"/>
      <c r="AD104" s="296"/>
      <c r="AE104" s="296"/>
      <c r="AF104" s="296"/>
      <c r="AG104" s="296"/>
      <c r="AH104" s="296"/>
      <c r="AI104" s="70"/>
    </row>
    <row r="105" spans="1:35" ht="15.75" customHeight="1">
      <c r="A105" s="107"/>
      <c r="B105" s="134" t="s">
        <v>642</v>
      </c>
      <c r="C105" s="135" t="s">
        <v>616</v>
      </c>
      <c r="D105" s="110" t="s">
        <v>591</v>
      </c>
      <c r="E105" s="136" t="s">
        <v>592</v>
      </c>
      <c r="F105" s="136"/>
      <c r="G105" s="136"/>
      <c r="H105" s="596" t="s">
        <v>593</v>
      </c>
      <c r="I105" s="830"/>
      <c r="J105" s="306"/>
      <c r="K105" s="306"/>
      <c r="L105" s="306"/>
      <c r="M105" s="296"/>
      <c r="N105" s="296"/>
      <c r="O105" s="296"/>
      <c r="P105" s="296"/>
      <c r="Q105" s="296"/>
      <c r="R105" s="296"/>
      <c r="S105" s="296"/>
      <c r="T105" s="296"/>
      <c r="U105" s="296"/>
      <c r="V105" s="296"/>
      <c r="W105" s="296"/>
      <c r="X105" s="296"/>
      <c r="Y105" s="296"/>
      <c r="Z105" s="296"/>
      <c r="AA105" s="296"/>
      <c r="AB105" s="296"/>
      <c r="AC105" s="296"/>
      <c r="AD105" s="296"/>
      <c r="AE105" s="296"/>
      <c r="AF105" s="296"/>
      <c r="AG105" s="296"/>
      <c r="AH105" s="296"/>
      <c r="AI105" s="70"/>
    </row>
    <row r="106" spans="1:35" ht="15.75" customHeight="1">
      <c r="A106" s="107"/>
      <c r="B106" s="597" t="s">
        <v>676</v>
      </c>
      <c r="C106" s="89" t="s">
        <v>7</v>
      </c>
      <c r="D106" s="117">
        <f>D261</f>
        <v>531058</v>
      </c>
      <c r="E106" s="150">
        <f t="shared" ref="E106:E113" si="5">D106/D$197</f>
        <v>0.16952639173292158</v>
      </c>
      <c r="F106" s="150"/>
      <c r="G106" s="150"/>
      <c r="H106" s="600" t="s">
        <v>677</v>
      </c>
      <c r="I106" s="830"/>
      <c r="J106" s="306"/>
      <c r="K106" s="306"/>
      <c r="L106" s="306"/>
      <c r="M106" s="296"/>
      <c r="N106" s="296"/>
      <c r="O106" s="296"/>
      <c r="P106" s="296"/>
      <c r="Q106" s="296"/>
      <c r="R106" s="296"/>
      <c r="S106" s="296"/>
      <c r="T106" s="296"/>
      <c r="U106" s="296"/>
      <c r="V106" s="296"/>
      <c r="W106" s="296"/>
      <c r="X106" s="296"/>
      <c r="Y106" s="296"/>
      <c r="Z106" s="296"/>
      <c r="AA106" s="296"/>
      <c r="AB106" s="296"/>
      <c r="AC106" s="296"/>
      <c r="AD106" s="296"/>
      <c r="AE106" s="296"/>
      <c r="AF106" s="296"/>
      <c r="AG106" s="296"/>
      <c r="AH106" s="296"/>
      <c r="AI106" s="70"/>
    </row>
    <row r="107" spans="1:35" ht="15.75" customHeight="1">
      <c r="A107" s="107"/>
      <c r="B107" s="849"/>
      <c r="C107" s="89" t="s">
        <v>20</v>
      </c>
      <c r="D107" s="117">
        <f>D304</f>
        <v>4458</v>
      </c>
      <c r="E107" s="150">
        <f t="shared" si="5"/>
        <v>1.4231000273894085E-3</v>
      </c>
      <c r="F107" s="150"/>
      <c r="G107" s="150"/>
      <c r="H107" s="600" t="s">
        <v>678</v>
      </c>
      <c r="I107" s="830"/>
      <c r="J107" s="306"/>
      <c r="K107" s="306"/>
      <c r="L107" s="306"/>
      <c r="M107" s="296"/>
      <c r="N107" s="296"/>
      <c r="O107" s="296"/>
      <c r="P107" s="296"/>
      <c r="Q107" s="296"/>
      <c r="R107" s="296"/>
      <c r="S107" s="296"/>
      <c r="T107" s="296"/>
      <c r="U107" s="296"/>
      <c r="V107" s="296"/>
      <c r="W107" s="296"/>
      <c r="X107" s="296"/>
      <c r="Y107" s="296"/>
      <c r="Z107" s="296"/>
      <c r="AA107" s="296"/>
      <c r="AB107" s="296"/>
      <c r="AC107" s="296"/>
      <c r="AD107" s="296"/>
      <c r="AE107" s="296"/>
      <c r="AF107" s="296"/>
      <c r="AG107" s="296"/>
      <c r="AH107" s="296"/>
      <c r="AI107" s="70"/>
    </row>
    <row r="108" spans="1:35" ht="15.75" customHeight="1">
      <c r="A108" s="107"/>
      <c r="B108" s="849"/>
      <c r="C108" s="89" t="s">
        <v>20</v>
      </c>
      <c r="D108" s="117">
        <f>D305</f>
        <v>8000</v>
      </c>
      <c r="E108" s="150">
        <f t="shared" si="5"/>
        <v>2.5537909867912219E-3</v>
      </c>
      <c r="F108" s="150"/>
      <c r="G108" s="150"/>
      <c r="H108" s="600" t="s">
        <v>679</v>
      </c>
      <c r="I108" s="830"/>
      <c r="J108" s="306"/>
      <c r="K108" s="306"/>
      <c r="L108" s="306"/>
      <c r="M108" s="296"/>
      <c r="N108" s="296"/>
      <c r="O108" s="296"/>
      <c r="P108" s="296"/>
      <c r="Q108" s="296"/>
      <c r="R108" s="296"/>
      <c r="S108" s="296"/>
      <c r="T108" s="296"/>
      <c r="U108" s="296"/>
      <c r="V108" s="296"/>
      <c r="W108" s="296"/>
      <c r="X108" s="296"/>
      <c r="Y108" s="296"/>
      <c r="Z108" s="296"/>
      <c r="AA108" s="296"/>
      <c r="AB108" s="296"/>
      <c r="AC108" s="296"/>
      <c r="AD108" s="296"/>
      <c r="AE108" s="296"/>
      <c r="AF108" s="296"/>
      <c r="AG108" s="296"/>
      <c r="AH108" s="296"/>
      <c r="AI108" s="70"/>
    </row>
    <row r="109" spans="1:35" ht="15.75" customHeight="1">
      <c r="A109" s="107"/>
      <c r="B109" s="839"/>
      <c r="C109" s="89" t="s">
        <v>16</v>
      </c>
      <c r="D109" s="117">
        <f>D383</f>
        <v>11361</v>
      </c>
      <c r="E109" s="150">
        <f t="shared" si="5"/>
        <v>3.6267024251168838E-3</v>
      </c>
      <c r="F109" s="150"/>
      <c r="G109" s="150"/>
      <c r="H109" s="600" t="s">
        <v>680</v>
      </c>
      <c r="I109" s="830"/>
      <c r="J109" s="306"/>
      <c r="K109" s="306"/>
      <c r="L109" s="306"/>
      <c r="M109" s="296"/>
      <c r="N109" s="296"/>
      <c r="O109" s="296"/>
      <c r="P109" s="296"/>
      <c r="Q109" s="296"/>
      <c r="R109" s="296"/>
      <c r="S109" s="296"/>
      <c r="T109" s="296"/>
      <c r="U109" s="296"/>
      <c r="V109" s="296"/>
      <c r="W109" s="296"/>
      <c r="X109" s="296"/>
      <c r="Y109" s="296"/>
      <c r="Z109" s="296"/>
      <c r="AA109" s="296"/>
      <c r="AB109" s="296"/>
      <c r="AC109" s="296"/>
      <c r="AD109" s="296"/>
      <c r="AE109" s="296"/>
      <c r="AF109" s="296"/>
      <c r="AG109" s="296"/>
      <c r="AH109" s="296"/>
      <c r="AI109" s="70"/>
    </row>
    <row r="110" spans="1:35" ht="15.75" customHeight="1">
      <c r="A110" s="107"/>
      <c r="B110" s="632" t="s">
        <v>672</v>
      </c>
      <c r="C110" s="89" t="s">
        <v>20</v>
      </c>
      <c r="D110" s="117">
        <f>D303</f>
        <v>7000</v>
      </c>
      <c r="E110" s="150">
        <f t="shared" si="5"/>
        <v>2.2345671134423191E-3</v>
      </c>
      <c r="F110" s="150"/>
      <c r="G110" s="150"/>
      <c r="H110" s="600" t="s">
        <v>681</v>
      </c>
      <c r="I110" s="830"/>
      <c r="J110" s="306"/>
      <c r="K110" s="306"/>
      <c r="L110" s="306"/>
      <c r="M110" s="296"/>
      <c r="N110" s="296"/>
      <c r="O110" s="296"/>
      <c r="P110" s="296"/>
      <c r="Q110" s="296"/>
      <c r="R110" s="296"/>
      <c r="S110" s="296"/>
      <c r="T110" s="296"/>
      <c r="U110" s="296"/>
      <c r="V110" s="296"/>
      <c r="W110" s="296"/>
      <c r="X110" s="296"/>
      <c r="Y110" s="296"/>
      <c r="Z110" s="296"/>
      <c r="AA110" s="296"/>
      <c r="AB110" s="296"/>
      <c r="AC110" s="296"/>
      <c r="AD110" s="296"/>
      <c r="AE110" s="296"/>
      <c r="AF110" s="296"/>
      <c r="AG110" s="296"/>
      <c r="AH110" s="296"/>
      <c r="AI110" s="70"/>
    </row>
    <row r="111" spans="1:35" ht="15.75" customHeight="1">
      <c r="A111" s="107"/>
      <c r="B111" s="839"/>
      <c r="C111" s="89" t="s">
        <v>86</v>
      </c>
      <c r="D111" s="117">
        <f>D586</f>
        <v>15000</v>
      </c>
      <c r="E111" s="150">
        <f t="shared" si="5"/>
        <v>4.7883581002335415E-3</v>
      </c>
      <c r="F111" s="150"/>
      <c r="G111" s="150"/>
      <c r="H111" s="600" t="s">
        <v>682</v>
      </c>
      <c r="I111" s="830"/>
      <c r="J111" s="306"/>
      <c r="K111" s="306"/>
      <c r="L111" s="306"/>
      <c r="M111" s="296"/>
      <c r="N111" s="296"/>
      <c r="O111" s="296"/>
      <c r="P111" s="296"/>
      <c r="Q111" s="296"/>
      <c r="R111" s="296"/>
      <c r="S111" s="296"/>
      <c r="T111" s="296"/>
      <c r="U111" s="296"/>
      <c r="V111" s="296"/>
      <c r="W111" s="296"/>
      <c r="X111" s="296"/>
      <c r="Y111" s="296"/>
      <c r="Z111" s="296"/>
      <c r="AA111" s="296"/>
      <c r="AB111" s="296"/>
      <c r="AC111" s="296"/>
      <c r="AD111" s="296"/>
      <c r="AE111" s="296"/>
      <c r="AF111" s="296"/>
      <c r="AG111" s="296"/>
      <c r="AH111" s="296"/>
      <c r="AI111" s="70"/>
    </row>
    <row r="112" spans="1:35" ht="15.75" customHeight="1">
      <c r="A112" s="107"/>
      <c r="B112" s="748" t="s">
        <v>579</v>
      </c>
      <c r="C112" s="830"/>
      <c r="D112" s="115">
        <f>SUM(D106:D111)</f>
        <v>576877</v>
      </c>
      <c r="E112" s="152">
        <f t="shared" si="5"/>
        <v>0.18415291038589496</v>
      </c>
      <c r="F112" s="152"/>
      <c r="G112" s="152"/>
      <c r="H112" s="630"/>
      <c r="I112" s="830"/>
      <c r="J112" s="306"/>
      <c r="K112" s="306"/>
      <c r="L112" s="306"/>
      <c r="M112" s="296"/>
      <c r="N112" s="296"/>
      <c r="O112" s="296"/>
      <c r="P112" s="296"/>
      <c r="Q112" s="296"/>
      <c r="R112" s="296"/>
      <c r="S112" s="296"/>
      <c r="T112" s="296"/>
      <c r="U112" s="296"/>
      <c r="V112" s="296"/>
      <c r="W112" s="296"/>
      <c r="X112" s="296"/>
      <c r="Y112" s="296"/>
      <c r="Z112" s="296"/>
      <c r="AA112" s="296"/>
      <c r="AB112" s="296"/>
      <c r="AC112" s="296"/>
      <c r="AD112" s="296"/>
      <c r="AE112" s="296"/>
      <c r="AF112" s="296"/>
      <c r="AG112" s="296"/>
      <c r="AH112" s="296"/>
      <c r="AI112" s="70"/>
    </row>
    <row r="113" spans="1:35" ht="15.75" customHeight="1">
      <c r="A113" s="107"/>
      <c r="B113" s="749" t="s">
        <v>645</v>
      </c>
      <c r="C113" s="830"/>
      <c r="D113" s="131">
        <f>D112</f>
        <v>576877</v>
      </c>
      <c r="E113" s="155">
        <f t="shared" si="5"/>
        <v>0.18415291038589496</v>
      </c>
      <c r="F113" s="155"/>
      <c r="G113" s="155"/>
      <c r="H113" s="615"/>
      <c r="I113" s="830"/>
      <c r="J113" s="306"/>
      <c r="K113" s="306"/>
      <c r="L113" s="306"/>
      <c r="M113" s="296"/>
      <c r="N113" s="296"/>
      <c r="O113" s="296"/>
      <c r="P113" s="296"/>
      <c r="Q113" s="296"/>
      <c r="R113" s="296"/>
      <c r="S113" s="296"/>
      <c r="T113" s="296"/>
      <c r="U113" s="296"/>
      <c r="V113" s="296"/>
      <c r="W113" s="296"/>
      <c r="X113" s="296"/>
      <c r="Y113" s="296"/>
      <c r="Z113" s="296"/>
      <c r="AA113" s="296"/>
      <c r="AB113" s="296"/>
      <c r="AC113" s="296"/>
      <c r="AD113" s="296"/>
      <c r="AE113" s="296"/>
      <c r="AF113" s="296"/>
      <c r="AG113" s="296"/>
      <c r="AH113" s="296"/>
      <c r="AI113" s="70"/>
    </row>
    <row r="114" spans="1:35" ht="15.75" customHeight="1">
      <c r="A114" s="107"/>
      <c r="B114" s="746" t="s">
        <v>683</v>
      </c>
      <c r="C114" s="829"/>
      <c r="D114" s="829"/>
      <c r="E114" s="829"/>
      <c r="F114" s="829"/>
      <c r="G114" s="829"/>
      <c r="H114" s="829"/>
      <c r="I114" s="830"/>
      <c r="J114" s="306"/>
      <c r="K114" s="306"/>
      <c r="L114" s="306"/>
      <c r="M114" s="296"/>
      <c r="N114" s="296"/>
      <c r="O114" s="296"/>
      <c r="P114" s="296"/>
      <c r="Q114" s="296"/>
      <c r="R114" s="296"/>
      <c r="S114" s="296"/>
      <c r="T114" s="296"/>
      <c r="U114" s="296"/>
      <c r="V114" s="296"/>
      <c r="W114" s="296"/>
      <c r="X114" s="296"/>
      <c r="Y114" s="296"/>
      <c r="Z114" s="296"/>
      <c r="AA114" s="296"/>
      <c r="AB114" s="296"/>
      <c r="AC114" s="296"/>
      <c r="AD114" s="296"/>
      <c r="AE114" s="296"/>
      <c r="AF114" s="296"/>
      <c r="AG114" s="296"/>
      <c r="AH114" s="296"/>
      <c r="AI114" s="70"/>
    </row>
    <row r="115" spans="1:35" ht="15.75" customHeight="1">
      <c r="A115" s="107"/>
      <c r="B115" s="134" t="s">
        <v>642</v>
      </c>
      <c r="C115" s="135" t="s">
        <v>616</v>
      </c>
      <c r="D115" s="110" t="s">
        <v>591</v>
      </c>
      <c r="E115" s="136" t="s">
        <v>592</v>
      </c>
      <c r="F115" s="136"/>
      <c r="G115" s="136"/>
      <c r="H115" s="596" t="s">
        <v>593</v>
      </c>
      <c r="I115" s="830"/>
      <c r="J115" s="306"/>
      <c r="K115" s="306"/>
      <c r="L115" s="306"/>
      <c r="M115" s="296"/>
      <c r="N115" s="296"/>
      <c r="O115" s="296"/>
      <c r="P115" s="296"/>
      <c r="Q115" s="296"/>
      <c r="R115" s="296"/>
      <c r="S115" s="296"/>
      <c r="T115" s="296"/>
      <c r="U115" s="296"/>
      <c r="V115" s="296"/>
      <c r="W115" s="296"/>
      <c r="X115" s="296"/>
      <c r="Y115" s="296"/>
      <c r="Z115" s="296"/>
      <c r="AA115" s="296"/>
      <c r="AB115" s="296"/>
      <c r="AC115" s="296"/>
      <c r="AD115" s="296"/>
      <c r="AE115" s="296"/>
      <c r="AF115" s="296"/>
      <c r="AG115" s="296"/>
      <c r="AH115" s="296"/>
      <c r="AI115" s="70"/>
    </row>
    <row r="116" spans="1:35" ht="15.75" customHeight="1">
      <c r="A116" s="107"/>
      <c r="B116" s="79" t="s">
        <v>672</v>
      </c>
      <c r="C116" s="89" t="s">
        <v>20</v>
      </c>
      <c r="D116" s="117">
        <f>D299</f>
        <v>5800</v>
      </c>
      <c r="E116" s="150">
        <f t="shared" ref="E116:E121" si="6">D116/D$197</f>
        <v>1.8514984654236359E-3</v>
      </c>
      <c r="F116" s="150"/>
      <c r="G116" s="150"/>
      <c r="H116" s="605"/>
      <c r="I116" s="830"/>
      <c r="J116" s="306"/>
      <c r="K116" s="306"/>
      <c r="L116" s="306"/>
      <c r="M116" s="296"/>
      <c r="N116" s="296"/>
      <c r="O116" s="296"/>
      <c r="P116" s="296"/>
      <c r="Q116" s="296"/>
      <c r="R116" s="296"/>
      <c r="S116" s="296"/>
      <c r="T116" s="296"/>
      <c r="U116" s="296"/>
      <c r="V116" s="296"/>
      <c r="W116" s="296"/>
      <c r="X116" s="296"/>
      <c r="Y116" s="296"/>
      <c r="Z116" s="296"/>
      <c r="AA116" s="296"/>
      <c r="AB116" s="296"/>
      <c r="AC116" s="296"/>
      <c r="AD116" s="296"/>
      <c r="AE116" s="296"/>
      <c r="AF116" s="296"/>
      <c r="AG116" s="296"/>
      <c r="AH116" s="296"/>
      <c r="AI116" s="70"/>
    </row>
    <row r="117" spans="1:35" ht="15.75" customHeight="1">
      <c r="A117" s="107"/>
      <c r="B117" s="597" t="s">
        <v>676</v>
      </c>
      <c r="C117" s="745" t="s">
        <v>7</v>
      </c>
      <c r="D117" s="117">
        <f>D213</f>
        <v>4300</v>
      </c>
      <c r="E117" s="150">
        <f t="shared" si="6"/>
        <v>1.3726626554002818E-3</v>
      </c>
      <c r="F117" s="150"/>
      <c r="G117" s="150"/>
      <c r="H117" s="646" t="s">
        <v>684</v>
      </c>
      <c r="I117" s="830"/>
      <c r="J117" s="306"/>
      <c r="K117" s="306"/>
      <c r="L117" s="306"/>
      <c r="M117" s="296"/>
      <c r="N117" s="296"/>
      <c r="O117" s="296"/>
      <c r="P117" s="296"/>
      <c r="Q117" s="296"/>
      <c r="R117" s="296"/>
      <c r="S117" s="296"/>
      <c r="T117" s="296"/>
      <c r="U117" s="296"/>
      <c r="V117" s="296"/>
      <c r="W117" s="296"/>
      <c r="X117" s="296"/>
      <c r="Y117" s="296"/>
      <c r="Z117" s="296"/>
      <c r="AA117" s="296"/>
      <c r="AB117" s="296"/>
      <c r="AC117" s="296"/>
      <c r="AD117" s="296"/>
      <c r="AE117" s="296"/>
      <c r="AF117" s="296"/>
      <c r="AG117" s="296"/>
      <c r="AH117" s="296"/>
      <c r="AI117" s="70"/>
    </row>
    <row r="118" spans="1:35" ht="15.75" customHeight="1">
      <c r="A118" s="107"/>
      <c r="B118" s="849"/>
      <c r="C118" s="849"/>
      <c r="D118" s="117">
        <f>D219</f>
        <v>16100</v>
      </c>
      <c r="E118" s="150">
        <f t="shared" si="6"/>
        <v>5.1395043609173338E-3</v>
      </c>
      <c r="F118" s="150"/>
      <c r="G118" s="150"/>
      <c r="H118" s="646" t="s">
        <v>685</v>
      </c>
      <c r="I118" s="830"/>
      <c r="J118" s="306"/>
      <c r="K118" s="306"/>
      <c r="L118" s="306"/>
      <c r="M118" s="296"/>
      <c r="N118" s="296"/>
      <c r="O118" s="296"/>
      <c r="P118" s="296"/>
      <c r="Q118" s="296"/>
      <c r="R118" s="296"/>
      <c r="S118" s="296"/>
      <c r="T118" s="296"/>
      <c r="U118" s="296"/>
      <c r="V118" s="296"/>
      <c r="W118" s="296"/>
      <c r="X118" s="296"/>
      <c r="Y118" s="296"/>
      <c r="Z118" s="296"/>
      <c r="AA118" s="296"/>
      <c r="AB118" s="296"/>
      <c r="AC118" s="296"/>
      <c r="AD118" s="296"/>
      <c r="AE118" s="296"/>
      <c r="AF118" s="296"/>
      <c r="AG118" s="296"/>
      <c r="AH118" s="296"/>
      <c r="AI118" s="70"/>
    </row>
    <row r="119" spans="1:35" ht="15.75" customHeight="1">
      <c r="A119" s="107"/>
      <c r="B119" s="839"/>
      <c r="C119" s="839"/>
      <c r="D119" s="117">
        <f>SUM(D220:D225)</f>
        <v>22150</v>
      </c>
      <c r="E119" s="150">
        <f t="shared" si="6"/>
        <v>7.0708087946781953E-3</v>
      </c>
      <c r="F119" s="150"/>
      <c r="G119" s="150"/>
      <c r="H119" s="646" t="s">
        <v>686</v>
      </c>
      <c r="I119" s="830"/>
      <c r="J119" s="306"/>
      <c r="K119" s="306"/>
      <c r="L119" s="306"/>
      <c r="M119" s="296"/>
      <c r="N119" s="296"/>
      <c r="O119" s="296"/>
      <c r="P119" s="296"/>
      <c r="Q119" s="296"/>
      <c r="R119" s="296"/>
      <c r="S119" s="296"/>
      <c r="T119" s="296"/>
      <c r="U119" s="296"/>
      <c r="V119" s="296"/>
      <c r="W119" s="296"/>
      <c r="X119" s="296"/>
      <c r="Y119" s="296"/>
      <c r="Z119" s="296"/>
      <c r="AA119" s="296"/>
      <c r="AB119" s="296"/>
      <c r="AC119" s="296"/>
      <c r="AD119" s="296"/>
      <c r="AE119" s="296"/>
      <c r="AF119" s="296"/>
      <c r="AG119" s="296"/>
      <c r="AH119" s="296"/>
      <c r="AI119" s="70"/>
    </row>
    <row r="120" spans="1:35" ht="15.75" customHeight="1">
      <c r="A120" s="107"/>
      <c r="B120" s="112" t="s">
        <v>668</v>
      </c>
      <c r="C120" s="89" t="s">
        <v>7</v>
      </c>
      <c r="D120" s="117">
        <f>D226</f>
        <v>2410</v>
      </c>
      <c r="E120" s="150">
        <f t="shared" si="6"/>
        <v>7.6932953477085555E-4</v>
      </c>
      <c r="F120" s="150"/>
      <c r="G120" s="150"/>
      <c r="H120" s="646"/>
      <c r="I120" s="830"/>
      <c r="J120" s="306"/>
      <c r="K120" s="306"/>
      <c r="L120" s="306"/>
      <c r="M120" s="296"/>
      <c r="N120" s="296"/>
      <c r="O120" s="296"/>
      <c r="P120" s="296"/>
      <c r="Q120" s="296"/>
      <c r="R120" s="296"/>
      <c r="S120" s="296"/>
      <c r="T120" s="296"/>
      <c r="U120" s="296"/>
      <c r="V120" s="296"/>
      <c r="W120" s="296"/>
      <c r="X120" s="296"/>
      <c r="Y120" s="296"/>
      <c r="Z120" s="296"/>
      <c r="AA120" s="296"/>
      <c r="AB120" s="296"/>
      <c r="AC120" s="296"/>
      <c r="AD120" s="296"/>
      <c r="AE120" s="296"/>
      <c r="AF120" s="296"/>
      <c r="AG120" s="296"/>
      <c r="AH120" s="296"/>
      <c r="AI120" s="70"/>
    </row>
    <row r="121" spans="1:35" ht="15.75" customHeight="1">
      <c r="A121" s="107"/>
      <c r="B121" s="749" t="s">
        <v>687</v>
      </c>
      <c r="C121" s="830"/>
      <c r="D121" s="131">
        <f>SUM(D116:D120)</f>
        <v>50760</v>
      </c>
      <c r="E121" s="155">
        <f t="shared" si="6"/>
        <v>1.6203803811190302E-2</v>
      </c>
      <c r="F121" s="155"/>
      <c r="G121" s="155"/>
      <c r="H121" s="615"/>
      <c r="I121" s="830"/>
      <c r="J121" s="306"/>
      <c r="K121" s="306"/>
      <c r="L121" s="306"/>
      <c r="M121" s="296"/>
      <c r="N121" s="296"/>
      <c r="O121" s="296"/>
      <c r="P121" s="296"/>
      <c r="Q121" s="296"/>
      <c r="R121" s="296"/>
      <c r="S121" s="296"/>
      <c r="T121" s="296"/>
      <c r="U121" s="296"/>
      <c r="V121" s="296"/>
      <c r="W121" s="296"/>
      <c r="X121" s="296"/>
      <c r="Y121" s="296"/>
      <c r="Z121" s="296"/>
      <c r="AA121" s="296"/>
      <c r="AB121" s="296"/>
      <c r="AC121" s="296"/>
      <c r="AD121" s="296"/>
      <c r="AE121" s="296"/>
      <c r="AF121" s="296"/>
      <c r="AG121" s="296"/>
      <c r="AH121" s="296"/>
      <c r="AI121" s="70"/>
    </row>
    <row r="122" spans="1:35" ht="15.75" customHeight="1">
      <c r="A122" s="107"/>
      <c r="B122" s="156"/>
      <c r="C122" s="157"/>
      <c r="D122" s="158"/>
      <c r="E122" s="159"/>
      <c r="F122" s="159"/>
      <c r="G122" s="159"/>
      <c r="H122" s="841"/>
      <c r="I122" s="830"/>
      <c r="J122" s="306"/>
      <c r="K122" s="306"/>
      <c r="L122" s="306"/>
      <c r="M122" s="296"/>
      <c r="N122" s="296"/>
      <c r="O122" s="296"/>
      <c r="P122" s="296"/>
      <c r="Q122" s="296"/>
      <c r="R122" s="296"/>
      <c r="S122" s="296"/>
      <c r="T122" s="296"/>
      <c r="U122" s="296"/>
      <c r="V122" s="296"/>
      <c r="W122" s="296"/>
      <c r="X122" s="296"/>
      <c r="Y122" s="296"/>
      <c r="Z122" s="296"/>
      <c r="AA122" s="296"/>
      <c r="AB122" s="296"/>
      <c r="AC122" s="296"/>
      <c r="AD122" s="296"/>
      <c r="AE122" s="296"/>
      <c r="AF122" s="296"/>
      <c r="AG122" s="296"/>
      <c r="AH122" s="296"/>
      <c r="AI122" s="70"/>
    </row>
    <row r="123" spans="1:35" ht="15.75" customHeight="1">
      <c r="A123" s="107"/>
      <c r="B123" s="746" t="s">
        <v>613</v>
      </c>
      <c r="C123" s="829"/>
      <c r="D123" s="829"/>
      <c r="E123" s="829"/>
      <c r="F123" s="829"/>
      <c r="G123" s="829"/>
      <c r="H123" s="829"/>
      <c r="I123" s="830"/>
      <c r="J123" s="306"/>
      <c r="K123" s="306"/>
      <c r="L123" s="306"/>
      <c r="M123" s="296"/>
      <c r="N123" s="296"/>
      <c r="O123" s="296"/>
      <c r="P123" s="296"/>
      <c r="Q123" s="296"/>
      <c r="R123" s="296"/>
      <c r="S123" s="296"/>
      <c r="T123" s="296"/>
      <c r="U123" s="296"/>
      <c r="V123" s="296"/>
      <c r="W123" s="296"/>
      <c r="X123" s="296"/>
      <c r="Y123" s="296"/>
      <c r="Z123" s="296"/>
      <c r="AA123" s="296"/>
      <c r="AB123" s="296"/>
      <c r="AC123" s="296"/>
      <c r="AD123" s="296"/>
      <c r="AE123" s="296"/>
      <c r="AF123" s="296"/>
      <c r="AG123" s="296"/>
      <c r="AH123" s="296"/>
      <c r="AI123" s="70"/>
    </row>
    <row r="124" spans="1:35" ht="15.75" customHeight="1">
      <c r="A124" s="107"/>
      <c r="B124" s="134" t="s">
        <v>642</v>
      </c>
      <c r="C124" s="135" t="s">
        <v>616</v>
      </c>
      <c r="D124" s="110" t="s">
        <v>591</v>
      </c>
      <c r="E124" s="136" t="s">
        <v>592</v>
      </c>
      <c r="F124" s="136"/>
      <c r="G124" s="136"/>
      <c r="H124" s="596" t="s">
        <v>593</v>
      </c>
      <c r="I124" s="830"/>
      <c r="J124" s="306"/>
      <c r="K124" s="306"/>
      <c r="L124" s="306"/>
      <c r="M124" s="296"/>
      <c r="N124" s="296"/>
      <c r="O124" s="296"/>
      <c r="P124" s="296"/>
      <c r="Q124" s="296"/>
      <c r="R124" s="296"/>
      <c r="S124" s="296"/>
      <c r="T124" s="296"/>
      <c r="U124" s="296"/>
      <c r="V124" s="296"/>
      <c r="W124" s="296"/>
      <c r="X124" s="296"/>
      <c r="Y124" s="296"/>
      <c r="Z124" s="296"/>
      <c r="AA124" s="296"/>
      <c r="AB124" s="296"/>
      <c r="AC124" s="296"/>
      <c r="AD124" s="296"/>
      <c r="AE124" s="296"/>
      <c r="AF124" s="296"/>
      <c r="AG124" s="296"/>
      <c r="AH124" s="296"/>
      <c r="AI124" s="70"/>
    </row>
    <row r="125" spans="1:35" ht="15.75" customHeight="1">
      <c r="A125" s="107"/>
      <c r="B125" s="597" t="s">
        <v>672</v>
      </c>
      <c r="C125" s="89" t="s">
        <v>7</v>
      </c>
      <c r="D125" s="117">
        <f>D274</f>
        <v>10000</v>
      </c>
      <c r="E125" s="150">
        <f t="shared" ref="E125:E137" si="7">D125/D$197</f>
        <v>3.1922387334890273E-3</v>
      </c>
      <c r="F125" s="150"/>
      <c r="G125" s="150"/>
      <c r="H125" s="605"/>
      <c r="I125" s="830"/>
      <c r="J125" s="306"/>
      <c r="K125" s="306"/>
      <c r="L125" s="306"/>
      <c r="M125" s="296"/>
      <c r="N125" s="296"/>
      <c r="O125" s="296"/>
      <c r="P125" s="296"/>
      <c r="Q125" s="296"/>
      <c r="R125" s="296"/>
      <c r="S125" s="296"/>
      <c r="T125" s="296"/>
      <c r="U125" s="296"/>
      <c r="V125" s="296"/>
      <c r="W125" s="296"/>
      <c r="X125" s="296"/>
      <c r="Y125" s="296"/>
      <c r="Z125" s="296"/>
      <c r="AA125" s="296"/>
      <c r="AB125" s="296"/>
      <c r="AC125" s="296"/>
      <c r="AD125" s="296"/>
      <c r="AE125" s="296"/>
      <c r="AF125" s="296"/>
      <c r="AG125" s="296"/>
      <c r="AH125" s="296"/>
      <c r="AI125" s="70"/>
    </row>
    <row r="126" spans="1:35" ht="15.75" customHeight="1">
      <c r="A126" s="107"/>
      <c r="B126" s="849"/>
      <c r="C126" s="89" t="s">
        <v>20</v>
      </c>
      <c r="D126" s="117">
        <f>D327</f>
        <v>68390</v>
      </c>
      <c r="E126" s="150">
        <f t="shared" si="7"/>
        <v>2.1831720698331458E-2</v>
      </c>
      <c r="F126" s="150"/>
      <c r="G126" s="150"/>
      <c r="H126" s="605"/>
      <c r="I126" s="830"/>
      <c r="J126" s="306"/>
      <c r="K126" s="306"/>
      <c r="L126" s="306"/>
      <c r="M126" s="296"/>
      <c r="N126" s="296"/>
      <c r="O126" s="296"/>
      <c r="P126" s="296"/>
      <c r="Q126" s="296"/>
      <c r="R126" s="296"/>
      <c r="S126" s="296"/>
      <c r="T126" s="296"/>
      <c r="U126" s="296"/>
      <c r="V126" s="296"/>
      <c r="W126" s="296"/>
      <c r="X126" s="296"/>
      <c r="Y126" s="296"/>
      <c r="Z126" s="296"/>
      <c r="AA126" s="296"/>
      <c r="AB126" s="296"/>
      <c r="AC126" s="296"/>
      <c r="AD126" s="296"/>
      <c r="AE126" s="296"/>
      <c r="AF126" s="296"/>
      <c r="AG126" s="296"/>
      <c r="AH126" s="296"/>
      <c r="AI126" s="70"/>
    </row>
    <row r="127" spans="1:35" ht="15.75" customHeight="1">
      <c r="A127" s="107"/>
      <c r="B127" s="849"/>
      <c r="C127" s="89" t="s">
        <v>57</v>
      </c>
      <c r="D127" s="117">
        <f>D354</f>
        <v>7000</v>
      </c>
      <c r="E127" s="150">
        <f t="shared" si="7"/>
        <v>2.2345671134423191E-3</v>
      </c>
      <c r="F127" s="150"/>
      <c r="G127" s="150"/>
      <c r="H127" s="605" t="s">
        <v>688</v>
      </c>
      <c r="I127" s="830"/>
      <c r="J127" s="306"/>
      <c r="K127" s="306"/>
      <c r="L127" s="306"/>
      <c r="M127" s="296"/>
      <c r="N127" s="296"/>
      <c r="O127" s="296"/>
      <c r="P127" s="296"/>
      <c r="Q127" s="296"/>
      <c r="R127" s="296"/>
      <c r="S127" s="296"/>
      <c r="T127" s="296"/>
      <c r="U127" s="296"/>
      <c r="V127" s="296"/>
      <c r="W127" s="296"/>
      <c r="X127" s="296"/>
      <c r="Y127" s="296"/>
      <c r="Z127" s="296"/>
      <c r="AA127" s="296"/>
      <c r="AB127" s="296"/>
      <c r="AC127" s="296"/>
      <c r="AD127" s="296"/>
      <c r="AE127" s="296"/>
      <c r="AF127" s="296"/>
      <c r="AG127" s="296"/>
      <c r="AH127" s="296"/>
      <c r="AI127" s="70"/>
    </row>
    <row r="128" spans="1:35" ht="15.75" customHeight="1">
      <c r="A128" s="107"/>
      <c r="B128" s="849"/>
      <c r="C128" s="745" t="s">
        <v>16</v>
      </c>
      <c r="D128" s="117">
        <f>D409</f>
        <v>2200</v>
      </c>
      <c r="E128" s="150">
        <f t="shared" si="7"/>
        <v>7.0229252136758602E-4</v>
      </c>
      <c r="F128" s="150"/>
      <c r="G128" s="150"/>
      <c r="H128" s="605" t="s">
        <v>689</v>
      </c>
      <c r="I128" s="830"/>
      <c r="J128" s="306"/>
      <c r="K128" s="306"/>
      <c r="L128" s="306"/>
      <c r="M128" s="296"/>
      <c r="N128" s="296"/>
      <c r="O128" s="296"/>
      <c r="P128" s="296"/>
      <c r="Q128" s="296"/>
      <c r="R128" s="296"/>
      <c r="S128" s="296"/>
      <c r="T128" s="296"/>
      <c r="U128" s="296"/>
      <c r="V128" s="296"/>
      <c r="W128" s="296"/>
      <c r="X128" s="296"/>
      <c r="Y128" s="296"/>
      <c r="Z128" s="296"/>
      <c r="AA128" s="296"/>
      <c r="AB128" s="296"/>
      <c r="AC128" s="296"/>
      <c r="AD128" s="296"/>
      <c r="AE128" s="296"/>
      <c r="AF128" s="296"/>
      <c r="AG128" s="296"/>
      <c r="AH128" s="296"/>
      <c r="AI128" s="70"/>
    </row>
    <row r="129" spans="1:35" ht="15.75" customHeight="1">
      <c r="A129" s="107"/>
      <c r="B129" s="849"/>
      <c r="C129" s="839"/>
      <c r="D129" s="117">
        <f>D404</f>
        <v>6000</v>
      </c>
      <c r="E129" s="150">
        <f t="shared" si="7"/>
        <v>1.9153432400934164E-3</v>
      </c>
      <c r="F129" s="150"/>
      <c r="G129" s="150"/>
      <c r="H129" s="605" t="s">
        <v>690</v>
      </c>
      <c r="I129" s="830"/>
      <c r="J129" s="306"/>
      <c r="K129" s="306"/>
      <c r="L129" s="306"/>
      <c r="M129" s="296"/>
      <c r="N129" s="296"/>
      <c r="O129" s="296"/>
      <c r="P129" s="296"/>
      <c r="Q129" s="296"/>
      <c r="R129" s="296"/>
      <c r="S129" s="296"/>
      <c r="T129" s="296"/>
      <c r="U129" s="296"/>
      <c r="V129" s="296"/>
      <c r="W129" s="296"/>
      <c r="X129" s="296"/>
      <c r="Y129" s="296"/>
      <c r="Z129" s="296"/>
      <c r="AA129" s="296"/>
      <c r="AB129" s="296"/>
      <c r="AC129" s="296"/>
      <c r="AD129" s="296"/>
      <c r="AE129" s="296"/>
      <c r="AF129" s="296"/>
      <c r="AG129" s="296"/>
      <c r="AH129" s="296"/>
      <c r="AI129" s="70"/>
    </row>
    <row r="130" spans="1:35" ht="15.75" customHeight="1">
      <c r="A130" s="107"/>
      <c r="B130" s="849"/>
      <c r="C130" s="89" t="s">
        <v>70</v>
      </c>
      <c r="D130" s="117">
        <f>D461</f>
        <v>4000</v>
      </c>
      <c r="E130" s="150">
        <f t="shared" si="7"/>
        <v>1.2768954933956109E-3</v>
      </c>
      <c r="F130" s="150"/>
      <c r="G130" s="150"/>
      <c r="H130" s="605" t="s">
        <v>312</v>
      </c>
      <c r="I130" s="830"/>
      <c r="J130" s="306"/>
      <c r="K130" s="306"/>
      <c r="L130" s="306"/>
      <c r="M130" s="296"/>
      <c r="N130" s="296"/>
      <c r="O130" s="296"/>
      <c r="P130" s="296"/>
      <c r="Q130" s="296"/>
      <c r="R130" s="296"/>
      <c r="S130" s="296"/>
      <c r="T130" s="296"/>
      <c r="U130" s="296"/>
      <c r="V130" s="296"/>
      <c r="W130" s="296"/>
      <c r="X130" s="296"/>
      <c r="Y130" s="296"/>
      <c r="Z130" s="296"/>
      <c r="AA130" s="296"/>
      <c r="AB130" s="296"/>
      <c r="AC130" s="296"/>
      <c r="AD130" s="296"/>
      <c r="AE130" s="296"/>
      <c r="AF130" s="296"/>
      <c r="AG130" s="296"/>
      <c r="AH130" s="296"/>
      <c r="AI130" s="70"/>
    </row>
    <row r="131" spans="1:35" ht="15.75" customHeight="1">
      <c r="A131" s="107"/>
      <c r="B131" s="849"/>
      <c r="C131" s="89" t="s">
        <v>76</v>
      </c>
      <c r="D131" s="117">
        <f>D529</f>
        <v>5450</v>
      </c>
      <c r="E131" s="150">
        <f t="shared" si="7"/>
        <v>1.73977010975152E-3</v>
      </c>
      <c r="F131" s="150"/>
      <c r="G131" s="150"/>
      <c r="H131" s="605"/>
      <c r="I131" s="830"/>
      <c r="J131" s="306"/>
      <c r="K131" s="306"/>
      <c r="L131" s="306"/>
      <c r="M131" s="296"/>
      <c r="N131" s="296"/>
      <c r="O131" s="296"/>
      <c r="P131" s="296"/>
      <c r="Q131" s="296"/>
      <c r="R131" s="296"/>
      <c r="S131" s="296"/>
      <c r="T131" s="296"/>
      <c r="U131" s="296"/>
      <c r="V131" s="296"/>
      <c r="W131" s="296"/>
      <c r="X131" s="296"/>
      <c r="Y131" s="296"/>
      <c r="Z131" s="296"/>
      <c r="AA131" s="296"/>
      <c r="AB131" s="296"/>
      <c r="AC131" s="296"/>
      <c r="AD131" s="296"/>
      <c r="AE131" s="296"/>
      <c r="AF131" s="296"/>
      <c r="AG131" s="296"/>
      <c r="AH131" s="296"/>
      <c r="AI131" s="70"/>
    </row>
    <row r="132" spans="1:35" ht="15.75" customHeight="1">
      <c r="A132" s="107"/>
      <c r="B132" s="849"/>
      <c r="C132" s="89" t="s">
        <v>14</v>
      </c>
      <c r="D132" s="117">
        <f>D545</f>
        <v>5200</v>
      </c>
      <c r="E132" s="150">
        <f t="shared" si="7"/>
        <v>1.6599641414142942E-3</v>
      </c>
      <c r="F132" s="150"/>
      <c r="G132" s="150"/>
      <c r="H132" s="605"/>
      <c r="I132" s="830"/>
      <c r="J132" s="306"/>
      <c r="K132" s="306"/>
      <c r="L132" s="306"/>
      <c r="M132" s="296"/>
      <c r="N132" s="296"/>
      <c r="O132" s="296"/>
      <c r="P132" s="296"/>
      <c r="Q132" s="296"/>
      <c r="R132" s="296"/>
      <c r="S132" s="296"/>
      <c r="T132" s="296"/>
      <c r="U132" s="296"/>
      <c r="V132" s="296"/>
      <c r="W132" s="296"/>
      <c r="X132" s="296"/>
      <c r="Y132" s="296"/>
      <c r="Z132" s="296"/>
      <c r="AA132" s="296"/>
      <c r="AB132" s="296"/>
      <c r="AC132" s="296"/>
      <c r="AD132" s="296"/>
      <c r="AE132" s="296"/>
      <c r="AF132" s="296"/>
      <c r="AG132" s="296"/>
      <c r="AH132" s="296"/>
      <c r="AI132" s="70"/>
    </row>
    <row r="133" spans="1:35" ht="15.75" customHeight="1">
      <c r="A133" s="107"/>
      <c r="B133" s="849"/>
      <c r="C133" s="89" t="s">
        <v>86</v>
      </c>
      <c r="D133" s="117">
        <f>D596</f>
        <v>27200</v>
      </c>
      <c r="E133" s="150">
        <f t="shared" si="7"/>
        <v>8.6828893550901544E-3</v>
      </c>
      <c r="F133" s="150"/>
      <c r="G133" s="150"/>
      <c r="H133" s="605"/>
      <c r="I133" s="830"/>
      <c r="J133" s="306"/>
      <c r="K133" s="306"/>
      <c r="L133" s="306"/>
      <c r="M133" s="296"/>
      <c r="N133" s="296"/>
      <c r="O133" s="296"/>
      <c r="P133" s="296"/>
      <c r="Q133" s="296"/>
      <c r="R133" s="296"/>
      <c r="S133" s="296"/>
      <c r="T133" s="296"/>
      <c r="U133" s="296"/>
      <c r="V133" s="296"/>
      <c r="W133" s="296"/>
      <c r="X133" s="296"/>
      <c r="Y133" s="296"/>
      <c r="Z133" s="296"/>
      <c r="AA133" s="296"/>
      <c r="AB133" s="296"/>
      <c r="AC133" s="296"/>
      <c r="AD133" s="296"/>
      <c r="AE133" s="296"/>
      <c r="AF133" s="296"/>
      <c r="AG133" s="296"/>
      <c r="AH133" s="296"/>
      <c r="AI133" s="70"/>
    </row>
    <row r="134" spans="1:35" ht="15.75" customHeight="1">
      <c r="A134" s="107"/>
      <c r="B134" s="849"/>
      <c r="C134" s="89" t="s">
        <v>91</v>
      </c>
      <c r="D134" s="117">
        <f>D623</f>
        <v>4500</v>
      </c>
      <c r="E134" s="150">
        <f t="shared" si="7"/>
        <v>1.4365074300700623E-3</v>
      </c>
      <c r="F134" s="150"/>
      <c r="G134" s="150"/>
      <c r="H134" s="605"/>
      <c r="I134" s="830"/>
      <c r="J134" s="306"/>
      <c r="K134" s="306"/>
      <c r="L134" s="306"/>
      <c r="M134" s="296"/>
      <c r="N134" s="296"/>
      <c r="O134" s="296"/>
      <c r="P134" s="296"/>
      <c r="Q134" s="296"/>
      <c r="R134" s="296"/>
      <c r="S134" s="296"/>
      <c r="T134" s="296"/>
      <c r="U134" s="296"/>
      <c r="V134" s="296"/>
      <c r="W134" s="296"/>
      <c r="X134" s="296"/>
      <c r="Y134" s="296"/>
      <c r="Z134" s="296"/>
      <c r="AA134" s="296"/>
      <c r="AB134" s="296"/>
      <c r="AC134" s="296"/>
      <c r="AD134" s="296"/>
      <c r="AE134" s="296"/>
      <c r="AF134" s="296"/>
      <c r="AG134" s="296"/>
      <c r="AH134" s="296"/>
      <c r="AI134" s="70"/>
    </row>
    <row r="135" spans="1:35" ht="15.75" customHeight="1">
      <c r="A135" s="107"/>
      <c r="B135" s="849"/>
      <c r="C135" s="89" t="s">
        <v>98</v>
      </c>
      <c r="D135" s="117">
        <f>D637</f>
        <v>4150</v>
      </c>
      <c r="E135" s="150">
        <f t="shared" si="7"/>
        <v>1.3247790743979465E-3</v>
      </c>
      <c r="F135" s="150"/>
      <c r="G135" s="150"/>
      <c r="H135" s="605"/>
      <c r="I135" s="830"/>
      <c r="J135" s="306"/>
      <c r="K135" s="306"/>
      <c r="L135" s="306"/>
      <c r="M135" s="296"/>
      <c r="N135" s="296"/>
      <c r="O135" s="296"/>
      <c r="P135" s="296"/>
      <c r="Q135" s="296"/>
      <c r="R135" s="296"/>
      <c r="S135" s="296"/>
      <c r="T135" s="296"/>
      <c r="U135" s="296"/>
      <c r="V135" s="296"/>
      <c r="W135" s="296"/>
      <c r="X135" s="296"/>
      <c r="Y135" s="296"/>
      <c r="Z135" s="296"/>
      <c r="AA135" s="296"/>
      <c r="AB135" s="296"/>
      <c r="AC135" s="296"/>
      <c r="AD135" s="296"/>
      <c r="AE135" s="296"/>
      <c r="AF135" s="296"/>
      <c r="AG135" s="296"/>
      <c r="AH135" s="296"/>
      <c r="AI135" s="70"/>
    </row>
    <row r="136" spans="1:35" ht="15.75" customHeight="1">
      <c r="A136" s="107"/>
      <c r="B136" s="839"/>
      <c r="C136" s="79" t="s">
        <v>104</v>
      </c>
      <c r="D136" s="117">
        <f>D654</f>
        <v>7100</v>
      </c>
      <c r="E136" s="150">
        <f t="shared" si="7"/>
        <v>2.2664895007772096E-3</v>
      </c>
      <c r="F136" s="150"/>
      <c r="G136" s="150"/>
      <c r="H136" s="605"/>
      <c r="I136" s="830"/>
      <c r="J136" s="306"/>
      <c r="K136" s="306"/>
      <c r="L136" s="306"/>
      <c r="M136" s="296"/>
      <c r="N136" s="296"/>
      <c r="O136" s="296"/>
      <c r="P136" s="296"/>
      <c r="Q136" s="296"/>
      <c r="R136" s="296"/>
      <c r="S136" s="296"/>
      <c r="T136" s="296"/>
      <c r="U136" s="296"/>
      <c r="V136" s="296"/>
      <c r="W136" s="296"/>
      <c r="X136" s="296"/>
      <c r="Y136" s="296"/>
      <c r="Z136" s="296"/>
      <c r="AA136" s="296"/>
      <c r="AB136" s="296"/>
      <c r="AC136" s="296"/>
      <c r="AD136" s="296"/>
      <c r="AE136" s="296"/>
      <c r="AF136" s="296"/>
      <c r="AG136" s="296"/>
      <c r="AH136" s="296"/>
      <c r="AI136" s="70"/>
    </row>
    <row r="137" spans="1:35" ht="15.75" customHeight="1">
      <c r="A137" s="107"/>
      <c r="B137" s="741" t="s">
        <v>579</v>
      </c>
      <c r="C137" s="830"/>
      <c r="D137" s="115">
        <f>SUM(D125:D136)</f>
        <v>151190</v>
      </c>
      <c r="E137" s="152">
        <f t="shared" si="7"/>
        <v>4.8263457411620608E-2</v>
      </c>
      <c r="F137" s="152"/>
      <c r="G137" s="152"/>
      <c r="H137" s="647"/>
      <c r="I137" s="830"/>
      <c r="J137" s="306"/>
      <c r="K137" s="306"/>
      <c r="L137" s="306"/>
      <c r="M137" s="296"/>
      <c r="N137" s="296"/>
      <c r="O137" s="296"/>
      <c r="P137" s="296"/>
      <c r="Q137" s="296"/>
      <c r="R137" s="296"/>
      <c r="S137" s="296"/>
      <c r="T137" s="296"/>
      <c r="U137" s="296"/>
      <c r="V137" s="296"/>
      <c r="W137" s="296"/>
      <c r="X137" s="296"/>
      <c r="Y137" s="296"/>
      <c r="Z137" s="296"/>
      <c r="AA137" s="296"/>
      <c r="AB137" s="296"/>
      <c r="AC137" s="296"/>
      <c r="AD137" s="296"/>
      <c r="AE137" s="296"/>
      <c r="AF137" s="296"/>
      <c r="AG137" s="296"/>
      <c r="AH137" s="296"/>
      <c r="AI137" s="70"/>
    </row>
    <row r="138" spans="1:35" ht="15.75" customHeight="1">
      <c r="A138" s="107"/>
      <c r="B138" s="134" t="s">
        <v>642</v>
      </c>
      <c r="C138" s="135" t="s">
        <v>616</v>
      </c>
      <c r="D138" s="110" t="s">
        <v>591</v>
      </c>
      <c r="E138" s="136" t="s">
        <v>592</v>
      </c>
      <c r="F138" s="136"/>
      <c r="G138" s="136"/>
      <c r="H138" s="596" t="s">
        <v>593</v>
      </c>
      <c r="I138" s="830"/>
      <c r="J138" s="306"/>
      <c r="K138" s="306"/>
      <c r="L138" s="306"/>
      <c r="M138" s="296"/>
      <c r="N138" s="296"/>
      <c r="O138" s="296"/>
      <c r="P138" s="296"/>
      <c r="Q138" s="296"/>
      <c r="R138" s="296"/>
      <c r="S138" s="296"/>
      <c r="T138" s="296"/>
      <c r="U138" s="296"/>
      <c r="V138" s="296"/>
      <c r="W138" s="296"/>
      <c r="X138" s="296"/>
      <c r="Y138" s="296"/>
      <c r="Z138" s="296"/>
      <c r="AA138" s="296"/>
      <c r="AB138" s="296"/>
      <c r="AC138" s="296"/>
      <c r="AD138" s="296"/>
      <c r="AE138" s="296"/>
      <c r="AF138" s="296"/>
      <c r="AG138" s="296"/>
      <c r="AH138" s="296"/>
      <c r="AI138" s="70"/>
    </row>
    <row r="139" spans="1:35" ht="15.75" customHeight="1">
      <c r="A139" s="107"/>
      <c r="B139" s="597" t="s">
        <v>676</v>
      </c>
      <c r="C139" s="745" t="s">
        <v>7</v>
      </c>
      <c r="D139" s="117">
        <f>D232</f>
        <v>400000</v>
      </c>
      <c r="E139" s="150">
        <f t="shared" ref="E139:E197" si="8">D139/D$197</f>
        <v>0.12768954933956109</v>
      </c>
      <c r="F139" s="150"/>
      <c r="G139" s="150"/>
      <c r="H139" s="605" t="s">
        <v>691</v>
      </c>
      <c r="I139" s="830"/>
      <c r="J139" s="306"/>
      <c r="K139" s="306"/>
      <c r="L139" s="306"/>
      <c r="M139" s="296"/>
      <c r="N139" s="296"/>
      <c r="O139" s="296"/>
      <c r="P139" s="296"/>
      <c r="Q139" s="296"/>
      <c r="R139" s="296"/>
      <c r="S139" s="296"/>
      <c r="T139" s="296"/>
      <c r="U139" s="296"/>
      <c r="V139" s="296"/>
      <c r="W139" s="296"/>
      <c r="X139" s="296"/>
      <c r="Y139" s="296"/>
      <c r="Z139" s="296"/>
      <c r="AA139" s="296"/>
      <c r="AB139" s="296"/>
      <c r="AC139" s="296"/>
      <c r="AD139" s="296"/>
      <c r="AE139" s="296"/>
      <c r="AF139" s="296"/>
      <c r="AG139" s="296"/>
      <c r="AH139" s="296"/>
      <c r="AI139" s="70"/>
    </row>
    <row r="140" spans="1:35" ht="15.75" customHeight="1">
      <c r="A140" s="107"/>
      <c r="B140" s="849"/>
      <c r="C140" s="849"/>
      <c r="D140" s="117">
        <f>D281</f>
        <v>187930</v>
      </c>
      <c r="E140" s="150">
        <f t="shared" si="8"/>
        <v>5.999174251845929E-2</v>
      </c>
      <c r="F140" s="150"/>
      <c r="G140" s="150"/>
      <c r="H140" s="605" t="s">
        <v>692</v>
      </c>
      <c r="I140" s="830"/>
      <c r="J140" s="306"/>
      <c r="K140" s="306"/>
      <c r="L140" s="306"/>
      <c r="M140" s="296"/>
      <c r="N140" s="296"/>
      <c r="O140" s="296"/>
      <c r="P140" s="296"/>
      <c r="Q140" s="296"/>
      <c r="R140" s="296"/>
      <c r="S140" s="296"/>
      <c r="T140" s="296"/>
      <c r="U140" s="296"/>
      <c r="V140" s="296"/>
      <c r="W140" s="296"/>
      <c r="X140" s="296"/>
      <c r="Y140" s="296"/>
      <c r="Z140" s="296"/>
      <c r="AA140" s="296"/>
      <c r="AB140" s="296"/>
      <c r="AC140" s="296"/>
      <c r="AD140" s="296"/>
      <c r="AE140" s="296"/>
      <c r="AF140" s="296"/>
      <c r="AG140" s="296"/>
      <c r="AH140" s="296"/>
      <c r="AI140" s="70"/>
    </row>
    <row r="141" spans="1:35" ht="15.75" customHeight="1">
      <c r="A141" s="107"/>
      <c r="B141" s="849"/>
      <c r="C141" s="839"/>
      <c r="D141" s="117">
        <f>D280</f>
        <v>6700</v>
      </c>
      <c r="E141" s="150">
        <f t="shared" si="8"/>
        <v>2.1387999514376485E-3</v>
      </c>
      <c r="F141" s="150"/>
      <c r="G141" s="150"/>
      <c r="H141" s="605" t="s">
        <v>693</v>
      </c>
      <c r="I141" s="830"/>
      <c r="J141" s="306"/>
      <c r="K141" s="306"/>
      <c r="L141" s="306"/>
      <c r="M141" s="296"/>
      <c r="N141" s="296"/>
      <c r="O141" s="296"/>
      <c r="P141" s="296"/>
      <c r="Q141" s="296"/>
      <c r="R141" s="296"/>
      <c r="S141" s="296"/>
      <c r="T141" s="296"/>
      <c r="U141" s="296"/>
      <c r="V141" s="296"/>
      <c r="W141" s="296"/>
      <c r="X141" s="296"/>
      <c r="Y141" s="296"/>
      <c r="Z141" s="296"/>
      <c r="AA141" s="296"/>
      <c r="AB141" s="296"/>
      <c r="AC141" s="296"/>
      <c r="AD141" s="296"/>
      <c r="AE141" s="296"/>
      <c r="AF141" s="296"/>
      <c r="AG141" s="296"/>
      <c r="AH141" s="296"/>
      <c r="AI141" s="70"/>
    </row>
    <row r="142" spans="1:35" ht="15.75" customHeight="1">
      <c r="A142" s="107"/>
      <c r="B142" s="849"/>
      <c r="C142" s="745" t="s">
        <v>20</v>
      </c>
      <c r="D142" s="117">
        <f>D334</f>
        <v>10900</v>
      </c>
      <c r="E142" s="150">
        <f t="shared" si="8"/>
        <v>3.47954021950304E-3</v>
      </c>
      <c r="F142" s="150"/>
      <c r="G142" s="150"/>
      <c r="H142" s="605" t="s">
        <v>694</v>
      </c>
      <c r="I142" s="830"/>
      <c r="J142" s="306"/>
      <c r="K142" s="306"/>
      <c r="L142" s="306"/>
      <c r="M142" s="296"/>
      <c r="N142" s="296"/>
      <c r="O142" s="296"/>
      <c r="P142" s="296"/>
      <c r="Q142" s="296"/>
      <c r="R142" s="296"/>
      <c r="S142" s="296"/>
      <c r="T142" s="296"/>
      <c r="U142" s="296"/>
      <c r="V142" s="296"/>
      <c r="W142" s="296"/>
      <c r="X142" s="296"/>
      <c r="Y142" s="296"/>
      <c r="Z142" s="296"/>
      <c r="AA142" s="296"/>
      <c r="AB142" s="296"/>
      <c r="AC142" s="296"/>
      <c r="AD142" s="296"/>
      <c r="AE142" s="296"/>
      <c r="AF142" s="296"/>
      <c r="AG142" s="296"/>
      <c r="AH142" s="296"/>
      <c r="AI142" s="70"/>
    </row>
    <row r="143" spans="1:35" ht="15.75" customHeight="1">
      <c r="A143" s="107"/>
      <c r="B143" s="849"/>
      <c r="C143" s="839"/>
      <c r="D143" s="117">
        <f>D339</f>
        <v>11200</v>
      </c>
      <c r="E143" s="150">
        <f t="shared" si="8"/>
        <v>3.5753073815077106E-3</v>
      </c>
      <c r="F143" s="150"/>
      <c r="G143" s="150"/>
      <c r="H143" s="605" t="s">
        <v>695</v>
      </c>
      <c r="I143" s="830"/>
      <c r="J143" s="306"/>
      <c r="K143" s="306"/>
      <c r="L143" s="306"/>
      <c r="M143" s="296"/>
      <c r="N143" s="296"/>
      <c r="O143" s="296"/>
      <c r="P143" s="296"/>
      <c r="Q143" s="296"/>
      <c r="R143" s="296"/>
      <c r="S143" s="296"/>
      <c r="T143" s="296"/>
      <c r="U143" s="296"/>
      <c r="V143" s="296"/>
      <c r="W143" s="296"/>
      <c r="X143" s="296"/>
      <c r="Y143" s="296"/>
      <c r="Z143" s="296"/>
      <c r="AA143" s="296"/>
      <c r="AB143" s="296"/>
      <c r="AC143" s="296"/>
      <c r="AD143" s="296"/>
      <c r="AE143" s="296"/>
      <c r="AF143" s="296"/>
      <c r="AG143" s="296"/>
      <c r="AH143" s="296"/>
      <c r="AI143" s="70"/>
    </row>
    <row r="144" spans="1:35" ht="15.75" customHeight="1">
      <c r="A144" s="107"/>
      <c r="B144" s="849"/>
      <c r="C144" s="632" t="s">
        <v>86</v>
      </c>
      <c r="D144" s="117">
        <f>D600</f>
        <v>17000</v>
      </c>
      <c r="E144" s="150">
        <f t="shared" si="8"/>
        <v>5.4268058469313469E-3</v>
      </c>
      <c r="F144" s="150"/>
      <c r="G144" s="150"/>
      <c r="H144" s="605" t="s">
        <v>696</v>
      </c>
      <c r="I144" s="830"/>
      <c r="J144" s="306"/>
      <c r="K144" s="306"/>
      <c r="L144" s="306"/>
      <c r="M144" s="296"/>
      <c r="N144" s="296"/>
      <c r="O144" s="296"/>
      <c r="P144" s="296"/>
      <c r="Q144" s="296"/>
      <c r="R144" s="296"/>
      <c r="S144" s="296"/>
      <c r="T144" s="296"/>
      <c r="U144" s="296"/>
      <c r="V144" s="296"/>
      <c r="W144" s="296"/>
      <c r="X144" s="296"/>
      <c r="Y144" s="296"/>
      <c r="Z144" s="296"/>
      <c r="AA144" s="296"/>
      <c r="AB144" s="296"/>
      <c r="AC144" s="296"/>
      <c r="AD144" s="296"/>
      <c r="AE144" s="296"/>
      <c r="AF144" s="296"/>
      <c r="AG144" s="296"/>
      <c r="AH144" s="296"/>
      <c r="AI144" s="70"/>
    </row>
    <row r="145" spans="1:35" ht="15.75" customHeight="1">
      <c r="A145" s="107"/>
      <c r="B145" s="849"/>
      <c r="C145" s="849"/>
      <c r="D145" s="117">
        <f>D604</f>
        <v>299000</v>
      </c>
      <c r="E145" s="150">
        <f t="shared" si="8"/>
        <v>9.5447938131321922E-2</v>
      </c>
      <c r="F145" s="150"/>
      <c r="G145" s="150"/>
      <c r="H145" s="605" t="s">
        <v>697</v>
      </c>
      <c r="I145" s="830"/>
      <c r="J145" s="306"/>
      <c r="K145" s="306"/>
      <c r="L145" s="306"/>
      <c r="M145" s="296"/>
      <c r="N145" s="296"/>
      <c r="O145" s="296"/>
      <c r="P145" s="296"/>
      <c r="Q145" s="296"/>
      <c r="R145" s="296"/>
      <c r="S145" s="296"/>
      <c r="T145" s="296"/>
      <c r="U145" s="296"/>
      <c r="V145" s="296"/>
      <c r="W145" s="296"/>
      <c r="X145" s="296"/>
      <c r="Y145" s="296"/>
      <c r="Z145" s="296"/>
      <c r="AA145" s="296"/>
      <c r="AB145" s="296"/>
      <c r="AC145" s="296"/>
      <c r="AD145" s="296"/>
      <c r="AE145" s="296"/>
      <c r="AF145" s="296"/>
      <c r="AG145" s="296"/>
      <c r="AH145" s="296"/>
      <c r="AI145" s="70"/>
    </row>
    <row r="146" spans="1:35" ht="15.75" customHeight="1">
      <c r="A146" s="107"/>
      <c r="B146" s="849"/>
      <c r="C146" s="839"/>
      <c r="D146" s="117">
        <f>D608</f>
        <v>2000</v>
      </c>
      <c r="E146" s="150">
        <f t="shared" si="8"/>
        <v>6.3844774669780547E-4</v>
      </c>
      <c r="F146" s="150"/>
      <c r="G146" s="150"/>
      <c r="H146" s="605" t="s">
        <v>698</v>
      </c>
      <c r="I146" s="830"/>
      <c r="J146" s="306"/>
      <c r="K146" s="306"/>
      <c r="L146" s="306"/>
      <c r="M146" s="296"/>
      <c r="N146" s="296"/>
      <c r="O146" s="296"/>
      <c r="P146" s="296"/>
      <c r="Q146" s="296"/>
      <c r="R146" s="296"/>
      <c r="S146" s="296"/>
      <c r="T146" s="296"/>
      <c r="U146" s="296"/>
      <c r="V146" s="296"/>
      <c r="W146" s="296"/>
      <c r="X146" s="296"/>
      <c r="Y146" s="296"/>
      <c r="Z146" s="296"/>
      <c r="AA146" s="296"/>
      <c r="AB146" s="296"/>
      <c r="AC146" s="296"/>
      <c r="AD146" s="296"/>
      <c r="AE146" s="296"/>
      <c r="AF146" s="296"/>
      <c r="AG146" s="296"/>
      <c r="AH146" s="296"/>
      <c r="AI146" s="70"/>
    </row>
    <row r="147" spans="1:35" ht="15.75" customHeight="1">
      <c r="A147" s="107"/>
      <c r="B147" s="849"/>
      <c r="C147" s="632" t="s">
        <v>16</v>
      </c>
      <c r="D147" s="117">
        <f>D447</f>
        <v>190350</v>
      </c>
      <c r="E147" s="150">
        <f t="shared" si="8"/>
        <v>6.0764264291963639E-2</v>
      </c>
      <c r="F147" s="150"/>
      <c r="G147" s="150"/>
      <c r="H147" s="605" t="s">
        <v>627</v>
      </c>
      <c r="I147" s="830"/>
      <c r="J147" s="306"/>
      <c r="K147" s="306"/>
      <c r="L147" s="306"/>
      <c r="M147" s="296"/>
      <c r="N147" s="296"/>
      <c r="O147" s="296"/>
      <c r="P147" s="296"/>
      <c r="Q147" s="296"/>
      <c r="R147" s="296"/>
      <c r="S147" s="296"/>
      <c r="T147" s="296"/>
      <c r="U147" s="296"/>
      <c r="V147" s="296"/>
      <c r="W147" s="296"/>
      <c r="X147" s="296"/>
      <c r="Y147" s="296"/>
      <c r="Z147" s="296"/>
      <c r="AA147" s="296"/>
      <c r="AB147" s="296"/>
      <c r="AC147" s="296"/>
      <c r="AD147" s="296"/>
      <c r="AE147" s="296"/>
      <c r="AF147" s="296"/>
      <c r="AG147" s="296"/>
      <c r="AH147" s="296"/>
      <c r="AI147" s="70"/>
    </row>
    <row r="148" spans="1:35" ht="15.75" customHeight="1">
      <c r="A148" s="107"/>
      <c r="B148" s="849"/>
      <c r="C148" s="839"/>
      <c r="D148" s="117">
        <f>D435</f>
        <v>70800</v>
      </c>
      <c r="E148" s="150">
        <f t="shared" si="8"/>
        <v>2.2601050233102313E-2</v>
      </c>
      <c r="F148" s="150"/>
      <c r="G148" s="150"/>
      <c r="H148" s="605" t="s">
        <v>699</v>
      </c>
      <c r="I148" s="830"/>
      <c r="J148" s="306"/>
      <c r="K148" s="306"/>
      <c r="L148" s="306"/>
      <c r="M148" s="296"/>
      <c r="N148" s="296"/>
      <c r="O148" s="296"/>
      <c r="P148" s="296"/>
      <c r="Q148" s="296"/>
      <c r="R148" s="296"/>
      <c r="S148" s="296"/>
      <c r="T148" s="296"/>
      <c r="U148" s="296"/>
      <c r="V148" s="296"/>
      <c r="W148" s="296"/>
      <c r="X148" s="296"/>
      <c r="Y148" s="296"/>
      <c r="Z148" s="296"/>
      <c r="AA148" s="296"/>
      <c r="AB148" s="296"/>
      <c r="AC148" s="296"/>
      <c r="AD148" s="296"/>
      <c r="AE148" s="296"/>
      <c r="AF148" s="296"/>
      <c r="AG148" s="296"/>
      <c r="AH148" s="296"/>
      <c r="AI148" s="70"/>
    </row>
    <row r="149" spans="1:35" ht="15.75" customHeight="1">
      <c r="A149" s="107"/>
      <c r="B149" s="849"/>
      <c r="C149" s="632" t="s">
        <v>57</v>
      </c>
      <c r="D149" s="117">
        <f>D355</f>
        <v>30600</v>
      </c>
      <c r="E149" s="150">
        <f t="shared" si="8"/>
        <v>9.7682505244764233E-3</v>
      </c>
      <c r="F149" s="150"/>
      <c r="G149" s="150"/>
      <c r="H149" s="605" t="s">
        <v>700</v>
      </c>
      <c r="I149" s="830"/>
      <c r="J149" s="306"/>
      <c r="K149" s="306"/>
      <c r="L149" s="306"/>
      <c r="M149" s="296"/>
      <c r="N149" s="296"/>
      <c r="O149" s="296"/>
      <c r="P149" s="296"/>
      <c r="Q149" s="296"/>
      <c r="R149" s="296"/>
      <c r="S149" s="296"/>
      <c r="T149" s="296"/>
      <c r="U149" s="296"/>
      <c r="V149" s="296"/>
      <c r="W149" s="296"/>
      <c r="X149" s="296"/>
      <c r="Y149" s="296"/>
      <c r="Z149" s="296"/>
      <c r="AA149" s="296"/>
      <c r="AB149" s="296"/>
      <c r="AC149" s="296"/>
      <c r="AD149" s="296"/>
      <c r="AE149" s="296"/>
      <c r="AF149" s="296"/>
      <c r="AG149" s="296"/>
      <c r="AH149" s="296"/>
      <c r="AI149" s="70"/>
    </row>
    <row r="150" spans="1:35" ht="15.75" customHeight="1">
      <c r="A150" s="107"/>
      <c r="B150" s="849"/>
      <c r="C150" s="849"/>
      <c r="D150" s="117">
        <f>D356</f>
        <v>48750</v>
      </c>
      <c r="E150" s="150">
        <f t="shared" si="8"/>
        <v>1.5562163825759008E-2</v>
      </c>
      <c r="F150" s="150"/>
      <c r="G150" s="150"/>
      <c r="H150" s="608"/>
      <c r="I150" s="830"/>
      <c r="J150" s="306"/>
      <c r="K150" s="306"/>
      <c r="L150" s="306"/>
      <c r="M150" s="296"/>
      <c r="N150" s="296"/>
      <c r="O150" s="296"/>
      <c r="P150" s="296"/>
      <c r="Q150" s="296"/>
      <c r="R150" s="296"/>
      <c r="S150" s="296"/>
      <c r="T150" s="296"/>
      <c r="U150" s="296"/>
      <c r="V150" s="296"/>
      <c r="W150" s="296"/>
      <c r="X150" s="296"/>
      <c r="Y150" s="296"/>
      <c r="Z150" s="296"/>
      <c r="AA150" s="296"/>
      <c r="AB150" s="296"/>
      <c r="AC150" s="296"/>
      <c r="AD150" s="296"/>
      <c r="AE150" s="296"/>
      <c r="AF150" s="296"/>
      <c r="AG150" s="296"/>
      <c r="AH150" s="296"/>
      <c r="AI150" s="70"/>
    </row>
    <row r="151" spans="1:35" ht="15.75" customHeight="1">
      <c r="A151" s="107"/>
      <c r="B151" s="849"/>
      <c r="C151" s="849"/>
      <c r="D151" s="117">
        <f>D357</f>
        <v>2400</v>
      </c>
      <c r="E151" s="150">
        <f t="shared" si="8"/>
        <v>7.6613729603736656E-4</v>
      </c>
      <c r="F151" s="150"/>
      <c r="G151" s="150"/>
      <c r="H151" s="608"/>
      <c r="I151" s="830"/>
      <c r="J151" s="306"/>
      <c r="K151" s="306"/>
      <c r="L151" s="306"/>
      <c r="M151" s="296"/>
      <c r="N151" s="296"/>
      <c r="O151" s="296"/>
      <c r="P151" s="296"/>
      <c r="Q151" s="296"/>
      <c r="R151" s="296"/>
      <c r="S151" s="296"/>
      <c r="T151" s="296"/>
      <c r="U151" s="296"/>
      <c r="V151" s="296"/>
      <c r="W151" s="296"/>
      <c r="X151" s="296"/>
      <c r="Y151" s="296"/>
      <c r="Z151" s="296"/>
      <c r="AA151" s="296"/>
      <c r="AB151" s="296"/>
      <c r="AC151" s="296"/>
      <c r="AD151" s="296"/>
      <c r="AE151" s="296"/>
      <c r="AF151" s="296"/>
      <c r="AG151" s="296"/>
      <c r="AH151" s="296"/>
      <c r="AI151" s="70"/>
    </row>
    <row r="152" spans="1:35" ht="15.75" customHeight="1">
      <c r="A152" s="107"/>
      <c r="B152" s="849"/>
      <c r="C152" s="849"/>
      <c r="D152" s="117">
        <f>D358</f>
        <v>1500</v>
      </c>
      <c r="E152" s="150">
        <f t="shared" si="8"/>
        <v>4.788358100233541E-4</v>
      </c>
      <c r="F152" s="150"/>
      <c r="G152" s="150"/>
      <c r="H152" s="608"/>
      <c r="I152" s="830"/>
      <c r="J152" s="306"/>
      <c r="K152" s="306"/>
      <c r="L152" s="306"/>
      <c r="M152" s="296"/>
      <c r="N152" s="296"/>
      <c r="O152" s="296"/>
      <c r="P152" s="296"/>
      <c r="Q152" s="296"/>
      <c r="R152" s="296"/>
      <c r="S152" s="296"/>
      <c r="T152" s="296"/>
      <c r="U152" s="296"/>
      <c r="V152" s="296"/>
      <c r="W152" s="296"/>
      <c r="X152" s="296"/>
      <c r="Y152" s="296"/>
      <c r="Z152" s="296"/>
      <c r="AA152" s="296"/>
      <c r="AB152" s="296"/>
      <c r="AC152" s="296"/>
      <c r="AD152" s="296"/>
      <c r="AE152" s="296"/>
      <c r="AF152" s="296"/>
      <c r="AG152" s="296"/>
      <c r="AH152" s="296"/>
      <c r="AI152" s="70"/>
    </row>
    <row r="153" spans="1:35" ht="15.75" customHeight="1">
      <c r="A153" s="107"/>
      <c r="B153" s="849"/>
      <c r="C153" s="849"/>
      <c r="D153" s="117">
        <f>D359</f>
        <v>1000</v>
      </c>
      <c r="E153" s="150">
        <f t="shared" si="8"/>
        <v>3.1922387334890273E-4</v>
      </c>
      <c r="F153" s="150"/>
      <c r="G153" s="150"/>
      <c r="H153" s="608"/>
      <c r="I153" s="830"/>
      <c r="J153" s="306"/>
      <c r="K153" s="306"/>
      <c r="L153" s="306"/>
      <c r="M153" s="296"/>
      <c r="N153" s="296"/>
      <c r="O153" s="296"/>
      <c r="P153" s="296"/>
      <c r="Q153" s="296"/>
      <c r="R153" s="296"/>
      <c r="S153" s="296"/>
      <c r="T153" s="296"/>
      <c r="U153" s="296"/>
      <c r="V153" s="296"/>
      <c r="W153" s="296"/>
      <c r="X153" s="296"/>
      <c r="Y153" s="296"/>
      <c r="Z153" s="296"/>
      <c r="AA153" s="296"/>
      <c r="AB153" s="296"/>
      <c r="AC153" s="296"/>
      <c r="AD153" s="296"/>
      <c r="AE153" s="296"/>
      <c r="AF153" s="296"/>
      <c r="AG153" s="296"/>
      <c r="AH153" s="296"/>
      <c r="AI153" s="70"/>
    </row>
    <row r="154" spans="1:35" ht="15.75" customHeight="1">
      <c r="A154" s="107"/>
      <c r="B154" s="849"/>
      <c r="C154" s="849"/>
      <c r="D154" s="117">
        <f>D361</f>
        <v>12000</v>
      </c>
      <c r="E154" s="150">
        <f t="shared" si="8"/>
        <v>3.8306864801868328E-3</v>
      </c>
      <c r="F154" s="150"/>
      <c r="G154" s="150"/>
      <c r="H154" s="605" t="s">
        <v>701</v>
      </c>
      <c r="I154" s="830"/>
      <c r="J154" s="306"/>
      <c r="K154" s="306"/>
      <c r="L154" s="306"/>
      <c r="M154" s="296"/>
      <c r="N154" s="296"/>
      <c r="O154" s="296"/>
      <c r="P154" s="296"/>
      <c r="Q154" s="296"/>
      <c r="R154" s="296"/>
      <c r="S154" s="296"/>
      <c r="T154" s="296"/>
      <c r="U154" s="296"/>
      <c r="V154" s="296"/>
      <c r="W154" s="296"/>
      <c r="X154" s="296"/>
      <c r="Y154" s="296"/>
      <c r="Z154" s="296"/>
      <c r="AA154" s="296"/>
      <c r="AB154" s="296"/>
      <c r="AC154" s="296"/>
      <c r="AD154" s="296"/>
      <c r="AE154" s="296"/>
      <c r="AF154" s="296"/>
      <c r="AG154" s="296"/>
      <c r="AH154" s="296"/>
      <c r="AI154" s="70"/>
    </row>
    <row r="155" spans="1:35" ht="15.75" customHeight="1">
      <c r="A155" s="107"/>
      <c r="B155" s="849"/>
      <c r="C155" s="849"/>
      <c r="D155" s="117">
        <f>D362</f>
        <v>7800</v>
      </c>
      <c r="E155" s="150">
        <f t="shared" si="8"/>
        <v>2.4899462121214413E-3</v>
      </c>
      <c r="F155" s="150"/>
      <c r="G155" s="150"/>
      <c r="H155" s="608"/>
      <c r="I155" s="830"/>
      <c r="J155" s="306"/>
      <c r="K155" s="306"/>
      <c r="L155" s="306"/>
      <c r="M155" s="296"/>
      <c r="N155" s="296"/>
      <c r="O155" s="296"/>
      <c r="P155" s="296"/>
      <c r="Q155" s="296"/>
      <c r="R155" s="296"/>
      <c r="S155" s="296"/>
      <c r="T155" s="296"/>
      <c r="U155" s="296"/>
      <c r="V155" s="296"/>
      <c r="W155" s="296"/>
      <c r="X155" s="296"/>
      <c r="Y155" s="296"/>
      <c r="Z155" s="296"/>
      <c r="AA155" s="296"/>
      <c r="AB155" s="296"/>
      <c r="AC155" s="296"/>
      <c r="AD155" s="296"/>
      <c r="AE155" s="296"/>
      <c r="AF155" s="296"/>
      <c r="AG155" s="296"/>
      <c r="AH155" s="296"/>
      <c r="AI155" s="70"/>
    </row>
    <row r="156" spans="1:35" ht="15.75" customHeight="1">
      <c r="A156" s="107"/>
      <c r="B156" s="849"/>
      <c r="C156" s="849"/>
      <c r="D156" s="117">
        <f>D363</f>
        <v>7200</v>
      </c>
      <c r="E156" s="150">
        <f t="shared" si="8"/>
        <v>2.2984118881120997E-3</v>
      </c>
      <c r="F156" s="150"/>
      <c r="G156" s="150"/>
      <c r="H156" s="608"/>
      <c r="I156" s="830"/>
      <c r="J156" s="306"/>
      <c r="K156" s="306"/>
      <c r="L156" s="306"/>
      <c r="M156" s="296"/>
      <c r="N156" s="296"/>
      <c r="O156" s="296"/>
      <c r="P156" s="296"/>
      <c r="Q156" s="296"/>
      <c r="R156" s="296"/>
      <c r="S156" s="296"/>
      <c r="T156" s="296"/>
      <c r="U156" s="296"/>
      <c r="V156" s="296"/>
      <c r="W156" s="296"/>
      <c r="X156" s="296"/>
      <c r="Y156" s="296"/>
      <c r="Z156" s="296"/>
      <c r="AA156" s="296"/>
      <c r="AB156" s="296"/>
      <c r="AC156" s="296"/>
      <c r="AD156" s="296"/>
      <c r="AE156" s="296"/>
      <c r="AF156" s="296"/>
      <c r="AG156" s="296"/>
      <c r="AH156" s="296"/>
      <c r="AI156" s="70"/>
    </row>
    <row r="157" spans="1:35" ht="15.75" customHeight="1">
      <c r="A157" s="107"/>
      <c r="B157" s="849"/>
      <c r="C157" s="849"/>
      <c r="D157" s="117">
        <f>D364</f>
        <v>500</v>
      </c>
      <c r="E157" s="150">
        <f t="shared" si="8"/>
        <v>1.5961193667445137E-4</v>
      </c>
      <c r="F157" s="150"/>
      <c r="G157" s="150"/>
      <c r="H157" s="608"/>
      <c r="I157" s="830"/>
      <c r="J157" s="306"/>
      <c r="K157" s="306"/>
      <c r="L157" s="306"/>
      <c r="M157" s="296"/>
      <c r="N157" s="296"/>
      <c r="O157" s="296"/>
      <c r="P157" s="296"/>
      <c r="Q157" s="296"/>
      <c r="R157" s="296"/>
      <c r="S157" s="296"/>
      <c r="T157" s="296"/>
      <c r="U157" s="296"/>
      <c r="V157" s="296"/>
      <c r="W157" s="296"/>
      <c r="X157" s="296"/>
      <c r="Y157" s="296"/>
      <c r="Z157" s="296"/>
      <c r="AA157" s="296"/>
      <c r="AB157" s="296"/>
      <c r="AC157" s="296"/>
      <c r="AD157" s="296"/>
      <c r="AE157" s="296"/>
      <c r="AF157" s="296"/>
      <c r="AG157" s="296"/>
      <c r="AH157" s="296"/>
      <c r="AI157" s="70"/>
    </row>
    <row r="158" spans="1:35" ht="15.75" customHeight="1">
      <c r="A158" s="107"/>
      <c r="B158" s="849"/>
      <c r="C158" s="849"/>
      <c r="D158" s="117">
        <f>D370</f>
        <v>3200</v>
      </c>
      <c r="E158" s="150">
        <f t="shared" si="8"/>
        <v>1.0215163947164888E-3</v>
      </c>
      <c r="F158" s="150"/>
      <c r="G158" s="150"/>
      <c r="H158" s="605" t="s">
        <v>702</v>
      </c>
      <c r="I158" s="830"/>
      <c r="J158" s="306"/>
      <c r="K158" s="306"/>
      <c r="L158" s="306"/>
      <c r="M158" s="296"/>
      <c r="N158" s="296"/>
      <c r="O158" s="296"/>
      <c r="P158" s="296"/>
      <c r="Q158" s="296"/>
      <c r="R158" s="296"/>
      <c r="S158" s="296"/>
      <c r="T158" s="296"/>
      <c r="U158" s="296"/>
      <c r="V158" s="296"/>
      <c r="W158" s="296"/>
      <c r="X158" s="296"/>
      <c r="Y158" s="296"/>
      <c r="Z158" s="296"/>
      <c r="AA158" s="296"/>
      <c r="AB158" s="296"/>
      <c r="AC158" s="296"/>
      <c r="AD158" s="296"/>
      <c r="AE158" s="296"/>
      <c r="AF158" s="296"/>
      <c r="AG158" s="296"/>
      <c r="AH158" s="296"/>
      <c r="AI158" s="70"/>
    </row>
    <row r="159" spans="1:35" ht="15.75" customHeight="1">
      <c r="A159" s="107"/>
      <c r="B159" s="849"/>
      <c r="C159" s="849"/>
      <c r="D159" s="117">
        <f>D371</f>
        <v>760</v>
      </c>
      <c r="E159" s="150">
        <f t="shared" si="8"/>
        <v>2.4261014374516609E-4</v>
      </c>
      <c r="F159" s="150"/>
      <c r="G159" s="150"/>
      <c r="H159" s="608"/>
      <c r="I159" s="830"/>
      <c r="J159" s="306"/>
      <c r="K159" s="306"/>
      <c r="L159" s="306"/>
      <c r="M159" s="296"/>
      <c r="N159" s="296"/>
      <c r="O159" s="296"/>
      <c r="P159" s="296"/>
      <c r="Q159" s="296"/>
      <c r="R159" s="296"/>
      <c r="S159" s="296"/>
      <c r="T159" s="296"/>
      <c r="U159" s="296"/>
      <c r="V159" s="296"/>
      <c r="W159" s="296"/>
      <c r="X159" s="296"/>
      <c r="Y159" s="296"/>
      <c r="Z159" s="296"/>
      <c r="AA159" s="296"/>
      <c r="AB159" s="296"/>
      <c r="AC159" s="296"/>
      <c r="AD159" s="296"/>
      <c r="AE159" s="296"/>
      <c r="AF159" s="296"/>
      <c r="AG159" s="296"/>
      <c r="AH159" s="296"/>
      <c r="AI159" s="70"/>
    </row>
    <row r="160" spans="1:35" ht="15.75" customHeight="1">
      <c r="A160" s="107"/>
      <c r="B160" s="849"/>
      <c r="C160" s="849"/>
      <c r="D160" s="117">
        <f>D372</f>
        <v>500</v>
      </c>
      <c r="E160" s="150">
        <f t="shared" si="8"/>
        <v>1.5961193667445137E-4</v>
      </c>
      <c r="F160" s="150"/>
      <c r="G160" s="150"/>
      <c r="H160" s="608"/>
      <c r="I160" s="830"/>
      <c r="J160" s="306"/>
      <c r="K160" s="306"/>
      <c r="L160" s="306"/>
      <c r="M160" s="296"/>
      <c r="N160" s="296"/>
      <c r="O160" s="296"/>
      <c r="P160" s="296"/>
      <c r="Q160" s="296"/>
      <c r="R160" s="296"/>
      <c r="S160" s="296"/>
      <c r="T160" s="296"/>
      <c r="U160" s="296"/>
      <c r="V160" s="296"/>
      <c r="W160" s="296"/>
      <c r="X160" s="296"/>
      <c r="Y160" s="296"/>
      <c r="Z160" s="296"/>
      <c r="AA160" s="296"/>
      <c r="AB160" s="296"/>
      <c r="AC160" s="296"/>
      <c r="AD160" s="296"/>
      <c r="AE160" s="296"/>
      <c r="AF160" s="296"/>
      <c r="AG160" s="296"/>
      <c r="AH160" s="296"/>
      <c r="AI160" s="70"/>
    </row>
    <row r="161" spans="1:35" ht="15.75" customHeight="1">
      <c r="A161" s="107"/>
      <c r="B161" s="849"/>
      <c r="C161" s="849"/>
      <c r="D161" s="117">
        <f>D366</f>
        <v>10125</v>
      </c>
      <c r="E161" s="150">
        <f t="shared" si="8"/>
        <v>3.2321417176576404E-3</v>
      </c>
      <c r="F161" s="150"/>
      <c r="G161" s="150"/>
      <c r="H161" s="605" t="s">
        <v>703</v>
      </c>
      <c r="I161" s="830"/>
      <c r="J161" s="306"/>
      <c r="K161" s="306"/>
      <c r="L161" s="306"/>
      <c r="M161" s="296"/>
      <c r="N161" s="296"/>
      <c r="O161" s="296"/>
      <c r="P161" s="296"/>
      <c r="Q161" s="296"/>
      <c r="R161" s="296"/>
      <c r="S161" s="296"/>
      <c r="T161" s="296"/>
      <c r="U161" s="296"/>
      <c r="V161" s="296"/>
      <c r="W161" s="296"/>
      <c r="X161" s="296"/>
      <c r="Y161" s="296"/>
      <c r="Z161" s="296"/>
      <c r="AA161" s="296"/>
      <c r="AB161" s="296"/>
      <c r="AC161" s="296"/>
      <c r="AD161" s="296"/>
      <c r="AE161" s="296"/>
      <c r="AF161" s="296"/>
      <c r="AG161" s="296"/>
      <c r="AH161" s="296"/>
      <c r="AI161" s="70"/>
    </row>
    <row r="162" spans="1:35" ht="15.75" customHeight="1">
      <c r="A162" s="107"/>
      <c r="B162" s="849"/>
      <c r="C162" s="849"/>
      <c r="D162" s="117">
        <f>D367</f>
        <v>10125</v>
      </c>
      <c r="E162" s="150">
        <f t="shared" si="8"/>
        <v>3.2321417176576404E-3</v>
      </c>
      <c r="F162" s="150"/>
      <c r="G162" s="150"/>
      <c r="H162" s="608"/>
      <c r="I162" s="830"/>
      <c r="J162" s="306"/>
      <c r="K162" s="306"/>
      <c r="L162" s="306"/>
      <c r="M162" s="296"/>
      <c r="N162" s="296"/>
      <c r="O162" s="296"/>
      <c r="P162" s="296"/>
      <c r="Q162" s="296"/>
      <c r="R162" s="296"/>
      <c r="S162" s="296"/>
      <c r="T162" s="296"/>
      <c r="U162" s="296"/>
      <c r="V162" s="296"/>
      <c r="W162" s="296"/>
      <c r="X162" s="296"/>
      <c r="Y162" s="296"/>
      <c r="Z162" s="296"/>
      <c r="AA162" s="296"/>
      <c r="AB162" s="296"/>
      <c r="AC162" s="296"/>
      <c r="AD162" s="296"/>
      <c r="AE162" s="296"/>
      <c r="AF162" s="296"/>
      <c r="AG162" s="296"/>
      <c r="AH162" s="296"/>
      <c r="AI162" s="70"/>
    </row>
    <row r="163" spans="1:35" ht="15.75" customHeight="1">
      <c r="A163" s="107"/>
      <c r="B163" s="849"/>
      <c r="C163" s="839"/>
      <c r="D163" s="117">
        <f>D368</f>
        <v>2000</v>
      </c>
      <c r="E163" s="150">
        <f t="shared" si="8"/>
        <v>6.3844774669780547E-4</v>
      </c>
      <c r="F163" s="150"/>
      <c r="G163" s="150"/>
      <c r="H163" s="608"/>
      <c r="I163" s="830"/>
      <c r="J163" s="306"/>
      <c r="K163" s="306"/>
      <c r="L163" s="306"/>
      <c r="M163" s="296"/>
      <c r="N163" s="296"/>
      <c r="O163" s="296"/>
      <c r="P163" s="296"/>
      <c r="Q163" s="296"/>
      <c r="R163" s="296"/>
      <c r="S163" s="296"/>
      <c r="T163" s="296"/>
      <c r="U163" s="296"/>
      <c r="V163" s="296"/>
      <c r="W163" s="296"/>
      <c r="X163" s="296"/>
      <c r="Y163" s="296"/>
      <c r="Z163" s="296"/>
      <c r="AA163" s="296"/>
      <c r="AB163" s="296"/>
      <c r="AC163" s="296"/>
      <c r="AD163" s="296"/>
      <c r="AE163" s="296"/>
      <c r="AF163" s="296"/>
      <c r="AG163" s="296"/>
      <c r="AH163" s="296"/>
      <c r="AI163" s="70"/>
    </row>
    <row r="164" spans="1:35" ht="15.75" customHeight="1">
      <c r="A164" s="107"/>
      <c r="B164" s="849"/>
      <c r="C164" s="597" t="s">
        <v>104</v>
      </c>
      <c r="D164" s="117">
        <f>D667</f>
        <v>29920</v>
      </c>
      <c r="E164" s="150">
        <f t="shared" si="8"/>
        <v>9.5511782905991702E-3</v>
      </c>
      <c r="F164" s="150"/>
      <c r="G164" s="150"/>
      <c r="H164" s="605" t="s">
        <v>704</v>
      </c>
      <c r="I164" s="830"/>
      <c r="J164" s="306"/>
      <c r="K164" s="306"/>
      <c r="L164" s="306"/>
      <c r="M164" s="296"/>
      <c r="N164" s="296"/>
      <c r="O164" s="296"/>
      <c r="P164" s="296"/>
      <c r="Q164" s="296"/>
      <c r="R164" s="296"/>
      <c r="S164" s="296"/>
      <c r="T164" s="296"/>
      <c r="U164" s="296"/>
      <c r="V164" s="296"/>
      <c r="W164" s="296"/>
      <c r="X164" s="296"/>
      <c r="Y164" s="296"/>
      <c r="Z164" s="296"/>
      <c r="AA164" s="296"/>
      <c r="AB164" s="296"/>
      <c r="AC164" s="296"/>
      <c r="AD164" s="296"/>
      <c r="AE164" s="296"/>
      <c r="AF164" s="296"/>
      <c r="AG164" s="296"/>
      <c r="AH164" s="296"/>
      <c r="AI164" s="70"/>
    </row>
    <row r="165" spans="1:35" ht="15.75" customHeight="1">
      <c r="A165" s="107"/>
      <c r="B165" s="849"/>
      <c r="C165" s="849"/>
      <c r="D165" s="117">
        <f>D688</f>
        <v>100789</v>
      </c>
      <c r="E165" s="150">
        <f t="shared" si="8"/>
        <v>3.217425497096256E-2</v>
      </c>
      <c r="F165" s="150"/>
      <c r="G165" s="150"/>
      <c r="H165" s="605" t="s">
        <v>705</v>
      </c>
      <c r="I165" s="830"/>
      <c r="J165" s="306"/>
      <c r="K165" s="306"/>
      <c r="L165" s="306"/>
      <c r="M165" s="296"/>
      <c r="N165" s="296"/>
      <c r="O165" s="296"/>
      <c r="P165" s="296"/>
      <c r="Q165" s="296"/>
      <c r="R165" s="296"/>
      <c r="S165" s="296"/>
      <c r="T165" s="296"/>
      <c r="U165" s="296"/>
      <c r="V165" s="296"/>
      <c r="W165" s="296"/>
      <c r="X165" s="296"/>
      <c r="Y165" s="296"/>
      <c r="Z165" s="296"/>
      <c r="AA165" s="296"/>
      <c r="AB165" s="296"/>
      <c r="AC165" s="296"/>
      <c r="AD165" s="296"/>
      <c r="AE165" s="296"/>
      <c r="AF165" s="296"/>
      <c r="AG165" s="296"/>
      <c r="AH165" s="296"/>
      <c r="AI165" s="70"/>
    </row>
    <row r="166" spans="1:35" ht="15.75" customHeight="1">
      <c r="A166" s="107"/>
      <c r="B166" s="849"/>
      <c r="C166" s="839"/>
      <c r="D166" s="117">
        <f>D696</f>
        <v>100800</v>
      </c>
      <c r="E166" s="150">
        <f t="shared" si="8"/>
        <v>3.2177766433569399E-2</v>
      </c>
      <c r="F166" s="150"/>
      <c r="G166" s="150"/>
      <c r="H166" s="605" t="s">
        <v>706</v>
      </c>
      <c r="I166" s="830"/>
      <c r="J166" s="306"/>
      <c r="K166" s="306"/>
      <c r="L166" s="306"/>
      <c r="M166" s="296"/>
      <c r="N166" s="296"/>
      <c r="O166" s="296"/>
      <c r="P166" s="296"/>
      <c r="Q166" s="296"/>
      <c r="R166" s="296"/>
      <c r="S166" s="296"/>
      <c r="T166" s="296"/>
      <c r="U166" s="296"/>
      <c r="V166" s="296"/>
      <c r="W166" s="296"/>
      <c r="X166" s="296"/>
      <c r="Y166" s="296"/>
      <c r="Z166" s="296"/>
      <c r="AA166" s="296"/>
      <c r="AB166" s="296"/>
      <c r="AC166" s="296"/>
      <c r="AD166" s="296"/>
      <c r="AE166" s="296"/>
      <c r="AF166" s="296"/>
      <c r="AG166" s="296"/>
      <c r="AH166" s="296"/>
      <c r="AI166" s="70"/>
    </row>
    <row r="167" spans="1:35" ht="15.75" customHeight="1">
      <c r="A167" s="107"/>
      <c r="B167" s="849"/>
      <c r="C167" s="684" t="s">
        <v>70</v>
      </c>
      <c r="D167" s="163">
        <f>D464</f>
        <v>1000</v>
      </c>
      <c r="E167" s="150">
        <f t="shared" si="8"/>
        <v>3.1922387334890273E-4</v>
      </c>
      <c r="F167" s="150"/>
      <c r="G167" s="150"/>
      <c r="H167" s="844" t="s">
        <v>707</v>
      </c>
      <c r="I167" s="830"/>
      <c r="J167" s="306"/>
      <c r="K167" s="306"/>
      <c r="L167" s="306"/>
      <c r="M167" s="296"/>
      <c r="N167" s="296"/>
      <c r="O167" s="296"/>
      <c r="P167" s="296"/>
      <c r="Q167" s="296"/>
      <c r="R167" s="296"/>
      <c r="S167" s="296"/>
      <c r="T167" s="296"/>
      <c r="U167" s="296"/>
      <c r="V167" s="296"/>
      <c r="W167" s="296"/>
      <c r="X167" s="296"/>
      <c r="Y167" s="296"/>
      <c r="Z167" s="296"/>
      <c r="AA167" s="296"/>
      <c r="AB167" s="296"/>
      <c r="AC167" s="296"/>
      <c r="AD167" s="296"/>
      <c r="AE167" s="296"/>
      <c r="AF167" s="296"/>
      <c r="AG167" s="296"/>
      <c r="AH167" s="296"/>
      <c r="AI167" s="70"/>
    </row>
    <row r="168" spans="1:35" ht="15.75" customHeight="1">
      <c r="A168" s="107"/>
      <c r="B168" s="849"/>
      <c r="C168" s="849"/>
      <c r="D168" s="163">
        <f>D468</f>
        <v>4000</v>
      </c>
      <c r="E168" s="150">
        <f t="shared" si="8"/>
        <v>1.2768954933956109E-3</v>
      </c>
      <c r="F168" s="150"/>
      <c r="G168" s="150"/>
      <c r="H168" s="845" t="s">
        <v>708</v>
      </c>
      <c r="I168" s="830"/>
      <c r="J168" s="306"/>
      <c r="K168" s="306"/>
      <c r="L168" s="306"/>
      <c r="M168" s="296"/>
      <c r="N168" s="296"/>
      <c r="O168" s="296"/>
      <c r="P168" s="296"/>
      <c r="Q168" s="296"/>
      <c r="R168" s="296"/>
      <c r="S168" s="296"/>
      <c r="T168" s="296"/>
      <c r="U168" s="296"/>
      <c r="V168" s="296"/>
      <c r="W168" s="296"/>
      <c r="X168" s="296"/>
      <c r="Y168" s="296"/>
      <c r="Z168" s="296"/>
      <c r="AA168" s="296"/>
      <c r="AB168" s="296"/>
      <c r="AC168" s="296"/>
      <c r="AD168" s="296"/>
      <c r="AE168" s="296"/>
      <c r="AF168" s="296"/>
      <c r="AG168" s="296"/>
      <c r="AH168" s="296"/>
      <c r="AI168" s="70"/>
    </row>
    <row r="169" spans="1:35" ht="15.75" customHeight="1">
      <c r="A169" s="107"/>
      <c r="B169" s="849"/>
      <c r="C169" s="849"/>
      <c r="D169" s="163">
        <f>D475</f>
        <v>13500</v>
      </c>
      <c r="E169" s="150">
        <f t="shared" si="8"/>
        <v>4.3095222902101871E-3</v>
      </c>
      <c r="F169" s="150"/>
      <c r="G169" s="150"/>
      <c r="H169" s="845" t="s">
        <v>709</v>
      </c>
      <c r="I169" s="830"/>
      <c r="J169" s="306"/>
      <c r="K169" s="306"/>
      <c r="L169" s="306"/>
      <c r="M169" s="296"/>
      <c r="N169" s="296"/>
      <c r="O169" s="296"/>
      <c r="P169" s="296"/>
      <c r="Q169" s="296"/>
      <c r="R169" s="296"/>
      <c r="S169" s="296"/>
      <c r="T169" s="296"/>
      <c r="U169" s="296"/>
      <c r="V169" s="296"/>
      <c r="W169" s="296"/>
      <c r="X169" s="296"/>
      <c r="Y169" s="296"/>
      <c r="Z169" s="296"/>
      <c r="AA169" s="296"/>
      <c r="AB169" s="296"/>
      <c r="AC169" s="296"/>
      <c r="AD169" s="296"/>
      <c r="AE169" s="296"/>
      <c r="AF169" s="296"/>
      <c r="AG169" s="296"/>
      <c r="AH169" s="296"/>
      <c r="AI169" s="70"/>
    </row>
    <row r="170" spans="1:35" ht="15.75" customHeight="1">
      <c r="A170" s="107"/>
      <c r="B170" s="849"/>
      <c r="C170" s="849"/>
      <c r="D170" s="163">
        <f>D477</f>
        <v>13200</v>
      </c>
      <c r="E170" s="150">
        <f t="shared" si="8"/>
        <v>4.2137551282055161E-3</v>
      </c>
      <c r="F170" s="150"/>
      <c r="G170" s="150"/>
      <c r="H170" s="845" t="s">
        <v>710</v>
      </c>
      <c r="I170" s="830"/>
      <c r="J170" s="306"/>
      <c r="K170" s="306"/>
      <c r="L170" s="306"/>
      <c r="M170" s="296"/>
      <c r="N170" s="296"/>
      <c r="O170" s="296"/>
      <c r="P170" s="296"/>
      <c r="Q170" s="296"/>
      <c r="R170" s="296"/>
      <c r="S170" s="296"/>
      <c r="T170" s="296"/>
      <c r="U170" s="296"/>
      <c r="V170" s="296"/>
      <c r="W170" s="296"/>
      <c r="X170" s="296"/>
      <c r="Y170" s="296"/>
      <c r="Z170" s="296"/>
      <c r="AA170" s="296"/>
      <c r="AB170" s="296"/>
      <c r="AC170" s="296"/>
      <c r="AD170" s="296"/>
      <c r="AE170" s="296"/>
      <c r="AF170" s="296"/>
      <c r="AG170" s="296"/>
      <c r="AH170" s="296"/>
      <c r="AI170" s="70"/>
    </row>
    <row r="171" spans="1:35" ht="15.75" customHeight="1">
      <c r="A171" s="107"/>
      <c r="B171" s="849"/>
      <c r="C171" s="849"/>
      <c r="D171" s="163">
        <f>D486</f>
        <v>38295</v>
      </c>
      <c r="E171" s="150">
        <f t="shared" si="8"/>
        <v>1.222467822989623E-2</v>
      </c>
      <c r="F171" s="150"/>
      <c r="G171" s="150"/>
      <c r="H171" s="851" t="s">
        <v>711</v>
      </c>
      <c r="I171" s="830"/>
      <c r="J171" s="306"/>
      <c r="K171" s="306"/>
      <c r="L171" s="306"/>
      <c r="M171" s="296"/>
      <c r="N171" s="296"/>
      <c r="O171" s="296"/>
      <c r="P171" s="296"/>
      <c r="Q171" s="296"/>
      <c r="R171" s="296"/>
      <c r="S171" s="296"/>
      <c r="T171" s="296"/>
      <c r="U171" s="296"/>
      <c r="V171" s="296"/>
      <c r="W171" s="296"/>
      <c r="X171" s="296"/>
      <c r="Y171" s="296"/>
      <c r="Z171" s="296"/>
      <c r="AA171" s="296"/>
      <c r="AB171" s="296"/>
      <c r="AC171" s="296"/>
      <c r="AD171" s="296"/>
      <c r="AE171" s="296"/>
      <c r="AF171" s="296"/>
      <c r="AG171" s="296"/>
      <c r="AH171" s="296"/>
      <c r="AI171" s="70"/>
    </row>
    <row r="172" spans="1:35" ht="15.75" customHeight="1">
      <c r="A172" s="107"/>
      <c r="B172" s="849"/>
      <c r="C172" s="849"/>
      <c r="D172" s="163">
        <f>D495</f>
        <v>32350</v>
      </c>
      <c r="E172" s="150">
        <f t="shared" si="8"/>
        <v>1.0326892302837004E-2</v>
      </c>
      <c r="F172" s="150"/>
      <c r="G172" s="150"/>
      <c r="H172" s="845" t="s">
        <v>712</v>
      </c>
      <c r="I172" s="830"/>
      <c r="J172" s="306"/>
      <c r="K172" s="306"/>
      <c r="L172" s="306"/>
      <c r="M172" s="296"/>
      <c r="N172" s="296"/>
      <c r="O172" s="296"/>
      <c r="P172" s="296"/>
      <c r="Q172" s="296"/>
      <c r="R172" s="296"/>
      <c r="S172" s="296"/>
      <c r="T172" s="296"/>
      <c r="U172" s="296"/>
      <c r="V172" s="296"/>
      <c r="W172" s="296"/>
      <c r="X172" s="296"/>
      <c r="Y172" s="296"/>
      <c r="Z172" s="296"/>
      <c r="AA172" s="296"/>
      <c r="AB172" s="296"/>
      <c r="AC172" s="296"/>
      <c r="AD172" s="296"/>
      <c r="AE172" s="296"/>
      <c r="AF172" s="296"/>
      <c r="AG172" s="296"/>
      <c r="AH172" s="296"/>
      <c r="AI172" s="70"/>
    </row>
    <row r="173" spans="1:35" ht="15.75" customHeight="1">
      <c r="A173" s="107"/>
      <c r="B173" s="849"/>
      <c r="C173" s="849"/>
      <c r="D173" s="163">
        <f>D503</f>
        <v>36100</v>
      </c>
      <c r="E173" s="150">
        <f t="shared" si="8"/>
        <v>1.1523981827895389E-2</v>
      </c>
      <c r="F173" s="150"/>
      <c r="G173" s="150"/>
      <c r="H173" s="845" t="s">
        <v>713</v>
      </c>
      <c r="I173" s="830"/>
      <c r="J173" s="306"/>
      <c r="K173" s="306"/>
      <c r="L173" s="306"/>
      <c r="M173" s="296"/>
      <c r="N173" s="296"/>
      <c r="O173" s="296"/>
      <c r="P173" s="296"/>
      <c r="Q173" s="296"/>
      <c r="R173" s="296"/>
      <c r="S173" s="296"/>
      <c r="T173" s="296"/>
      <c r="U173" s="296"/>
      <c r="V173" s="296"/>
      <c r="W173" s="296"/>
      <c r="X173" s="296"/>
      <c r="Y173" s="296"/>
      <c r="Z173" s="296"/>
      <c r="AA173" s="296"/>
      <c r="AB173" s="296"/>
      <c r="AC173" s="296"/>
      <c r="AD173" s="296"/>
      <c r="AE173" s="296"/>
      <c r="AF173" s="296"/>
      <c r="AG173" s="296"/>
      <c r="AH173" s="296"/>
      <c r="AI173" s="70"/>
    </row>
    <row r="174" spans="1:35" ht="15.75" customHeight="1">
      <c r="A174" s="107"/>
      <c r="B174" s="849"/>
      <c r="C174" s="849"/>
      <c r="D174" s="163">
        <f>D514</f>
        <v>13000</v>
      </c>
      <c r="E174" s="150">
        <f t="shared" si="8"/>
        <v>4.149910353535736E-3</v>
      </c>
      <c r="F174" s="150"/>
      <c r="G174" s="150"/>
      <c r="H174" s="844" t="s">
        <v>714</v>
      </c>
      <c r="I174" s="830"/>
      <c r="J174" s="306"/>
      <c r="K174" s="306"/>
      <c r="L174" s="306"/>
      <c r="M174" s="296"/>
      <c r="N174" s="296"/>
      <c r="O174" s="296"/>
      <c r="P174" s="296"/>
      <c r="Q174" s="296"/>
      <c r="R174" s="296"/>
      <c r="S174" s="296"/>
      <c r="T174" s="296"/>
      <c r="U174" s="296"/>
      <c r="V174" s="296"/>
      <c r="W174" s="296"/>
      <c r="X174" s="296"/>
      <c r="Y174" s="296"/>
      <c r="Z174" s="296"/>
      <c r="AA174" s="296"/>
      <c r="AB174" s="296"/>
      <c r="AC174" s="296"/>
      <c r="AD174" s="296"/>
      <c r="AE174" s="296"/>
      <c r="AF174" s="296"/>
      <c r="AG174" s="296"/>
      <c r="AH174" s="296"/>
      <c r="AI174" s="70"/>
    </row>
    <row r="175" spans="1:35" ht="15.75" customHeight="1">
      <c r="A175" s="107"/>
      <c r="B175" s="849"/>
      <c r="C175" s="839"/>
      <c r="D175" s="163">
        <f>D509</f>
        <v>10100</v>
      </c>
      <c r="E175" s="150">
        <f t="shared" si="8"/>
        <v>3.2241611208239178E-3</v>
      </c>
      <c r="F175" s="150"/>
      <c r="G175" s="150"/>
      <c r="H175" s="845" t="s">
        <v>715</v>
      </c>
      <c r="I175" s="830"/>
      <c r="J175" s="306"/>
      <c r="K175" s="306"/>
      <c r="L175" s="306"/>
      <c r="M175" s="296"/>
      <c r="N175" s="296"/>
      <c r="O175" s="296"/>
      <c r="P175" s="296"/>
      <c r="Q175" s="296"/>
      <c r="R175" s="296"/>
      <c r="S175" s="296"/>
      <c r="T175" s="296"/>
      <c r="U175" s="296"/>
      <c r="V175" s="296"/>
      <c r="W175" s="296"/>
      <c r="X175" s="296"/>
      <c r="Y175" s="296"/>
      <c r="Z175" s="296"/>
      <c r="AA175" s="296"/>
      <c r="AB175" s="296"/>
      <c r="AC175" s="296"/>
      <c r="AD175" s="296"/>
      <c r="AE175" s="296"/>
      <c r="AF175" s="296"/>
      <c r="AG175" s="296"/>
      <c r="AH175" s="296"/>
      <c r="AI175" s="70"/>
    </row>
    <row r="176" spans="1:35" ht="15.75" customHeight="1">
      <c r="A176" s="107"/>
      <c r="B176" s="849"/>
      <c r="C176" s="684" t="s">
        <v>14</v>
      </c>
      <c r="D176" s="163">
        <f>D549</f>
        <v>4500</v>
      </c>
      <c r="E176" s="150">
        <f t="shared" si="8"/>
        <v>1.4365074300700623E-3</v>
      </c>
      <c r="F176" s="150"/>
      <c r="G176" s="150"/>
      <c r="H176" s="844" t="s">
        <v>716</v>
      </c>
      <c r="I176" s="830"/>
      <c r="J176" s="306"/>
      <c r="K176" s="306"/>
      <c r="L176" s="306"/>
      <c r="M176" s="296"/>
      <c r="N176" s="296"/>
      <c r="O176" s="296"/>
      <c r="P176" s="296"/>
      <c r="Q176" s="296"/>
      <c r="R176" s="296"/>
      <c r="S176" s="296"/>
      <c r="T176" s="296"/>
      <c r="U176" s="296"/>
      <c r="V176" s="296"/>
      <c r="W176" s="296"/>
      <c r="X176" s="296"/>
      <c r="Y176" s="296"/>
      <c r="Z176" s="296"/>
      <c r="AA176" s="296"/>
      <c r="AB176" s="296"/>
      <c r="AC176" s="296"/>
      <c r="AD176" s="296"/>
      <c r="AE176" s="296"/>
      <c r="AF176" s="296"/>
      <c r="AG176" s="296"/>
      <c r="AH176" s="296"/>
      <c r="AI176" s="70"/>
    </row>
    <row r="177" spans="1:35" ht="15.75" customHeight="1">
      <c r="A177" s="107"/>
      <c r="B177" s="849"/>
      <c r="C177" s="849"/>
      <c r="D177" s="163">
        <f>D559</f>
        <v>6280</v>
      </c>
      <c r="E177" s="150">
        <f t="shared" si="8"/>
        <v>2.0047259246311093E-3</v>
      </c>
      <c r="F177" s="150"/>
      <c r="G177" s="150"/>
      <c r="H177" s="845" t="s">
        <v>717</v>
      </c>
      <c r="I177" s="830"/>
      <c r="J177" s="306"/>
      <c r="K177" s="306"/>
      <c r="L177" s="306"/>
      <c r="M177" s="296"/>
      <c r="N177" s="296"/>
      <c r="O177" s="296"/>
      <c r="P177" s="296"/>
      <c r="Q177" s="296"/>
      <c r="R177" s="296"/>
      <c r="S177" s="296"/>
      <c r="T177" s="296"/>
      <c r="U177" s="296"/>
      <c r="V177" s="296"/>
      <c r="W177" s="296"/>
      <c r="X177" s="296"/>
      <c r="Y177" s="296"/>
      <c r="Z177" s="296"/>
      <c r="AA177" s="296"/>
      <c r="AB177" s="296"/>
      <c r="AC177" s="296"/>
      <c r="AD177" s="296"/>
      <c r="AE177" s="296"/>
      <c r="AF177" s="296"/>
      <c r="AG177" s="296"/>
      <c r="AH177" s="296"/>
      <c r="AI177" s="70"/>
    </row>
    <row r="178" spans="1:35" ht="15.75" customHeight="1">
      <c r="A178" s="107"/>
      <c r="B178" s="849"/>
      <c r="C178" s="849"/>
      <c r="D178" s="163">
        <f>D572</f>
        <v>334600</v>
      </c>
      <c r="E178" s="150">
        <f t="shared" si="8"/>
        <v>0.10681230802254285</v>
      </c>
      <c r="F178" s="150"/>
      <c r="G178" s="150"/>
      <c r="H178" s="845" t="s">
        <v>718</v>
      </c>
      <c r="I178" s="830"/>
      <c r="J178" s="306"/>
      <c r="K178" s="306"/>
      <c r="L178" s="306"/>
      <c r="M178" s="296"/>
      <c r="N178" s="296"/>
      <c r="O178" s="296"/>
      <c r="P178" s="296"/>
      <c r="Q178" s="296"/>
      <c r="R178" s="296"/>
      <c r="S178" s="296"/>
      <c r="T178" s="296"/>
      <c r="U178" s="296"/>
      <c r="V178" s="296"/>
      <c r="W178" s="296"/>
      <c r="X178" s="296"/>
      <c r="Y178" s="296"/>
      <c r="Z178" s="296"/>
      <c r="AA178" s="296"/>
      <c r="AB178" s="296"/>
      <c r="AC178" s="296"/>
      <c r="AD178" s="296"/>
      <c r="AE178" s="296"/>
      <c r="AF178" s="296"/>
      <c r="AG178" s="296"/>
      <c r="AH178" s="296"/>
      <c r="AI178" s="70"/>
    </row>
    <row r="179" spans="1:35" ht="15.75" customHeight="1">
      <c r="A179" s="107"/>
      <c r="B179" s="839"/>
      <c r="C179" s="839"/>
      <c r="D179" s="163">
        <f>D556</f>
        <v>114200</v>
      </c>
      <c r="E179" s="150">
        <f t="shared" si="8"/>
        <v>3.6455366336444694E-2</v>
      </c>
      <c r="F179" s="150"/>
      <c r="G179" s="150"/>
      <c r="H179" s="848" t="s">
        <v>719</v>
      </c>
      <c r="I179" s="830"/>
      <c r="J179" s="306"/>
      <c r="K179" s="306"/>
      <c r="L179" s="306"/>
      <c r="M179" s="296"/>
      <c r="N179" s="296"/>
      <c r="O179" s="296"/>
      <c r="P179" s="296"/>
      <c r="Q179" s="296"/>
      <c r="R179" s="296"/>
      <c r="S179" s="296"/>
      <c r="T179" s="296"/>
      <c r="U179" s="296"/>
      <c r="V179" s="296"/>
      <c r="W179" s="296"/>
      <c r="X179" s="296"/>
      <c r="Y179" s="296"/>
      <c r="Z179" s="296"/>
      <c r="AA179" s="296"/>
      <c r="AB179" s="296"/>
      <c r="AC179" s="296"/>
      <c r="AD179" s="296"/>
      <c r="AE179" s="296"/>
      <c r="AF179" s="296"/>
      <c r="AG179" s="296"/>
      <c r="AH179" s="296"/>
      <c r="AI179" s="70"/>
    </row>
    <row r="180" spans="1:35" ht="15.75" customHeight="1">
      <c r="A180" s="107"/>
      <c r="B180" s="741" t="s">
        <v>579</v>
      </c>
      <c r="C180" s="830"/>
      <c r="D180" s="165">
        <f>SUM(D139:D179)</f>
        <v>2186974</v>
      </c>
      <c r="E180" s="152">
        <f t="shared" si="8"/>
        <v>0.69813431119334324</v>
      </c>
      <c r="F180" s="152"/>
      <c r="G180" s="152"/>
      <c r="H180" s="647"/>
      <c r="I180" s="830"/>
      <c r="J180" s="306"/>
      <c r="K180" s="306"/>
      <c r="L180" s="306"/>
      <c r="M180" s="296"/>
      <c r="N180" s="296"/>
      <c r="O180" s="296"/>
      <c r="P180" s="296"/>
      <c r="Q180" s="296"/>
      <c r="R180" s="296"/>
      <c r="S180" s="296"/>
      <c r="T180" s="296"/>
      <c r="U180" s="296"/>
      <c r="V180" s="296"/>
      <c r="W180" s="296"/>
      <c r="X180" s="296"/>
      <c r="Y180" s="296"/>
      <c r="Z180" s="296"/>
      <c r="AA180" s="296"/>
      <c r="AB180" s="296"/>
      <c r="AC180" s="296"/>
      <c r="AD180" s="296"/>
      <c r="AE180" s="296"/>
      <c r="AF180" s="296"/>
      <c r="AG180" s="296"/>
      <c r="AH180" s="296"/>
      <c r="AI180" s="70"/>
    </row>
    <row r="181" spans="1:35" ht="15.75" customHeight="1">
      <c r="A181" s="107"/>
      <c r="B181" s="747" t="s">
        <v>720</v>
      </c>
      <c r="C181" s="89" t="s">
        <v>16</v>
      </c>
      <c r="D181" s="117">
        <f>D414</f>
        <v>89380</v>
      </c>
      <c r="E181" s="150">
        <f t="shared" si="8"/>
        <v>2.8532229799924928E-2</v>
      </c>
      <c r="F181" s="150"/>
      <c r="G181" s="150"/>
      <c r="H181" s="605" t="s">
        <v>721</v>
      </c>
      <c r="I181" s="830"/>
      <c r="J181" s="306"/>
      <c r="K181" s="306"/>
      <c r="L181" s="306"/>
      <c r="M181" s="296"/>
      <c r="N181" s="296"/>
      <c r="O181" s="296"/>
      <c r="P181" s="296"/>
      <c r="Q181" s="296"/>
      <c r="R181" s="296"/>
      <c r="S181" s="296"/>
      <c r="T181" s="296"/>
      <c r="U181" s="296"/>
      <c r="V181" s="296"/>
      <c r="W181" s="296"/>
      <c r="X181" s="296"/>
      <c r="Y181" s="296"/>
      <c r="Z181" s="296"/>
      <c r="AA181" s="296"/>
      <c r="AB181" s="296"/>
      <c r="AC181" s="296"/>
      <c r="AD181" s="296"/>
      <c r="AE181" s="296"/>
      <c r="AF181" s="296"/>
      <c r="AG181" s="296"/>
      <c r="AH181" s="296"/>
      <c r="AI181" s="70"/>
    </row>
    <row r="182" spans="1:35" ht="15.75" customHeight="1">
      <c r="A182" s="107"/>
      <c r="B182" s="839"/>
      <c r="C182" s="166" t="s">
        <v>20</v>
      </c>
      <c r="D182" s="113">
        <f>D329</f>
        <v>2500</v>
      </c>
      <c r="E182" s="167">
        <f t="shared" si="8"/>
        <v>7.9805968337225684E-4</v>
      </c>
      <c r="F182" s="312"/>
      <c r="G182" s="312"/>
      <c r="H182" s="646" t="s">
        <v>722</v>
      </c>
      <c r="I182" s="830"/>
      <c r="J182" s="306"/>
      <c r="K182" s="306"/>
      <c r="L182" s="306"/>
      <c r="M182" s="296"/>
      <c r="N182" s="296"/>
      <c r="O182" s="296"/>
      <c r="P182" s="296"/>
      <c r="Q182" s="296"/>
      <c r="R182" s="296"/>
      <c r="S182" s="296"/>
      <c r="T182" s="296"/>
      <c r="U182" s="296"/>
      <c r="V182" s="296"/>
      <c r="W182" s="296"/>
      <c r="X182" s="296"/>
      <c r="Y182" s="296"/>
      <c r="Z182" s="296"/>
      <c r="AA182" s="296"/>
      <c r="AB182" s="296"/>
      <c r="AC182" s="296"/>
      <c r="AD182" s="296"/>
      <c r="AE182" s="296"/>
      <c r="AF182" s="296"/>
      <c r="AG182" s="296"/>
      <c r="AH182" s="296"/>
      <c r="AI182" s="70"/>
    </row>
    <row r="183" spans="1:35" ht="15.75" customHeight="1">
      <c r="A183" s="107"/>
      <c r="B183" s="741" t="s">
        <v>579</v>
      </c>
      <c r="C183" s="830"/>
      <c r="D183" s="115">
        <f>D181+D182</f>
        <v>91880</v>
      </c>
      <c r="E183" s="152">
        <f t="shared" si="8"/>
        <v>2.9330289483297182E-2</v>
      </c>
      <c r="F183" s="152"/>
      <c r="G183" s="152"/>
      <c r="H183" s="647"/>
      <c r="I183" s="830"/>
      <c r="J183" s="306"/>
      <c r="K183" s="306"/>
      <c r="L183" s="306"/>
      <c r="M183" s="296"/>
      <c r="N183" s="296"/>
      <c r="O183" s="296"/>
      <c r="P183" s="296"/>
      <c r="Q183" s="296"/>
      <c r="R183" s="296"/>
      <c r="S183" s="296"/>
      <c r="T183" s="296"/>
      <c r="U183" s="296"/>
      <c r="V183" s="296"/>
      <c r="W183" s="296"/>
      <c r="X183" s="296"/>
      <c r="Y183" s="296"/>
      <c r="Z183" s="296"/>
      <c r="AA183" s="296"/>
      <c r="AB183" s="296"/>
      <c r="AC183" s="296"/>
      <c r="AD183" s="296"/>
      <c r="AE183" s="296"/>
      <c r="AF183" s="296"/>
      <c r="AG183" s="296"/>
      <c r="AH183" s="296"/>
      <c r="AI183" s="70"/>
    </row>
    <row r="184" spans="1:35" ht="15.75" customHeight="1">
      <c r="A184" s="107"/>
      <c r="B184" s="597" t="s">
        <v>668</v>
      </c>
      <c r="C184" s="89" t="s">
        <v>7</v>
      </c>
      <c r="D184" s="117">
        <f>D285</f>
        <v>835</v>
      </c>
      <c r="E184" s="150">
        <f t="shared" si="8"/>
        <v>2.6655193424633379E-4</v>
      </c>
      <c r="F184" s="150"/>
      <c r="G184" s="150"/>
      <c r="H184" s="605"/>
      <c r="I184" s="830"/>
      <c r="J184" s="306"/>
      <c r="K184" s="306"/>
      <c r="L184" s="306"/>
      <c r="M184" s="296"/>
      <c r="N184" s="296"/>
      <c r="O184" s="296"/>
      <c r="P184" s="296"/>
      <c r="Q184" s="296"/>
      <c r="R184" s="296"/>
      <c r="S184" s="296"/>
      <c r="T184" s="296"/>
      <c r="U184" s="296"/>
      <c r="V184" s="296"/>
      <c r="W184" s="296"/>
      <c r="X184" s="296"/>
      <c r="Y184" s="296"/>
      <c r="Z184" s="296"/>
      <c r="AA184" s="296"/>
      <c r="AB184" s="296"/>
      <c r="AC184" s="296"/>
      <c r="AD184" s="296"/>
      <c r="AE184" s="296"/>
      <c r="AF184" s="296"/>
      <c r="AG184" s="296"/>
      <c r="AH184" s="296"/>
      <c r="AI184" s="70"/>
    </row>
    <row r="185" spans="1:35" ht="15.75" customHeight="1">
      <c r="A185" s="107"/>
      <c r="B185" s="849"/>
      <c r="C185" s="89" t="s">
        <v>20</v>
      </c>
      <c r="D185" s="117">
        <f>D340</f>
        <v>4500</v>
      </c>
      <c r="E185" s="150">
        <f t="shared" si="8"/>
        <v>1.4365074300700623E-3</v>
      </c>
      <c r="F185" s="150"/>
      <c r="G185" s="150"/>
      <c r="H185" s="605"/>
      <c r="I185" s="830"/>
      <c r="J185" s="306"/>
      <c r="K185" s="306"/>
      <c r="L185" s="306"/>
      <c r="M185" s="296"/>
      <c r="N185" s="296"/>
      <c r="O185" s="296"/>
      <c r="P185" s="296"/>
      <c r="Q185" s="296"/>
      <c r="R185" s="296"/>
      <c r="S185" s="296"/>
      <c r="T185" s="296"/>
      <c r="U185" s="296"/>
      <c r="V185" s="296"/>
      <c r="W185" s="296"/>
      <c r="X185" s="296"/>
      <c r="Y185" s="296"/>
      <c r="Z185" s="296"/>
      <c r="AA185" s="296"/>
      <c r="AB185" s="296"/>
      <c r="AC185" s="296"/>
      <c r="AD185" s="296"/>
      <c r="AE185" s="296"/>
      <c r="AF185" s="296"/>
      <c r="AG185" s="296"/>
      <c r="AH185" s="296"/>
      <c r="AI185" s="70"/>
    </row>
    <row r="186" spans="1:35" ht="15.75" customHeight="1">
      <c r="A186" s="107"/>
      <c r="B186" s="849"/>
      <c r="C186" s="79" t="s">
        <v>57</v>
      </c>
      <c r="D186" s="117">
        <f>D374</f>
        <v>7655.7894736842109</v>
      </c>
      <c r="E186" s="150">
        <f t="shared" si="8"/>
        <v>2.4439107693332313E-3</v>
      </c>
      <c r="F186" s="150"/>
      <c r="G186" s="150"/>
      <c r="H186" s="605"/>
      <c r="I186" s="830"/>
      <c r="J186" s="306"/>
      <c r="K186" s="306"/>
      <c r="L186" s="306"/>
      <c r="M186" s="296"/>
      <c r="N186" s="296"/>
      <c r="O186" s="296"/>
      <c r="P186" s="296"/>
      <c r="Q186" s="296"/>
      <c r="R186" s="296"/>
      <c r="S186" s="296"/>
      <c r="T186" s="296"/>
      <c r="U186" s="296"/>
      <c r="V186" s="296"/>
      <c r="W186" s="296"/>
      <c r="X186" s="296"/>
      <c r="Y186" s="296"/>
      <c r="Z186" s="296"/>
      <c r="AA186" s="296"/>
      <c r="AB186" s="296"/>
      <c r="AC186" s="296"/>
      <c r="AD186" s="296"/>
      <c r="AE186" s="296"/>
      <c r="AF186" s="296"/>
      <c r="AG186" s="296"/>
      <c r="AH186" s="296"/>
      <c r="AI186" s="70"/>
    </row>
    <row r="187" spans="1:35" ht="15.75" customHeight="1">
      <c r="A187" s="107"/>
      <c r="B187" s="849"/>
      <c r="C187" s="79" t="s">
        <v>16</v>
      </c>
      <c r="D187" s="117">
        <f>D448</f>
        <v>18000</v>
      </c>
      <c r="E187" s="150">
        <f t="shared" si="8"/>
        <v>5.7460297202802492E-3</v>
      </c>
      <c r="F187" s="150"/>
      <c r="G187" s="150"/>
      <c r="H187" s="605"/>
      <c r="I187" s="830"/>
      <c r="J187" s="306"/>
      <c r="K187" s="306"/>
      <c r="L187" s="306"/>
      <c r="M187" s="296"/>
      <c r="N187" s="296"/>
      <c r="O187" s="296"/>
      <c r="P187" s="296"/>
      <c r="Q187" s="296"/>
      <c r="R187" s="296"/>
      <c r="S187" s="296"/>
      <c r="T187" s="296"/>
      <c r="U187" s="296"/>
      <c r="V187" s="296"/>
      <c r="W187" s="296"/>
      <c r="X187" s="296"/>
      <c r="Y187" s="296"/>
      <c r="Z187" s="296"/>
      <c r="AA187" s="296"/>
      <c r="AB187" s="296"/>
      <c r="AC187" s="296"/>
      <c r="AD187" s="296"/>
      <c r="AE187" s="296"/>
      <c r="AF187" s="296"/>
      <c r="AG187" s="296"/>
      <c r="AH187" s="296"/>
      <c r="AI187" s="70"/>
    </row>
    <row r="188" spans="1:35" ht="15.75" customHeight="1">
      <c r="A188" s="107"/>
      <c r="B188" s="849"/>
      <c r="C188" s="79" t="s">
        <v>70</v>
      </c>
      <c r="D188" s="117">
        <f>D515</f>
        <v>8292</v>
      </c>
      <c r="E188" s="150">
        <f t="shared" si="8"/>
        <v>2.6470043578091015E-3</v>
      </c>
      <c r="F188" s="150"/>
      <c r="G188" s="150"/>
      <c r="H188" s="605"/>
      <c r="I188" s="830"/>
      <c r="J188" s="306"/>
      <c r="K188" s="306"/>
      <c r="L188" s="306"/>
      <c r="M188" s="296"/>
      <c r="N188" s="296"/>
      <c r="O188" s="296"/>
      <c r="P188" s="296"/>
      <c r="Q188" s="296"/>
      <c r="R188" s="296"/>
      <c r="S188" s="296"/>
      <c r="T188" s="296"/>
      <c r="U188" s="296"/>
      <c r="V188" s="296"/>
      <c r="W188" s="296"/>
      <c r="X188" s="296"/>
      <c r="Y188" s="296"/>
      <c r="Z188" s="296"/>
      <c r="AA188" s="296"/>
      <c r="AB188" s="296"/>
      <c r="AC188" s="296"/>
      <c r="AD188" s="296"/>
      <c r="AE188" s="296"/>
      <c r="AF188" s="296"/>
      <c r="AG188" s="296"/>
      <c r="AH188" s="296"/>
      <c r="AI188" s="70"/>
    </row>
    <row r="189" spans="1:35" ht="15.75" customHeight="1">
      <c r="A189" s="107"/>
      <c r="B189" s="849"/>
      <c r="C189" s="79" t="s">
        <v>76</v>
      </c>
      <c r="D189" s="117">
        <f>D530</f>
        <v>250</v>
      </c>
      <c r="E189" s="150">
        <f t="shared" si="8"/>
        <v>7.9805968337225684E-5</v>
      </c>
      <c r="F189" s="150"/>
      <c r="G189" s="150"/>
      <c r="H189" s="605"/>
      <c r="I189" s="830"/>
      <c r="J189" s="306"/>
      <c r="K189" s="306"/>
      <c r="L189" s="306"/>
      <c r="M189" s="296"/>
      <c r="N189" s="296"/>
      <c r="O189" s="296"/>
      <c r="P189" s="296"/>
      <c r="Q189" s="296"/>
      <c r="R189" s="296"/>
      <c r="S189" s="296"/>
      <c r="T189" s="296"/>
      <c r="U189" s="296"/>
      <c r="V189" s="296"/>
      <c r="W189" s="296"/>
      <c r="X189" s="296"/>
      <c r="Y189" s="296"/>
      <c r="Z189" s="296"/>
      <c r="AA189" s="296"/>
      <c r="AB189" s="296"/>
      <c r="AC189" s="296"/>
      <c r="AD189" s="296"/>
      <c r="AE189" s="296"/>
      <c r="AF189" s="296"/>
      <c r="AG189" s="296"/>
      <c r="AH189" s="296"/>
      <c r="AI189" s="70"/>
    </row>
    <row r="190" spans="1:35" ht="15.75" customHeight="1">
      <c r="A190" s="107"/>
      <c r="B190" s="849"/>
      <c r="C190" s="79" t="s">
        <v>14</v>
      </c>
      <c r="D190" s="117">
        <f>D573</f>
        <v>21609</v>
      </c>
      <c r="E190" s="150">
        <f t="shared" si="8"/>
        <v>6.8981086791964396E-3</v>
      </c>
      <c r="F190" s="150"/>
      <c r="G190" s="150"/>
      <c r="H190" s="605"/>
      <c r="I190" s="830"/>
      <c r="J190" s="306"/>
      <c r="K190" s="306"/>
      <c r="L190" s="306"/>
      <c r="M190" s="296"/>
      <c r="N190" s="296"/>
      <c r="O190" s="296"/>
      <c r="P190" s="296"/>
      <c r="Q190" s="296"/>
      <c r="R190" s="296"/>
      <c r="S190" s="296"/>
      <c r="T190" s="296"/>
      <c r="U190" s="296"/>
      <c r="V190" s="296"/>
      <c r="W190" s="296"/>
      <c r="X190" s="296"/>
      <c r="Y190" s="296"/>
      <c r="Z190" s="296"/>
      <c r="AA190" s="296"/>
      <c r="AB190" s="296"/>
      <c r="AC190" s="296"/>
      <c r="AD190" s="296"/>
      <c r="AE190" s="296"/>
      <c r="AF190" s="296"/>
      <c r="AG190" s="296"/>
      <c r="AH190" s="296"/>
      <c r="AI190" s="70"/>
    </row>
    <row r="191" spans="1:35" ht="15.75" customHeight="1">
      <c r="A191" s="107"/>
      <c r="B191" s="849"/>
      <c r="C191" s="79" t="s">
        <v>86</v>
      </c>
      <c r="D191" s="117">
        <f>D609</f>
        <v>1000</v>
      </c>
      <c r="E191" s="150">
        <f t="shared" si="8"/>
        <v>3.1922387334890273E-4</v>
      </c>
      <c r="F191" s="150"/>
      <c r="G191" s="150"/>
      <c r="H191" s="605"/>
      <c r="I191" s="830"/>
      <c r="J191" s="306"/>
      <c r="K191" s="306"/>
      <c r="L191" s="306"/>
      <c r="M191" s="296"/>
      <c r="N191" s="296"/>
      <c r="O191" s="296"/>
      <c r="P191" s="296"/>
      <c r="Q191" s="296"/>
      <c r="R191" s="296"/>
      <c r="S191" s="296"/>
      <c r="T191" s="296"/>
      <c r="U191" s="296"/>
      <c r="V191" s="296"/>
      <c r="W191" s="296"/>
      <c r="X191" s="296"/>
      <c r="Y191" s="296"/>
      <c r="Z191" s="296"/>
      <c r="AA191" s="296"/>
      <c r="AB191" s="296"/>
      <c r="AC191" s="296"/>
      <c r="AD191" s="296"/>
      <c r="AE191" s="296"/>
      <c r="AF191" s="296"/>
      <c r="AG191" s="296"/>
      <c r="AH191" s="296"/>
      <c r="AI191" s="70"/>
    </row>
    <row r="192" spans="1:35" ht="15.75" customHeight="1">
      <c r="A192" s="107"/>
      <c r="B192" s="849"/>
      <c r="C192" s="79" t="s">
        <v>91</v>
      </c>
      <c r="D192" s="117">
        <f>D624</f>
        <v>200</v>
      </c>
      <c r="E192" s="150">
        <f t="shared" si="8"/>
        <v>6.3844774669780547E-5</v>
      </c>
      <c r="F192" s="150"/>
      <c r="G192" s="150"/>
      <c r="H192" s="605"/>
      <c r="I192" s="830"/>
      <c r="J192" s="306"/>
      <c r="K192" s="306"/>
      <c r="L192" s="306"/>
      <c r="M192" s="296"/>
      <c r="N192" s="296"/>
      <c r="O192" s="296"/>
      <c r="P192" s="296"/>
      <c r="Q192" s="296"/>
      <c r="R192" s="296"/>
      <c r="S192" s="296"/>
      <c r="T192" s="296"/>
      <c r="U192" s="296"/>
      <c r="V192" s="296"/>
      <c r="W192" s="296"/>
      <c r="X192" s="296"/>
      <c r="Y192" s="296"/>
      <c r="Z192" s="296"/>
      <c r="AA192" s="296"/>
      <c r="AB192" s="296"/>
      <c r="AC192" s="296"/>
      <c r="AD192" s="296"/>
      <c r="AE192" s="296"/>
      <c r="AF192" s="296"/>
      <c r="AG192" s="296"/>
      <c r="AH192" s="296"/>
      <c r="AI192" s="70"/>
    </row>
    <row r="193" spans="1:35" ht="15.75" customHeight="1">
      <c r="A193" s="107"/>
      <c r="B193" s="849"/>
      <c r="C193" s="79" t="s">
        <v>98</v>
      </c>
      <c r="D193" s="117">
        <f>D638</f>
        <v>75</v>
      </c>
      <c r="E193" s="150">
        <f t="shared" si="8"/>
        <v>2.3941790501167705E-5</v>
      </c>
      <c r="F193" s="150"/>
      <c r="G193" s="150"/>
      <c r="H193" s="605"/>
      <c r="I193" s="830"/>
      <c r="J193" s="306"/>
      <c r="K193" s="306"/>
      <c r="L193" s="306"/>
      <c r="M193" s="296"/>
      <c r="N193" s="296"/>
      <c r="O193" s="296"/>
      <c r="P193" s="296"/>
      <c r="Q193" s="296"/>
      <c r="R193" s="296"/>
      <c r="S193" s="296"/>
      <c r="T193" s="296"/>
      <c r="U193" s="296"/>
      <c r="V193" s="296"/>
      <c r="W193" s="296"/>
      <c r="X193" s="296"/>
      <c r="Y193" s="296"/>
      <c r="Z193" s="296"/>
      <c r="AA193" s="296"/>
      <c r="AB193" s="296"/>
      <c r="AC193" s="296"/>
      <c r="AD193" s="296"/>
      <c r="AE193" s="296"/>
      <c r="AF193" s="296"/>
      <c r="AG193" s="296"/>
      <c r="AH193" s="296"/>
      <c r="AI193" s="70"/>
    </row>
    <row r="194" spans="1:35" ht="15.75" customHeight="1">
      <c r="A194" s="107"/>
      <c r="B194" s="839"/>
      <c r="C194" s="79" t="s">
        <v>104</v>
      </c>
      <c r="D194" s="117">
        <f>D697</f>
        <v>12500</v>
      </c>
      <c r="E194" s="150">
        <f t="shared" si="8"/>
        <v>3.990298416861284E-3</v>
      </c>
      <c r="F194" s="150"/>
      <c r="G194" s="150"/>
      <c r="H194" s="605"/>
      <c r="I194" s="830"/>
      <c r="J194" s="306"/>
      <c r="K194" s="306"/>
      <c r="L194" s="306"/>
      <c r="M194" s="296"/>
      <c r="N194" s="296"/>
      <c r="O194" s="296"/>
      <c r="P194" s="296"/>
      <c r="Q194" s="296"/>
      <c r="R194" s="296"/>
      <c r="S194" s="296"/>
      <c r="T194" s="296"/>
      <c r="U194" s="296"/>
      <c r="V194" s="296"/>
      <c r="W194" s="296"/>
      <c r="X194" s="296"/>
      <c r="Y194" s="296"/>
      <c r="Z194" s="296"/>
      <c r="AA194" s="296"/>
      <c r="AB194" s="296"/>
      <c r="AC194" s="296"/>
      <c r="AD194" s="296"/>
      <c r="AE194" s="296"/>
      <c r="AF194" s="296"/>
      <c r="AG194" s="296"/>
      <c r="AH194" s="296"/>
      <c r="AI194" s="70"/>
    </row>
    <row r="195" spans="1:35" ht="15.75" customHeight="1">
      <c r="A195" s="107"/>
      <c r="B195" s="744" t="s">
        <v>579</v>
      </c>
      <c r="C195" s="838"/>
      <c r="D195" s="168">
        <f>SUM(D184:D194)</f>
        <v>74916.789473684214</v>
      </c>
      <c r="E195" s="169">
        <f t="shared" si="8"/>
        <v>2.3915227714653778E-2</v>
      </c>
      <c r="F195" s="169"/>
      <c r="G195" s="169"/>
      <c r="H195" s="647"/>
      <c r="I195" s="830"/>
      <c r="J195" s="306"/>
      <c r="K195" s="306"/>
      <c r="L195" s="306"/>
      <c r="M195" s="296"/>
      <c r="N195" s="296"/>
      <c r="O195" s="296"/>
      <c r="P195" s="296"/>
      <c r="Q195" s="296"/>
      <c r="R195" s="296"/>
      <c r="S195" s="296"/>
      <c r="T195" s="296"/>
      <c r="U195" s="296"/>
      <c r="V195" s="296"/>
      <c r="W195" s="296"/>
      <c r="X195" s="296"/>
      <c r="Y195" s="296"/>
      <c r="Z195" s="296"/>
      <c r="AA195" s="296"/>
      <c r="AB195" s="296"/>
      <c r="AC195" s="296"/>
      <c r="AD195" s="296"/>
      <c r="AE195" s="296"/>
      <c r="AF195" s="296"/>
      <c r="AG195" s="296"/>
      <c r="AH195" s="296"/>
      <c r="AI195" s="70"/>
    </row>
    <row r="196" spans="1:35" ht="15.75" customHeight="1">
      <c r="A196" s="107"/>
      <c r="B196" s="743" t="s">
        <v>723</v>
      </c>
      <c r="C196" s="830"/>
      <c r="D196" s="144">
        <f>D195+D183+D137+D180</f>
        <v>2504960.789473684</v>
      </c>
      <c r="E196" s="170">
        <f t="shared" si="8"/>
        <v>0.79964328580291477</v>
      </c>
      <c r="F196" s="170"/>
      <c r="G196" s="170"/>
      <c r="H196" s="606"/>
      <c r="I196" s="830"/>
      <c r="J196" s="306"/>
      <c r="K196" s="306"/>
      <c r="L196" s="306"/>
      <c r="M196" s="296"/>
      <c r="N196" s="296"/>
      <c r="O196" s="296"/>
      <c r="P196" s="296"/>
      <c r="Q196" s="296"/>
      <c r="R196" s="296"/>
      <c r="S196" s="296"/>
      <c r="T196" s="296"/>
      <c r="U196" s="296"/>
      <c r="V196" s="296"/>
      <c r="W196" s="296"/>
      <c r="X196" s="296"/>
      <c r="Y196" s="296"/>
      <c r="Z196" s="296"/>
      <c r="AA196" s="296"/>
      <c r="AB196" s="296"/>
      <c r="AC196" s="296"/>
      <c r="AD196" s="296"/>
      <c r="AE196" s="296"/>
      <c r="AF196" s="296"/>
      <c r="AG196" s="296"/>
      <c r="AH196" s="296"/>
      <c r="AI196" s="70"/>
    </row>
    <row r="197" spans="1:35" ht="15.75" customHeight="1">
      <c r="A197" s="107"/>
      <c r="B197" s="742" t="s">
        <v>725</v>
      </c>
      <c r="C197" s="830"/>
      <c r="D197" s="119">
        <f>D113+D121+D196</f>
        <v>3132597.789473684</v>
      </c>
      <c r="E197" s="154">
        <f t="shared" si="8"/>
        <v>1</v>
      </c>
      <c r="F197" s="154"/>
      <c r="G197" s="154"/>
      <c r="H197" s="614"/>
      <c r="I197" s="830"/>
      <c r="J197" s="306"/>
      <c r="K197" s="306"/>
      <c r="L197" s="306"/>
      <c r="M197" s="296"/>
      <c r="N197" s="296"/>
      <c r="O197" s="296"/>
      <c r="P197" s="296"/>
      <c r="Q197" s="296"/>
      <c r="R197" s="296"/>
      <c r="S197" s="296"/>
      <c r="T197" s="296"/>
      <c r="U197" s="296"/>
      <c r="V197" s="296"/>
      <c r="W197" s="296"/>
      <c r="X197" s="296"/>
      <c r="Y197" s="296"/>
      <c r="Z197" s="296"/>
      <c r="AA197" s="296"/>
      <c r="AB197" s="296"/>
      <c r="AC197" s="296"/>
      <c r="AD197" s="296"/>
      <c r="AE197" s="296"/>
      <c r="AF197" s="296"/>
      <c r="AG197" s="296"/>
      <c r="AH197" s="296"/>
      <c r="AI197" s="70"/>
    </row>
    <row r="198" spans="1:35" ht="15.75" customHeight="1">
      <c r="A198" s="107"/>
      <c r="B198" s="772" t="s">
        <v>573</v>
      </c>
      <c r="C198" s="830"/>
      <c r="D198" s="121">
        <f>D94+D101+D197</f>
        <v>3483755.789473684</v>
      </c>
      <c r="E198" s="174">
        <v>1</v>
      </c>
      <c r="F198" s="174"/>
      <c r="G198" s="174"/>
      <c r="H198" s="615"/>
      <c r="I198" s="830"/>
      <c r="J198" s="306"/>
      <c r="K198" s="306"/>
      <c r="L198" s="306"/>
      <c r="M198" s="296"/>
      <c r="N198" s="296"/>
      <c r="O198" s="296"/>
      <c r="P198" s="296"/>
      <c r="Q198" s="296"/>
      <c r="R198" s="296"/>
      <c r="S198" s="296"/>
      <c r="T198" s="296"/>
      <c r="U198" s="296"/>
      <c r="V198" s="296"/>
      <c r="W198" s="296"/>
      <c r="X198" s="296"/>
      <c r="Y198" s="296"/>
      <c r="Z198" s="296"/>
      <c r="AA198" s="296"/>
      <c r="AB198" s="296"/>
      <c r="AC198" s="296"/>
      <c r="AD198" s="296"/>
      <c r="AE198" s="296"/>
      <c r="AF198" s="296"/>
      <c r="AG198" s="296"/>
      <c r="AH198" s="296"/>
      <c r="AI198" s="70"/>
    </row>
    <row r="199" spans="1:35" ht="15.75" customHeight="1">
      <c r="A199" s="107"/>
      <c r="B199" s="850"/>
      <c r="C199" s="837"/>
      <c r="D199" s="837"/>
      <c r="E199" s="837"/>
      <c r="F199" s="837"/>
      <c r="G199" s="837"/>
      <c r="H199" s="837"/>
      <c r="I199" s="838"/>
      <c r="J199" s="306"/>
      <c r="K199" s="306"/>
      <c r="L199" s="306"/>
      <c r="M199" s="296"/>
      <c r="N199" s="296"/>
      <c r="O199" s="296"/>
      <c r="P199" s="296"/>
      <c r="Q199" s="296"/>
      <c r="R199" s="296"/>
      <c r="S199" s="296"/>
      <c r="T199" s="296"/>
      <c r="U199" s="296"/>
      <c r="V199" s="296"/>
      <c r="W199" s="296"/>
      <c r="X199" s="296"/>
      <c r="Y199" s="296"/>
      <c r="Z199" s="296"/>
      <c r="AA199" s="296"/>
      <c r="AB199" s="296"/>
      <c r="AC199" s="296"/>
      <c r="AD199" s="296"/>
      <c r="AE199" s="296"/>
      <c r="AF199" s="296"/>
      <c r="AG199" s="296"/>
      <c r="AH199" s="296"/>
      <c r="AI199" s="70"/>
    </row>
    <row r="200" spans="1:35" ht="15.75" customHeight="1">
      <c r="A200" s="107"/>
      <c r="B200" s="809" t="s">
        <v>726</v>
      </c>
      <c r="C200" s="834"/>
      <c r="D200" s="834"/>
      <c r="E200" s="834"/>
      <c r="F200" s="834"/>
      <c r="G200" s="834"/>
      <c r="H200" s="834"/>
      <c r="I200" s="835"/>
      <c r="J200" s="306"/>
      <c r="K200" s="306"/>
      <c r="L200" s="306"/>
      <c r="M200" s="296"/>
      <c r="N200" s="296"/>
      <c r="O200" s="296"/>
      <c r="P200" s="296"/>
      <c r="Q200" s="296"/>
      <c r="R200" s="296"/>
      <c r="S200" s="296"/>
      <c r="T200" s="296"/>
      <c r="U200" s="296"/>
      <c r="V200" s="296"/>
      <c r="W200" s="296"/>
      <c r="X200" s="296"/>
      <c r="Y200" s="296"/>
      <c r="Z200" s="296"/>
      <c r="AA200" s="296"/>
      <c r="AB200" s="296"/>
      <c r="AC200" s="296"/>
      <c r="AD200" s="296"/>
      <c r="AE200" s="296"/>
      <c r="AF200" s="296"/>
      <c r="AG200" s="296"/>
      <c r="AH200" s="296"/>
      <c r="AI200" s="70"/>
    </row>
    <row r="201" spans="1:35" ht="15.75" customHeight="1">
      <c r="A201" s="107"/>
      <c r="B201" s="836"/>
      <c r="C201" s="837"/>
      <c r="D201" s="837"/>
      <c r="E201" s="837"/>
      <c r="F201" s="837"/>
      <c r="G201" s="837"/>
      <c r="H201" s="837"/>
      <c r="I201" s="838"/>
      <c r="J201" s="306"/>
      <c r="K201" s="306"/>
      <c r="L201" s="306"/>
      <c r="M201" s="296"/>
      <c r="N201" s="296"/>
      <c r="O201" s="296"/>
      <c r="P201" s="296"/>
      <c r="Q201" s="296"/>
      <c r="R201" s="296"/>
      <c r="S201" s="296"/>
      <c r="T201" s="296"/>
      <c r="U201" s="296"/>
      <c r="V201" s="296"/>
      <c r="W201" s="296"/>
      <c r="X201" s="296"/>
      <c r="Y201" s="296"/>
      <c r="Z201" s="296"/>
      <c r="AA201" s="296"/>
      <c r="AB201" s="296"/>
      <c r="AC201" s="296"/>
      <c r="AD201" s="296"/>
      <c r="AE201" s="296"/>
      <c r="AF201" s="296"/>
      <c r="AG201" s="296"/>
      <c r="AH201" s="296"/>
      <c r="AI201" s="70"/>
    </row>
    <row r="202" spans="1:35" ht="15.75" customHeight="1">
      <c r="A202" s="107"/>
      <c r="B202" s="600"/>
      <c r="C202" s="829"/>
      <c r="D202" s="829"/>
      <c r="E202" s="829"/>
      <c r="F202" s="829"/>
      <c r="G202" s="829"/>
      <c r="H202" s="829"/>
      <c r="I202" s="830"/>
      <c r="J202" s="306"/>
      <c r="K202" s="306"/>
      <c r="L202" s="306"/>
      <c r="M202" s="296"/>
      <c r="N202" s="296"/>
      <c r="O202" s="296"/>
      <c r="P202" s="296"/>
      <c r="Q202" s="296"/>
      <c r="R202" s="296"/>
      <c r="S202" s="296"/>
      <c r="T202" s="296"/>
      <c r="U202" s="296"/>
      <c r="V202" s="296"/>
      <c r="W202" s="296"/>
      <c r="X202" s="296"/>
      <c r="Y202" s="296"/>
      <c r="Z202" s="296"/>
      <c r="AA202" s="296"/>
      <c r="AB202" s="296"/>
      <c r="AC202" s="296"/>
      <c r="AD202" s="296"/>
      <c r="AE202" s="296"/>
      <c r="AF202" s="296"/>
      <c r="AG202" s="296"/>
      <c r="AH202" s="296"/>
      <c r="AI202" s="70"/>
    </row>
    <row r="203" spans="1:35" ht="15.75" customHeight="1">
      <c r="A203" s="107"/>
      <c r="B203" s="641" t="s">
        <v>727</v>
      </c>
      <c r="C203" s="834"/>
      <c r="D203" s="834"/>
      <c r="E203" s="834"/>
      <c r="F203" s="834"/>
      <c r="G203" s="834"/>
      <c r="H203" s="834"/>
      <c r="I203" s="835"/>
      <c r="J203" s="306"/>
      <c r="K203" s="306"/>
      <c r="L203" s="306"/>
      <c r="M203" s="296"/>
      <c r="N203" s="296"/>
      <c r="O203" s="296"/>
      <c r="P203" s="296"/>
      <c r="Q203" s="296"/>
      <c r="R203" s="296"/>
      <c r="S203" s="296"/>
      <c r="T203" s="296"/>
      <c r="U203" s="296"/>
      <c r="V203" s="296"/>
      <c r="W203" s="296"/>
      <c r="X203" s="296"/>
      <c r="Y203" s="296"/>
      <c r="Z203" s="296"/>
      <c r="AA203" s="296"/>
      <c r="AB203" s="296"/>
      <c r="AC203" s="296"/>
      <c r="AD203" s="296"/>
      <c r="AE203" s="296"/>
      <c r="AF203" s="296"/>
      <c r="AG203" s="296"/>
      <c r="AH203" s="296"/>
      <c r="AI203" s="70"/>
    </row>
    <row r="204" spans="1:35" ht="15.75" customHeight="1">
      <c r="A204" s="107"/>
      <c r="B204" s="836"/>
      <c r="C204" s="837"/>
      <c r="D204" s="837"/>
      <c r="E204" s="837"/>
      <c r="F204" s="837"/>
      <c r="G204" s="837"/>
      <c r="H204" s="837"/>
      <c r="I204" s="838"/>
      <c r="J204" s="306"/>
      <c r="K204" s="306"/>
      <c r="L204" s="306"/>
      <c r="M204" s="296"/>
      <c r="N204" s="296"/>
      <c r="O204" s="296"/>
      <c r="P204" s="296"/>
      <c r="Q204" s="296"/>
      <c r="R204" s="296"/>
      <c r="S204" s="296"/>
      <c r="T204" s="296"/>
      <c r="U204" s="296"/>
      <c r="V204" s="296"/>
      <c r="W204" s="296"/>
      <c r="X204" s="296"/>
      <c r="Y204" s="296"/>
      <c r="Z204" s="296"/>
      <c r="AA204" s="296"/>
      <c r="AB204" s="296"/>
      <c r="AC204" s="296"/>
      <c r="AD204" s="296"/>
      <c r="AE204" s="296"/>
      <c r="AF204" s="296"/>
      <c r="AG204" s="296"/>
      <c r="AH204" s="296"/>
      <c r="AI204" s="70"/>
    </row>
    <row r="205" spans="1:35" ht="15.75" customHeight="1">
      <c r="A205" s="107"/>
      <c r="B205" s="600"/>
      <c r="C205" s="829"/>
      <c r="D205" s="829"/>
      <c r="E205" s="829"/>
      <c r="F205" s="829"/>
      <c r="G205" s="829"/>
      <c r="H205" s="829"/>
      <c r="I205" s="830"/>
      <c r="J205" s="306"/>
      <c r="K205" s="306"/>
      <c r="L205" s="306"/>
      <c r="M205" s="296"/>
      <c r="N205" s="296"/>
      <c r="O205" s="296"/>
      <c r="P205" s="296"/>
      <c r="Q205" s="296"/>
      <c r="R205" s="296"/>
      <c r="S205" s="296"/>
      <c r="T205" s="296"/>
      <c r="U205" s="296"/>
      <c r="V205" s="296"/>
      <c r="W205" s="296"/>
      <c r="X205" s="296"/>
      <c r="Y205" s="296"/>
      <c r="Z205" s="296"/>
      <c r="AA205" s="296"/>
      <c r="AB205" s="296"/>
      <c r="AC205" s="296"/>
      <c r="AD205" s="296"/>
      <c r="AE205" s="296"/>
      <c r="AF205" s="296"/>
      <c r="AG205" s="296"/>
      <c r="AH205" s="296"/>
      <c r="AI205" s="70"/>
    </row>
    <row r="206" spans="1:35" ht="15.75" customHeight="1">
      <c r="A206" s="107"/>
      <c r="B206" s="603" t="s">
        <v>728</v>
      </c>
      <c r="C206" s="829"/>
      <c r="D206" s="829"/>
      <c r="E206" s="829"/>
      <c r="F206" s="829"/>
      <c r="G206" s="829"/>
      <c r="H206" s="829"/>
      <c r="I206" s="830"/>
      <c r="J206" s="306"/>
      <c r="K206" s="306"/>
      <c r="L206" s="306"/>
      <c r="M206" s="296"/>
      <c r="N206" s="296"/>
      <c r="O206" s="296"/>
      <c r="P206" s="296"/>
      <c r="Q206" s="296"/>
      <c r="R206" s="296"/>
      <c r="S206" s="296"/>
      <c r="T206" s="296"/>
      <c r="U206" s="296"/>
      <c r="V206" s="296"/>
      <c r="W206" s="296"/>
      <c r="X206" s="296"/>
      <c r="Y206" s="296"/>
      <c r="Z206" s="296"/>
      <c r="AA206" s="296"/>
      <c r="AB206" s="296"/>
      <c r="AC206" s="296"/>
      <c r="AD206" s="296"/>
      <c r="AE206" s="296"/>
      <c r="AF206" s="296"/>
      <c r="AG206" s="296"/>
      <c r="AH206" s="296"/>
      <c r="AI206" s="70"/>
    </row>
    <row r="207" spans="1:35" ht="15.75" customHeight="1">
      <c r="A207" s="107"/>
      <c r="B207" s="601" t="s">
        <v>729</v>
      </c>
      <c r="C207" s="829"/>
      <c r="D207" s="829"/>
      <c r="E207" s="829"/>
      <c r="F207" s="829"/>
      <c r="G207" s="829"/>
      <c r="H207" s="829"/>
      <c r="I207" s="830"/>
      <c r="J207" s="313" t="s">
        <v>1195</v>
      </c>
      <c r="K207" s="313" t="s">
        <v>1196</v>
      </c>
      <c r="L207" s="313" t="s">
        <v>1197</v>
      </c>
      <c r="M207" s="313" t="s">
        <v>1198</v>
      </c>
      <c r="N207" s="313" t="s">
        <v>1199</v>
      </c>
      <c r="O207" s="313" t="s">
        <v>1200</v>
      </c>
      <c r="P207" s="313" t="s">
        <v>1201</v>
      </c>
      <c r="Q207" s="313" t="s">
        <v>1202</v>
      </c>
      <c r="R207" s="313" t="s">
        <v>1203</v>
      </c>
      <c r="S207" s="313" t="s">
        <v>1204</v>
      </c>
      <c r="T207" s="313" t="s">
        <v>1205</v>
      </c>
      <c r="U207" s="313" t="s">
        <v>1206</v>
      </c>
      <c r="V207" s="313" t="s">
        <v>1207</v>
      </c>
      <c r="W207" s="313" t="s">
        <v>1208</v>
      </c>
      <c r="X207" s="313" t="s">
        <v>1209</v>
      </c>
      <c r="Y207" s="313" t="s">
        <v>1210</v>
      </c>
      <c r="Z207" s="313" t="s">
        <v>1211</v>
      </c>
      <c r="AA207" s="313" t="s">
        <v>1212</v>
      </c>
      <c r="AB207" s="313" t="s">
        <v>1213</v>
      </c>
      <c r="AC207" s="313" t="s">
        <v>1214</v>
      </c>
      <c r="AD207" s="313" t="s">
        <v>1215</v>
      </c>
      <c r="AE207" s="313" t="s">
        <v>1216</v>
      </c>
      <c r="AF207" s="313" t="s">
        <v>1217</v>
      </c>
      <c r="AG207" s="313" t="s">
        <v>1218</v>
      </c>
      <c r="AH207" s="313" t="s">
        <v>1219</v>
      </c>
      <c r="AI207" s="70"/>
    </row>
    <row r="208" spans="1:35" ht="15.75" customHeight="1">
      <c r="A208" s="107"/>
      <c r="B208" s="109" t="s">
        <v>642</v>
      </c>
      <c r="C208" s="109" t="s">
        <v>616</v>
      </c>
      <c r="D208" s="175" t="s">
        <v>591</v>
      </c>
      <c r="E208" s="176" t="s">
        <v>592</v>
      </c>
      <c r="F208" s="314" t="s">
        <v>730</v>
      </c>
      <c r="G208" s="314" t="s">
        <v>731</v>
      </c>
      <c r="H208" s="607" t="s">
        <v>593</v>
      </c>
      <c r="I208" s="830"/>
      <c r="J208" s="315"/>
      <c r="L208" s="306"/>
      <c r="M208" s="296"/>
      <c r="N208" s="296"/>
      <c r="O208" s="296"/>
      <c r="P208" s="296"/>
      <c r="Q208" s="296"/>
      <c r="R208" s="296"/>
      <c r="S208" s="296"/>
      <c r="T208" s="296"/>
      <c r="U208" s="296"/>
      <c r="V208" s="296"/>
      <c r="W208" s="296"/>
      <c r="X208" s="296"/>
      <c r="Y208" s="296"/>
      <c r="Z208" s="296"/>
      <c r="AA208" s="296"/>
      <c r="AB208" s="296"/>
      <c r="AC208" s="296"/>
      <c r="AD208" s="296"/>
      <c r="AE208" s="296"/>
      <c r="AF208" s="296"/>
      <c r="AG208" s="296"/>
      <c r="AH208" s="296"/>
      <c r="AI208" s="70"/>
    </row>
    <row r="209" spans="1:35" ht="15.75" customHeight="1">
      <c r="A209" s="107"/>
      <c r="B209" s="632" t="s">
        <v>684</v>
      </c>
      <c r="C209" s="112" t="s">
        <v>732</v>
      </c>
      <c r="D209" s="117">
        <v>500</v>
      </c>
      <c r="E209" s="124">
        <f t="shared" ref="E209:E228" si="9">D209/D$287</f>
        <v>4.2319694824216684E-4</v>
      </c>
      <c r="F209" s="117">
        <f>SUM(J208:AH208)</f>
        <v>0</v>
      </c>
      <c r="G209" s="316">
        <f>F209/D209</f>
        <v>0</v>
      </c>
      <c r="H209" s="600" t="s">
        <v>733</v>
      </c>
      <c r="I209" s="830"/>
      <c r="J209" s="315"/>
      <c r="K209" s="315"/>
      <c r="L209" s="306"/>
      <c r="M209" s="296"/>
      <c r="N209" s="296"/>
      <c r="O209" s="296"/>
      <c r="P209" s="296"/>
      <c r="Q209" s="296"/>
      <c r="R209" s="296"/>
      <c r="S209" s="296"/>
      <c r="T209" s="296"/>
      <c r="U209" s="296"/>
      <c r="V209" s="296"/>
      <c r="W209" s="296"/>
      <c r="X209" s="296"/>
      <c r="Y209" s="296"/>
      <c r="Z209" s="296"/>
      <c r="AA209" s="296"/>
      <c r="AB209" s="296"/>
      <c r="AC209" s="296"/>
      <c r="AD209" s="296"/>
      <c r="AE209" s="296"/>
      <c r="AF209" s="296"/>
      <c r="AG209" s="296"/>
      <c r="AH209" s="296"/>
      <c r="AI209" s="70"/>
    </row>
    <row r="210" spans="1:35" ht="15.75" customHeight="1">
      <c r="A210" s="107"/>
      <c r="B210" s="849"/>
      <c r="C210" s="317" t="s">
        <v>734</v>
      </c>
      <c r="D210" s="117">
        <v>800</v>
      </c>
      <c r="E210" s="124">
        <f t="shared" si="9"/>
        <v>6.7711511718746692E-4</v>
      </c>
      <c r="F210" s="117">
        <f>SUM(J210:AH210)</f>
        <v>656</v>
      </c>
      <c r="G210" s="316">
        <f>F210/D210</f>
        <v>0.82</v>
      </c>
      <c r="H210" s="842" t="s">
        <v>735</v>
      </c>
      <c r="I210" s="830"/>
      <c r="J210" s="315">
        <v>656</v>
      </c>
      <c r="K210" s="306"/>
      <c r="L210" s="306"/>
      <c r="M210" s="296"/>
      <c r="N210" s="296"/>
      <c r="O210" s="296"/>
      <c r="P210" s="296"/>
      <c r="Q210" s="296"/>
      <c r="R210" s="296"/>
      <c r="S210" s="296"/>
      <c r="T210" s="296"/>
      <c r="U210" s="296"/>
      <c r="V210" s="296"/>
      <c r="W210" s="296"/>
      <c r="X210" s="296"/>
      <c r="Y210" s="296"/>
      <c r="Z210" s="296"/>
      <c r="AA210" s="296"/>
      <c r="AB210" s="296"/>
      <c r="AC210" s="296"/>
      <c r="AD210" s="296"/>
      <c r="AE210" s="296"/>
      <c r="AF210" s="296"/>
      <c r="AG210" s="296"/>
      <c r="AH210" s="296"/>
      <c r="AI210" s="70"/>
    </row>
    <row r="211" spans="1:35" ht="15.75" customHeight="1">
      <c r="A211" s="107"/>
      <c r="B211" s="849"/>
      <c r="C211" s="112" t="s">
        <v>736</v>
      </c>
      <c r="D211" s="117">
        <v>2500</v>
      </c>
      <c r="E211" s="124">
        <f t="shared" si="9"/>
        <v>2.115984741210834E-3</v>
      </c>
      <c r="F211" s="117">
        <f>SUM(J211:AH211)</f>
        <v>2000</v>
      </c>
      <c r="G211" s="316">
        <f>F211/D211</f>
        <v>0.8</v>
      </c>
      <c r="H211" s="600" t="s">
        <v>737</v>
      </c>
      <c r="I211" s="830"/>
      <c r="J211" s="315">
        <v>2000</v>
      </c>
      <c r="K211" s="315"/>
      <c r="L211" s="306"/>
      <c r="M211" s="296"/>
      <c r="N211" s="296"/>
      <c r="O211" s="296"/>
      <c r="P211" s="296"/>
      <c r="Q211" s="296"/>
      <c r="R211" s="296"/>
      <c r="S211" s="296"/>
      <c r="T211" s="296"/>
      <c r="U211" s="296"/>
      <c r="V211" s="296"/>
      <c r="W211" s="296"/>
      <c r="X211" s="296"/>
      <c r="Y211" s="296"/>
      <c r="Z211" s="296"/>
      <c r="AA211" s="296"/>
      <c r="AB211" s="296"/>
      <c r="AC211" s="296"/>
      <c r="AD211" s="296"/>
      <c r="AE211" s="296"/>
      <c r="AF211" s="296"/>
      <c r="AG211" s="296"/>
      <c r="AH211" s="296"/>
      <c r="AI211" s="70"/>
    </row>
    <row r="212" spans="1:35" ht="15.75" customHeight="1">
      <c r="A212" s="107"/>
      <c r="B212" s="839"/>
      <c r="C212" s="112" t="s">
        <v>738</v>
      </c>
      <c r="D212" s="117">
        <v>500</v>
      </c>
      <c r="E212" s="124">
        <f t="shared" si="9"/>
        <v>4.2319694824216684E-4</v>
      </c>
      <c r="F212" s="117">
        <f>SUM(J212:AH212)</f>
        <v>180</v>
      </c>
      <c r="G212" s="316">
        <f>F212/D212</f>
        <v>0.36</v>
      </c>
      <c r="H212" s="605" t="s">
        <v>739</v>
      </c>
      <c r="I212" s="830"/>
      <c r="J212" s="315">
        <v>180</v>
      </c>
      <c r="K212" s="315"/>
      <c r="L212" s="306"/>
      <c r="M212" s="296"/>
      <c r="N212" s="296"/>
      <c r="O212" s="296"/>
      <c r="P212" s="296"/>
      <c r="Q212" s="296"/>
      <c r="R212" s="296"/>
      <c r="S212" s="296"/>
      <c r="T212" s="296"/>
      <c r="U212" s="296"/>
      <c r="V212" s="296"/>
      <c r="W212" s="296"/>
      <c r="X212" s="296"/>
      <c r="Y212" s="296"/>
      <c r="Z212" s="296"/>
      <c r="AA212" s="296"/>
      <c r="AB212" s="296"/>
      <c r="AC212" s="296"/>
      <c r="AD212" s="296"/>
      <c r="AE212" s="296"/>
      <c r="AF212" s="296"/>
      <c r="AG212" s="296"/>
      <c r="AH212" s="296"/>
      <c r="AI212" s="70"/>
    </row>
    <row r="213" spans="1:35" ht="16.5" customHeight="1">
      <c r="A213" s="107"/>
      <c r="B213" s="594" t="s">
        <v>579</v>
      </c>
      <c r="C213" s="830"/>
      <c r="D213" s="115">
        <v>4300</v>
      </c>
      <c r="E213" s="116">
        <f t="shared" si="9"/>
        <v>3.6394937548826349E-3</v>
      </c>
      <c r="F213" s="318"/>
      <c r="G213" s="318"/>
      <c r="H213" s="609"/>
      <c r="I213" s="830"/>
      <c r="J213" s="315"/>
      <c r="K213" s="306"/>
      <c r="L213" s="306"/>
      <c r="M213" s="296"/>
      <c r="N213" s="296"/>
      <c r="O213" s="296"/>
      <c r="P213" s="296"/>
      <c r="Q213" s="296"/>
      <c r="R213" s="296"/>
      <c r="S213" s="296"/>
      <c r="T213" s="296"/>
      <c r="U213" s="296"/>
      <c r="V213" s="296"/>
      <c r="W213" s="296"/>
      <c r="X213" s="296"/>
      <c r="Y213" s="296"/>
      <c r="Z213" s="296"/>
      <c r="AA213" s="296"/>
      <c r="AB213" s="296"/>
      <c r="AC213" s="296"/>
      <c r="AD213" s="296"/>
      <c r="AE213" s="296"/>
      <c r="AF213" s="296"/>
      <c r="AG213" s="296"/>
      <c r="AH213" s="296"/>
      <c r="AI213" s="70"/>
    </row>
    <row r="214" spans="1:35" ht="16.5" customHeight="1">
      <c r="A214" s="107"/>
      <c r="B214" s="632" t="s">
        <v>685</v>
      </c>
      <c r="C214" s="112" t="s">
        <v>740</v>
      </c>
      <c r="D214" s="117">
        <v>10000</v>
      </c>
      <c r="E214" s="124">
        <f t="shared" si="9"/>
        <v>8.4639389648433361E-3</v>
      </c>
      <c r="F214" s="117">
        <f>SUM(J214:AH214)</f>
        <v>0</v>
      </c>
      <c r="G214" s="316">
        <f>F214/D214</f>
        <v>0</v>
      </c>
      <c r="H214" s="596" t="s">
        <v>741</v>
      </c>
      <c r="I214" s="830"/>
      <c r="J214" s="315"/>
      <c r="K214" s="306"/>
      <c r="L214" s="306"/>
      <c r="M214" s="296"/>
      <c r="N214" s="296"/>
      <c r="O214" s="296"/>
      <c r="P214" s="296"/>
      <c r="Q214" s="296"/>
      <c r="R214" s="296"/>
      <c r="S214" s="296"/>
      <c r="T214" s="296"/>
      <c r="U214" s="296"/>
      <c r="V214" s="296"/>
      <c r="W214" s="296"/>
      <c r="X214" s="296"/>
      <c r="Y214" s="296"/>
      <c r="Z214" s="296"/>
      <c r="AA214" s="296"/>
      <c r="AB214" s="296"/>
      <c r="AC214" s="296"/>
      <c r="AD214" s="296"/>
      <c r="AE214" s="296"/>
      <c r="AF214" s="296"/>
      <c r="AG214" s="296"/>
      <c r="AH214" s="296"/>
      <c r="AI214" s="70"/>
    </row>
    <row r="215" spans="1:35" ht="18" customHeight="1">
      <c r="A215" s="107"/>
      <c r="B215" s="849"/>
      <c r="C215" s="112" t="s">
        <v>742</v>
      </c>
      <c r="D215" s="117">
        <v>800</v>
      </c>
      <c r="E215" s="124">
        <f t="shared" si="9"/>
        <v>6.7711511718746692E-4</v>
      </c>
      <c r="F215" s="117">
        <f>SUM(J215:AH215)</f>
        <v>0</v>
      </c>
      <c r="G215" s="316">
        <f>F215/D215</f>
        <v>0</v>
      </c>
      <c r="H215" s="596" t="s">
        <v>743</v>
      </c>
      <c r="I215" s="830"/>
      <c r="J215" s="306"/>
      <c r="K215" s="306"/>
      <c r="L215" s="306"/>
      <c r="M215" s="296"/>
      <c r="N215" s="296"/>
      <c r="O215" s="296"/>
      <c r="P215" s="296"/>
      <c r="Q215" s="296"/>
      <c r="R215" s="296"/>
      <c r="S215" s="296"/>
      <c r="T215" s="296"/>
      <c r="U215" s="296"/>
      <c r="V215" s="296"/>
      <c r="W215" s="296"/>
      <c r="X215" s="296"/>
      <c r="Y215" s="296"/>
      <c r="Z215" s="296"/>
      <c r="AA215" s="296"/>
      <c r="AB215" s="296"/>
      <c r="AC215" s="296"/>
      <c r="AD215" s="296"/>
      <c r="AE215" s="296"/>
      <c r="AF215" s="296"/>
      <c r="AG215" s="296"/>
      <c r="AH215" s="296"/>
      <c r="AI215" s="70"/>
    </row>
    <row r="216" spans="1:35" ht="16.5" customHeight="1">
      <c r="A216" s="107"/>
      <c r="B216" s="849"/>
      <c r="C216" s="112" t="s">
        <v>736</v>
      </c>
      <c r="D216" s="117">
        <v>4000</v>
      </c>
      <c r="E216" s="124">
        <f t="shared" si="9"/>
        <v>3.3855755859373347E-3</v>
      </c>
      <c r="F216" s="117">
        <f>SUM(J216:AH216)</f>
        <v>0</v>
      </c>
      <c r="G216" s="316">
        <f>F216/D216</f>
        <v>0</v>
      </c>
      <c r="H216" s="596" t="s">
        <v>744</v>
      </c>
      <c r="I216" s="830"/>
      <c r="J216" s="306"/>
      <c r="K216" s="306"/>
      <c r="L216" s="306"/>
      <c r="M216" s="296"/>
      <c r="N216" s="296"/>
      <c r="O216" s="296"/>
      <c r="P216" s="296"/>
      <c r="Q216" s="296"/>
      <c r="R216" s="296"/>
      <c r="S216" s="296"/>
      <c r="T216" s="296"/>
      <c r="U216" s="296"/>
      <c r="V216" s="296"/>
      <c r="W216" s="296"/>
      <c r="X216" s="296"/>
      <c r="Y216" s="296"/>
      <c r="Z216" s="296"/>
      <c r="AA216" s="296"/>
      <c r="AB216" s="296"/>
      <c r="AC216" s="296"/>
      <c r="AD216" s="296"/>
      <c r="AE216" s="296"/>
      <c r="AF216" s="296"/>
      <c r="AG216" s="296"/>
      <c r="AH216" s="296"/>
      <c r="AI216" s="70"/>
    </row>
    <row r="217" spans="1:35" ht="16.5" customHeight="1">
      <c r="A217" s="107"/>
      <c r="B217" s="849"/>
      <c r="C217" s="112" t="s">
        <v>734</v>
      </c>
      <c r="D217" s="117">
        <v>800</v>
      </c>
      <c r="E217" s="124">
        <f t="shared" si="9"/>
        <v>6.7711511718746692E-4</v>
      </c>
      <c r="F217" s="117">
        <f>SUM(J217:AH217)</f>
        <v>0</v>
      </c>
      <c r="G217" s="316">
        <f>F217/D217</f>
        <v>0</v>
      </c>
      <c r="H217" s="596" t="s">
        <v>745</v>
      </c>
      <c r="I217" s="830"/>
      <c r="J217" s="306"/>
      <c r="K217" s="306"/>
      <c r="L217" s="306"/>
      <c r="M217" s="296"/>
      <c r="N217" s="296"/>
      <c r="O217" s="296"/>
      <c r="P217" s="296"/>
      <c r="Q217" s="296"/>
      <c r="R217" s="296"/>
      <c r="S217" s="296"/>
      <c r="T217" s="296"/>
      <c r="U217" s="296"/>
      <c r="V217" s="296"/>
      <c r="W217" s="296"/>
      <c r="X217" s="296"/>
      <c r="Y217" s="296"/>
      <c r="Z217" s="296"/>
      <c r="AA217" s="296"/>
      <c r="AB217" s="296"/>
      <c r="AC217" s="296"/>
      <c r="AD217" s="296"/>
      <c r="AE217" s="296"/>
      <c r="AF217" s="296"/>
      <c r="AG217" s="296"/>
      <c r="AH217" s="296"/>
      <c r="AI217" s="70"/>
    </row>
    <row r="218" spans="1:35" ht="16.5" customHeight="1">
      <c r="A218" s="107"/>
      <c r="B218" s="839"/>
      <c r="C218" s="112" t="s">
        <v>738</v>
      </c>
      <c r="D218" s="117">
        <v>500</v>
      </c>
      <c r="E218" s="124">
        <f t="shared" si="9"/>
        <v>4.2319694824216684E-4</v>
      </c>
      <c r="F218" s="117">
        <f>SUM(J218:AH218)</f>
        <v>0</v>
      </c>
      <c r="G218" s="316">
        <f>F218/D218</f>
        <v>0</v>
      </c>
      <c r="H218" s="596" t="s">
        <v>739</v>
      </c>
      <c r="I218" s="830"/>
      <c r="J218" s="306"/>
      <c r="K218" s="306"/>
      <c r="L218" s="306"/>
      <c r="M218" s="296"/>
      <c r="N218" s="296"/>
      <c r="O218" s="296"/>
      <c r="P218" s="296"/>
      <c r="Q218" s="296"/>
      <c r="R218" s="296"/>
      <c r="S218" s="296"/>
      <c r="T218" s="296"/>
      <c r="U218" s="296"/>
      <c r="V218" s="296"/>
      <c r="W218" s="296"/>
      <c r="X218" s="296"/>
      <c r="Y218" s="296"/>
      <c r="Z218" s="296"/>
      <c r="AA218" s="296"/>
      <c r="AB218" s="296"/>
      <c r="AC218" s="296"/>
      <c r="AD218" s="296"/>
      <c r="AE218" s="296"/>
      <c r="AF218" s="296"/>
      <c r="AG218" s="296"/>
      <c r="AH218" s="296"/>
      <c r="AI218" s="70"/>
    </row>
    <row r="219" spans="1:35" ht="16.5" customHeight="1">
      <c r="A219" s="107"/>
      <c r="B219" s="594" t="s">
        <v>579</v>
      </c>
      <c r="C219" s="830"/>
      <c r="D219" s="115">
        <v>16100</v>
      </c>
      <c r="E219" s="116">
        <f t="shared" si="9"/>
        <v>1.3626941733397771E-2</v>
      </c>
      <c r="F219" s="318"/>
      <c r="G219" s="318"/>
      <c r="H219" s="804"/>
      <c r="I219" s="830"/>
      <c r="J219" s="306"/>
      <c r="K219" s="306"/>
      <c r="L219" s="306"/>
      <c r="M219" s="296"/>
      <c r="N219" s="296"/>
      <c r="O219" s="296"/>
      <c r="P219" s="296"/>
      <c r="Q219" s="296"/>
      <c r="R219" s="296"/>
      <c r="S219" s="296"/>
      <c r="T219" s="296"/>
      <c r="U219" s="296"/>
      <c r="V219" s="296"/>
      <c r="W219" s="296"/>
      <c r="X219" s="296"/>
      <c r="Y219" s="296"/>
      <c r="Z219" s="296"/>
      <c r="AA219" s="296"/>
      <c r="AB219" s="296"/>
      <c r="AC219" s="296"/>
      <c r="AD219" s="296"/>
      <c r="AE219" s="296"/>
      <c r="AF219" s="296"/>
      <c r="AG219" s="296"/>
      <c r="AH219" s="296"/>
      <c r="AI219" s="70"/>
    </row>
    <row r="220" spans="1:35" ht="16.5" customHeight="1">
      <c r="A220" s="107"/>
      <c r="B220" s="632" t="s">
        <v>686</v>
      </c>
      <c r="C220" s="177" t="s">
        <v>742</v>
      </c>
      <c r="D220" s="117">
        <v>2100</v>
      </c>
      <c r="E220" s="124">
        <f t="shared" si="9"/>
        <v>1.7774271826171007E-3</v>
      </c>
      <c r="F220" s="117">
        <f t="shared" ref="F220:F226" si="10">SUM(J220:AH220)</f>
        <v>0</v>
      </c>
      <c r="G220" s="316">
        <f t="shared" ref="G220:G226" si="11">F220/D220</f>
        <v>0</v>
      </c>
      <c r="H220" s="596" t="s">
        <v>746</v>
      </c>
      <c r="I220" s="830"/>
      <c r="J220" s="306"/>
      <c r="K220" s="306"/>
      <c r="L220" s="306"/>
      <c r="M220" s="296"/>
      <c r="N220" s="296"/>
      <c r="O220" s="296"/>
      <c r="P220" s="296"/>
      <c r="Q220" s="296"/>
      <c r="R220" s="296"/>
      <c r="S220" s="296"/>
      <c r="T220" s="296"/>
      <c r="U220" s="296"/>
      <c r="V220" s="296"/>
      <c r="W220" s="296"/>
      <c r="X220" s="296"/>
      <c r="Y220" s="296"/>
      <c r="Z220" s="296"/>
      <c r="AA220" s="296"/>
      <c r="AB220" s="296"/>
      <c r="AC220" s="296"/>
      <c r="AD220" s="296"/>
      <c r="AE220" s="296"/>
      <c r="AF220" s="296"/>
      <c r="AG220" s="296"/>
      <c r="AH220" s="296"/>
      <c r="AI220" s="70"/>
    </row>
    <row r="221" spans="1:35" ht="16.5" customHeight="1">
      <c r="A221" s="107"/>
      <c r="B221" s="849"/>
      <c r="C221" s="177" t="s">
        <v>747</v>
      </c>
      <c r="D221" s="117">
        <v>4800</v>
      </c>
      <c r="E221" s="124">
        <f t="shared" si="9"/>
        <v>4.0626907031248013E-3</v>
      </c>
      <c r="F221" s="117">
        <f t="shared" si="10"/>
        <v>0</v>
      </c>
      <c r="G221" s="316">
        <f t="shared" si="11"/>
        <v>0</v>
      </c>
      <c r="H221" s="596" t="s">
        <v>748</v>
      </c>
      <c r="I221" s="830"/>
      <c r="J221" s="306"/>
      <c r="K221" s="306"/>
      <c r="L221" s="306"/>
      <c r="M221" s="296"/>
      <c r="N221" s="296"/>
      <c r="O221" s="296"/>
      <c r="P221" s="296"/>
      <c r="Q221" s="296"/>
      <c r="R221" s="296"/>
      <c r="S221" s="296"/>
      <c r="T221" s="296"/>
      <c r="U221" s="296"/>
      <c r="V221" s="296"/>
      <c r="W221" s="296"/>
      <c r="X221" s="296"/>
      <c r="Y221" s="296"/>
      <c r="Z221" s="296"/>
      <c r="AA221" s="296"/>
      <c r="AB221" s="296"/>
      <c r="AC221" s="296"/>
      <c r="AD221" s="296"/>
      <c r="AE221" s="296"/>
      <c r="AF221" s="296"/>
      <c r="AG221" s="296"/>
      <c r="AH221" s="296"/>
      <c r="AI221" s="70"/>
    </row>
    <row r="222" spans="1:35" ht="16.5" customHeight="1">
      <c r="A222" s="107"/>
      <c r="B222" s="849"/>
      <c r="C222" s="177" t="s">
        <v>679</v>
      </c>
      <c r="D222" s="117">
        <v>12000</v>
      </c>
      <c r="E222" s="124">
        <f t="shared" si="9"/>
        <v>1.0156726757812004E-2</v>
      </c>
      <c r="F222" s="117">
        <f t="shared" si="10"/>
        <v>0</v>
      </c>
      <c r="G222" s="316">
        <f t="shared" si="11"/>
        <v>0</v>
      </c>
      <c r="H222" s="805" t="s">
        <v>749</v>
      </c>
      <c r="I222" s="830"/>
      <c r="J222" s="306"/>
      <c r="K222" s="306"/>
      <c r="L222" s="306"/>
      <c r="M222" s="296"/>
      <c r="N222" s="296"/>
      <c r="O222" s="296"/>
      <c r="P222" s="296"/>
      <c r="Q222" s="296"/>
      <c r="R222" s="296"/>
      <c r="S222" s="296"/>
      <c r="T222" s="296"/>
      <c r="U222" s="296"/>
      <c r="V222" s="296"/>
      <c r="W222" s="296"/>
      <c r="X222" s="296"/>
      <c r="Y222" s="296"/>
      <c r="Z222" s="296"/>
      <c r="AA222" s="296"/>
      <c r="AB222" s="296"/>
      <c r="AC222" s="296"/>
      <c r="AD222" s="296"/>
      <c r="AE222" s="296"/>
      <c r="AF222" s="296"/>
      <c r="AG222" s="296"/>
      <c r="AH222" s="296"/>
      <c r="AI222" s="70"/>
    </row>
    <row r="223" spans="1:35" ht="16.5" customHeight="1">
      <c r="A223" s="107"/>
      <c r="B223" s="849"/>
      <c r="C223" s="177" t="s">
        <v>750</v>
      </c>
      <c r="D223" s="117">
        <v>2250</v>
      </c>
      <c r="E223" s="124">
        <f t="shared" si="9"/>
        <v>1.9043862670897508E-3</v>
      </c>
      <c r="F223" s="117">
        <f t="shared" si="10"/>
        <v>0</v>
      </c>
      <c r="G223" s="316">
        <f t="shared" si="11"/>
        <v>0</v>
      </c>
      <c r="H223" s="805" t="s">
        <v>751</v>
      </c>
      <c r="I223" s="830"/>
      <c r="J223" s="306"/>
      <c r="K223" s="306"/>
      <c r="L223" s="306"/>
      <c r="M223" s="296"/>
      <c r="N223" s="296"/>
      <c r="O223" s="296"/>
      <c r="P223" s="296"/>
      <c r="Q223" s="296"/>
      <c r="R223" s="296"/>
      <c r="S223" s="296"/>
      <c r="T223" s="296"/>
      <c r="U223" s="296"/>
      <c r="V223" s="296"/>
      <c r="W223" s="296"/>
      <c r="X223" s="296"/>
      <c r="Y223" s="296"/>
      <c r="Z223" s="296"/>
      <c r="AA223" s="296"/>
      <c r="AB223" s="296"/>
      <c r="AC223" s="296"/>
      <c r="AD223" s="296"/>
      <c r="AE223" s="296"/>
      <c r="AF223" s="296"/>
      <c r="AG223" s="296"/>
      <c r="AH223" s="296"/>
      <c r="AI223" s="70"/>
    </row>
    <row r="224" spans="1:35" ht="16.5" customHeight="1">
      <c r="A224" s="107"/>
      <c r="B224" s="849"/>
      <c r="C224" s="177" t="s">
        <v>752</v>
      </c>
      <c r="D224" s="117">
        <v>500</v>
      </c>
      <c r="E224" s="124">
        <f t="shared" si="9"/>
        <v>4.2319694824216684E-4</v>
      </c>
      <c r="F224" s="117">
        <f t="shared" si="10"/>
        <v>0</v>
      </c>
      <c r="G224" s="316">
        <f t="shared" si="11"/>
        <v>0</v>
      </c>
      <c r="H224" s="805" t="s">
        <v>745</v>
      </c>
      <c r="I224" s="830"/>
      <c r="J224" s="306"/>
      <c r="K224" s="306"/>
      <c r="L224" s="306"/>
      <c r="M224" s="296"/>
      <c r="N224" s="296"/>
      <c r="O224" s="296"/>
      <c r="P224" s="296"/>
      <c r="Q224" s="296"/>
      <c r="R224" s="296"/>
      <c r="S224" s="296"/>
      <c r="T224" s="296"/>
      <c r="U224" s="296"/>
      <c r="V224" s="296"/>
      <c r="W224" s="296"/>
      <c r="X224" s="296"/>
      <c r="Y224" s="296"/>
      <c r="Z224" s="296"/>
      <c r="AA224" s="296"/>
      <c r="AB224" s="296"/>
      <c r="AC224" s="296"/>
      <c r="AD224" s="296"/>
      <c r="AE224" s="296"/>
      <c r="AF224" s="296"/>
      <c r="AG224" s="296"/>
      <c r="AH224" s="296"/>
      <c r="AI224" s="70"/>
    </row>
    <row r="225" spans="1:35" ht="16.5" customHeight="1">
      <c r="A225" s="107"/>
      <c r="B225" s="839"/>
      <c r="C225" s="177" t="s">
        <v>738</v>
      </c>
      <c r="D225" s="117">
        <v>500</v>
      </c>
      <c r="E225" s="124">
        <f t="shared" si="9"/>
        <v>4.2319694824216684E-4</v>
      </c>
      <c r="F225" s="117">
        <f t="shared" si="10"/>
        <v>0</v>
      </c>
      <c r="G225" s="316">
        <f t="shared" si="11"/>
        <v>0</v>
      </c>
      <c r="H225" s="596" t="s">
        <v>739</v>
      </c>
      <c r="I225" s="830"/>
      <c r="J225" s="306"/>
      <c r="K225" s="306"/>
      <c r="L225" s="306"/>
      <c r="M225" s="296"/>
      <c r="N225" s="296"/>
      <c r="O225" s="296"/>
      <c r="P225" s="296"/>
      <c r="Q225" s="296"/>
      <c r="R225" s="296"/>
      <c r="S225" s="296"/>
      <c r="T225" s="296"/>
      <c r="U225" s="296"/>
      <c r="V225" s="296"/>
      <c r="W225" s="296"/>
      <c r="X225" s="296"/>
      <c r="Y225" s="296"/>
      <c r="Z225" s="296"/>
      <c r="AA225" s="296"/>
      <c r="AB225" s="296"/>
      <c r="AC225" s="296"/>
      <c r="AD225" s="296"/>
      <c r="AE225" s="296"/>
      <c r="AF225" s="296"/>
      <c r="AG225" s="296"/>
      <c r="AH225" s="296"/>
      <c r="AI225" s="70"/>
    </row>
    <row r="226" spans="1:35" ht="16.5" customHeight="1">
      <c r="A226" s="107"/>
      <c r="B226" s="112" t="s">
        <v>668</v>
      </c>
      <c r="C226" s="177"/>
      <c r="D226" s="117">
        <v>2410</v>
      </c>
      <c r="E226" s="124">
        <f t="shared" si="9"/>
        <v>2.0398092905272443E-3</v>
      </c>
      <c r="F226" s="117">
        <f t="shared" si="10"/>
        <v>0</v>
      </c>
      <c r="G226" s="316">
        <f t="shared" si="11"/>
        <v>0</v>
      </c>
      <c r="H226" s="596"/>
      <c r="I226" s="830"/>
      <c r="J226" s="306"/>
      <c r="K226" s="306"/>
      <c r="L226" s="306"/>
      <c r="M226" s="296"/>
      <c r="N226" s="296"/>
      <c r="O226" s="296"/>
      <c r="P226" s="296"/>
      <c r="Q226" s="296"/>
      <c r="R226" s="296"/>
      <c r="S226" s="296"/>
      <c r="T226" s="296"/>
      <c r="U226" s="296"/>
      <c r="V226" s="296"/>
      <c r="W226" s="296"/>
      <c r="X226" s="296"/>
      <c r="Y226" s="296"/>
      <c r="Z226" s="296"/>
      <c r="AA226" s="296"/>
      <c r="AB226" s="296"/>
      <c r="AC226" s="296"/>
      <c r="AD226" s="296"/>
      <c r="AE226" s="296"/>
      <c r="AF226" s="296"/>
      <c r="AG226" s="296"/>
      <c r="AH226" s="296"/>
      <c r="AI226" s="70"/>
    </row>
    <row r="227" spans="1:35" ht="16.5" customHeight="1">
      <c r="A227" s="107"/>
      <c r="B227" s="594" t="s">
        <v>579</v>
      </c>
      <c r="C227" s="830"/>
      <c r="D227" s="115">
        <f>SUM(D220:D226)</f>
        <v>24560</v>
      </c>
      <c r="E227" s="116">
        <f t="shared" si="9"/>
        <v>2.0787434097655235E-2</v>
      </c>
      <c r="F227" s="318"/>
      <c r="G227" s="318"/>
      <c r="H227" s="748"/>
      <c r="I227" s="830"/>
      <c r="J227" s="306"/>
      <c r="K227" s="306"/>
      <c r="L227" s="306"/>
      <c r="M227" s="296"/>
      <c r="N227" s="296"/>
      <c r="O227" s="296"/>
      <c r="P227" s="296"/>
      <c r="Q227" s="296"/>
      <c r="R227" s="296"/>
      <c r="S227" s="296"/>
      <c r="T227" s="296"/>
      <c r="U227" s="296"/>
      <c r="V227" s="296"/>
      <c r="W227" s="296"/>
      <c r="X227" s="296"/>
      <c r="Y227" s="296"/>
      <c r="Z227" s="296"/>
      <c r="AA227" s="296"/>
      <c r="AB227" s="296"/>
      <c r="AC227" s="296"/>
      <c r="AD227" s="296"/>
      <c r="AE227" s="296"/>
      <c r="AF227" s="296"/>
      <c r="AG227" s="296"/>
      <c r="AH227" s="296"/>
      <c r="AI227" s="70"/>
    </row>
    <row r="228" spans="1:35" ht="15.75" customHeight="1">
      <c r="A228" s="107"/>
      <c r="B228" s="621" t="s">
        <v>753</v>
      </c>
      <c r="C228" s="830"/>
      <c r="D228" s="178">
        <f>D213+D219+D227</f>
        <v>44960</v>
      </c>
      <c r="E228" s="122">
        <f t="shared" si="9"/>
        <v>3.8053869585935644E-2</v>
      </c>
      <c r="F228" s="319"/>
      <c r="G228" s="319"/>
      <c r="H228" s="629"/>
      <c r="I228" s="830"/>
      <c r="J228" s="306"/>
      <c r="K228" s="306"/>
      <c r="L228" s="306"/>
      <c r="M228" s="296"/>
      <c r="N228" s="296"/>
      <c r="O228" s="296"/>
      <c r="P228" s="296"/>
      <c r="Q228" s="296"/>
      <c r="R228" s="296"/>
      <c r="S228" s="296"/>
      <c r="T228" s="296"/>
      <c r="U228" s="296"/>
      <c r="V228" s="296"/>
      <c r="W228" s="296"/>
      <c r="X228" s="296"/>
      <c r="Y228" s="296"/>
      <c r="Z228" s="296"/>
      <c r="AA228" s="296"/>
      <c r="AB228" s="296"/>
      <c r="AC228" s="296"/>
      <c r="AD228" s="296"/>
      <c r="AE228" s="296"/>
      <c r="AF228" s="296"/>
      <c r="AG228" s="296"/>
      <c r="AH228" s="296"/>
      <c r="AI228" s="70"/>
    </row>
    <row r="229" spans="1:35" ht="15.75" customHeight="1">
      <c r="A229" s="107"/>
      <c r="B229" s="601" t="s">
        <v>641</v>
      </c>
      <c r="C229" s="829"/>
      <c r="D229" s="829"/>
      <c r="E229" s="829"/>
      <c r="F229" s="829"/>
      <c r="G229" s="829"/>
      <c r="H229" s="829"/>
      <c r="I229" s="830"/>
      <c r="J229" s="306"/>
      <c r="K229" s="306"/>
      <c r="L229" s="306"/>
      <c r="M229" s="296"/>
      <c r="N229" s="296"/>
      <c r="O229" s="296"/>
      <c r="P229" s="296"/>
      <c r="Q229" s="296"/>
      <c r="R229" s="296"/>
      <c r="S229" s="296"/>
      <c r="T229" s="296"/>
      <c r="U229" s="296"/>
      <c r="V229" s="296"/>
      <c r="W229" s="296"/>
      <c r="X229" s="296"/>
      <c r="Y229" s="296"/>
      <c r="Z229" s="296"/>
      <c r="AA229" s="296"/>
      <c r="AB229" s="296"/>
      <c r="AC229" s="296"/>
      <c r="AD229" s="296"/>
      <c r="AE229" s="296"/>
      <c r="AF229" s="296"/>
      <c r="AG229" s="296"/>
      <c r="AH229" s="296"/>
      <c r="AI229" s="70"/>
    </row>
    <row r="230" spans="1:35" ht="15.75" customHeight="1">
      <c r="A230" s="107"/>
      <c r="B230" s="604" t="s">
        <v>754</v>
      </c>
      <c r="C230" s="829"/>
      <c r="D230" s="829"/>
      <c r="E230" s="829"/>
      <c r="F230" s="829"/>
      <c r="G230" s="829"/>
      <c r="H230" s="829"/>
      <c r="I230" s="830"/>
      <c r="J230" s="306"/>
      <c r="K230" s="306"/>
      <c r="L230" s="306"/>
      <c r="M230" s="296"/>
      <c r="N230" s="296"/>
      <c r="O230" s="296"/>
      <c r="P230" s="296"/>
      <c r="Q230" s="296"/>
      <c r="R230" s="296"/>
      <c r="S230" s="296"/>
      <c r="T230" s="296"/>
      <c r="U230" s="296"/>
      <c r="V230" s="296"/>
      <c r="W230" s="296"/>
      <c r="X230" s="296"/>
      <c r="Y230" s="296"/>
      <c r="Z230" s="296"/>
      <c r="AA230" s="296"/>
      <c r="AB230" s="296"/>
      <c r="AC230" s="296"/>
      <c r="AD230" s="296"/>
      <c r="AE230" s="296"/>
      <c r="AF230" s="296"/>
      <c r="AG230" s="296"/>
      <c r="AH230" s="296"/>
      <c r="AI230" s="70"/>
    </row>
    <row r="231" spans="1:35" ht="15.75" customHeight="1">
      <c r="A231" s="107"/>
      <c r="B231" s="112" t="s">
        <v>589</v>
      </c>
      <c r="C231" s="112" t="s">
        <v>590</v>
      </c>
      <c r="D231" s="110" t="s">
        <v>591</v>
      </c>
      <c r="E231" s="111" t="s">
        <v>592</v>
      </c>
      <c r="F231" s="314" t="s">
        <v>730</v>
      </c>
      <c r="G231" s="314" t="s">
        <v>731</v>
      </c>
      <c r="H231" s="807" t="s">
        <v>39</v>
      </c>
      <c r="I231" s="830"/>
      <c r="J231" s="306"/>
      <c r="K231" s="306"/>
      <c r="L231" s="306"/>
      <c r="M231" s="296"/>
      <c r="N231" s="296"/>
      <c r="O231" s="296"/>
      <c r="P231" s="296"/>
      <c r="Q231" s="296"/>
      <c r="R231" s="296"/>
      <c r="S231" s="296"/>
      <c r="T231" s="296"/>
      <c r="U231" s="296"/>
      <c r="V231" s="296"/>
      <c r="W231" s="296"/>
      <c r="X231" s="296"/>
      <c r="Y231" s="296"/>
      <c r="Z231" s="296"/>
      <c r="AA231" s="296"/>
      <c r="AB231" s="296"/>
      <c r="AC231" s="296"/>
      <c r="AD231" s="296"/>
      <c r="AE231" s="296"/>
      <c r="AF231" s="296"/>
      <c r="AG231" s="296"/>
      <c r="AH231" s="296"/>
      <c r="AI231" s="70"/>
    </row>
    <row r="232" spans="1:35" ht="15.75" customHeight="1">
      <c r="A232" s="107"/>
      <c r="B232" s="112" t="s">
        <v>606</v>
      </c>
      <c r="C232" s="112" t="s">
        <v>607</v>
      </c>
      <c r="D232" s="117">
        <v>400000</v>
      </c>
      <c r="E232" s="124">
        <f>D232/D$267</f>
        <v>0.69565217391304346</v>
      </c>
      <c r="F232" s="117">
        <f>SUM(J232:AH232)</f>
        <v>0</v>
      </c>
      <c r="G232" s="316">
        <f>F232/D232</f>
        <v>0</v>
      </c>
      <c r="H232" s="633" t="s">
        <v>755</v>
      </c>
      <c r="I232" s="830"/>
      <c r="J232" s="306"/>
      <c r="K232" s="306"/>
      <c r="L232" s="306"/>
      <c r="M232" s="296"/>
      <c r="N232" s="296"/>
      <c r="O232" s="296"/>
      <c r="P232" s="296"/>
      <c r="Q232" s="296"/>
      <c r="R232" s="296"/>
      <c r="S232" s="296"/>
      <c r="T232" s="296"/>
      <c r="U232" s="296"/>
      <c r="V232" s="296"/>
      <c r="W232" s="296"/>
      <c r="X232" s="296"/>
      <c r="Y232" s="296"/>
      <c r="Z232" s="296"/>
      <c r="AA232" s="296"/>
      <c r="AB232" s="296"/>
      <c r="AC232" s="296"/>
      <c r="AD232" s="296"/>
      <c r="AE232" s="296"/>
      <c r="AF232" s="296"/>
      <c r="AG232" s="296"/>
      <c r="AH232" s="296"/>
      <c r="AI232" s="70"/>
    </row>
    <row r="233" spans="1:35" ht="15.75" customHeight="1">
      <c r="A233" s="107"/>
      <c r="B233" s="112" t="s">
        <v>608</v>
      </c>
      <c r="C233" s="112" t="s">
        <v>609</v>
      </c>
      <c r="D233" s="117">
        <v>100000</v>
      </c>
      <c r="E233" s="124">
        <f>D233/D$267</f>
        <v>0.17391304347826086</v>
      </c>
      <c r="F233" s="117">
        <f>SUM(J233:AH233)</f>
        <v>0</v>
      </c>
      <c r="G233" s="316">
        <f>F233/D233</f>
        <v>0</v>
      </c>
      <c r="H233" s="633" t="s">
        <v>756</v>
      </c>
      <c r="I233" s="830"/>
      <c r="J233" s="306"/>
      <c r="K233" s="306"/>
      <c r="L233" s="306"/>
      <c r="M233" s="296"/>
      <c r="N233" s="296"/>
      <c r="O233" s="296"/>
      <c r="P233" s="296"/>
      <c r="Q233" s="296"/>
      <c r="R233" s="296"/>
      <c r="S233" s="296"/>
      <c r="T233" s="296"/>
      <c r="U233" s="296"/>
      <c r="V233" s="296"/>
      <c r="W233" s="296"/>
      <c r="X233" s="296"/>
      <c r="Y233" s="296"/>
      <c r="Z233" s="296"/>
      <c r="AA233" s="296"/>
      <c r="AB233" s="296"/>
      <c r="AC233" s="296"/>
      <c r="AD233" s="296"/>
      <c r="AE233" s="296"/>
      <c r="AF233" s="296"/>
      <c r="AG233" s="296"/>
      <c r="AH233" s="296"/>
      <c r="AI233" s="70"/>
    </row>
    <row r="234" spans="1:35" ht="15.75" customHeight="1">
      <c r="A234" s="107"/>
      <c r="B234" s="112" t="s">
        <v>610</v>
      </c>
      <c r="C234" s="112" t="s">
        <v>611</v>
      </c>
      <c r="D234" s="117">
        <v>60000</v>
      </c>
      <c r="E234" s="124">
        <f>D234/D$267</f>
        <v>0.10434782608695652</v>
      </c>
      <c r="F234" s="117">
        <f>SUM(J234:AH234)</f>
        <v>0</v>
      </c>
      <c r="G234" s="316">
        <f>F234/D234</f>
        <v>0</v>
      </c>
      <c r="H234" s="633" t="s">
        <v>757</v>
      </c>
      <c r="I234" s="830"/>
      <c r="J234" s="306"/>
      <c r="K234" s="306"/>
      <c r="L234" s="306"/>
      <c r="M234" s="296"/>
      <c r="N234" s="296"/>
      <c r="O234" s="296"/>
      <c r="P234" s="296"/>
      <c r="Q234" s="296"/>
      <c r="R234" s="296"/>
      <c r="S234" s="296"/>
      <c r="T234" s="296"/>
      <c r="U234" s="296"/>
      <c r="V234" s="296"/>
      <c r="W234" s="296"/>
      <c r="X234" s="296"/>
      <c r="Y234" s="296"/>
      <c r="Z234" s="296"/>
      <c r="AA234" s="296"/>
      <c r="AB234" s="296"/>
      <c r="AC234" s="296"/>
      <c r="AD234" s="296"/>
      <c r="AE234" s="296"/>
      <c r="AF234" s="296"/>
      <c r="AG234" s="296"/>
      <c r="AH234" s="296"/>
      <c r="AI234" s="70"/>
    </row>
    <row r="235" spans="1:35" ht="15.75" customHeight="1">
      <c r="A235" s="107"/>
      <c r="B235" s="594" t="s">
        <v>579</v>
      </c>
      <c r="C235" s="830"/>
      <c r="D235" s="115">
        <f>SUM(D232:D234)</f>
        <v>560000</v>
      </c>
      <c r="E235" s="116">
        <f>D235/D$267</f>
        <v>0.97391304347826091</v>
      </c>
      <c r="F235" s="318"/>
      <c r="G235" s="318"/>
      <c r="H235" s="594"/>
      <c r="I235" s="830"/>
      <c r="J235" s="306"/>
      <c r="K235" s="306"/>
      <c r="L235" s="306"/>
      <c r="M235" s="296"/>
      <c r="N235" s="296"/>
      <c r="O235" s="296"/>
      <c r="P235" s="296"/>
      <c r="Q235" s="296"/>
      <c r="R235" s="296"/>
      <c r="S235" s="296"/>
      <c r="T235" s="296"/>
      <c r="U235" s="296"/>
      <c r="V235" s="296"/>
      <c r="W235" s="296"/>
      <c r="X235" s="296"/>
      <c r="Y235" s="296"/>
      <c r="Z235" s="296"/>
      <c r="AA235" s="296"/>
      <c r="AB235" s="296"/>
      <c r="AC235" s="296"/>
      <c r="AD235" s="296"/>
      <c r="AE235" s="296"/>
      <c r="AF235" s="296"/>
      <c r="AG235" s="296"/>
      <c r="AH235" s="296"/>
      <c r="AI235" s="70"/>
    </row>
    <row r="236" spans="1:35" ht="15.75" customHeight="1">
      <c r="A236" s="107"/>
      <c r="B236" s="621" t="s">
        <v>612</v>
      </c>
      <c r="C236" s="830"/>
      <c r="D236" s="131">
        <f>D235</f>
        <v>560000</v>
      </c>
      <c r="E236" s="122">
        <f>D236/D$267</f>
        <v>0.97391304347826091</v>
      </c>
      <c r="F236" s="319"/>
      <c r="G236" s="319"/>
      <c r="H236" s="621"/>
      <c r="I236" s="830"/>
      <c r="J236" s="306"/>
      <c r="K236" s="306"/>
      <c r="L236" s="306"/>
      <c r="M236" s="296"/>
      <c r="N236" s="296"/>
      <c r="O236" s="296"/>
      <c r="P236" s="296"/>
      <c r="Q236" s="296"/>
      <c r="R236" s="296"/>
      <c r="S236" s="296"/>
      <c r="T236" s="296"/>
      <c r="U236" s="296"/>
      <c r="V236" s="296"/>
      <c r="W236" s="296"/>
      <c r="X236" s="296"/>
      <c r="Y236" s="296"/>
      <c r="Z236" s="296"/>
      <c r="AA236" s="296"/>
      <c r="AB236" s="296"/>
      <c r="AC236" s="296"/>
      <c r="AD236" s="296"/>
      <c r="AE236" s="296"/>
      <c r="AF236" s="296"/>
      <c r="AG236" s="296"/>
      <c r="AH236" s="296"/>
      <c r="AI236" s="70"/>
    </row>
    <row r="237" spans="1:35" ht="15.75" customHeight="1">
      <c r="A237" s="107"/>
      <c r="B237" s="179"/>
      <c r="C237" s="180"/>
      <c r="D237" s="181"/>
      <c r="E237" s="182"/>
      <c r="F237" s="182"/>
      <c r="G237" s="182"/>
      <c r="H237" s="182"/>
      <c r="I237" s="249"/>
      <c r="J237" s="306"/>
      <c r="K237" s="306"/>
      <c r="L237" s="306"/>
      <c r="M237" s="296"/>
      <c r="N237" s="296"/>
      <c r="O237" s="296"/>
      <c r="P237" s="296"/>
      <c r="Q237" s="296"/>
      <c r="R237" s="296"/>
      <c r="S237" s="296"/>
      <c r="T237" s="296"/>
      <c r="U237" s="296"/>
      <c r="V237" s="296"/>
      <c r="W237" s="296"/>
      <c r="X237" s="296"/>
      <c r="Y237" s="296"/>
      <c r="Z237" s="296"/>
      <c r="AA237" s="296"/>
      <c r="AB237" s="296"/>
      <c r="AC237" s="296"/>
      <c r="AD237" s="296"/>
      <c r="AE237" s="296"/>
      <c r="AF237" s="296"/>
      <c r="AG237" s="296"/>
      <c r="AH237" s="296"/>
      <c r="AI237" s="70"/>
    </row>
    <row r="238" spans="1:35" ht="15.75" customHeight="1">
      <c r="A238" s="107"/>
      <c r="B238" s="604" t="s">
        <v>758</v>
      </c>
      <c r="C238" s="829"/>
      <c r="D238" s="829"/>
      <c r="E238" s="829"/>
      <c r="F238" s="829"/>
      <c r="G238" s="829"/>
      <c r="H238" s="829"/>
      <c r="I238" s="830"/>
      <c r="J238" s="306"/>
      <c r="K238" s="306"/>
      <c r="L238" s="306"/>
      <c r="M238" s="296"/>
      <c r="N238" s="296"/>
      <c r="O238" s="296"/>
      <c r="P238" s="296"/>
      <c r="Q238" s="296"/>
      <c r="R238" s="296"/>
      <c r="S238" s="296"/>
      <c r="T238" s="296"/>
      <c r="U238" s="296"/>
      <c r="V238" s="296"/>
      <c r="W238" s="296"/>
      <c r="X238" s="296"/>
      <c r="Y238" s="296"/>
      <c r="Z238" s="296"/>
      <c r="AA238" s="296"/>
      <c r="AB238" s="296"/>
      <c r="AC238" s="296"/>
      <c r="AD238" s="296"/>
      <c r="AE238" s="296"/>
      <c r="AF238" s="296"/>
      <c r="AG238" s="296"/>
      <c r="AH238" s="296"/>
      <c r="AI238" s="70"/>
    </row>
    <row r="239" spans="1:35" ht="15.75" customHeight="1">
      <c r="A239" s="107"/>
      <c r="B239" s="134" t="s">
        <v>642</v>
      </c>
      <c r="C239" s="134" t="s">
        <v>616</v>
      </c>
      <c r="D239" s="175" t="s">
        <v>591</v>
      </c>
      <c r="E239" s="184" t="s">
        <v>592</v>
      </c>
      <c r="F239" s="314" t="s">
        <v>730</v>
      </c>
      <c r="G239" s="314" t="s">
        <v>731</v>
      </c>
      <c r="H239" s="596" t="s">
        <v>593</v>
      </c>
      <c r="I239" s="830"/>
      <c r="J239" s="306"/>
      <c r="K239" s="306"/>
      <c r="L239" s="306"/>
      <c r="M239" s="296"/>
      <c r="N239" s="296"/>
      <c r="O239" s="296"/>
      <c r="P239" s="296"/>
      <c r="Q239" s="296"/>
      <c r="R239" s="296"/>
      <c r="S239" s="296"/>
      <c r="T239" s="296"/>
      <c r="U239" s="296"/>
      <c r="V239" s="296"/>
      <c r="W239" s="296"/>
      <c r="X239" s="296"/>
      <c r="Y239" s="296"/>
      <c r="Z239" s="296"/>
      <c r="AA239" s="296"/>
      <c r="AB239" s="296"/>
      <c r="AC239" s="296"/>
      <c r="AD239" s="296"/>
      <c r="AE239" s="296"/>
      <c r="AF239" s="296"/>
      <c r="AG239" s="296"/>
      <c r="AH239" s="296"/>
      <c r="AI239" s="70"/>
    </row>
    <row r="240" spans="1:35" ht="16.5" customHeight="1">
      <c r="A240" s="107"/>
      <c r="B240" s="597" t="s">
        <v>677</v>
      </c>
      <c r="C240" s="79" t="s">
        <v>759</v>
      </c>
      <c r="D240" s="117">
        <v>88750</v>
      </c>
      <c r="E240" s="150">
        <f t="shared" ref="E240:E261" si="12">D240/D$287</f>
        <v>7.5117458312984609E-2</v>
      </c>
      <c r="F240" s="117">
        <f t="shared" ref="F240:F260" si="13">SUM(J240:AH240)</f>
        <v>0</v>
      </c>
      <c r="G240" s="316">
        <f t="shared" ref="G240:G260" si="14">F240/D240</f>
        <v>0</v>
      </c>
      <c r="H240" s="843" t="s">
        <v>760</v>
      </c>
      <c r="I240" s="830"/>
      <c r="J240" s="306"/>
      <c r="K240" s="306"/>
      <c r="L240" s="306"/>
      <c r="M240" s="296"/>
      <c r="N240" s="296"/>
      <c r="O240" s="296"/>
      <c r="P240" s="296"/>
      <c r="Q240" s="296"/>
      <c r="R240" s="296"/>
      <c r="S240" s="296"/>
      <c r="T240" s="296"/>
      <c r="U240" s="296"/>
      <c r="V240" s="296"/>
      <c r="W240" s="296"/>
      <c r="X240" s="296"/>
      <c r="Y240" s="296"/>
      <c r="Z240" s="296"/>
      <c r="AA240" s="296"/>
      <c r="AB240" s="296"/>
      <c r="AC240" s="296"/>
      <c r="AD240" s="296"/>
      <c r="AE240" s="296"/>
      <c r="AF240" s="296"/>
      <c r="AG240" s="296"/>
      <c r="AH240" s="296"/>
      <c r="AI240" s="70"/>
    </row>
    <row r="241" spans="1:35" ht="16.5" customHeight="1">
      <c r="A241" s="107"/>
      <c r="B241" s="849"/>
      <c r="C241" s="79" t="s">
        <v>761</v>
      </c>
      <c r="D241" s="117">
        <v>20000</v>
      </c>
      <c r="E241" s="150">
        <f t="shared" si="12"/>
        <v>1.6927877929686672E-2</v>
      </c>
      <c r="F241" s="117">
        <f t="shared" si="13"/>
        <v>0</v>
      </c>
      <c r="G241" s="316">
        <f t="shared" si="14"/>
        <v>0</v>
      </c>
      <c r="H241" s="610" t="s">
        <v>762</v>
      </c>
      <c r="I241" s="830"/>
      <c r="J241" s="306"/>
      <c r="K241" s="306"/>
      <c r="L241" s="306"/>
      <c r="M241" s="296"/>
      <c r="N241" s="296"/>
      <c r="O241" s="296"/>
      <c r="P241" s="296"/>
      <c r="Q241" s="296"/>
      <c r="R241" s="296"/>
      <c r="S241" s="296"/>
      <c r="T241" s="296"/>
      <c r="U241" s="296"/>
      <c r="V241" s="296"/>
      <c r="W241" s="296"/>
      <c r="X241" s="296"/>
      <c r="Y241" s="296"/>
      <c r="Z241" s="296"/>
      <c r="AA241" s="296"/>
      <c r="AB241" s="296"/>
      <c r="AC241" s="296"/>
      <c r="AD241" s="296"/>
      <c r="AE241" s="296"/>
      <c r="AF241" s="296"/>
      <c r="AG241" s="296"/>
      <c r="AH241" s="296"/>
      <c r="AI241" s="70"/>
    </row>
    <row r="242" spans="1:35" ht="16.5" customHeight="1">
      <c r="A242" s="107"/>
      <c r="B242" s="849"/>
      <c r="C242" s="79" t="s">
        <v>763</v>
      </c>
      <c r="D242" s="117">
        <v>20460</v>
      </c>
      <c r="E242" s="150">
        <f t="shared" si="12"/>
        <v>1.7317219122069467E-2</v>
      </c>
      <c r="F242" s="117">
        <f t="shared" si="13"/>
        <v>0</v>
      </c>
      <c r="G242" s="316">
        <f t="shared" si="14"/>
        <v>0</v>
      </c>
      <c r="H242" s="610" t="s">
        <v>764</v>
      </c>
      <c r="I242" s="830"/>
      <c r="J242" s="306"/>
      <c r="K242" s="306"/>
      <c r="L242" s="306"/>
      <c r="M242" s="296"/>
      <c r="N242" s="296"/>
      <c r="O242" s="296"/>
      <c r="P242" s="296"/>
      <c r="Q242" s="296"/>
      <c r="R242" s="296"/>
      <c r="S242" s="296"/>
      <c r="T242" s="296"/>
      <c r="U242" s="296"/>
      <c r="V242" s="296"/>
      <c r="W242" s="296"/>
      <c r="X242" s="296"/>
      <c r="Y242" s="296"/>
      <c r="Z242" s="296"/>
      <c r="AA242" s="296"/>
      <c r="AB242" s="296"/>
      <c r="AC242" s="296"/>
      <c r="AD242" s="296"/>
      <c r="AE242" s="296"/>
      <c r="AF242" s="296"/>
      <c r="AG242" s="296"/>
      <c r="AH242" s="296"/>
      <c r="AI242" s="70"/>
    </row>
    <row r="243" spans="1:35" ht="16.5" customHeight="1">
      <c r="A243" s="107"/>
      <c r="B243" s="849"/>
      <c r="C243" s="79" t="s">
        <v>765</v>
      </c>
      <c r="D243" s="117">
        <v>10800</v>
      </c>
      <c r="E243" s="150">
        <f t="shared" si="12"/>
        <v>9.1410540820308032E-3</v>
      </c>
      <c r="F243" s="117">
        <f t="shared" si="13"/>
        <v>0</v>
      </c>
      <c r="G243" s="316">
        <f t="shared" si="14"/>
        <v>0</v>
      </c>
      <c r="H243" s="610" t="s">
        <v>766</v>
      </c>
      <c r="I243" s="830"/>
      <c r="J243" s="306"/>
      <c r="K243" s="306"/>
      <c r="L243" s="306"/>
      <c r="M243" s="296"/>
      <c r="N243" s="296"/>
      <c r="O243" s="296"/>
      <c r="P243" s="296"/>
      <c r="Q243" s="296"/>
      <c r="R243" s="296"/>
      <c r="S243" s="296"/>
      <c r="T243" s="296"/>
      <c r="U243" s="296"/>
      <c r="V243" s="296"/>
      <c r="W243" s="296"/>
      <c r="X243" s="296"/>
      <c r="Y243" s="296"/>
      <c r="Z243" s="296"/>
      <c r="AA243" s="296"/>
      <c r="AB243" s="296"/>
      <c r="AC243" s="296"/>
      <c r="AD243" s="296"/>
      <c r="AE243" s="296"/>
      <c r="AF243" s="296"/>
      <c r="AG243" s="296"/>
      <c r="AH243" s="296"/>
      <c r="AI243" s="70"/>
    </row>
    <row r="244" spans="1:35" ht="16.5" customHeight="1">
      <c r="A244" s="107"/>
      <c r="B244" s="849"/>
      <c r="C244" s="79" t="s">
        <v>767</v>
      </c>
      <c r="D244" s="117">
        <v>6900</v>
      </c>
      <c r="E244" s="150">
        <f t="shared" si="12"/>
        <v>5.8401178857419023E-3</v>
      </c>
      <c r="F244" s="117">
        <f t="shared" si="13"/>
        <v>0</v>
      </c>
      <c r="G244" s="316">
        <f t="shared" si="14"/>
        <v>0</v>
      </c>
      <c r="H244" s="610" t="s">
        <v>768</v>
      </c>
      <c r="I244" s="830"/>
      <c r="J244" s="306"/>
      <c r="K244" s="306"/>
      <c r="L244" s="306"/>
      <c r="M244" s="296"/>
      <c r="N244" s="296"/>
      <c r="O244" s="296"/>
      <c r="P244" s="296"/>
      <c r="Q244" s="296"/>
      <c r="R244" s="296"/>
      <c r="S244" s="296"/>
      <c r="T244" s="296"/>
      <c r="U244" s="296"/>
      <c r="V244" s="296"/>
      <c r="W244" s="296"/>
      <c r="X244" s="296"/>
      <c r="Y244" s="296"/>
      <c r="Z244" s="296"/>
      <c r="AA244" s="296"/>
      <c r="AB244" s="296"/>
      <c r="AC244" s="296"/>
      <c r="AD244" s="296"/>
      <c r="AE244" s="296"/>
      <c r="AF244" s="296"/>
      <c r="AG244" s="296"/>
      <c r="AH244" s="296"/>
      <c r="AI244" s="70"/>
    </row>
    <row r="245" spans="1:35" ht="16.5" customHeight="1">
      <c r="A245" s="107"/>
      <c r="B245" s="849"/>
      <c r="C245" s="79" t="s">
        <v>769</v>
      </c>
      <c r="D245" s="117">
        <v>92000</v>
      </c>
      <c r="E245" s="150">
        <f t="shared" si="12"/>
        <v>7.7868238476558702E-2</v>
      </c>
      <c r="F245" s="117">
        <f t="shared" si="13"/>
        <v>0</v>
      </c>
      <c r="G245" s="316">
        <f t="shared" si="14"/>
        <v>0</v>
      </c>
      <c r="H245" s="610" t="s">
        <v>770</v>
      </c>
      <c r="I245" s="830"/>
      <c r="J245" s="306"/>
      <c r="K245" s="306"/>
      <c r="L245" s="306"/>
      <c r="M245" s="296"/>
      <c r="N245" s="296"/>
      <c r="O245" s="296"/>
      <c r="P245" s="296"/>
      <c r="Q245" s="296"/>
      <c r="R245" s="296"/>
      <c r="S245" s="296"/>
      <c r="T245" s="296"/>
      <c r="U245" s="296"/>
      <c r="V245" s="296"/>
      <c r="W245" s="296"/>
      <c r="X245" s="296"/>
      <c r="Y245" s="296"/>
      <c r="Z245" s="296"/>
      <c r="AA245" s="296"/>
      <c r="AB245" s="296"/>
      <c r="AC245" s="296"/>
      <c r="AD245" s="296"/>
      <c r="AE245" s="296"/>
      <c r="AF245" s="296"/>
      <c r="AG245" s="296"/>
      <c r="AH245" s="296"/>
      <c r="AI245" s="70"/>
    </row>
    <row r="246" spans="1:35" ht="16.5" customHeight="1">
      <c r="A246" s="107"/>
      <c r="B246" s="849"/>
      <c r="C246" s="79" t="s">
        <v>771</v>
      </c>
      <c r="D246" s="117">
        <v>100000</v>
      </c>
      <c r="E246" s="150">
        <f t="shared" si="12"/>
        <v>8.4639389648433372E-2</v>
      </c>
      <c r="F246" s="117">
        <f t="shared" si="13"/>
        <v>0</v>
      </c>
      <c r="G246" s="316">
        <f t="shared" si="14"/>
        <v>0</v>
      </c>
      <c r="H246" s="610" t="s">
        <v>772</v>
      </c>
      <c r="I246" s="830"/>
      <c r="J246" s="306"/>
      <c r="K246" s="306"/>
      <c r="L246" s="306"/>
      <c r="M246" s="296"/>
      <c r="N246" s="296"/>
      <c r="O246" s="296"/>
      <c r="P246" s="296"/>
      <c r="Q246" s="296"/>
      <c r="R246" s="296"/>
      <c r="S246" s="296"/>
      <c r="T246" s="296"/>
      <c r="U246" s="296"/>
      <c r="V246" s="296"/>
      <c r="W246" s="296"/>
      <c r="X246" s="296"/>
      <c r="Y246" s="296"/>
      <c r="Z246" s="296"/>
      <c r="AA246" s="296"/>
      <c r="AB246" s="296"/>
      <c r="AC246" s="296"/>
      <c r="AD246" s="296"/>
      <c r="AE246" s="296"/>
      <c r="AF246" s="296"/>
      <c r="AG246" s="296"/>
      <c r="AH246" s="296"/>
      <c r="AI246" s="70"/>
    </row>
    <row r="247" spans="1:35" ht="16.5" customHeight="1">
      <c r="A247" s="107"/>
      <c r="B247" s="849"/>
      <c r="C247" s="79" t="s">
        <v>773</v>
      </c>
      <c r="D247" s="117">
        <v>12800</v>
      </c>
      <c r="E247" s="150">
        <f t="shared" si="12"/>
        <v>1.0833841874999471E-2</v>
      </c>
      <c r="F247" s="117">
        <f t="shared" si="13"/>
        <v>0</v>
      </c>
      <c r="G247" s="316">
        <f t="shared" si="14"/>
        <v>0</v>
      </c>
      <c r="H247" s="610" t="s">
        <v>774</v>
      </c>
      <c r="I247" s="830"/>
      <c r="J247" s="306"/>
      <c r="K247" s="306"/>
      <c r="L247" s="306"/>
      <c r="M247" s="296"/>
      <c r="N247" s="296"/>
      <c r="O247" s="296"/>
      <c r="P247" s="296"/>
      <c r="Q247" s="296"/>
      <c r="R247" s="296"/>
      <c r="S247" s="296"/>
      <c r="T247" s="296"/>
      <c r="U247" s="296"/>
      <c r="V247" s="296"/>
      <c r="W247" s="296"/>
      <c r="X247" s="296"/>
      <c r="Y247" s="296"/>
      <c r="Z247" s="296"/>
      <c r="AA247" s="296"/>
      <c r="AB247" s="296"/>
      <c r="AC247" s="296"/>
      <c r="AD247" s="296"/>
      <c r="AE247" s="296"/>
      <c r="AF247" s="296"/>
      <c r="AG247" s="296"/>
      <c r="AH247" s="296"/>
      <c r="AI247" s="70"/>
    </row>
    <row r="248" spans="1:35" ht="16.5" customHeight="1">
      <c r="A248" s="107"/>
      <c r="B248" s="849"/>
      <c r="C248" s="79" t="s">
        <v>775</v>
      </c>
      <c r="D248" s="117">
        <v>4000</v>
      </c>
      <c r="E248" s="150">
        <f t="shared" si="12"/>
        <v>3.3855755859373347E-3</v>
      </c>
      <c r="F248" s="117">
        <f t="shared" si="13"/>
        <v>0</v>
      </c>
      <c r="G248" s="316">
        <f t="shared" si="14"/>
        <v>0</v>
      </c>
      <c r="H248" s="610" t="s">
        <v>776</v>
      </c>
      <c r="I248" s="830"/>
      <c r="J248" s="306"/>
      <c r="K248" s="306"/>
      <c r="L248" s="306"/>
      <c r="M248" s="296"/>
      <c r="N248" s="296"/>
      <c r="O248" s="296"/>
      <c r="P248" s="296"/>
      <c r="Q248" s="296"/>
      <c r="R248" s="296"/>
      <c r="S248" s="296"/>
      <c r="T248" s="296"/>
      <c r="U248" s="296"/>
      <c r="V248" s="296"/>
      <c r="W248" s="296"/>
      <c r="X248" s="296"/>
      <c r="Y248" s="296"/>
      <c r="Z248" s="296"/>
      <c r="AA248" s="296"/>
      <c r="AB248" s="296"/>
      <c r="AC248" s="296"/>
      <c r="AD248" s="296"/>
      <c r="AE248" s="296"/>
      <c r="AF248" s="296"/>
      <c r="AG248" s="296"/>
      <c r="AH248" s="296"/>
      <c r="AI248" s="70"/>
    </row>
    <row r="249" spans="1:35" ht="16.5" customHeight="1">
      <c r="A249" s="107"/>
      <c r="B249" s="849"/>
      <c r="C249" s="79" t="s">
        <v>777</v>
      </c>
      <c r="D249" s="117">
        <v>21680</v>
      </c>
      <c r="E249" s="150">
        <f t="shared" si="12"/>
        <v>1.8349819675780355E-2</v>
      </c>
      <c r="F249" s="117">
        <f t="shared" si="13"/>
        <v>0</v>
      </c>
      <c r="G249" s="316">
        <f t="shared" si="14"/>
        <v>0</v>
      </c>
      <c r="H249" s="610" t="s">
        <v>778</v>
      </c>
      <c r="I249" s="830"/>
      <c r="J249" s="306"/>
      <c r="K249" s="306"/>
      <c r="L249" s="306"/>
      <c r="M249" s="296"/>
      <c r="N249" s="296"/>
      <c r="O249" s="296"/>
      <c r="P249" s="296"/>
      <c r="Q249" s="296"/>
      <c r="R249" s="296"/>
      <c r="S249" s="296"/>
      <c r="T249" s="296"/>
      <c r="U249" s="296"/>
      <c r="V249" s="296"/>
      <c r="W249" s="296"/>
      <c r="X249" s="296"/>
      <c r="Y249" s="296"/>
      <c r="Z249" s="296"/>
      <c r="AA249" s="296"/>
      <c r="AB249" s="296"/>
      <c r="AC249" s="296"/>
      <c r="AD249" s="296"/>
      <c r="AE249" s="296"/>
      <c r="AF249" s="296"/>
      <c r="AG249" s="296"/>
      <c r="AH249" s="296"/>
      <c r="AI249" s="70"/>
    </row>
    <row r="250" spans="1:35" ht="16.5" customHeight="1">
      <c r="A250" s="107"/>
      <c r="B250" s="849"/>
      <c r="C250" s="79" t="s">
        <v>779</v>
      </c>
      <c r="D250" s="117">
        <v>12000</v>
      </c>
      <c r="E250" s="150">
        <f t="shared" si="12"/>
        <v>1.0156726757812004E-2</v>
      </c>
      <c r="F250" s="117">
        <f t="shared" si="13"/>
        <v>0</v>
      </c>
      <c r="G250" s="316">
        <f t="shared" si="14"/>
        <v>0</v>
      </c>
      <c r="H250" s="610" t="s">
        <v>780</v>
      </c>
      <c r="I250" s="830"/>
      <c r="J250" s="306"/>
      <c r="K250" s="306"/>
      <c r="L250" s="306"/>
      <c r="M250" s="296"/>
      <c r="N250" s="296"/>
      <c r="O250" s="296"/>
      <c r="P250" s="296"/>
      <c r="Q250" s="296"/>
      <c r="R250" s="296"/>
      <c r="S250" s="296"/>
      <c r="T250" s="296"/>
      <c r="U250" s="296"/>
      <c r="V250" s="296"/>
      <c r="W250" s="296"/>
      <c r="X250" s="296"/>
      <c r="Y250" s="296"/>
      <c r="Z250" s="296"/>
      <c r="AA250" s="296"/>
      <c r="AB250" s="296"/>
      <c r="AC250" s="296"/>
      <c r="AD250" s="296"/>
      <c r="AE250" s="296"/>
      <c r="AF250" s="296"/>
      <c r="AG250" s="296"/>
      <c r="AH250" s="296"/>
      <c r="AI250" s="70"/>
    </row>
    <row r="251" spans="1:35" ht="16.5" customHeight="1">
      <c r="A251" s="107"/>
      <c r="B251" s="849"/>
      <c r="C251" s="79" t="s">
        <v>781</v>
      </c>
      <c r="D251" s="117">
        <v>24000</v>
      </c>
      <c r="E251" s="150">
        <f t="shared" si="12"/>
        <v>2.0313453515624007E-2</v>
      </c>
      <c r="F251" s="117">
        <f t="shared" si="13"/>
        <v>0</v>
      </c>
      <c r="G251" s="316">
        <f t="shared" si="14"/>
        <v>0</v>
      </c>
      <c r="H251" s="610" t="s">
        <v>782</v>
      </c>
      <c r="I251" s="830"/>
      <c r="J251" s="306"/>
      <c r="K251" s="306"/>
      <c r="L251" s="306"/>
      <c r="M251" s="296"/>
      <c r="N251" s="296"/>
      <c r="O251" s="296"/>
      <c r="P251" s="296"/>
      <c r="Q251" s="296"/>
      <c r="R251" s="296"/>
      <c r="S251" s="296"/>
      <c r="T251" s="296"/>
      <c r="U251" s="296"/>
      <c r="V251" s="296"/>
      <c r="W251" s="296"/>
      <c r="X251" s="296"/>
      <c r="Y251" s="296"/>
      <c r="Z251" s="296"/>
      <c r="AA251" s="296"/>
      <c r="AB251" s="296"/>
      <c r="AC251" s="296"/>
      <c r="AD251" s="296"/>
      <c r="AE251" s="296"/>
      <c r="AF251" s="296"/>
      <c r="AG251" s="296"/>
      <c r="AH251" s="296"/>
      <c r="AI251" s="70"/>
    </row>
    <row r="252" spans="1:35" ht="16.5" customHeight="1">
      <c r="A252" s="107"/>
      <c r="B252" s="849"/>
      <c r="C252" s="79" t="s">
        <v>783</v>
      </c>
      <c r="D252" s="117">
        <v>20000</v>
      </c>
      <c r="E252" s="150">
        <f t="shared" si="12"/>
        <v>1.6927877929686672E-2</v>
      </c>
      <c r="F252" s="117">
        <f t="shared" si="13"/>
        <v>0</v>
      </c>
      <c r="G252" s="316">
        <f t="shared" si="14"/>
        <v>0</v>
      </c>
      <c r="H252" s="610" t="s">
        <v>784</v>
      </c>
      <c r="I252" s="830"/>
      <c r="J252" s="306"/>
      <c r="K252" s="306"/>
      <c r="L252" s="306"/>
      <c r="M252" s="296"/>
      <c r="N252" s="296"/>
      <c r="O252" s="296"/>
      <c r="P252" s="296"/>
      <c r="Q252" s="296"/>
      <c r="R252" s="296"/>
      <c r="S252" s="296"/>
      <c r="T252" s="296"/>
      <c r="U252" s="296"/>
      <c r="V252" s="296"/>
      <c r="W252" s="296"/>
      <c r="X252" s="296"/>
      <c r="Y252" s="296"/>
      <c r="Z252" s="296"/>
      <c r="AA252" s="296"/>
      <c r="AB252" s="296"/>
      <c r="AC252" s="296"/>
      <c r="AD252" s="296"/>
      <c r="AE252" s="296"/>
      <c r="AF252" s="296"/>
      <c r="AG252" s="296"/>
      <c r="AH252" s="296"/>
      <c r="AI252" s="70"/>
    </row>
    <row r="253" spans="1:35" ht="16.5" customHeight="1">
      <c r="A253" s="107"/>
      <c r="B253" s="849"/>
      <c r="C253" s="79" t="s">
        <v>785</v>
      </c>
      <c r="D253" s="117">
        <v>668</v>
      </c>
      <c r="E253" s="150">
        <f t="shared" si="12"/>
        <v>5.6539112285153488E-4</v>
      </c>
      <c r="F253" s="117">
        <f t="shared" si="13"/>
        <v>0</v>
      </c>
      <c r="G253" s="316">
        <f t="shared" si="14"/>
        <v>0</v>
      </c>
      <c r="H253" s="610" t="s">
        <v>786</v>
      </c>
      <c r="I253" s="830"/>
      <c r="J253" s="306"/>
      <c r="K253" s="306"/>
      <c r="L253" s="306"/>
      <c r="M253" s="296"/>
      <c r="N253" s="296"/>
      <c r="O253" s="296"/>
      <c r="P253" s="296"/>
      <c r="Q253" s="296"/>
      <c r="R253" s="296"/>
      <c r="S253" s="296"/>
      <c r="T253" s="296"/>
      <c r="U253" s="296"/>
      <c r="V253" s="296"/>
      <c r="W253" s="296"/>
      <c r="X253" s="296"/>
      <c r="Y253" s="296"/>
      <c r="Z253" s="296"/>
      <c r="AA253" s="296"/>
      <c r="AB253" s="296"/>
      <c r="AC253" s="296"/>
      <c r="AD253" s="296"/>
      <c r="AE253" s="296"/>
      <c r="AF253" s="296"/>
      <c r="AG253" s="296"/>
      <c r="AH253" s="296"/>
      <c r="AI253" s="70"/>
    </row>
    <row r="254" spans="1:35" ht="16.5" customHeight="1">
      <c r="A254" s="107"/>
      <c r="B254" s="849"/>
      <c r="C254" s="79" t="s">
        <v>787</v>
      </c>
      <c r="D254" s="117">
        <v>5000</v>
      </c>
      <c r="E254" s="150">
        <f t="shared" si="12"/>
        <v>4.2319694824216681E-3</v>
      </c>
      <c r="F254" s="117">
        <f t="shared" si="13"/>
        <v>0</v>
      </c>
      <c r="G254" s="316">
        <f t="shared" si="14"/>
        <v>0</v>
      </c>
      <c r="H254" s="610" t="s">
        <v>788</v>
      </c>
      <c r="I254" s="830"/>
      <c r="J254" s="306"/>
      <c r="K254" s="306"/>
      <c r="L254" s="306"/>
      <c r="M254" s="296"/>
      <c r="N254" s="296"/>
      <c r="O254" s="296"/>
      <c r="P254" s="296"/>
      <c r="Q254" s="296"/>
      <c r="R254" s="296"/>
      <c r="S254" s="296"/>
      <c r="T254" s="296"/>
      <c r="U254" s="296"/>
      <c r="V254" s="296"/>
      <c r="W254" s="296"/>
      <c r="X254" s="296"/>
      <c r="Y254" s="296"/>
      <c r="Z254" s="296"/>
      <c r="AA254" s="296"/>
      <c r="AB254" s="296"/>
      <c r="AC254" s="296"/>
      <c r="AD254" s="296"/>
      <c r="AE254" s="296"/>
      <c r="AF254" s="296"/>
      <c r="AG254" s="296"/>
      <c r="AH254" s="296"/>
      <c r="AI254" s="70"/>
    </row>
    <row r="255" spans="1:35" ht="16.5" customHeight="1">
      <c r="A255" s="107"/>
      <c r="B255" s="849"/>
      <c r="C255" s="79" t="s">
        <v>789</v>
      </c>
      <c r="D255" s="117">
        <v>3600</v>
      </c>
      <c r="E255" s="150">
        <f t="shared" si="12"/>
        <v>3.0470180273436012E-3</v>
      </c>
      <c r="F255" s="117">
        <f t="shared" si="13"/>
        <v>0</v>
      </c>
      <c r="G255" s="316">
        <f t="shared" si="14"/>
        <v>0</v>
      </c>
      <c r="H255" s="610" t="s">
        <v>790</v>
      </c>
      <c r="I255" s="830"/>
      <c r="J255" s="306"/>
      <c r="K255" s="306"/>
      <c r="L255" s="306"/>
      <c r="M255" s="296"/>
      <c r="N255" s="296"/>
      <c r="O255" s="296"/>
      <c r="P255" s="296"/>
      <c r="Q255" s="296"/>
      <c r="R255" s="296"/>
      <c r="S255" s="296"/>
      <c r="T255" s="296"/>
      <c r="U255" s="296"/>
      <c r="V255" s="296"/>
      <c r="W255" s="296"/>
      <c r="X255" s="296"/>
      <c r="Y255" s="296"/>
      <c r="Z255" s="296"/>
      <c r="AA255" s="296"/>
      <c r="AB255" s="296"/>
      <c r="AC255" s="296"/>
      <c r="AD255" s="296"/>
      <c r="AE255" s="296"/>
      <c r="AF255" s="296"/>
      <c r="AG255" s="296"/>
      <c r="AH255" s="296"/>
      <c r="AI255" s="70"/>
    </row>
    <row r="256" spans="1:35" ht="16.5" customHeight="1">
      <c r="A256" s="107"/>
      <c r="B256" s="849"/>
      <c r="C256" s="79" t="s">
        <v>791</v>
      </c>
      <c r="D256" s="117">
        <v>2400</v>
      </c>
      <c r="E256" s="150">
        <f t="shared" si="12"/>
        <v>2.0313453515624007E-3</v>
      </c>
      <c r="F256" s="117">
        <f t="shared" si="13"/>
        <v>0</v>
      </c>
      <c r="G256" s="316">
        <f t="shared" si="14"/>
        <v>0</v>
      </c>
      <c r="H256" s="610" t="s">
        <v>792</v>
      </c>
      <c r="I256" s="830"/>
      <c r="J256" s="306"/>
      <c r="K256" s="306"/>
      <c r="L256" s="306"/>
      <c r="M256" s="296"/>
      <c r="N256" s="296"/>
      <c r="O256" s="296"/>
      <c r="P256" s="296"/>
      <c r="Q256" s="296"/>
      <c r="R256" s="296"/>
      <c r="S256" s="296"/>
      <c r="T256" s="296"/>
      <c r="U256" s="296"/>
      <c r="V256" s="296"/>
      <c r="W256" s="296"/>
      <c r="X256" s="296"/>
      <c r="Y256" s="296"/>
      <c r="Z256" s="296"/>
      <c r="AA256" s="296"/>
      <c r="AB256" s="296"/>
      <c r="AC256" s="296"/>
      <c r="AD256" s="296"/>
      <c r="AE256" s="296"/>
      <c r="AF256" s="296"/>
      <c r="AG256" s="296"/>
      <c r="AH256" s="296"/>
      <c r="AI256" s="70"/>
    </row>
    <row r="257" spans="1:35" ht="16.5" customHeight="1">
      <c r="A257" s="107"/>
      <c r="B257" s="849"/>
      <c r="C257" s="79" t="s">
        <v>793</v>
      </c>
      <c r="D257" s="117">
        <v>50000</v>
      </c>
      <c r="E257" s="150">
        <f t="shared" si="12"/>
        <v>4.2319694824216686E-2</v>
      </c>
      <c r="F257" s="117">
        <f t="shared" si="13"/>
        <v>0</v>
      </c>
      <c r="G257" s="316">
        <f t="shared" si="14"/>
        <v>0</v>
      </c>
      <c r="H257" s="610" t="s">
        <v>794</v>
      </c>
      <c r="I257" s="830"/>
      <c r="J257" s="306"/>
      <c r="K257" s="306"/>
      <c r="L257" s="306"/>
      <c r="M257" s="296"/>
      <c r="N257" s="296"/>
      <c r="O257" s="296"/>
      <c r="P257" s="296"/>
      <c r="Q257" s="296"/>
      <c r="R257" s="296"/>
      <c r="S257" s="296"/>
      <c r="T257" s="296"/>
      <c r="U257" s="296"/>
      <c r="V257" s="296"/>
      <c r="W257" s="296"/>
      <c r="X257" s="296"/>
      <c r="Y257" s="296"/>
      <c r="Z257" s="296"/>
      <c r="AA257" s="296"/>
      <c r="AB257" s="296"/>
      <c r="AC257" s="296"/>
      <c r="AD257" s="296"/>
      <c r="AE257" s="296"/>
      <c r="AF257" s="296"/>
      <c r="AG257" s="296"/>
      <c r="AH257" s="296"/>
      <c r="AI257" s="70"/>
    </row>
    <row r="258" spans="1:35" ht="16.5" customHeight="1">
      <c r="A258" s="107"/>
      <c r="B258" s="849"/>
      <c r="C258" s="79" t="s">
        <v>795</v>
      </c>
      <c r="D258" s="117">
        <v>27000</v>
      </c>
      <c r="E258" s="150">
        <f t="shared" si="12"/>
        <v>2.2852635205077011E-2</v>
      </c>
      <c r="F258" s="117">
        <f t="shared" si="13"/>
        <v>0</v>
      </c>
      <c r="G258" s="316">
        <f t="shared" si="14"/>
        <v>0</v>
      </c>
      <c r="H258" s="610" t="s">
        <v>796</v>
      </c>
      <c r="I258" s="830"/>
      <c r="J258" s="306"/>
      <c r="K258" s="306"/>
      <c r="L258" s="306"/>
      <c r="M258" s="296"/>
      <c r="N258" s="296"/>
      <c r="O258" s="296"/>
      <c r="P258" s="296"/>
      <c r="Q258" s="296"/>
      <c r="R258" s="296"/>
      <c r="S258" s="296"/>
      <c r="T258" s="296"/>
      <c r="U258" s="296"/>
      <c r="V258" s="296"/>
      <c r="W258" s="296"/>
      <c r="X258" s="296"/>
      <c r="Y258" s="296"/>
      <c r="Z258" s="296"/>
      <c r="AA258" s="296"/>
      <c r="AB258" s="296"/>
      <c r="AC258" s="296"/>
      <c r="AD258" s="296"/>
      <c r="AE258" s="296"/>
      <c r="AF258" s="296"/>
      <c r="AG258" s="296"/>
      <c r="AH258" s="296"/>
      <c r="AI258" s="70"/>
    </row>
    <row r="259" spans="1:35" ht="16.5" customHeight="1">
      <c r="A259" s="107"/>
      <c r="B259" s="849"/>
      <c r="C259" s="79" t="s">
        <v>797</v>
      </c>
      <c r="D259" s="117">
        <v>8000</v>
      </c>
      <c r="E259" s="150">
        <f t="shared" si="12"/>
        <v>6.7711511718746694E-3</v>
      </c>
      <c r="F259" s="117">
        <f t="shared" si="13"/>
        <v>0</v>
      </c>
      <c r="G259" s="316">
        <f t="shared" si="14"/>
        <v>0</v>
      </c>
      <c r="H259" s="610" t="s">
        <v>798</v>
      </c>
      <c r="I259" s="830"/>
      <c r="J259" s="306"/>
      <c r="K259" s="306"/>
      <c r="L259" s="306"/>
      <c r="M259" s="296"/>
      <c r="N259" s="296"/>
      <c r="O259" s="296"/>
      <c r="P259" s="296"/>
      <c r="Q259" s="296"/>
      <c r="R259" s="296"/>
      <c r="S259" s="296"/>
      <c r="T259" s="296"/>
      <c r="U259" s="296"/>
      <c r="V259" s="296"/>
      <c r="W259" s="296"/>
      <c r="X259" s="296"/>
      <c r="Y259" s="296"/>
      <c r="Z259" s="296"/>
      <c r="AA259" s="296"/>
      <c r="AB259" s="296"/>
      <c r="AC259" s="296"/>
      <c r="AD259" s="296"/>
      <c r="AE259" s="296"/>
      <c r="AF259" s="296"/>
      <c r="AG259" s="296"/>
      <c r="AH259" s="296"/>
      <c r="AI259" s="70"/>
    </row>
    <row r="260" spans="1:35" ht="16.5" customHeight="1">
      <c r="A260" s="107"/>
      <c r="B260" s="839"/>
      <c r="C260" s="79" t="s">
        <v>799</v>
      </c>
      <c r="D260" s="117">
        <v>1000</v>
      </c>
      <c r="E260" s="150">
        <f t="shared" si="12"/>
        <v>8.4639389648433368E-4</v>
      </c>
      <c r="F260" s="117">
        <f t="shared" si="13"/>
        <v>0</v>
      </c>
      <c r="G260" s="316">
        <f t="shared" si="14"/>
        <v>0</v>
      </c>
      <c r="H260" s="610" t="s">
        <v>800</v>
      </c>
      <c r="I260" s="830"/>
      <c r="J260" s="306"/>
      <c r="K260" s="306"/>
      <c r="L260" s="306"/>
      <c r="M260" s="296"/>
      <c r="N260" s="296"/>
      <c r="O260" s="296"/>
      <c r="P260" s="296"/>
      <c r="Q260" s="296"/>
      <c r="R260" s="296"/>
      <c r="S260" s="296"/>
      <c r="T260" s="296"/>
      <c r="U260" s="296"/>
      <c r="V260" s="296"/>
      <c r="W260" s="296"/>
      <c r="X260" s="296"/>
      <c r="Y260" s="296"/>
      <c r="Z260" s="296"/>
      <c r="AA260" s="296"/>
      <c r="AB260" s="296"/>
      <c r="AC260" s="296"/>
      <c r="AD260" s="296"/>
      <c r="AE260" s="296"/>
      <c r="AF260" s="296"/>
      <c r="AG260" s="296"/>
      <c r="AH260" s="296"/>
      <c r="AI260" s="70"/>
    </row>
    <row r="261" spans="1:35" ht="15.75" customHeight="1">
      <c r="A261" s="107"/>
      <c r="B261" s="621" t="s">
        <v>645</v>
      </c>
      <c r="C261" s="830"/>
      <c r="D261" s="178">
        <f>SUM(D240:D260)</f>
        <v>531058</v>
      </c>
      <c r="E261" s="122">
        <f t="shared" si="12"/>
        <v>0.44948424987917729</v>
      </c>
      <c r="F261" s="319"/>
      <c r="G261" s="319"/>
      <c r="H261" s="629"/>
      <c r="I261" s="830"/>
      <c r="J261" s="306"/>
      <c r="K261" s="306"/>
      <c r="L261" s="306"/>
      <c r="M261" s="296"/>
      <c r="N261" s="296"/>
      <c r="O261" s="296"/>
      <c r="P261" s="296"/>
      <c r="Q261" s="296"/>
      <c r="R261" s="296"/>
      <c r="S261" s="296"/>
      <c r="T261" s="296"/>
      <c r="U261" s="296"/>
      <c r="V261" s="296"/>
      <c r="W261" s="296"/>
      <c r="X261" s="296"/>
      <c r="Y261" s="296"/>
      <c r="Z261" s="296"/>
      <c r="AA261" s="296"/>
      <c r="AB261" s="296"/>
      <c r="AC261" s="296"/>
      <c r="AD261" s="296"/>
      <c r="AE261" s="296"/>
      <c r="AF261" s="296"/>
      <c r="AG261" s="296"/>
      <c r="AH261" s="296"/>
      <c r="AI261" s="70"/>
    </row>
    <row r="262" spans="1:35" ht="15.75" customHeight="1">
      <c r="A262" s="107"/>
      <c r="B262" s="601" t="s">
        <v>613</v>
      </c>
      <c r="C262" s="829"/>
      <c r="D262" s="829"/>
      <c r="E262" s="829"/>
      <c r="F262" s="829"/>
      <c r="G262" s="829"/>
      <c r="H262" s="829"/>
      <c r="I262" s="830"/>
      <c r="J262" s="306"/>
      <c r="K262" s="306"/>
      <c r="L262" s="306"/>
      <c r="M262" s="296"/>
      <c r="N262" s="296"/>
      <c r="O262" s="296"/>
      <c r="P262" s="296"/>
      <c r="Q262" s="296"/>
      <c r="R262" s="296"/>
      <c r="S262" s="296"/>
      <c r="T262" s="296"/>
      <c r="U262" s="296"/>
      <c r="V262" s="296"/>
      <c r="W262" s="296"/>
      <c r="X262" s="296"/>
      <c r="Y262" s="296"/>
      <c r="Z262" s="296"/>
      <c r="AA262" s="296"/>
      <c r="AB262" s="296"/>
      <c r="AC262" s="296"/>
      <c r="AD262" s="296"/>
      <c r="AE262" s="296"/>
      <c r="AF262" s="296"/>
      <c r="AG262" s="296"/>
      <c r="AH262" s="296"/>
      <c r="AI262" s="70"/>
    </row>
    <row r="263" spans="1:35" ht="15.75" customHeight="1">
      <c r="A263" s="107"/>
      <c r="B263" s="604" t="s">
        <v>754</v>
      </c>
      <c r="C263" s="829"/>
      <c r="D263" s="829"/>
      <c r="E263" s="829"/>
      <c r="F263" s="829"/>
      <c r="G263" s="829"/>
      <c r="H263" s="829"/>
      <c r="I263" s="830"/>
      <c r="J263" s="306"/>
      <c r="K263" s="306"/>
      <c r="L263" s="306"/>
      <c r="M263" s="296"/>
      <c r="N263" s="296"/>
      <c r="O263" s="296"/>
      <c r="P263" s="296"/>
      <c r="Q263" s="296"/>
      <c r="R263" s="296"/>
      <c r="S263" s="296"/>
      <c r="T263" s="296"/>
      <c r="U263" s="296"/>
      <c r="V263" s="296"/>
      <c r="W263" s="296"/>
      <c r="X263" s="296"/>
      <c r="Y263" s="296"/>
      <c r="Z263" s="296"/>
      <c r="AA263" s="296"/>
      <c r="AB263" s="296"/>
      <c r="AC263" s="296"/>
      <c r="AD263" s="296"/>
      <c r="AE263" s="296"/>
      <c r="AF263" s="296"/>
      <c r="AG263" s="296"/>
      <c r="AH263" s="296"/>
      <c r="AI263" s="70"/>
    </row>
    <row r="264" spans="1:35" ht="15.75" customHeight="1">
      <c r="A264" s="107"/>
      <c r="B264" s="185" t="s">
        <v>589</v>
      </c>
      <c r="C264" s="185" t="s">
        <v>590</v>
      </c>
      <c r="D264" s="186" t="s">
        <v>591</v>
      </c>
      <c r="E264" s="187" t="s">
        <v>592</v>
      </c>
      <c r="F264" s="314" t="s">
        <v>730</v>
      </c>
      <c r="G264" s="314" t="s">
        <v>731</v>
      </c>
      <c r="H264" s="612" t="s">
        <v>593</v>
      </c>
      <c r="I264" s="830"/>
      <c r="J264" s="306"/>
      <c r="K264" s="306"/>
      <c r="L264" s="306"/>
      <c r="M264" s="296"/>
      <c r="N264" s="296"/>
      <c r="O264" s="296"/>
      <c r="P264" s="296"/>
      <c r="Q264" s="296"/>
      <c r="R264" s="296"/>
      <c r="S264" s="296"/>
      <c r="T264" s="296"/>
      <c r="U264" s="296"/>
      <c r="V264" s="296"/>
      <c r="W264" s="296"/>
      <c r="X264" s="296"/>
      <c r="Y264" s="296"/>
      <c r="Z264" s="296"/>
      <c r="AA264" s="296"/>
      <c r="AB264" s="296"/>
      <c r="AC264" s="296"/>
      <c r="AD264" s="296"/>
      <c r="AE264" s="296"/>
      <c r="AF264" s="296"/>
      <c r="AG264" s="296"/>
      <c r="AH264" s="296"/>
      <c r="AI264" s="70"/>
    </row>
    <row r="265" spans="1:35" ht="15.75" customHeight="1">
      <c r="A265" s="107"/>
      <c r="B265" s="179" t="s">
        <v>608</v>
      </c>
      <c r="C265" s="180" t="s">
        <v>801</v>
      </c>
      <c r="D265" s="188">
        <v>15000</v>
      </c>
      <c r="E265" s="124">
        <f>D265/D$267</f>
        <v>2.6086956521739129E-2</v>
      </c>
      <c r="F265" s="316"/>
      <c r="G265" s="316"/>
      <c r="H265" s="592" t="s">
        <v>802</v>
      </c>
      <c r="I265" s="830"/>
      <c r="J265" s="306"/>
      <c r="K265" s="306"/>
      <c r="L265" s="306"/>
      <c r="M265" s="296"/>
      <c r="N265" s="296"/>
      <c r="O265" s="296"/>
      <c r="P265" s="296"/>
      <c r="Q265" s="296"/>
      <c r="R265" s="296"/>
      <c r="S265" s="296"/>
      <c r="T265" s="296"/>
      <c r="U265" s="296"/>
      <c r="V265" s="296"/>
      <c r="W265" s="296"/>
      <c r="X265" s="296"/>
      <c r="Y265" s="296"/>
      <c r="Z265" s="296"/>
      <c r="AA265" s="296"/>
      <c r="AB265" s="296"/>
      <c r="AC265" s="296"/>
      <c r="AD265" s="296"/>
      <c r="AE265" s="296"/>
      <c r="AF265" s="296"/>
      <c r="AG265" s="296"/>
      <c r="AH265" s="296"/>
      <c r="AI265" s="70"/>
    </row>
    <row r="266" spans="1:35" ht="15.75" customHeight="1">
      <c r="A266" s="107"/>
      <c r="B266" s="618" t="s">
        <v>600</v>
      </c>
      <c r="C266" s="830"/>
      <c r="D266" s="189">
        <f>D265</f>
        <v>15000</v>
      </c>
      <c r="E266" s="190"/>
      <c r="F266" s="320"/>
      <c r="G266" s="320"/>
      <c r="H266" s="613"/>
      <c r="I266" s="830"/>
      <c r="J266" s="306"/>
      <c r="K266" s="306"/>
      <c r="L266" s="306"/>
      <c r="M266" s="296"/>
      <c r="N266" s="296"/>
      <c r="O266" s="296"/>
      <c r="P266" s="296"/>
      <c r="Q266" s="296"/>
      <c r="R266" s="296"/>
      <c r="S266" s="296"/>
      <c r="T266" s="296"/>
      <c r="U266" s="296"/>
      <c r="V266" s="296"/>
      <c r="W266" s="296"/>
      <c r="X266" s="296"/>
      <c r="Y266" s="296"/>
      <c r="Z266" s="296"/>
      <c r="AA266" s="296"/>
      <c r="AB266" s="296"/>
      <c r="AC266" s="296"/>
      <c r="AD266" s="296"/>
      <c r="AE266" s="296"/>
      <c r="AF266" s="296"/>
      <c r="AG266" s="296"/>
      <c r="AH266" s="296"/>
      <c r="AI266" s="70"/>
    </row>
    <row r="267" spans="1:35" ht="15.75" customHeight="1">
      <c r="A267" s="107"/>
      <c r="B267" s="621" t="s">
        <v>572</v>
      </c>
      <c r="C267" s="830"/>
      <c r="D267" s="178">
        <f>D236+D266</f>
        <v>575000</v>
      </c>
      <c r="E267" s="193"/>
      <c r="F267" s="321"/>
      <c r="G267" s="321"/>
      <c r="H267" s="629"/>
      <c r="I267" s="830"/>
      <c r="J267" s="306"/>
      <c r="K267" s="306"/>
      <c r="L267" s="306"/>
      <c r="M267" s="296"/>
      <c r="N267" s="296"/>
      <c r="O267" s="296"/>
      <c r="P267" s="296"/>
      <c r="Q267" s="296"/>
      <c r="R267" s="296"/>
      <c r="S267" s="296"/>
      <c r="T267" s="296"/>
      <c r="U267" s="296"/>
      <c r="V267" s="296"/>
      <c r="W267" s="296"/>
      <c r="X267" s="296"/>
      <c r="Y267" s="296"/>
      <c r="Z267" s="296"/>
      <c r="AA267" s="296"/>
      <c r="AB267" s="296"/>
      <c r="AC267" s="296"/>
      <c r="AD267" s="296"/>
      <c r="AE267" s="296"/>
      <c r="AF267" s="296"/>
      <c r="AG267" s="296"/>
      <c r="AH267" s="296"/>
      <c r="AI267" s="70"/>
    </row>
    <row r="268" spans="1:35" ht="15.75" customHeight="1">
      <c r="A268" s="107"/>
      <c r="B268" s="179"/>
      <c r="C268" s="180"/>
      <c r="D268" s="181"/>
      <c r="E268" s="182"/>
      <c r="F268" s="182"/>
      <c r="G268" s="182"/>
      <c r="H268" s="611"/>
      <c r="I268" s="830"/>
      <c r="J268" s="306"/>
      <c r="K268" s="306"/>
      <c r="L268" s="306"/>
      <c r="M268" s="296"/>
      <c r="N268" s="296"/>
      <c r="O268" s="296"/>
      <c r="P268" s="296"/>
      <c r="Q268" s="296"/>
      <c r="R268" s="296"/>
      <c r="S268" s="296"/>
      <c r="T268" s="296"/>
      <c r="U268" s="296"/>
      <c r="V268" s="296"/>
      <c r="W268" s="296"/>
      <c r="X268" s="296"/>
      <c r="Y268" s="296"/>
      <c r="Z268" s="296"/>
      <c r="AA268" s="296"/>
      <c r="AB268" s="296"/>
      <c r="AC268" s="296"/>
      <c r="AD268" s="296"/>
      <c r="AE268" s="296"/>
      <c r="AF268" s="296"/>
      <c r="AG268" s="296"/>
      <c r="AH268" s="296"/>
      <c r="AI268" s="70"/>
    </row>
    <row r="269" spans="1:35" ht="15.75" customHeight="1">
      <c r="A269" s="107"/>
      <c r="B269" s="604" t="s">
        <v>758</v>
      </c>
      <c r="C269" s="829"/>
      <c r="D269" s="829"/>
      <c r="E269" s="829"/>
      <c r="F269" s="829"/>
      <c r="G269" s="829"/>
      <c r="H269" s="829"/>
      <c r="I269" s="830"/>
      <c r="J269" s="306"/>
      <c r="K269" s="306"/>
      <c r="L269" s="306"/>
      <c r="M269" s="296"/>
      <c r="N269" s="296"/>
      <c r="O269" s="296"/>
      <c r="P269" s="296"/>
      <c r="Q269" s="296"/>
      <c r="R269" s="296"/>
      <c r="S269" s="296"/>
      <c r="T269" s="296"/>
      <c r="U269" s="296"/>
      <c r="V269" s="296"/>
      <c r="W269" s="296"/>
      <c r="X269" s="296"/>
      <c r="Y269" s="296"/>
      <c r="Z269" s="296"/>
      <c r="AA269" s="296"/>
      <c r="AB269" s="296"/>
      <c r="AC269" s="296"/>
      <c r="AD269" s="296"/>
      <c r="AE269" s="296"/>
      <c r="AF269" s="296"/>
      <c r="AG269" s="296"/>
      <c r="AH269" s="296"/>
      <c r="AI269" s="70"/>
    </row>
    <row r="270" spans="1:35" ht="15.75" customHeight="1">
      <c r="A270" s="107"/>
      <c r="B270" s="109" t="s">
        <v>642</v>
      </c>
      <c r="C270" s="109" t="s">
        <v>616</v>
      </c>
      <c r="D270" s="175" t="s">
        <v>591</v>
      </c>
      <c r="E270" s="176" t="s">
        <v>592</v>
      </c>
      <c r="F270" s="314" t="s">
        <v>730</v>
      </c>
      <c r="G270" s="314" t="s">
        <v>731</v>
      </c>
      <c r="H270" s="607" t="s">
        <v>593</v>
      </c>
      <c r="I270" s="830"/>
      <c r="J270" s="306"/>
      <c r="K270" s="306"/>
      <c r="L270" s="306"/>
      <c r="M270" s="296"/>
      <c r="N270" s="296"/>
      <c r="O270" s="296"/>
      <c r="P270" s="296"/>
      <c r="Q270" s="296"/>
      <c r="R270" s="296"/>
      <c r="S270" s="296"/>
      <c r="T270" s="296"/>
      <c r="U270" s="296"/>
      <c r="V270" s="296"/>
      <c r="W270" s="296"/>
      <c r="X270" s="296"/>
      <c r="Y270" s="296"/>
      <c r="Z270" s="296"/>
      <c r="AA270" s="296"/>
      <c r="AB270" s="296"/>
      <c r="AC270" s="296"/>
      <c r="AD270" s="296"/>
      <c r="AE270" s="296"/>
      <c r="AF270" s="296"/>
      <c r="AG270" s="296"/>
      <c r="AH270" s="296"/>
      <c r="AI270" s="70"/>
    </row>
    <row r="271" spans="1:35" ht="15.75" customHeight="1">
      <c r="A271" s="107"/>
      <c r="B271" s="632" t="s">
        <v>646</v>
      </c>
      <c r="C271" s="194" t="s">
        <v>312</v>
      </c>
      <c r="D271" s="191">
        <v>6000</v>
      </c>
      <c r="E271" s="124">
        <f t="shared" ref="E271:E287" si="15">D271/D$287</f>
        <v>5.0783633789060019E-3</v>
      </c>
      <c r="F271" s="117">
        <f>SUM(J271:AH271)</f>
        <v>0</v>
      </c>
      <c r="G271" s="316">
        <f>F271/D271</f>
        <v>0</v>
      </c>
      <c r="H271" s="600" t="s">
        <v>803</v>
      </c>
      <c r="I271" s="830"/>
      <c r="J271" s="306"/>
      <c r="K271" s="306"/>
      <c r="L271" s="306"/>
      <c r="M271" s="296"/>
      <c r="N271" s="296"/>
      <c r="O271" s="296"/>
      <c r="P271" s="296"/>
      <c r="Q271" s="296"/>
      <c r="R271" s="296"/>
      <c r="S271" s="296"/>
      <c r="T271" s="296"/>
      <c r="U271" s="296"/>
      <c r="V271" s="296"/>
      <c r="W271" s="296"/>
      <c r="X271" s="296"/>
      <c r="Y271" s="296"/>
      <c r="Z271" s="296"/>
      <c r="AA271" s="296"/>
      <c r="AB271" s="296"/>
      <c r="AC271" s="296"/>
      <c r="AD271" s="296"/>
      <c r="AE271" s="296"/>
      <c r="AF271" s="296"/>
      <c r="AG271" s="296"/>
      <c r="AH271" s="296"/>
      <c r="AI271" s="70"/>
    </row>
    <row r="272" spans="1:35" ht="15.75" customHeight="1">
      <c r="A272" s="107"/>
      <c r="B272" s="849"/>
      <c r="C272" s="194" t="s">
        <v>804</v>
      </c>
      <c r="D272" s="191">
        <v>3000</v>
      </c>
      <c r="E272" s="124">
        <f t="shared" si="15"/>
        <v>2.5391816894530009E-3</v>
      </c>
      <c r="F272" s="117">
        <f>SUM(J272:AH272)</f>
        <v>0</v>
      </c>
      <c r="G272" s="316">
        <f>F272/D272</f>
        <v>0</v>
      </c>
      <c r="H272" s="600" t="s">
        <v>805</v>
      </c>
      <c r="I272" s="830"/>
      <c r="J272" s="306"/>
      <c r="K272" s="306"/>
      <c r="L272" s="306"/>
      <c r="M272" s="296"/>
      <c r="N272" s="296"/>
      <c r="O272" s="296"/>
      <c r="P272" s="296"/>
      <c r="Q272" s="296"/>
      <c r="R272" s="296"/>
      <c r="S272" s="296"/>
      <c r="T272" s="296"/>
      <c r="U272" s="296"/>
      <c r="V272" s="296"/>
      <c r="W272" s="296"/>
      <c r="X272" s="296"/>
      <c r="Y272" s="296"/>
      <c r="Z272" s="296"/>
      <c r="AA272" s="296"/>
      <c r="AB272" s="296"/>
      <c r="AC272" s="296"/>
      <c r="AD272" s="296"/>
      <c r="AE272" s="296"/>
      <c r="AF272" s="296"/>
      <c r="AG272" s="296"/>
      <c r="AH272" s="296"/>
      <c r="AI272" s="70"/>
    </row>
    <row r="273" spans="1:35" ht="15.75" customHeight="1">
      <c r="A273" s="107"/>
      <c r="B273" s="839"/>
      <c r="C273" s="194" t="s">
        <v>806</v>
      </c>
      <c r="D273" s="191">
        <v>1000</v>
      </c>
      <c r="E273" s="124">
        <f t="shared" si="15"/>
        <v>8.4639389648433368E-4</v>
      </c>
      <c r="F273" s="117">
        <f>SUM(J273:AH273)</f>
        <v>0</v>
      </c>
      <c r="G273" s="316">
        <f>F273/D273</f>
        <v>0</v>
      </c>
      <c r="H273" s="600"/>
      <c r="I273" s="830"/>
      <c r="J273" s="306"/>
      <c r="K273" s="306"/>
      <c r="L273" s="306"/>
      <c r="M273" s="296"/>
      <c r="N273" s="296"/>
      <c r="O273" s="296"/>
      <c r="P273" s="296"/>
      <c r="Q273" s="296"/>
      <c r="R273" s="296"/>
      <c r="S273" s="296"/>
      <c r="T273" s="296"/>
      <c r="U273" s="296"/>
      <c r="V273" s="296"/>
      <c r="W273" s="296"/>
      <c r="X273" s="296"/>
      <c r="Y273" s="296"/>
      <c r="Z273" s="296"/>
      <c r="AA273" s="296"/>
      <c r="AB273" s="296"/>
      <c r="AC273" s="296"/>
      <c r="AD273" s="296"/>
      <c r="AE273" s="296"/>
      <c r="AF273" s="296"/>
      <c r="AG273" s="296"/>
      <c r="AH273" s="296"/>
      <c r="AI273" s="70"/>
    </row>
    <row r="274" spans="1:35" ht="15.75" customHeight="1">
      <c r="A274" s="107"/>
      <c r="B274" s="617" t="s">
        <v>579</v>
      </c>
      <c r="C274" s="830"/>
      <c r="D274" s="192">
        <v>10000</v>
      </c>
      <c r="E274" s="116">
        <f t="shared" si="15"/>
        <v>8.4639389648433361E-3</v>
      </c>
      <c r="F274" s="318"/>
      <c r="G274" s="318"/>
      <c r="H274" s="630"/>
      <c r="I274" s="830"/>
      <c r="J274" s="306"/>
      <c r="K274" s="306"/>
      <c r="L274" s="306"/>
      <c r="M274" s="296"/>
      <c r="N274" s="296"/>
      <c r="O274" s="296"/>
      <c r="P274" s="296"/>
      <c r="Q274" s="296"/>
      <c r="R274" s="296"/>
      <c r="S274" s="296"/>
      <c r="T274" s="296"/>
      <c r="U274" s="296"/>
      <c r="V274" s="296"/>
      <c r="W274" s="296"/>
      <c r="X274" s="296"/>
      <c r="Y274" s="296"/>
      <c r="Z274" s="296"/>
      <c r="AA274" s="296"/>
      <c r="AB274" s="296"/>
      <c r="AC274" s="296"/>
      <c r="AD274" s="296"/>
      <c r="AE274" s="296"/>
      <c r="AF274" s="296"/>
      <c r="AG274" s="296"/>
      <c r="AH274" s="296"/>
      <c r="AI274" s="70"/>
    </row>
    <row r="275" spans="1:35" ht="15.75" customHeight="1">
      <c r="A275" s="107"/>
      <c r="B275" s="632" t="s">
        <v>807</v>
      </c>
      <c r="C275" s="112" t="s">
        <v>808</v>
      </c>
      <c r="D275" s="191">
        <v>900</v>
      </c>
      <c r="E275" s="124">
        <f t="shared" si="15"/>
        <v>7.617545068359003E-4</v>
      </c>
      <c r="F275" s="117">
        <f>SUM(J275:AH275)</f>
        <v>0</v>
      </c>
      <c r="G275" s="316">
        <f>F275/D275</f>
        <v>0</v>
      </c>
      <c r="H275" s="600" t="s">
        <v>809</v>
      </c>
      <c r="I275" s="830"/>
      <c r="J275" s="306"/>
      <c r="K275" s="306"/>
      <c r="L275" s="306"/>
      <c r="M275" s="296"/>
      <c r="N275" s="296"/>
      <c r="O275" s="296"/>
      <c r="P275" s="296"/>
      <c r="Q275" s="296"/>
      <c r="R275" s="296"/>
      <c r="S275" s="296"/>
      <c r="T275" s="296"/>
      <c r="U275" s="296"/>
      <c r="V275" s="296"/>
      <c r="W275" s="296"/>
      <c r="X275" s="296"/>
      <c r="Y275" s="296"/>
      <c r="Z275" s="296"/>
      <c r="AA275" s="296"/>
      <c r="AB275" s="296"/>
      <c r="AC275" s="296"/>
      <c r="AD275" s="296"/>
      <c r="AE275" s="296"/>
      <c r="AF275" s="296"/>
      <c r="AG275" s="296"/>
      <c r="AH275" s="296"/>
      <c r="AI275" s="70"/>
    </row>
    <row r="276" spans="1:35" ht="15.75" customHeight="1">
      <c r="A276" s="107"/>
      <c r="B276" s="849"/>
      <c r="C276" s="112" t="s">
        <v>810</v>
      </c>
      <c r="D276" s="191">
        <v>1900</v>
      </c>
      <c r="E276" s="124">
        <f t="shared" si="15"/>
        <v>1.608148403320234E-3</v>
      </c>
      <c r="F276" s="117">
        <f>SUM(J276:AH276)</f>
        <v>0</v>
      </c>
      <c r="G276" s="316">
        <f>F276/D276</f>
        <v>0</v>
      </c>
      <c r="H276" s="600" t="s">
        <v>811</v>
      </c>
      <c r="I276" s="830"/>
      <c r="J276" s="306"/>
      <c r="K276" s="306"/>
      <c r="L276" s="306"/>
      <c r="M276" s="296"/>
      <c r="N276" s="296"/>
      <c r="O276" s="296"/>
      <c r="P276" s="296"/>
      <c r="Q276" s="296"/>
      <c r="R276" s="296"/>
      <c r="S276" s="296"/>
      <c r="T276" s="296"/>
      <c r="U276" s="296"/>
      <c r="V276" s="296"/>
      <c r="W276" s="296"/>
      <c r="X276" s="296"/>
      <c r="Y276" s="296"/>
      <c r="Z276" s="296"/>
      <c r="AA276" s="296"/>
      <c r="AB276" s="296"/>
      <c r="AC276" s="296"/>
      <c r="AD276" s="296"/>
      <c r="AE276" s="296"/>
      <c r="AF276" s="296"/>
      <c r="AG276" s="296"/>
      <c r="AH276" s="296"/>
      <c r="AI276" s="70"/>
    </row>
    <row r="277" spans="1:35" ht="15.75" customHeight="1">
      <c r="A277" s="107"/>
      <c r="B277" s="849"/>
      <c r="C277" s="112" t="s">
        <v>812</v>
      </c>
      <c r="D277" s="191">
        <v>1600</v>
      </c>
      <c r="E277" s="124">
        <f t="shared" si="15"/>
        <v>1.3542302343749338E-3</v>
      </c>
      <c r="F277" s="117">
        <f>SUM(J277:AH277)</f>
        <v>0</v>
      </c>
      <c r="G277" s="316">
        <f>F277/D277</f>
        <v>0</v>
      </c>
      <c r="H277" s="600" t="s">
        <v>813</v>
      </c>
      <c r="I277" s="830"/>
      <c r="J277" s="306"/>
      <c r="K277" s="306"/>
      <c r="L277" s="306"/>
      <c r="M277" s="296"/>
      <c r="N277" s="296"/>
      <c r="O277" s="296"/>
      <c r="P277" s="296"/>
      <c r="Q277" s="296"/>
      <c r="R277" s="296"/>
      <c r="S277" s="296"/>
      <c r="T277" s="296"/>
      <c r="U277" s="296"/>
      <c r="V277" s="296"/>
      <c r="W277" s="296"/>
      <c r="X277" s="296"/>
      <c r="Y277" s="296"/>
      <c r="Z277" s="296"/>
      <c r="AA277" s="296"/>
      <c r="AB277" s="296"/>
      <c r="AC277" s="296"/>
      <c r="AD277" s="296"/>
      <c r="AE277" s="296"/>
      <c r="AF277" s="296"/>
      <c r="AG277" s="296"/>
      <c r="AH277" s="296"/>
      <c r="AI277" s="70"/>
    </row>
    <row r="278" spans="1:35" ht="15.75" customHeight="1">
      <c r="A278" s="107"/>
      <c r="B278" s="849"/>
      <c r="C278" s="112" t="s">
        <v>814</v>
      </c>
      <c r="D278" s="191">
        <v>1300</v>
      </c>
      <c r="E278" s="124">
        <f t="shared" si="15"/>
        <v>1.1003120654296337E-3</v>
      </c>
      <c r="F278" s="117">
        <f>SUM(J278:AH278)</f>
        <v>0</v>
      </c>
      <c r="G278" s="316">
        <f>F278/D278</f>
        <v>0</v>
      </c>
      <c r="H278" s="600" t="s">
        <v>815</v>
      </c>
      <c r="I278" s="830"/>
      <c r="J278" s="306"/>
      <c r="K278" s="306"/>
      <c r="L278" s="306"/>
      <c r="M278" s="296"/>
      <c r="N278" s="296"/>
      <c r="O278" s="296"/>
      <c r="P278" s="296"/>
      <c r="Q278" s="296"/>
      <c r="R278" s="296"/>
      <c r="S278" s="296"/>
      <c r="T278" s="296"/>
      <c r="U278" s="296"/>
      <c r="V278" s="296"/>
      <c r="W278" s="296"/>
      <c r="X278" s="296"/>
      <c r="Y278" s="296"/>
      <c r="Z278" s="296"/>
      <c r="AA278" s="296"/>
      <c r="AB278" s="296"/>
      <c r="AC278" s="296"/>
      <c r="AD278" s="296"/>
      <c r="AE278" s="296"/>
      <c r="AF278" s="296"/>
      <c r="AG278" s="296"/>
      <c r="AH278" s="296"/>
      <c r="AI278" s="70"/>
    </row>
    <row r="279" spans="1:35" ht="15.75" customHeight="1">
      <c r="A279" s="107"/>
      <c r="B279" s="839"/>
      <c r="C279" s="112" t="s">
        <v>816</v>
      </c>
      <c r="D279" s="191">
        <v>1000</v>
      </c>
      <c r="E279" s="124">
        <f t="shared" si="15"/>
        <v>8.4639389648433368E-4</v>
      </c>
      <c r="F279" s="117">
        <f>SUM(J279:AH279)</f>
        <v>0</v>
      </c>
      <c r="G279" s="316">
        <f>F279/D279</f>
        <v>0</v>
      </c>
      <c r="H279" s="616"/>
      <c r="I279" s="830"/>
      <c r="J279" s="306"/>
      <c r="K279" s="306"/>
      <c r="L279" s="306"/>
      <c r="M279" s="296"/>
      <c r="N279" s="296"/>
      <c r="O279" s="296"/>
      <c r="P279" s="296"/>
      <c r="Q279" s="296"/>
      <c r="R279" s="296"/>
      <c r="S279" s="296"/>
      <c r="T279" s="296"/>
      <c r="U279" s="296"/>
      <c r="V279" s="296"/>
      <c r="W279" s="296"/>
      <c r="X279" s="296"/>
      <c r="Y279" s="296"/>
      <c r="Z279" s="296"/>
      <c r="AA279" s="296"/>
      <c r="AB279" s="296"/>
      <c r="AC279" s="296"/>
      <c r="AD279" s="296"/>
      <c r="AE279" s="296"/>
      <c r="AF279" s="296"/>
      <c r="AG279" s="296"/>
      <c r="AH279" s="296"/>
      <c r="AI279" s="70"/>
    </row>
    <row r="280" spans="1:35" ht="15.75" customHeight="1">
      <c r="A280" s="107"/>
      <c r="B280" s="617" t="s">
        <v>579</v>
      </c>
      <c r="C280" s="830"/>
      <c r="D280" s="192">
        <v>6700</v>
      </c>
      <c r="E280" s="116">
        <f t="shared" si="15"/>
        <v>5.6708391064450355E-3</v>
      </c>
      <c r="F280" s="318"/>
      <c r="G280" s="318"/>
      <c r="H280" s="631"/>
      <c r="I280" s="830"/>
      <c r="J280" s="306"/>
      <c r="K280" s="306"/>
      <c r="L280" s="306"/>
      <c r="M280" s="296"/>
      <c r="N280" s="296"/>
      <c r="O280" s="296"/>
      <c r="P280" s="296"/>
      <c r="Q280" s="296"/>
      <c r="R280" s="296"/>
      <c r="S280" s="296"/>
      <c r="T280" s="296"/>
      <c r="U280" s="296"/>
      <c r="V280" s="296"/>
      <c r="W280" s="296"/>
      <c r="X280" s="296"/>
      <c r="Y280" s="296"/>
      <c r="Z280" s="296"/>
      <c r="AA280" s="296"/>
      <c r="AB280" s="296"/>
      <c r="AC280" s="296"/>
      <c r="AD280" s="296"/>
      <c r="AE280" s="296"/>
      <c r="AF280" s="296"/>
      <c r="AG280" s="296"/>
      <c r="AH280" s="296"/>
      <c r="AI280" s="70"/>
    </row>
    <row r="281" spans="1:35" ht="15.75" customHeight="1">
      <c r="A281" s="107"/>
      <c r="B281" s="109" t="s">
        <v>817</v>
      </c>
      <c r="C281" s="195" t="s">
        <v>818</v>
      </c>
      <c r="D281" s="175">
        <v>187930</v>
      </c>
      <c r="E281" s="124">
        <f t="shared" si="15"/>
        <v>0.15906280496630082</v>
      </c>
      <c r="F281" s="117">
        <f>SUM(J281:AH281)</f>
        <v>0</v>
      </c>
      <c r="G281" s="316">
        <f>F281/D281</f>
        <v>0</v>
      </c>
      <c r="H281" s="616"/>
      <c r="I281" s="830"/>
      <c r="J281" s="306"/>
      <c r="K281" s="306"/>
      <c r="L281" s="306"/>
      <c r="M281" s="296"/>
      <c r="N281" s="296"/>
      <c r="O281" s="296"/>
      <c r="P281" s="296"/>
      <c r="Q281" s="296"/>
      <c r="R281" s="296"/>
      <c r="S281" s="296"/>
      <c r="T281" s="296"/>
      <c r="U281" s="296"/>
      <c r="V281" s="296"/>
      <c r="W281" s="296"/>
      <c r="X281" s="296"/>
      <c r="Y281" s="296"/>
      <c r="Z281" s="296"/>
      <c r="AA281" s="296"/>
      <c r="AB281" s="296"/>
      <c r="AC281" s="296"/>
      <c r="AD281" s="296"/>
      <c r="AE281" s="296"/>
      <c r="AF281" s="296"/>
      <c r="AG281" s="296"/>
      <c r="AH281" s="296"/>
      <c r="AI281" s="70"/>
    </row>
    <row r="282" spans="1:35" ht="15.75" customHeight="1">
      <c r="A282" s="107"/>
      <c r="B282" s="617" t="s">
        <v>579</v>
      </c>
      <c r="C282" s="830"/>
      <c r="D282" s="192">
        <f>D281</f>
        <v>187930</v>
      </c>
      <c r="E282" s="196">
        <f t="shared" si="15"/>
        <v>0.15906280496630082</v>
      </c>
      <c r="F282" s="322"/>
      <c r="G282" s="322"/>
      <c r="H282" s="631"/>
      <c r="I282" s="830"/>
      <c r="J282" s="306"/>
      <c r="K282" s="306"/>
      <c r="L282" s="306"/>
      <c r="M282" s="296"/>
      <c r="N282" s="296"/>
      <c r="O282" s="296"/>
      <c r="P282" s="296"/>
      <c r="Q282" s="296"/>
      <c r="R282" s="296"/>
      <c r="S282" s="296"/>
      <c r="T282" s="296"/>
      <c r="U282" s="296"/>
      <c r="V282" s="296"/>
      <c r="W282" s="296"/>
      <c r="X282" s="296"/>
      <c r="Y282" s="296"/>
      <c r="Z282" s="296"/>
      <c r="AA282" s="296"/>
      <c r="AB282" s="296"/>
      <c r="AC282" s="296"/>
      <c r="AD282" s="296"/>
      <c r="AE282" s="296"/>
      <c r="AF282" s="296"/>
      <c r="AG282" s="296"/>
      <c r="AH282" s="296"/>
      <c r="AI282" s="70"/>
    </row>
    <row r="283" spans="1:35" ht="15.75" customHeight="1">
      <c r="A283" s="107"/>
      <c r="B283" s="112" t="s">
        <v>819</v>
      </c>
      <c r="C283" s="194" t="s">
        <v>820</v>
      </c>
      <c r="D283" s="191">
        <v>400000</v>
      </c>
      <c r="E283" s="124">
        <f t="shared" si="15"/>
        <v>0.33855755859373349</v>
      </c>
      <c r="F283" s="117">
        <f>SUM(J283:AH283)</f>
        <v>400000</v>
      </c>
      <c r="G283" s="316">
        <f>F283/D283</f>
        <v>1</v>
      </c>
      <c r="H283" s="600" t="s">
        <v>821</v>
      </c>
      <c r="I283" s="830"/>
      <c r="J283" s="315">
        <v>400000</v>
      </c>
      <c r="K283" s="306"/>
      <c r="L283" s="306"/>
      <c r="M283" s="296"/>
      <c r="N283" s="296"/>
      <c r="O283" s="296"/>
      <c r="P283" s="296"/>
      <c r="Q283" s="296"/>
      <c r="R283" s="296"/>
      <c r="S283" s="296"/>
      <c r="T283" s="296"/>
      <c r="U283" s="296"/>
      <c r="V283" s="296"/>
      <c r="W283" s="296"/>
      <c r="X283" s="296"/>
      <c r="Y283" s="296"/>
      <c r="Z283" s="296"/>
      <c r="AA283" s="296"/>
      <c r="AB283" s="296"/>
      <c r="AC283" s="296"/>
      <c r="AD283" s="296"/>
      <c r="AE283" s="296"/>
      <c r="AF283" s="296"/>
      <c r="AG283" s="296"/>
      <c r="AH283" s="296"/>
      <c r="AI283" s="70"/>
    </row>
    <row r="284" spans="1:35" ht="15.75" customHeight="1">
      <c r="A284" s="107"/>
      <c r="B284" s="617" t="s">
        <v>579</v>
      </c>
      <c r="C284" s="830"/>
      <c r="D284" s="192">
        <v>400000</v>
      </c>
      <c r="E284" s="116">
        <f t="shared" si="15"/>
        <v>0.33855755859373349</v>
      </c>
      <c r="F284" s="318"/>
      <c r="G284" s="318"/>
      <c r="H284" s="594"/>
      <c r="I284" s="830"/>
      <c r="J284" s="306"/>
      <c r="K284" s="306"/>
      <c r="L284" s="306"/>
      <c r="M284" s="296"/>
      <c r="N284" s="296"/>
      <c r="O284" s="296"/>
      <c r="P284" s="296"/>
      <c r="Q284" s="296"/>
      <c r="R284" s="296"/>
      <c r="S284" s="296"/>
      <c r="T284" s="296"/>
      <c r="U284" s="296"/>
      <c r="V284" s="296"/>
      <c r="W284" s="296"/>
      <c r="X284" s="296"/>
      <c r="Y284" s="296"/>
      <c r="Z284" s="296"/>
      <c r="AA284" s="296"/>
      <c r="AB284" s="296"/>
      <c r="AC284" s="296"/>
      <c r="AD284" s="296"/>
      <c r="AE284" s="296"/>
      <c r="AF284" s="296"/>
      <c r="AG284" s="296"/>
      <c r="AH284" s="296"/>
      <c r="AI284" s="70"/>
    </row>
    <row r="285" spans="1:35" ht="15.75" customHeight="1">
      <c r="A285" s="107"/>
      <c r="B285" s="112" t="s">
        <v>668</v>
      </c>
      <c r="C285" s="194"/>
      <c r="D285" s="191">
        <v>835</v>
      </c>
      <c r="E285" s="124">
        <f t="shared" si="15"/>
        <v>7.0673890356441865E-4</v>
      </c>
      <c r="F285" s="117">
        <f>SUM(J285:AH285)</f>
        <v>0</v>
      </c>
      <c r="G285" s="316">
        <f>F285/D285</f>
        <v>0</v>
      </c>
      <c r="H285" s="600"/>
      <c r="I285" s="830"/>
      <c r="J285" s="306"/>
      <c r="K285" s="306"/>
      <c r="L285" s="306"/>
      <c r="M285" s="296"/>
      <c r="N285" s="296"/>
      <c r="O285" s="296"/>
      <c r="P285" s="296"/>
      <c r="Q285" s="296"/>
      <c r="R285" s="296"/>
      <c r="S285" s="296"/>
      <c r="T285" s="296"/>
      <c r="U285" s="296"/>
      <c r="V285" s="296"/>
      <c r="W285" s="296"/>
      <c r="X285" s="296"/>
      <c r="Y285" s="296"/>
      <c r="Z285" s="296"/>
      <c r="AA285" s="296"/>
      <c r="AB285" s="296"/>
      <c r="AC285" s="296"/>
      <c r="AD285" s="296"/>
      <c r="AE285" s="296"/>
      <c r="AF285" s="296"/>
      <c r="AG285" s="296"/>
      <c r="AH285" s="296"/>
      <c r="AI285" s="70"/>
    </row>
    <row r="286" spans="1:35" ht="15.75" customHeight="1">
      <c r="A286" s="107"/>
      <c r="B286" s="699" t="s">
        <v>822</v>
      </c>
      <c r="C286" s="830"/>
      <c r="D286" s="189">
        <f>D274+D280+D284+D285+D282</f>
        <v>605465</v>
      </c>
      <c r="E286" s="120">
        <f t="shared" si="15"/>
        <v>0.51246188053488706</v>
      </c>
      <c r="F286" s="323"/>
      <c r="G286" s="323"/>
      <c r="H286" s="618"/>
      <c r="I286" s="830"/>
      <c r="J286" s="306"/>
      <c r="K286" s="306"/>
      <c r="L286" s="306"/>
      <c r="M286" s="296"/>
      <c r="N286" s="296"/>
      <c r="O286" s="296"/>
      <c r="P286" s="296"/>
      <c r="Q286" s="296"/>
      <c r="R286" s="296"/>
      <c r="S286" s="296"/>
      <c r="T286" s="296"/>
      <c r="U286" s="296"/>
      <c r="V286" s="296"/>
      <c r="W286" s="296"/>
      <c r="X286" s="296"/>
      <c r="Y286" s="296"/>
      <c r="Z286" s="296"/>
      <c r="AA286" s="296"/>
      <c r="AB286" s="296"/>
      <c r="AC286" s="296"/>
      <c r="AD286" s="296"/>
      <c r="AE286" s="296"/>
      <c r="AF286" s="296"/>
      <c r="AG286" s="296"/>
      <c r="AH286" s="296"/>
      <c r="AI286" s="70"/>
    </row>
    <row r="287" spans="1:35" ht="15.75" customHeight="1">
      <c r="A287" s="107"/>
      <c r="B287" s="621" t="s">
        <v>573</v>
      </c>
      <c r="C287" s="830"/>
      <c r="D287" s="178">
        <f>D228+D261+D286</f>
        <v>1181483</v>
      </c>
      <c r="E287" s="122">
        <f t="shared" si="15"/>
        <v>1</v>
      </c>
      <c r="F287" s="319"/>
      <c r="G287" s="319"/>
      <c r="H287" s="621"/>
      <c r="I287" s="830"/>
      <c r="J287" s="306"/>
      <c r="K287" s="306"/>
      <c r="L287" s="306"/>
      <c r="M287" s="296"/>
      <c r="N287" s="296"/>
      <c r="O287" s="296"/>
      <c r="P287" s="296"/>
      <c r="Q287" s="296"/>
      <c r="R287" s="296"/>
      <c r="S287" s="296"/>
      <c r="T287" s="296"/>
      <c r="U287" s="296"/>
      <c r="V287" s="296"/>
      <c r="W287" s="296"/>
      <c r="X287" s="296"/>
      <c r="Y287" s="296"/>
      <c r="Z287" s="296"/>
      <c r="AA287" s="296"/>
      <c r="AB287" s="296"/>
      <c r="AC287" s="296"/>
      <c r="AD287" s="296"/>
      <c r="AE287" s="296"/>
      <c r="AF287" s="296"/>
      <c r="AG287" s="296"/>
      <c r="AH287" s="296"/>
      <c r="AI287" s="70"/>
    </row>
    <row r="288" spans="1:35" ht="15.75" customHeight="1">
      <c r="A288" s="107"/>
      <c r="B288" s="600"/>
      <c r="C288" s="829"/>
      <c r="D288" s="829"/>
      <c r="E288" s="829"/>
      <c r="F288" s="829"/>
      <c r="G288" s="829"/>
      <c r="H288" s="829"/>
      <c r="I288" s="830"/>
      <c r="J288" s="306"/>
      <c r="K288" s="306"/>
      <c r="L288" s="306"/>
      <c r="M288" s="296"/>
      <c r="N288" s="296"/>
      <c r="O288" s="296"/>
      <c r="P288" s="296"/>
      <c r="Q288" s="296"/>
      <c r="R288" s="296"/>
      <c r="S288" s="296"/>
      <c r="T288" s="296"/>
      <c r="U288" s="296"/>
      <c r="V288" s="296"/>
      <c r="W288" s="296"/>
      <c r="X288" s="296"/>
      <c r="Y288" s="296"/>
      <c r="Z288" s="296"/>
      <c r="AA288" s="296"/>
      <c r="AB288" s="296"/>
      <c r="AC288" s="296"/>
      <c r="AD288" s="296"/>
      <c r="AE288" s="296"/>
      <c r="AF288" s="296"/>
      <c r="AG288" s="296"/>
      <c r="AH288" s="296"/>
      <c r="AI288" s="70"/>
    </row>
    <row r="289" spans="1:35" ht="15.75" customHeight="1">
      <c r="A289" s="107"/>
      <c r="B289" s="603" t="s">
        <v>830</v>
      </c>
      <c r="C289" s="829"/>
      <c r="D289" s="829"/>
      <c r="E289" s="829"/>
      <c r="F289" s="829"/>
      <c r="G289" s="829"/>
      <c r="H289" s="829"/>
      <c r="I289" s="830"/>
      <c r="J289" s="306"/>
      <c r="K289" s="306"/>
      <c r="L289" s="306"/>
      <c r="M289" s="296"/>
      <c r="N289" s="296"/>
      <c r="O289" s="296"/>
      <c r="P289" s="296"/>
      <c r="Q289" s="296"/>
      <c r="R289" s="296"/>
      <c r="S289" s="296"/>
      <c r="T289" s="296"/>
      <c r="U289" s="296"/>
      <c r="V289" s="296"/>
      <c r="W289" s="296"/>
      <c r="X289" s="296"/>
      <c r="Y289" s="296"/>
      <c r="Z289" s="296"/>
      <c r="AA289" s="296"/>
      <c r="AB289" s="296"/>
      <c r="AC289" s="296"/>
      <c r="AD289" s="296"/>
      <c r="AE289" s="296"/>
      <c r="AF289" s="296"/>
      <c r="AG289" s="296"/>
      <c r="AH289" s="296"/>
      <c r="AI289" s="70"/>
    </row>
    <row r="290" spans="1:35" ht="15.75" customHeight="1">
      <c r="A290" s="107"/>
      <c r="B290" s="601" t="s">
        <v>729</v>
      </c>
      <c r="C290" s="829"/>
      <c r="D290" s="829"/>
      <c r="E290" s="829"/>
      <c r="F290" s="829"/>
      <c r="G290" s="829"/>
      <c r="H290" s="829"/>
      <c r="I290" s="830"/>
      <c r="J290" s="306"/>
      <c r="K290" s="306"/>
      <c r="L290" s="306"/>
      <c r="M290" s="296"/>
      <c r="N290" s="296"/>
      <c r="O290" s="296"/>
      <c r="P290" s="296"/>
      <c r="Q290" s="296"/>
      <c r="R290" s="296"/>
      <c r="S290" s="296"/>
      <c r="T290" s="296"/>
      <c r="U290" s="296"/>
      <c r="V290" s="296"/>
      <c r="W290" s="296"/>
      <c r="X290" s="296"/>
      <c r="Y290" s="296"/>
      <c r="Z290" s="296"/>
      <c r="AA290" s="296"/>
      <c r="AB290" s="296"/>
      <c r="AC290" s="296"/>
      <c r="AD290" s="296"/>
      <c r="AE290" s="296"/>
      <c r="AF290" s="296"/>
      <c r="AG290" s="296"/>
      <c r="AH290" s="296"/>
      <c r="AI290" s="70"/>
    </row>
    <row r="291" spans="1:35" ht="15.75" customHeight="1">
      <c r="A291" s="107"/>
      <c r="B291" s="109" t="s">
        <v>642</v>
      </c>
      <c r="C291" s="109" t="s">
        <v>616</v>
      </c>
      <c r="D291" s="175" t="s">
        <v>591</v>
      </c>
      <c r="E291" s="176" t="s">
        <v>592</v>
      </c>
      <c r="F291" s="314" t="s">
        <v>730</v>
      </c>
      <c r="G291" s="314" t="s">
        <v>731</v>
      </c>
      <c r="H291" s="607" t="s">
        <v>593</v>
      </c>
      <c r="I291" s="830"/>
      <c r="J291" s="306"/>
      <c r="K291" s="306"/>
      <c r="L291" s="306"/>
      <c r="M291" s="296"/>
      <c r="N291" s="296"/>
      <c r="O291" s="296"/>
      <c r="P291" s="296"/>
      <c r="Q291" s="296"/>
      <c r="R291" s="296"/>
      <c r="S291" s="296"/>
      <c r="T291" s="296"/>
      <c r="U291" s="296"/>
      <c r="V291" s="296"/>
      <c r="W291" s="296"/>
      <c r="X291" s="296"/>
      <c r="Y291" s="296"/>
      <c r="Z291" s="296"/>
      <c r="AA291" s="296"/>
      <c r="AB291" s="296"/>
      <c r="AC291" s="296"/>
      <c r="AD291" s="296"/>
      <c r="AE291" s="296"/>
      <c r="AF291" s="296"/>
      <c r="AG291" s="296"/>
      <c r="AH291" s="296"/>
      <c r="AI291" s="70"/>
    </row>
    <row r="292" spans="1:35" ht="15.75" customHeight="1">
      <c r="A292" s="107"/>
      <c r="B292" s="632" t="s">
        <v>672</v>
      </c>
      <c r="C292" s="138" t="s">
        <v>831</v>
      </c>
      <c r="D292" s="117">
        <v>200</v>
      </c>
      <c r="E292" s="124">
        <f t="shared" ref="E292:E300" si="16">D292/D$342</f>
        <v>1.6293544497670022E-3</v>
      </c>
      <c r="F292" s="117">
        <f>SUM(J292:AH292)</f>
        <v>0</v>
      </c>
      <c r="G292" s="316">
        <f>F292/D292</f>
        <v>0</v>
      </c>
      <c r="H292" s="600" t="s">
        <v>832</v>
      </c>
      <c r="I292" s="830"/>
      <c r="J292" s="306"/>
      <c r="K292" s="306"/>
      <c r="L292" s="306"/>
      <c r="M292" s="296"/>
      <c r="N292" s="296"/>
      <c r="O292" s="296"/>
      <c r="P292" s="296"/>
      <c r="Q292" s="296"/>
      <c r="R292" s="296"/>
      <c r="S292" s="296"/>
      <c r="T292" s="296"/>
      <c r="U292" s="296"/>
      <c r="V292" s="296"/>
      <c r="W292" s="296"/>
      <c r="X292" s="296"/>
      <c r="Y292" s="296"/>
      <c r="Z292" s="296"/>
      <c r="AA292" s="296"/>
      <c r="AB292" s="296"/>
      <c r="AC292" s="296"/>
      <c r="AD292" s="296"/>
      <c r="AE292" s="296"/>
      <c r="AF292" s="296"/>
      <c r="AG292" s="296"/>
      <c r="AH292" s="296"/>
      <c r="AI292" s="70"/>
    </row>
    <row r="293" spans="1:35" ht="15.75" customHeight="1">
      <c r="A293" s="107"/>
      <c r="B293" s="849"/>
      <c r="C293" s="138" t="s">
        <v>650</v>
      </c>
      <c r="D293" s="117">
        <v>300</v>
      </c>
      <c r="E293" s="124">
        <f t="shared" si="16"/>
        <v>2.4440316746505036E-3</v>
      </c>
      <c r="F293" s="117">
        <f>SUM(J293:AH293)</f>
        <v>0</v>
      </c>
      <c r="G293" s="316">
        <f>F293/D293</f>
        <v>0</v>
      </c>
      <c r="H293" s="600" t="s">
        <v>832</v>
      </c>
      <c r="I293" s="830"/>
      <c r="J293" s="306"/>
      <c r="K293" s="306"/>
      <c r="L293" s="306"/>
      <c r="M293" s="296"/>
      <c r="N293" s="296"/>
      <c r="O293" s="296"/>
      <c r="P293" s="296"/>
      <c r="Q293" s="296"/>
      <c r="R293" s="296"/>
      <c r="S293" s="296"/>
      <c r="T293" s="296"/>
      <c r="U293" s="296"/>
      <c r="V293" s="296"/>
      <c r="W293" s="296"/>
      <c r="X293" s="296"/>
      <c r="Y293" s="296"/>
      <c r="Z293" s="296"/>
      <c r="AA293" s="296"/>
      <c r="AB293" s="296"/>
      <c r="AC293" s="296"/>
      <c r="AD293" s="296"/>
      <c r="AE293" s="296"/>
      <c r="AF293" s="296"/>
      <c r="AG293" s="296"/>
      <c r="AH293" s="296"/>
      <c r="AI293" s="70"/>
    </row>
    <row r="294" spans="1:35" ht="15.75" customHeight="1">
      <c r="A294" s="107"/>
      <c r="B294" s="849"/>
      <c r="C294" s="138" t="s">
        <v>833</v>
      </c>
      <c r="D294" s="117">
        <v>1300</v>
      </c>
      <c r="E294" s="124">
        <f t="shared" si="16"/>
        <v>1.0590803923485515E-2</v>
      </c>
      <c r="F294" s="117">
        <f>SUM(J294:AH294)</f>
        <v>0</v>
      </c>
      <c r="G294" s="316">
        <f>F294/D294</f>
        <v>0</v>
      </c>
      <c r="H294" s="600" t="s">
        <v>834</v>
      </c>
      <c r="I294" s="830"/>
      <c r="J294" s="306"/>
      <c r="K294" s="306"/>
      <c r="L294" s="306"/>
      <c r="M294" s="296"/>
      <c r="N294" s="296"/>
      <c r="O294" s="296"/>
      <c r="P294" s="296"/>
      <c r="Q294" s="296"/>
      <c r="R294" s="296"/>
      <c r="S294" s="296"/>
      <c r="T294" s="296"/>
      <c r="U294" s="296"/>
      <c r="V294" s="296"/>
      <c r="W294" s="296"/>
      <c r="X294" s="296"/>
      <c r="Y294" s="296"/>
      <c r="Z294" s="296"/>
      <c r="AA294" s="296"/>
      <c r="AB294" s="296"/>
      <c r="AC294" s="296"/>
      <c r="AD294" s="296"/>
      <c r="AE294" s="296"/>
      <c r="AF294" s="296"/>
      <c r="AG294" s="296"/>
      <c r="AH294" s="296"/>
      <c r="AI294" s="70"/>
    </row>
    <row r="295" spans="1:35" ht="15.75" customHeight="1">
      <c r="A295" s="107"/>
      <c r="B295" s="849"/>
      <c r="C295" s="138" t="s">
        <v>835</v>
      </c>
      <c r="D295" s="117">
        <v>0</v>
      </c>
      <c r="E295" s="124">
        <f t="shared" si="16"/>
        <v>0</v>
      </c>
      <c r="F295" s="117"/>
      <c r="G295" s="316"/>
      <c r="H295" s="600" t="s">
        <v>836</v>
      </c>
      <c r="I295" s="830"/>
      <c r="J295" s="306"/>
      <c r="K295" s="306"/>
      <c r="L295" s="306"/>
      <c r="M295" s="296"/>
      <c r="N295" s="296"/>
      <c r="O295" s="296"/>
      <c r="P295" s="296"/>
      <c r="Q295" s="296"/>
      <c r="R295" s="296"/>
      <c r="S295" s="296"/>
      <c r="T295" s="296"/>
      <c r="U295" s="296"/>
      <c r="V295" s="296"/>
      <c r="W295" s="296"/>
      <c r="X295" s="296"/>
      <c r="Y295" s="296"/>
      <c r="Z295" s="296"/>
      <c r="AA295" s="296"/>
      <c r="AB295" s="296"/>
      <c r="AC295" s="296"/>
      <c r="AD295" s="296"/>
      <c r="AE295" s="296"/>
      <c r="AF295" s="296"/>
      <c r="AG295" s="296"/>
      <c r="AH295" s="296"/>
      <c r="AI295" s="70"/>
    </row>
    <row r="296" spans="1:35" ht="15.75" customHeight="1">
      <c r="A296" s="107"/>
      <c r="B296" s="849"/>
      <c r="C296" s="138" t="s">
        <v>837</v>
      </c>
      <c r="D296" s="117">
        <v>0</v>
      </c>
      <c r="E296" s="124">
        <f t="shared" si="16"/>
        <v>0</v>
      </c>
      <c r="F296" s="117"/>
      <c r="G296" s="316"/>
      <c r="H296" s="600" t="s">
        <v>838</v>
      </c>
      <c r="I296" s="830"/>
      <c r="J296" s="306"/>
      <c r="K296" s="306"/>
      <c r="L296" s="306"/>
      <c r="M296" s="296"/>
      <c r="N296" s="296"/>
      <c r="O296" s="296"/>
      <c r="P296" s="296"/>
      <c r="Q296" s="296"/>
      <c r="R296" s="296"/>
      <c r="S296" s="296"/>
      <c r="T296" s="296"/>
      <c r="U296" s="296"/>
      <c r="V296" s="296"/>
      <c r="W296" s="296"/>
      <c r="X296" s="296"/>
      <c r="Y296" s="296"/>
      <c r="Z296" s="296"/>
      <c r="AA296" s="296"/>
      <c r="AB296" s="296"/>
      <c r="AC296" s="296"/>
      <c r="AD296" s="296"/>
      <c r="AE296" s="296"/>
      <c r="AF296" s="296"/>
      <c r="AG296" s="296"/>
      <c r="AH296" s="296"/>
      <c r="AI296" s="70"/>
    </row>
    <row r="297" spans="1:35" ht="15.75" customHeight="1">
      <c r="A297" s="107"/>
      <c r="B297" s="849"/>
      <c r="C297" s="138" t="s">
        <v>839</v>
      </c>
      <c r="D297" s="117">
        <v>0</v>
      </c>
      <c r="E297" s="124">
        <f t="shared" si="16"/>
        <v>0</v>
      </c>
      <c r="F297" s="117"/>
      <c r="G297" s="316"/>
      <c r="H297" s="600" t="s">
        <v>840</v>
      </c>
      <c r="I297" s="830"/>
      <c r="J297" s="306"/>
      <c r="K297" s="306"/>
      <c r="L297" s="306"/>
      <c r="M297" s="296"/>
      <c r="N297" s="296"/>
      <c r="O297" s="296"/>
      <c r="P297" s="296"/>
      <c r="Q297" s="296"/>
      <c r="R297" s="296"/>
      <c r="S297" s="296"/>
      <c r="T297" s="296"/>
      <c r="U297" s="296"/>
      <c r="V297" s="296"/>
      <c r="W297" s="296"/>
      <c r="X297" s="296"/>
      <c r="Y297" s="296"/>
      <c r="Z297" s="296"/>
      <c r="AA297" s="296"/>
      <c r="AB297" s="296"/>
      <c r="AC297" s="296"/>
      <c r="AD297" s="296"/>
      <c r="AE297" s="296"/>
      <c r="AF297" s="296"/>
      <c r="AG297" s="296"/>
      <c r="AH297" s="296"/>
      <c r="AI297" s="70"/>
    </row>
    <row r="298" spans="1:35" ht="15.75" customHeight="1">
      <c r="A298" s="107"/>
      <c r="B298" s="839"/>
      <c r="C298" s="112" t="s">
        <v>841</v>
      </c>
      <c r="D298" s="117">
        <v>4000</v>
      </c>
      <c r="E298" s="124">
        <f t="shared" si="16"/>
        <v>3.2587088995340047E-2</v>
      </c>
      <c r="F298" s="117">
        <f>SUM(J298:AH298)</f>
        <v>0</v>
      </c>
      <c r="G298" s="316">
        <f>F298/D298</f>
        <v>0</v>
      </c>
      <c r="H298" s="600" t="s">
        <v>842</v>
      </c>
      <c r="I298" s="830"/>
      <c r="J298" s="306"/>
      <c r="K298" s="306"/>
      <c r="L298" s="306"/>
      <c r="M298" s="296"/>
      <c r="N298" s="296"/>
      <c r="O298" s="296"/>
      <c r="P298" s="296"/>
      <c r="Q298" s="296"/>
      <c r="R298" s="296"/>
      <c r="S298" s="296"/>
      <c r="T298" s="296"/>
      <c r="U298" s="296"/>
      <c r="V298" s="296"/>
      <c r="W298" s="296"/>
      <c r="X298" s="296"/>
      <c r="Y298" s="296"/>
      <c r="Z298" s="296"/>
      <c r="AA298" s="296"/>
      <c r="AB298" s="296"/>
      <c r="AC298" s="296"/>
      <c r="AD298" s="296"/>
      <c r="AE298" s="296"/>
      <c r="AF298" s="296"/>
      <c r="AG298" s="296"/>
      <c r="AH298" s="296"/>
      <c r="AI298" s="70"/>
    </row>
    <row r="299" spans="1:35" ht="15.75" customHeight="1">
      <c r="A299" s="107"/>
      <c r="B299" s="594" t="s">
        <v>579</v>
      </c>
      <c r="C299" s="830"/>
      <c r="D299" s="192">
        <f>SUM(D292:D298)</f>
        <v>5800</v>
      </c>
      <c r="E299" s="116">
        <f t="shared" si="16"/>
        <v>4.7251279043243069E-2</v>
      </c>
      <c r="F299" s="318"/>
      <c r="G299" s="318"/>
      <c r="H299" s="594"/>
      <c r="I299" s="830"/>
      <c r="J299" s="306"/>
      <c r="K299" s="306"/>
      <c r="L299" s="306"/>
      <c r="M299" s="296"/>
      <c r="N299" s="296"/>
      <c r="O299" s="296"/>
      <c r="P299" s="296"/>
      <c r="Q299" s="296"/>
      <c r="R299" s="296"/>
      <c r="S299" s="296"/>
      <c r="T299" s="296"/>
      <c r="U299" s="296"/>
      <c r="V299" s="296"/>
      <c r="W299" s="296"/>
      <c r="X299" s="296"/>
      <c r="Y299" s="296"/>
      <c r="Z299" s="296"/>
      <c r="AA299" s="296"/>
      <c r="AB299" s="296"/>
      <c r="AC299" s="296"/>
      <c r="AD299" s="296"/>
      <c r="AE299" s="296"/>
      <c r="AF299" s="296"/>
      <c r="AG299" s="296"/>
      <c r="AH299" s="296"/>
      <c r="AI299" s="70"/>
    </row>
    <row r="300" spans="1:35" ht="15.75" customHeight="1">
      <c r="A300" s="107"/>
      <c r="B300" s="621" t="s">
        <v>843</v>
      </c>
      <c r="C300" s="830"/>
      <c r="D300" s="178">
        <f>D299</f>
        <v>5800</v>
      </c>
      <c r="E300" s="122">
        <f t="shared" si="16"/>
        <v>4.7251279043243069E-2</v>
      </c>
      <c r="F300" s="319"/>
      <c r="G300" s="319"/>
      <c r="H300" s="621"/>
      <c r="I300" s="830"/>
      <c r="J300" s="306"/>
      <c r="K300" s="306"/>
      <c r="L300" s="306"/>
      <c r="M300" s="296"/>
      <c r="N300" s="296"/>
      <c r="O300" s="296"/>
      <c r="P300" s="296"/>
      <c r="Q300" s="296"/>
      <c r="R300" s="296"/>
      <c r="S300" s="296"/>
      <c r="T300" s="296"/>
      <c r="U300" s="296"/>
      <c r="V300" s="296"/>
      <c r="W300" s="296"/>
      <c r="X300" s="296"/>
      <c r="Y300" s="296"/>
      <c r="Z300" s="296"/>
      <c r="AA300" s="296"/>
      <c r="AB300" s="296"/>
      <c r="AC300" s="296"/>
      <c r="AD300" s="296"/>
      <c r="AE300" s="296"/>
      <c r="AF300" s="296"/>
      <c r="AG300" s="296"/>
      <c r="AH300" s="296"/>
      <c r="AI300" s="70"/>
    </row>
    <row r="301" spans="1:35" ht="15.75" customHeight="1">
      <c r="A301" s="107"/>
      <c r="B301" s="601" t="s">
        <v>641</v>
      </c>
      <c r="C301" s="829"/>
      <c r="D301" s="829"/>
      <c r="E301" s="829"/>
      <c r="F301" s="829"/>
      <c r="G301" s="829"/>
      <c r="H301" s="829"/>
      <c r="I301" s="830"/>
      <c r="J301" s="306"/>
      <c r="K301" s="306"/>
      <c r="L301" s="306"/>
      <c r="M301" s="296"/>
      <c r="N301" s="296"/>
      <c r="O301" s="296"/>
      <c r="P301" s="296"/>
      <c r="Q301" s="296"/>
      <c r="R301" s="296"/>
      <c r="S301" s="296"/>
      <c r="T301" s="296"/>
      <c r="U301" s="296"/>
      <c r="V301" s="296"/>
      <c r="W301" s="296"/>
      <c r="X301" s="296"/>
      <c r="Y301" s="296"/>
      <c r="Z301" s="296"/>
      <c r="AA301" s="296"/>
      <c r="AB301" s="296"/>
      <c r="AC301" s="296"/>
      <c r="AD301" s="296"/>
      <c r="AE301" s="296"/>
      <c r="AF301" s="296"/>
      <c r="AG301" s="296"/>
      <c r="AH301" s="296"/>
      <c r="AI301" s="70"/>
    </row>
    <row r="302" spans="1:35" ht="15.75" customHeight="1">
      <c r="A302" s="107"/>
      <c r="B302" s="109" t="s">
        <v>642</v>
      </c>
      <c r="C302" s="109" t="s">
        <v>616</v>
      </c>
      <c r="D302" s="175" t="s">
        <v>591</v>
      </c>
      <c r="E302" s="176" t="s">
        <v>592</v>
      </c>
      <c r="F302" s="314" t="s">
        <v>730</v>
      </c>
      <c r="G302" s="314" t="s">
        <v>731</v>
      </c>
      <c r="H302" s="607" t="s">
        <v>593</v>
      </c>
      <c r="I302" s="830"/>
      <c r="J302" s="306"/>
      <c r="K302" s="306"/>
      <c r="L302" s="306"/>
      <c r="M302" s="296"/>
      <c r="N302" s="296"/>
      <c r="O302" s="296"/>
      <c r="P302" s="296"/>
      <c r="Q302" s="296"/>
      <c r="R302" s="296"/>
      <c r="S302" s="296"/>
      <c r="T302" s="296"/>
      <c r="U302" s="296"/>
      <c r="V302" s="296"/>
      <c r="W302" s="296"/>
      <c r="X302" s="296"/>
      <c r="Y302" s="296"/>
      <c r="Z302" s="296"/>
      <c r="AA302" s="296"/>
      <c r="AB302" s="296"/>
      <c r="AC302" s="296"/>
      <c r="AD302" s="296"/>
      <c r="AE302" s="296"/>
      <c r="AF302" s="296"/>
      <c r="AG302" s="296"/>
      <c r="AH302" s="296"/>
      <c r="AI302" s="70"/>
    </row>
    <row r="303" spans="1:35" ht="15.75" customHeight="1">
      <c r="A303" s="107"/>
      <c r="B303" s="112" t="s">
        <v>672</v>
      </c>
      <c r="C303" s="112" t="s">
        <v>681</v>
      </c>
      <c r="D303" s="117">
        <v>7000</v>
      </c>
      <c r="E303" s="201">
        <f>D303/D$342</f>
        <v>5.7027405741845082E-2</v>
      </c>
      <c r="F303" s="117">
        <f>SUM(J303:AH303)</f>
        <v>0</v>
      </c>
      <c r="G303" s="316">
        <f>F303/D303</f>
        <v>0</v>
      </c>
      <c r="H303" s="798" t="s">
        <v>844</v>
      </c>
      <c r="I303" s="830"/>
      <c r="J303" s="306"/>
      <c r="K303" s="306"/>
      <c r="L303" s="306"/>
      <c r="M303" s="296"/>
      <c r="N303" s="296"/>
      <c r="O303" s="296"/>
      <c r="P303" s="296"/>
      <c r="Q303" s="296"/>
      <c r="R303" s="296"/>
      <c r="S303" s="296"/>
      <c r="T303" s="296"/>
      <c r="U303" s="296"/>
      <c r="V303" s="296"/>
      <c r="W303" s="296"/>
      <c r="X303" s="296"/>
      <c r="Y303" s="296"/>
      <c r="Z303" s="296"/>
      <c r="AA303" s="296"/>
      <c r="AB303" s="296"/>
      <c r="AC303" s="296"/>
      <c r="AD303" s="296"/>
      <c r="AE303" s="296"/>
      <c r="AF303" s="296"/>
      <c r="AG303" s="296"/>
      <c r="AH303" s="296"/>
      <c r="AI303" s="70"/>
    </row>
    <row r="304" spans="1:35" ht="15.75" customHeight="1">
      <c r="A304" s="107"/>
      <c r="B304" s="138" t="s">
        <v>845</v>
      </c>
      <c r="C304" s="112" t="s">
        <v>678</v>
      </c>
      <c r="D304" s="117">
        <v>4458</v>
      </c>
      <c r="E304" s="201">
        <f>D304/D$342</f>
        <v>3.6318310685306485E-2</v>
      </c>
      <c r="F304" s="117">
        <f>SUM(J304:AH304)</f>
        <v>0</v>
      </c>
      <c r="G304" s="316">
        <f>F304/D304</f>
        <v>0</v>
      </c>
      <c r="H304" s="868" t="s">
        <v>846</v>
      </c>
      <c r="I304" s="830"/>
      <c r="J304" s="306"/>
      <c r="K304" s="306"/>
      <c r="L304" s="306"/>
      <c r="M304" s="296"/>
      <c r="N304" s="296"/>
      <c r="O304" s="296"/>
      <c r="P304" s="296"/>
      <c r="Q304" s="296"/>
      <c r="R304" s="296"/>
      <c r="S304" s="296"/>
      <c r="T304" s="296"/>
      <c r="U304" s="296"/>
      <c r="V304" s="296"/>
      <c r="W304" s="296"/>
      <c r="X304" s="296"/>
      <c r="Y304" s="296"/>
      <c r="Z304" s="296"/>
      <c r="AA304" s="296"/>
      <c r="AB304" s="296"/>
      <c r="AC304" s="296"/>
      <c r="AD304" s="296"/>
      <c r="AE304" s="296"/>
      <c r="AF304" s="296"/>
      <c r="AG304" s="296"/>
      <c r="AH304" s="296"/>
      <c r="AI304" s="70"/>
    </row>
    <row r="305" spans="1:35" ht="15.75" customHeight="1">
      <c r="A305" s="107"/>
      <c r="B305" s="112" t="s">
        <v>845</v>
      </c>
      <c r="C305" s="112" t="s">
        <v>679</v>
      </c>
      <c r="D305" s="117">
        <v>8000</v>
      </c>
      <c r="E305" s="201">
        <f>D305/D$342</f>
        <v>6.5174177990680093E-2</v>
      </c>
      <c r="F305" s="117">
        <f>SUM(J305:AH305)</f>
        <v>0</v>
      </c>
      <c r="G305" s="316">
        <f>F305/D305</f>
        <v>0</v>
      </c>
      <c r="H305" s="867" t="s">
        <v>847</v>
      </c>
      <c r="I305" s="830"/>
      <c r="J305" s="306"/>
      <c r="K305" s="306"/>
      <c r="L305" s="306"/>
      <c r="M305" s="296"/>
      <c r="N305" s="296"/>
      <c r="O305" s="296"/>
      <c r="P305" s="296"/>
      <c r="Q305" s="296"/>
      <c r="R305" s="296"/>
      <c r="S305" s="296"/>
      <c r="T305" s="296"/>
      <c r="U305" s="296"/>
      <c r="V305" s="296"/>
      <c r="W305" s="296"/>
      <c r="X305" s="296"/>
      <c r="Y305" s="296"/>
      <c r="Z305" s="296"/>
      <c r="AA305" s="296"/>
      <c r="AB305" s="296"/>
      <c r="AC305" s="296"/>
      <c r="AD305" s="296"/>
      <c r="AE305" s="296"/>
      <c r="AF305" s="296"/>
      <c r="AG305" s="296"/>
      <c r="AH305" s="296"/>
      <c r="AI305" s="70"/>
    </row>
    <row r="306" spans="1:35" ht="15.75" customHeight="1">
      <c r="A306" s="107"/>
      <c r="B306" s="621" t="s">
        <v>645</v>
      </c>
      <c r="C306" s="830"/>
      <c r="D306" s="178">
        <f>SUM(D303:D305)</f>
        <v>19458</v>
      </c>
      <c r="E306" s="202">
        <f>D306/D$342</f>
        <v>0.15851989441783165</v>
      </c>
      <c r="F306" s="324"/>
      <c r="G306" s="324"/>
      <c r="H306" s="663"/>
      <c r="I306" s="830"/>
      <c r="J306" s="306"/>
      <c r="K306" s="306"/>
      <c r="L306" s="306"/>
      <c r="M306" s="296"/>
      <c r="N306" s="296"/>
      <c r="O306" s="296"/>
      <c r="P306" s="296"/>
      <c r="Q306" s="296"/>
      <c r="R306" s="296"/>
      <c r="S306" s="296"/>
      <c r="T306" s="296"/>
      <c r="U306" s="296"/>
      <c r="V306" s="296"/>
      <c r="W306" s="296"/>
      <c r="X306" s="296"/>
      <c r="Y306" s="296"/>
      <c r="Z306" s="296"/>
      <c r="AA306" s="296"/>
      <c r="AB306" s="296"/>
      <c r="AC306" s="296"/>
      <c r="AD306" s="296"/>
      <c r="AE306" s="296"/>
      <c r="AF306" s="296"/>
      <c r="AG306" s="296"/>
      <c r="AH306" s="296"/>
      <c r="AI306" s="70"/>
    </row>
    <row r="307" spans="1:35" ht="15.75" customHeight="1">
      <c r="A307" s="107"/>
      <c r="B307" s="601" t="s">
        <v>613</v>
      </c>
      <c r="C307" s="829"/>
      <c r="D307" s="829"/>
      <c r="E307" s="829"/>
      <c r="F307" s="829"/>
      <c r="G307" s="829"/>
      <c r="H307" s="829"/>
      <c r="I307" s="830"/>
      <c r="J307" s="306"/>
      <c r="K307" s="306"/>
      <c r="L307" s="306"/>
      <c r="M307" s="296"/>
      <c r="N307" s="296"/>
      <c r="O307" s="296"/>
      <c r="P307" s="296"/>
      <c r="Q307" s="296"/>
      <c r="R307" s="296"/>
      <c r="S307" s="296"/>
      <c r="T307" s="296"/>
      <c r="U307" s="296"/>
      <c r="V307" s="296"/>
      <c r="W307" s="296"/>
      <c r="X307" s="296"/>
      <c r="Y307" s="296"/>
      <c r="Z307" s="296"/>
      <c r="AA307" s="296"/>
      <c r="AB307" s="296"/>
      <c r="AC307" s="296"/>
      <c r="AD307" s="296"/>
      <c r="AE307" s="296"/>
      <c r="AF307" s="296"/>
      <c r="AG307" s="296"/>
      <c r="AH307" s="296"/>
      <c r="AI307" s="70"/>
    </row>
    <row r="308" spans="1:35" ht="15.75" customHeight="1">
      <c r="A308" s="107"/>
      <c r="B308" s="793" t="s">
        <v>754</v>
      </c>
      <c r="C308" s="829"/>
      <c r="D308" s="829"/>
      <c r="E308" s="829"/>
      <c r="F308" s="829"/>
      <c r="G308" s="829"/>
      <c r="H308" s="829"/>
      <c r="I308" s="830"/>
      <c r="J308" s="306"/>
      <c r="K308" s="306"/>
      <c r="L308" s="306"/>
      <c r="M308" s="296"/>
      <c r="N308" s="296"/>
      <c r="O308" s="296"/>
      <c r="P308" s="296"/>
      <c r="Q308" s="296"/>
      <c r="R308" s="296"/>
      <c r="S308" s="296"/>
      <c r="T308" s="296"/>
      <c r="U308" s="296"/>
      <c r="V308" s="296"/>
      <c r="W308" s="296"/>
      <c r="X308" s="296"/>
      <c r="Y308" s="296"/>
      <c r="Z308" s="296"/>
      <c r="AA308" s="296"/>
      <c r="AB308" s="296"/>
      <c r="AC308" s="296"/>
      <c r="AD308" s="296"/>
      <c r="AE308" s="296"/>
      <c r="AF308" s="296"/>
      <c r="AG308" s="296"/>
      <c r="AH308" s="296"/>
      <c r="AI308" s="70"/>
    </row>
    <row r="309" spans="1:35" ht="15.75" customHeight="1">
      <c r="A309" s="107"/>
      <c r="B309" s="109" t="s">
        <v>589</v>
      </c>
      <c r="C309" s="203" t="s">
        <v>590</v>
      </c>
      <c r="D309" s="175" t="s">
        <v>591</v>
      </c>
      <c r="E309" s="176" t="s">
        <v>592</v>
      </c>
      <c r="F309" s="314" t="s">
        <v>730</v>
      </c>
      <c r="G309" s="314" t="s">
        <v>731</v>
      </c>
      <c r="H309" s="628" t="s">
        <v>593</v>
      </c>
      <c r="I309" s="830"/>
      <c r="J309" s="306"/>
      <c r="K309" s="306"/>
      <c r="L309" s="306"/>
      <c r="M309" s="296"/>
      <c r="N309" s="296"/>
      <c r="O309" s="296"/>
      <c r="P309" s="296"/>
      <c r="Q309" s="296"/>
      <c r="R309" s="296"/>
      <c r="S309" s="296"/>
      <c r="T309" s="296"/>
      <c r="U309" s="296"/>
      <c r="V309" s="296"/>
      <c r="W309" s="296"/>
      <c r="X309" s="296"/>
      <c r="Y309" s="296"/>
      <c r="Z309" s="296"/>
      <c r="AA309" s="296"/>
      <c r="AB309" s="296"/>
      <c r="AC309" s="296"/>
      <c r="AD309" s="296"/>
      <c r="AE309" s="296"/>
      <c r="AF309" s="296"/>
      <c r="AG309" s="296"/>
      <c r="AH309" s="296"/>
      <c r="AI309" s="70"/>
    </row>
    <row r="310" spans="1:35" ht="15.75" customHeight="1">
      <c r="A310" s="107"/>
      <c r="B310" s="112"/>
      <c r="C310" s="112"/>
      <c r="D310" s="117">
        <v>0</v>
      </c>
      <c r="E310" s="124"/>
      <c r="F310" s="316"/>
      <c r="G310" s="316"/>
      <c r="H310" s="600"/>
      <c r="I310" s="830"/>
      <c r="J310" s="306"/>
      <c r="K310" s="306"/>
      <c r="L310" s="306"/>
      <c r="M310" s="296"/>
      <c r="N310" s="296"/>
      <c r="O310" s="296"/>
      <c r="P310" s="296"/>
      <c r="Q310" s="296"/>
      <c r="R310" s="296"/>
      <c r="S310" s="296"/>
      <c r="T310" s="296"/>
      <c r="U310" s="296"/>
      <c r="V310" s="296"/>
      <c r="W310" s="296"/>
      <c r="X310" s="296"/>
      <c r="Y310" s="296"/>
      <c r="Z310" s="296"/>
      <c r="AA310" s="296"/>
      <c r="AB310" s="296"/>
      <c r="AC310" s="296"/>
      <c r="AD310" s="296"/>
      <c r="AE310" s="296"/>
      <c r="AF310" s="296"/>
      <c r="AG310" s="296"/>
      <c r="AH310" s="296"/>
      <c r="AI310" s="70"/>
    </row>
    <row r="311" spans="1:35" ht="15.75" customHeight="1">
      <c r="A311" s="107"/>
      <c r="B311" s="621" t="s">
        <v>600</v>
      </c>
      <c r="C311" s="830"/>
      <c r="D311" s="178">
        <f>D310</f>
        <v>0</v>
      </c>
      <c r="E311" s="193"/>
      <c r="F311" s="321"/>
      <c r="G311" s="321"/>
      <c r="H311" s="629"/>
      <c r="I311" s="830"/>
      <c r="J311" s="306"/>
      <c r="K311" s="306"/>
      <c r="L311" s="306"/>
      <c r="M311" s="296"/>
      <c r="N311" s="296"/>
      <c r="O311" s="296"/>
      <c r="P311" s="296"/>
      <c r="Q311" s="296"/>
      <c r="R311" s="296"/>
      <c r="S311" s="296"/>
      <c r="T311" s="296"/>
      <c r="U311" s="296"/>
      <c r="V311" s="296"/>
      <c r="W311" s="296"/>
      <c r="X311" s="296"/>
      <c r="Y311" s="296"/>
      <c r="Z311" s="296"/>
      <c r="AA311" s="296"/>
      <c r="AB311" s="296"/>
      <c r="AC311" s="296"/>
      <c r="AD311" s="296"/>
      <c r="AE311" s="296"/>
      <c r="AF311" s="296"/>
      <c r="AG311" s="296"/>
      <c r="AH311" s="296"/>
      <c r="AI311" s="70"/>
    </row>
    <row r="312" spans="1:35" ht="15.75" customHeight="1">
      <c r="A312" s="107"/>
      <c r="B312" s="604" t="s">
        <v>758</v>
      </c>
      <c r="C312" s="829"/>
      <c r="D312" s="829"/>
      <c r="E312" s="829"/>
      <c r="F312" s="829"/>
      <c r="G312" s="829"/>
      <c r="H312" s="829"/>
      <c r="I312" s="830"/>
      <c r="J312" s="306"/>
      <c r="K312" s="306"/>
      <c r="L312" s="306"/>
      <c r="M312" s="296"/>
      <c r="N312" s="296"/>
      <c r="O312" s="296"/>
      <c r="P312" s="296"/>
      <c r="Q312" s="296"/>
      <c r="R312" s="296"/>
      <c r="S312" s="296"/>
      <c r="T312" s="296"/>
      <c r="U312" s="296"/>
      <c r="V312" s="296"/>
      <c r="W312" s="296"/>
      <c r="X312" s="296"/>
      <c r="Y312" s="296"/>
      <c r="Z312" s="296"/>
      <c r="AA312" s="296"/>
      <c r="AB312" s="296"/>
      <c r="AC312" s="296"/>
      <c r="AD312" s="296"/>
      <c r="AE312" s="296"/>
      <c r="AF312" s="296"/>
      <c r="AG312" s="296"/>
      <c r="AH312" s="296"/>
      <c r="AI312" s="70"/>
    </row>
    <row r="313" spans="1:35" ht="15.75" customHeight="1">
      <c r="A313" s="107"/>
      <c r="B313" s="109" t="s">
        <v>642</v>
      </c>
      <c r="C313" s="109" t="s">
        <v>616</v>
      </c>
      <c r="D313" s="175" t="s">
        <v>591</v>
      </c>
      <c r="E313" s="176" t="s">
        <v>592</v>
      </c>
      <c r="F313" s="314" t="s">
        <v>730</v>
      </c>
      <c r="G313" s="314" t="s">
        <v>731</v>
      </c>
      <c r="H313" s="607" t="s">
        <v>593</v>
      </c>
      <c r="I313" s="830"/>
      <c r="J313" s="306"/>
      <c r="K313" s="306"/>
      <c r="L313" s="306"/>
      <c r="M313" s="296"/>
      <c r="N313" s="296"/>
      <c r="O313" s="296"/>
      <c r="P313" s="296"/>
      <c r="Q313" s="296"/>
      <c r="R313" s="296"/>
      <c r="S313" s="296"/>
      <c r="T313" s="296"/>
      <c r="U313" s="296"/>
      <c r="V313" s="296"/>
      <c r="W313" s="296"/>
      <c r="X313" s="296"/>
      <c r="Y313" s="296"/>
      <c r="Z313" s="296"/>
      <c r="AA313" s="296"/>
      <c r="AB313" s="296"/>
      <c r="AC313" s="296"/>
      <c r="AD313" s="296"/>
      <c r="AE313" s="296"/>
      <c r="AF313" s="296"/>
      <c r="AG313" s="296"/>
      <c r="AH313" s="296"/>
      <c r="AI313" s="70"/>
    </row>
    <row r="314" spans="1:35" ht="15.75" customHeight="1">
      <c r="A314" s="107"/>
      <c r="B314" s="632" t="s">
        <v>672</v>
      </c>
      <c r="C314" s="194" t="s">
        <v>312</v>
      </c>
      <c r="D314" s="191">
        <v>4000</v>
      </c>
      <c r="E314" s="124">
        <f t="shared" ref="E314:E342" si="17">D314/D$342</f>
        <v>3.2587088995340047E-2</v>
      </c>
      <c r="F314" s="117">
        <f t="shared" ref="F314:F326" si="18">SUM(J314:AH314)</f>
        <v>0</v>
      </c>
      <c r="G314" s="316">
        <f t="shared" ref="G314:G326" si="19">F314/D314</f>
        <v>0</v>
      </c>
      <c r="H314" s="616" t="s">
        <v>832</v>
      </c>
      <c r="I314" s="830"/>
      <c r="J314" s="306"/>
      <c r="K314" s="306"/>
      <c r="L314" s="306"/>
      <c r="M314" s="296"/>
      <c r="N314" s="296"/>
      <c r="O314" s="296"/>
      <c r="P314" s="296"/>
      <c r="Q314" s="296"/>
      <c r="R314" s="296"/>
      <c r="S314" s="296"/>
      <c r="T314" s="296"/>
      <c r="U314" s="296"/>
      <c r="V314" s="296"/>
      <c r="W314" s="296"/>
      <c r="X314" s="296"/>
      <c r="Y314" s="296"/>
      <c r="Z314" s="296"/>
      <c r="AA314" s="296"/>
      <c r="AB314" s="296"/>
      <c r="AC314" s="296"/>
      <c r="AD314" s="296"/>
      <c r="AE314" s="296"/>
      <c r="AF314" s="296"/>
      <c r="AG314" s="296"/>
      <c r="AH314" s="296"/>
      <c r="AI314" s="70"/>
    </row>
    <row r="315" spans="1:35" ht="15.75" customHeight="1">
      <c r="A315" s="107"/>
      <c r="B315" s="849"/>
      <c r="C315" s="194" t="s">
        <v>831</v>
      </c>
      <c r="D315" s="204">
        <v>1000</v>
      </c>
      <c r="E315" s="114">
        <f t="shared" si="17"/>
        <v>8.1467722488350117E-3</v>
      </c>
      <c r="F315" s="117">
        <f t="shared" si="18"/>
        <v>0</v>
      </c>
      <c r="G315" s="316">
        <f t="shared" si="19"/>
        <v>0</v>
      </c>
      <c r="H315" s="702" t="s">
        <v>848</v>
      </c>
      <c r="I315" s="830"/>
      <c r="J315" s="306"/>
      <c r="K315" s="306"/>
      <c r="L315" s="306"/>
      <c r="M315" s="296"/>
      <c r="N315" s="296"/>
      <c r="O315" s="296"/>
      <c r="P315" s="296"/>
      <c r="Q315" s="296"/>
      <c r="R315" s="296"/>
      <c r="S315" s="296"/>
      <c r="T315" s="296"/>
      <c r="U315" s="296"/>
      <c r="V315" s="296"/>
      <c r="W315" s="296"/>
      <c r="X315" s="296"/>
      <c r="Y315" s="296"/>
      <c r="Z315" s="296"/>
      <c r="AA315" s="296"/>
      <c r="AB315" s="296"/>
      <c r="AC315" s="296"/>
      <c r="AD315" s="296"/>
      <c r="AE315" s="296"/>
      <c r="AF315" s="296"/>
      <c r="AG315" s="296"/>
      <c r="AH315" s="296"/>
      <c r="AI315" s="70"/>
    </row>
    <row r="316" spans="1:35" ht="15.75" customHeight="1">
      <c r="A316" s="107"/>
      <c r="B316" s="849"/>
      <c r="C316" s="194" t="s">
        <v>759</v>
      </c>
      <c r="D316" s="204">
        <v>20000</v>
      </c>
      <c r="E316" s="114">
        <f t="shared" si="17"/>
        <v>0.16293544497670023</v>
      </c>
      <c r="F316" s="117">
        <f t="shared" si="18"/>
        <v>0</v>
      </c>
      <c r="G316" s="316">
        <f t="shared" si="19"/>
        <v>0</v>
      </c>
      <c r="H316" s="702" t="s">
        <v>849</v>
      </c>
      <c r="I316" s="830"/>
      <c r="J316" s="306"/>
      <c r="K316" s="306"/>
      <c r="L316" s="306"/>
      <c r="M316" s="296"/>
      <c r="N316" s="296"/>
      <c r="O316" s="296"/>
      <c r="P316" s="296"/>
      <c r="Q316" s="296"/>
      <c r="R316" s="296"/>
      <c r="S316" s="296"/>
      <c r="T316" s="296"/>
      <c r="U316" s="296"/>
      <c r="V316" s="296"/>
      <c r="W316" s="296"/>
      <c r="X316" s="296"/>
      <c r="Y316" s="296"/>
      <c r="Z316" s="296"/>
      <c r="AA316" s="296"/>
      <c r="AB316" s="296"/>
      <c r="AC316" s="296"/>
      <c r="AD316" s="296"/>
      <c r="AE316" s="296"/>
      <c r="AF316" s="296"/>
      <c r="AG316" s="296"/>
      <c r="AH316" s="296"/>
      <c r="AI316" s="70"/>
    </row>
    <row r="317" spans="1:35" ht="15.75" customHeight="1">
      <c r="A317" s="107"/>
      <c r="B317" s="849"/>
      <c r="C317" s="194" t="s">
        <v>850</v>
      </c>
      <c r="D317" s="204">
        <v>5400</v>
      </c>
      <c r="E317" s="114">
        <f t="shared" si="17"/>
        <v>4.399257014370906E-2</v>
      </c>
      <c r="F317" s="117">
        <f t="shared" si="18"/>
        <v>0</v>
      </c>
      <c r="G317" s="316">
        <f t="shared" si="19"/>
        <v>0</v>
      </c>
      <c r="H317" s="702" t="s">
        <v>851</v>
      </c>
      <c r="I317" s="830"/>
      <c r="J317" s="306"/>
      <c r="K317" s="306"/>
      <c r="L317" s="306"/>
      <c r="M317" s="296"/>
      <c r="N317" s="296"/>
      <c r="O317" s="296"/>
      <c r="P317" s="296"/>
      <c r="Q317" s="296"/>
      <c r="R317" s="296"/>
      <c r="S317" s="296"/>
      <c r="T317" s="296"/>
      <c r="U317" s="296"/>
      <c r="V317" s="296"/>
      <c r="W317" s="296"/>
      <c r="X317" s="296"/>
      <c r="Y317" s="296"/>
      <c r="Z317" s="296"/>
      <c r="AA317" s="296"/>
      <c r="AB317" s="296"/>
      <c r="AC317" s="296"/>
      <c r="AD317" s="296"/>
      <c r="AE317" s="296"/>
      <c r="AF317" s="296"/>
      <c r="AG317" s="296"/>
      <c r="AH317" s="296"/>
      <c r="AI317" s="70"/>
    </row>
    <row r="318" spans="1:35" ht="15.75" customHeight="1">
      <c r="A318" s="107"/>
      <c r="B318" s="849"/>
      <c r="C318" s="194" t="s">
        <v>852</v>
      </c>
      <c r="D318" s="191">
        <v>2000</v>
      </c>
      <c r="E318" s="124">
        <f t="shared" si="17"/>
        <v>1.6293544497670023E-2</v>
      </c>
      <c r="F318" s="117">
        <f t="shared" si="18"/>
        <v>0</v>
      </c>
      <c r="G318" s="316">
        <f t="shared" si="19"/>
        <v>0</v>
      </c>
      <c r="H318" s="616" t="s">
        <v>853</v>
      </c>
      <c r="I318" s="830"/>
      <c r="J318" s="306"/>
      <c r="K318" s="306"/>
      <c r="L318" s="306"/>
      <c r="M318" s="296"/>
      <c r="N318" s="296"/>
      <c r="O318" s="296"/>
      <c r="P318" s="296"/>
      <c r="Q318" s="296"/>
      <c r="R318" s="296"/>
      <c r="S318" s="296"/>
      <c r="T318" s="296"/>
      <c r="U318" s="296"/>
      <c r="V318" s="296"/>
      <c r="W318" s="296"/>
      <c r="X318" s="296"/>
      <c r="Y318" s="296"/>
      <c r="Z318" s="296"/>
      <c r="AA318" s="296"/>
      <c r="AB318" s="296"/>
      <c r="AC318" s="296"/>
      <c r="AD318" s="296"/>
      <c r="AE318" s="296"/>
      <c r="AF318" s="296"/>
      <c r="AG318" s="296"/>
      <c r="AH318" s="296"/>
      <c r="AI318" s="70"/>
    </row>
    <row r="319" spans="1:35" ht="15.75" customHeight="1">
      <c r="A319" s="107"/>
      <c r="B319" s="849"/>
      <c r="C319" s="194" t="s">
        <v>854</v>
      </c>
      <c r="D319" s="191">
        <v>3000</v>
      </c>
      <c r="E319" s="124">
        <f t="shared" si="17"/>
        <v>2.4440316746505035E-2</v>
      </c>
      <c r="F319" s="117">
        <f t="shared" si="18"/>
        <v>0</v>
      </c>
      <c r="G319" s="316">
        <f t="shared" si="19"/>
        <v>0</v>
      </c>
      <c r="H319" s="616" t="s">
        <v>855</v>
      </c>
      <c r="I319" s="830"/>
      <c r="J319" s="306"/>
      <c r="K319" s="306"/>
      <c r="L319" s="306"/>
      <c r="M319" s="296"/>
      <c r="N319" s="296"/>
      <c r="O319" s="296"/>
      <c r="P319" s="296"/>
      <c r="Q319" s="296"/>
      <c r="R319" s="296"/>
      <c r="S319" s="296"/>
      <c r="T319" s="296"/>
      <c r="U319" s="296"/>
      <c r="V319" s="296"/>
      <c r="W319" s="296"/>
      <c r="X319" s="296"/>
      <c r="Y319" s="296"/>
      <c r="Z319" s="296"/>
      <c r="AA319" s="296"/>
      <c r="AB319" s="296"/>
      <c r="AC319" s="296"/>
      <c r="AD319" s="296"/>
      <c r="AE319" s="296"/>
      <c r="AF319" s="296"/>
      <c r="AG319" s="296"/>
      <c r="AH319" s="296"/>
      <c r="AI319" s="70"/>
    </row>
    <row r="320" spans="1:35" ht="15.75" customHeight="1">
      <c r="A320" s="107"/>
      <c r="B320" s="849"/>
      <c r="C320" s="194" t="s">
        <v>856</v>
      </c>
      <c r="D320" s="191">
        <v>8000</v>
      </c>
      <c r="E320" s="124">
        <f t="shared" si="17"/>
        <v>6.5174177990680093E-2</v>
      </c>
      <c r="F320" s="117">
        <f t="shared" si="18"/>
        <v>0</v>
      </c>
      <c r="G320" s="316">
        <f t="shared" si="19"/>
        <v>0</v>
      </c>
      <c r="H320" s="616" t="s">
        <v>857</v>
      </c>
      <c r="I320" s="830"/>
      <c r="J320" s="306"/>
      <c r="K320" s="306"/>
      <c r="L320" s="306"/>
      <c r="M320" s="296"/>
      <c r="N320" s="296"/>
      <c r="O320" s="296"/>
      <c r="P320" s="296"/>
      <c r="Q320" s="296"/>
      <c r="R320" s="296"/>
      <c r="S320" s="296"/>
      <c r="T320" s="296"/>
      <c r="U320" s="296"/>
      <c r="V320" s="296"/>
      <c r="W320" s="296"/>
      <c r="X320" s="296"/>
      <c r="Y320" s="296"/>
      <c r="Z320" s="296"/>
      <c r="AA320" s="296"/>
      <c r="AB320" s="296"/>
      <c r="AC320" s="296"/>
      <c r="AD320" s="296"/>
      <c r="AE320" s="296"/>
      <c r="AF320" s="296"/>
      <c r="AG320" s="296"/>
      <c r="AH320" s="296"/>
      <c r="AI320" s="70"/>
    </row>
    <row r="321" spans="1:35" ht="15.75" customHeight="1">
      <c r="A321" s="107"/>
      <c r="B321" s="849"/>
      <c r="C321" s="194" t="s">
        <v>858</v>
      </c>
      <c r="D321" s="191">
        <v>5220</v>
      </c>
      <c r="E321" s="124">
        <f t="shared" si="17"/>
        <v>4.2526151138918764E-2</v>
      </c>
      <c r="F321" s="117">
        <f t="shared" si="18"/>
        <v>1827</v>
      </c>
      <c r="G321" s="316">
        <f t="shared" si="19"/>
        <v>0.35</v>
      </c>
      <c r="H321" s="616" t="s">
        <v>859</v>
      </c>
      <c r="I321" s="830"/>
      <c r="J321" s="315">
        <v>1827</v>
      </c>
      <c r="K321" s="306"/>
      <c r="L321" s="306"/>
      <c r="M321" s="296"/>
      <c r="N321" s="296"/>
      <c r="O321" s="296"/>
      <c r="P321" s="296"/>
      <c r="Q321" s="296"/>
      <c r="R321" s="296"/>
      <c r="S321" s="296"/>
      <c r="T321" s="296"/>
      <c r="U321" s="296"/>
      <c r="V321" s="296"/>
      <c r="W321" s="296"/>
      <c r="X321" s="296"/>
      <c r="Y321" s="296"/>
      <c r="Z321" s="296"/>
      <c r="AA321" s="296"/>
      <c r="AB321" s="296"/>
      <c r="AC321" s="296"/>
      <c r="AD321" s="296"/>
      <c r="AE321" s="296"/>
      <c r="AF321" s="296"/>
      <c r="AG321" s="296"/>
      <c r="AH321" s="296"/>
      <c r="AI321" s="70"/>
    </row>
    <row r="322" spans="1:35" ht="15.75" customHeight="1">
      <c r="A322" s="107"/>
      <c r="B322" s="849"/>
      <c r="C322" s="194" t="s">
        <v>860</v>
      </c>
      <c r="D322" s="191">
        <v>2500</v>
      </c>
      <c r="E322" s="124">
        <f t="shared" si="17"/>
        <v>2.0366930622087529E-2</v>
      </c>
      <c r="F322" s="117">
        <f t="shared" si="18"/>
        <v>900</v>
      </c>
      <c r="G322" s="316">
        <f t="shared" si="19"/>
        <v>0.36</v>
      </c>
      <c r="H322" s="616" t="s">
        <v>861</v>
      </c>
      <c r="I322" s="830"/>
      <c r="J322" s="315">
        <v>900</v>
      </c>
      <c r="K322" s="306"/>
      <c r="L322" s="306"/>
      <c r="M322" s="296"/>
      <c r="N322" s="296"/>
      <c r="O322" s="296"/>
      <c r="P322" s="296"/>
      <c r="Q322" s="296"/>
      <c r="R322" s="296"/>
      <c r="S322" s="296"/>
      <c r="T322" s="296"/>
      <c r="U322" s="296"/>
      <c r="V322" s="296"/>
      <c r="W322" s="296"/>
      <c r="X322" s="296"/>
      <c r="Y322" s="296"/>
      <c r="Z322" s="296"/>
      <c r="AA322" s="296"/>
      <c r="AB322" s="296"/>
      <c r="AC322" s="296"/>
      <c r="AD322" s="296"/>
      <c r="AE322" s="296"/>
      <c r="AF322" s="296"/>
      <c r="AG322" s="296"/>
      <c r="AH322" s="296"/>
      <c r="AI322" s="70"/>
    </row>
    <row r="323" spans="1:35" ht="15.75" customHeight="1">
      <c r="A323" s="107"/>
      <c r="B323" s="849"/>
      <c r="C323" s="194" t="s">
        <v>862</v>
      </c>
      <c r="D323" s="191">
        <v>10000</v>
      </c>
      <c r="E323" s="124">
        <f t="shared" si="17"/>
        <v>8.1467722488350117E-2</v>
      </c>
      <c r="F323" s="117">
        <f t="shared" si="18"/>
        <v>0</v>
      </c>
      <c r="G323" s="316">
        <f t="shared" si="19"/>
        <v>0</v>
      </c>
      <c r="H323" s="616" t="s">
        <v>863</v>
      </c>
      <c r="I323" s="830"/>
      <c r="J323" s="306"/>
      <c r="K323" s="306"/>
      <c r="L323" s="306"/>
      <c r="M323" s="296"/>
      <c r="N323" s="296"/>
      <c r="O323" s="296"/>
      <c r="P323" s="296"/>
      <c r="Q323" s="296"/>
      <c r="R323" s="296"/>
      <c r="S323" s="296"/>
      <c r="T323" s="296"/>
      <c r="U323" s="296"/>
      <c r="V323" s="296"/>
      <c r="W323" s="296"/>
      <c r="X323" s="296"/>
      <c r="Y323" s="296"/>
      <c r="Z323" s="296"/>
      <c r="AA323" s="296"/>
      <c r="AB323" s="296"/>
      <c r="AC323" s="296"/>
      <c r="AD323" s="296"/>
      <c r="AE323" s="296"/>
      <c r="AF323" s="296"/>
      <c r="AG323" s="296"/>
      <c r="AH323" s="296"/>
      <c r="AI323" s="70"/>
    </row>
    <row r="324" spans="1:35" ht="15.75" customHeight="1">
      <c r="A324" s="107"/>
      <c r="B324" s="849"/>
      <c r="C324" s="205" t="s">
        <v>864</v>
      </c>
      <c r="D324" s="191">
        <v>270</v>
      </c>
      <c r="E324" s="124">
        <f t="shared" si="17"/>
        <v>2.1996285071854533E-3</v>
      </c>
      <c r="F324" s="117">
        <f t="shared" si="18"/>
        <v>0</v>
      </c>
      <c r="G324" s="316">
        <f t="shared" si="19"/>
        <v>0</v>
      </c>
      <c r="H324" s="616" t="s">
        <v>865</v>
      </c>
      <c r="I324" s="830"/>
      <c r="J324" s="306"/>
      <c r="K324" s="306"/>
      <c r="L324" s="306"/>
      <c r="M324" s="296"/>
      <c r="N324" s="296"/>
      <c r="O324" s="296"/>
      <c r="P324" s="296"/>
      <c r="Q324" s="296"/>
      <c r="R324" s="296"/>
      <c r="S324" s="296"/>
      <c r="T324" s="296"/>
      <c r="U324" s="296"/>
      <c r="V324" s="296"/>
      <c r="W324" s="296"/>
      <c r="X324" s="296"/>
      <c r="Y324" s="296"/>
      <c r="Z324" s="296"/>
      <c r="AA324" s="296"/>
      <c r="AB324" s="296"/>
      <c r="AC324" s="296"/>
      <c r="AD324" s="296"/>
      <c r="AE324" s="296"/>
      <c r="AF324" s="296"/>
      <c r="AG324" s="296"/>
      <c r="AH324" s="296"/>
      <c r="AI324" s="70"/>
    </row>
    <row r="325" spans="1:35" ht="15.75" customHeight="1">
      <c r="A325" s="107"/>
      <c r="B325" s="849"/>
      <c r="C325" s="194" t="s">
        <v>866</v>
      </c>
      <c r="D325" s="191">
        <v>5000</v>
      </c>
      <c r="E325" s="124">
        <f t="shared" si="17"/>
        <v>4.0733861244175058E-2</v>
      </c>
      <c r="F325" s="117">
        <f t="shared" si="18"/>
        <v>0</v>
      </c>
      <c r="G325" s="316">
        <f t="shared" si="19"/>
        <v>0</v>
      </c>
      <c r="H325" s="616" t="s">
        <v>867</v>
      </c>
      <c r="I325" s="830"/>
      <c r="J325" s="306"/>
      <c r="K325" s="306"/>
      <c r="L325" s="306"/>
      <c r="M325" s="296"/>
      <c r="N325" s="296"/>
      <c r="O325" s="296"/>
      <c r="P325" s="296"/>
      <c r="Q325" s="296"/>
      <c r="R325" s="296"/>
      <c r="S325" s="296"/>
      <c r="T325" s="296"/>
      <c r="U325" s="296"/>
      <c r="V325" s="296"/>
      <c r="W325" s="296"/>
      <c r="X325" s="296"/>
      <c r="Y325" s="296"/>
      <c r="Z325" s="296"/>
      <c r="AA325" s="296"/>
      <c r="AB325" s="296"/>
      <c r="AC325" s="296"/>
      <c r="AD325" s="296"/>
      <c r="AE325" s="296"/>
      <c r="AF325" s="296"/>
      <c r="AG325" s="296"/>
      <c r="AH325" s="296"/>
      <c r="AI325" s="70"/>
    </row>
    <row r="326" spans="1:35" ht="15.75" customHeight="1">
      <c r="A326" s="107"/>
      <c r="B326" s="839"/>
      <c r="C326" s="194" t="s">
        <v>868</v>
      </c>
      <c r="D326" s="191">
        <v>2000</v>
      </c>
      <c r="E326" s="124">
        <f t="shared" si="17"/>
        <v>1.6293544497670023E-2</v>
      </c>
      <c r="F326" s="117">
        <f t="shared" si="18"/>
        <v>0</v>
      </c>
      <c r="G326" s="316">
        <f t="shared" si="19"/>
        <v>0</v>
      </c>
      <c r="H326" s="616" t="s">
        <v>869</v>
      </c>
      <c r="I326" s="830"/>
      <c r="J326" s="306"/>
      <c r="K326" s="306"/>
      <c r="L326" s="306"/>
      <c r="M326" s="296"/>
      <c r="N326" s="296"/>
      <c r="O326" s="296"/>
      <c r="P326" s="296"/>
      <c r="Q326" s="296"/>
      <c r="R326" s="296"/>
      <c r="S326" s="296"/>
      <c r="T326" s="296"/>
      <c r="U326" s="296"/>
      <c r="V326" s="296"/>
      <c r="W326" s="296"/>
      <c r="X326" s="296"/>
      <c r="Y326" s="296"/>
      <c r="Z326" s="296"/>
      <c r="AA326" s="296"/>
      <c r="AB326" s="296"/>
      <c r="AC326" s="296"/>
      <c r="AD326" s="296"/>
      <c r="AE326" s="296"/>
      <c r="AF326" s="296"/>
      <c r="AG326" s="296"/>
      <c r="AH326" s="296"/>
      <c r="AI326" s="70"/>
    </row>
    <row r="327" spans="1:35" ht="15.75" customHeight="1">
      <c r="A327" s="107"/>
      <c r="B327" s="617" t="s">
        <v>579</v>
      </c>
      <c r="C327" s="830"/>
      <c r="D327" s="206">
        <f>SUM(D314:D326)</f>
        <v>68390</v>
      </c>
      <c r="E327" s="116">
        <f t="shared" si="17"/>
        <v>0.55715775409782642</v>
      </c>
      <c r="F327" s="318"/>
      <c r="G327" s="318"/>
      <c r="H327" s="631"/>
      <c r="I327" s="830"/>
      <c r="J327" s="306"/>
      <c r="K327" s="306"/>
      <c r="L327" s="306"/>
      <c r="M327" s="296"/>
      <c r="N327" s="296"/>
      <c r="O327" s="296"/>
      <c r="P327" s="296"/>
      <c r="Q327" s="296"/>
      <c r="R327" s="296"/>
      <c r="S327" s="296"/>
      <c r="T327" s="296"/>
      <c r="U327" s="296"/>
      <c r="V327" s="296"/>
      <c r="W327" s="296"/>
      <c r="X327" s="296"/>
      <c r="Y327" s="296"/>
      <c r="Z327" s="296"/>
      <c r="AA327" s="296"/>
      <c r="AB327" s="296"/>
      <c r="AC327" s="296"/>
      <c r="AD327" s="296"/>
      <c r="AE327" s="296"/>
      <c r="AF327" s="296"/>
      <c r="AG327" s="296"/>
      <c r="AH327" s="296"/>
      <c r="AI327" s="70"/>
    </row>
    <row r="328" spans="1:35" ht="15.75" customHeight="1">
      <c r="A328" s="107"/>
      <c r="B328" s="205" t="s">
        <v>720</v>
      </c>
      <c r="C328" s="205" t="s">
        <v>870</v>
      </c>
      <c r="D328" s="204">
        <v>2500</v>
      </c>
      <c r="E328" s="114">
        <f t="shared" si="17"/>
        <v>2.0366930622087529E-2</v>
      </c>
      <c r="F328" s="117">
        <f>SUM(J328:AH328)</f>
        <v>1750</v>
      </c>
      <c r="G328" s="316">
        <f>F328/D328</f>
        <v>0.7</v>
      </c>
      <c r="H328" s="702" t="s">
        <v>871</v>
      </c>
      <c r="I328" s="830"/>
      <c r="J328" s="315">
        <v>1750</v>
      </c>
      <c r="K328" s="306"/>
      <c r="L328" s="306"/>
      <c r="M328" s="296"/>
      <c r="N328" s="296"/>
      <c r="O328" s="296"/>
      <c r="P328" s="296"/>
      <c r="Q328" s="296"/>
      <c r="R328" s="296"/>
      <c r="S328" s="296"/>
      <c r="T328" s="296"/>
      <c r="U328" s="296"/>
      <c r="V328" s="296"/>
      <c r="W328" s="296"/>
      <c r="X328" s="296"/>
      <c r="Y328" s="296"/>
      <c r="Z328" s="296"/>
      <c r="AA328" s="296"/>
      <c r="AB328" s="296"/>
      <c r="AC328" s="296"/>
      <c r="AD328" s="296"/>
      <c r="AE328" s="296"/>
      <c r="AF328" s="296"/>
      <c r="AG328" s="296"/>
      <c r="AH328" s="296"/>
      <c r="AI328" s="70"/>
    </row>
    <row r="329" spans="1:35" ht="15.75" customHeight="1">
      <c r="A329" s="107"/>
      <c r="B329" s="785" t="s">
        <v>579</v>
      </c>
      <c r="C329" s="830"/>
      <c r="D329" s="206">
        <f>D328</f>
        <v>2500</v>
      </c>
      <c r="E329" s="196">
        <f t="shared" si="17"/>
        <v>2.0366930622087529E-2</v>
      </c>
      <c r="F329" s="322"/>
      <c r="G329" s="322"/>
      <c r="H329" s="207"/>
      <c r="I329" s="325"/>
      <c r="J329" s="306"/>
      <c r="K329" s="306"/>
      <c r="L329" s="306"/>
      <c r="M329" s="296"/>
      <c r="N329" s="296"/>
      <c r="O329" s="296"/>
      <c r="P329" s="296"/>
      <c r="Q329" s="296"/>
      <c r="R329" s="296"/>
      <c r="S329" s="296"/>
      <c r="T329" s="296"/>
      <c r="U329" s="296"/>
      <c r="V329" s="296"/>
      <c r="W329" s="296"/>
      <c r="X329" s="296"/>
      <c r="Y329" s="296"/>
      <c r="Z329" s="296"/>
      <c r="AA329" s="296"/>
      <c r="AB329" s="296"/>
      <c r="AC329" s="296"/>
      <c r="AD329" s="296"/>
      <c r="AE329" s="296"/>
      <c r="AF329" s="296"/>
      <c r="AG329" s="296"/>
      <c r="AH329" s="296"/>
      <c r="AI329" s="70"/>
    </row>
    <row r="330" spans="1:35" ht="15.75" customHeight="1">
      <c r="A330" s="107"/>
      <c r="B330" s="632" t="s">
        <v>694</v>
      </c>
      <c r="C330" s="194" t="s">
        <v>679</v>
      </c>
      <c r="D330" s="191">
        <v>9600</v>
      </c>
      <c r="E330" s="124">
        <f t="shared" si="17"/>
        <v>7.8209013588816115E-2</v>
      </c>
      <c r="F330" s="117">
        <f>SUM(J330:AH330)</f>
        <v>0</v>
      </c>
      <c r="G330" s="316">
        <f>F330/D330</f>
        <v>0</v>
      </c>
      <c r="H330" s="616" t="s">
        <v>872</v>
      </c>
      <c r="I330" s="830"/>
      <c r="J330" s="306"/>
      <c r="K330" s="306"/>
      <c r="L330" s="306"/>
      <c r="M330" s="296"/>
      <c r="N330" s="296"/>
      <c r="O330" s="296"/>
      <c r="P330" s="296"/>
      <c r="Q330" s="296"/>
      <c r="R330" s="296"/>
      <c r="S330" s="296"/>
      <c r="T330" s="296"/>
      <c r="U330" s="296"/>
      <c r="V330" s="296"/>
      <c r="W330" s="296"/>
      <c r="X330" s="296"/>
      <c r="Y330" s="296"/>
      <c r="Z330" s="296"/>
      <c r="AA330" s="296"/>
      <c r="AB330" s="296"/>
      <c r="AC330" s="296"/>
      <c r="AD330" s="296"/>
      <c r="AE330" s="296"/>
      <c r="AF330" s="296"/>
      <c r="AG330" s="296"/>
      <c r="AH330" s="296"/>
      <c r="AI330" s="70"/>
    </row>
    <row r="331" spans="1:35" ht="15.75" customHeight="1">
      <c r="A331" s="107"/>
      <c r="B331" s="849"/>
      <c r="C331" s="208" t="s">
        <v>873</v>
      </c>
      <c r="D331" s="191">
        <v>800</v>
      </c>
      <c r="E331" s="124">
        <f t="shared" si="17"/>
        <v>6.517417799068009E-3</v>
      </c>
      <c r="F331" s="117">
        <f>SUM(J331:AH331)</f>
        <v>0</v>
      </c>
      <c r="G331" s="316">
        <f>F331/D331</f>
        <v>0</v>
      </c>
      <c r="H331" s="866" t="s">
        <v>874</v>
      </c>
      <c r="I331" s="830"/>
      <c r="J331" s="306"/>
      <c r="K331" s="306"/>
      <c r="L331" s="306"/>
      <c r="M331" s="296"/>
      <c r="N331" s="296"/>
      <c r="O331" s="296"/>
      <c r="P331" s="296"/>
      <c r="Q331" s="296"/>
      <c r="R331" s="296"/>
      <c r="S331" s="296"/>
      <c r="T331" s="296"/>
      <c r="U331" s="296"/>
      <c r="V331" s="296"/>
      <c r="W331" s="296"/>
      <c r="X331" s="296"/>
      <c r="Y331" s="296"/>
      <c r="Z331" s="296"/>
      <c r="AA331" s="296"/>
      <c r="AB331" s="296"/>
      <c r="AC331" s="296"/>
      <c r="AD331" s="296"/>
      <c r="AE331" s="296"/>
      <c r="AF331" s="296"/>
      <c r="AG331" s="296"/>
      <c r="AH331" s="296"/>
      <c r="AI331" s="70"/>
    </row>
    <row r="332" spans="1:35" ht="15.75" customHeight="1">
      <c r="A332" s="107"/>
      <c r="B332" s="849"/>
      <c r="C332" s="194" t="s">
        <v>875</v>
      </c>
      <c r="D332" s="191">
        <v>0</v>
      </c>
      <c r="E332" s="124">
        <f t="shared" si="17"/>
        <v>0</v>
      </c>
      <c r="F332" s="117"/>
      <c r="G332" s="316"/>
      <c r="H332" s="616" t="s">
        <v>876</v>
      </c>
      <c r="I332" s="830"/>
      <c r="J332" s="306"/>
      <c r="K332" s="306"/>
      <c r="L332" s="306"/>
      <c r="M332" s="296"/>
      <c r="N332" s="296"/>
      <c r="O332" s="296"/>
      <c r="P332" s="296"/>
      <c r="Q332" s="296"/>
      <c r="R332" s="296"/>
      <c r="S332" s="296"/>
      <c r="T332" s="296"/>
      <c r="U332" s="296"/>
      <c r="V332" s="296"/>
      <c r="W332" s="296"/>
      <c r="X332" s="296"/>
      <c r="Y332" s="296"/>
      <c r="Z332" s="296"/>
      <c r="AA332" s="296"/>
      <c r="AB332" s="296"/>
      <c r="AC332" s="296"/>
      <c r="AD332" s="296"/>
      <c r="AE332" s="296"/>
      <c r="AF332" s="296"/>
      <c r="AG332" s="296"/>
      <c r="AH332" s="296"/>
      <c r="AI332" s="70"/>
    </row>
    <row r="333" spans="1:35" ht="15.75" customHeight="1">
      <c r="A333" s="107"/>
      <c r="B333" s="839"/>
      <c r="C333" s="194" t="s">
        <v>738</v>
      </c>
      <c r="D333" s="191">
        <v>500</v>
      </c>
      <c r="E333" s="124">
        <f t="shared" si="17"/>
        <v>4.0733861244175058E-3</v>
      </c>
      <c r="F333" s="117">
        <f>SUM(J333:AH333)</f>
        <v>0</v>
      </c>
      <c r="G333" s="316">
        <f>F333/D333</f>
        <v>0</v>
      </c>
      <c r="H333" s="616" t="s">
        <v>877</v>
      </c>
      <c r="I333" s="830"/>
      <c r="J333" s="306"/>
      <c r="K333" s="306"/>
      <c r="L333" s="306"/>
      <c r="M333" s="296"/>
      <c r="N333" s="296"/>
      <c r="O333" s="296"/>
      <c r="P333" s="296"/>
      <c r="Q333" s="296"/>
      <c r="R333" s="296"/>
      <c r="S333" s="296"/>
      <c r="T333" s="296"/>
      <c r="U333" s="296"/>
      <c r="V333" s="296"/>
      <c r="W333" s="296"/>
      <c r="X333" s="296"/>
      <c r="Y333" s="296"/>
      <c r="Z333" s="296"/>
      <c r="AA333" s="296"/>
      <c r="AB333" s="296"/>
      <c r="AC333" s="296"/>
      <c r="AD333" s="296"/>
      <c r="AE333" s="296"/>
      <c r="AF333" s="296"/>
      <c r="AG333" s="296"/>
      <c r="AH333" s="296"/>
      <c r="AI333" s="70"/>
    </row>
    <row r="334" spans="1:35" ht="15.75" customHeight="1">
      <c r="A334" s="107"/>
      <c r="B334" s="617" t="s">
        <v>579</v>
      </c>
      <c r="C334" s="830"/>
      <c r="D334" s="192">
        <f>SUM(D330:D333)</f>
        <v>10900</v>
      </c>
      <c r="E334" s="116">
        <f t="shared" si="17"/>
        <v>8.8799817512301621E-2</v>
      </c>
      <c r="F334" s="318"/>
      <c r="G334" s="318"/>
      <c r="H334" s="631"/>
      <c r="I334" s="830"/>
      <c r="J334" s="306"/>
      <c r="K334" s="306"/>
      <c r="L334" s="306"/>
      <c r="M334" s="296"/>
      <c r="N334" s="296"/>
      <c r="O334" s="296"/>
      <c r="P334" s="296"/>
      <c r="Q334" s="296"/>
      <c r="R334" s="296"/>
      <c r="S334" s="296"/>
      <c r="T334" s="296"/>
      <c r="U334" s="296"/>
      <c r="V334" s="296"/>
      <c r="W334" s="296"/>
      <c r="X334" s="296"/>
      <c r="Y334" s="296"/>
      <c r="Z334" s="296"/>
      <c r="AA334" s="296"/>
      <c r="AB334" s="296"/>
      <c r="AC334" s="296"/>
      <c r="AD334" s="296"/>
      <c r="AE334" s="296"/>
      <c r="AF334" s="296"/>
      <c r="AG334" s="296"/>
      <c r="AH334" s="296"/>
      <c r="AI334" s="70"/>
    </row>
    <row r="335" spans="1:35" ht="15.75" customHeight="1">
      <c r="A335" s="107"/>
      <c r="B335" s="632" t="s">
        <v>695</v>
      </c>
      <c r="C335" s="194" t="s">
        <v>679</v>
      </c>
      <c r="D335" s="191">
        <v>9600</v>
      </c>
      <c r="E335" s="124">
        <f t="shared" si="17"/>
        <v>7.8209013588816115E-2</v>
      </c>
      <c r="F335" s="117">
        <f>SUM(J335:AH335)</f>
        <v>0</v>
      </c>
      <c r="G335" s="316">
        <f>F335/D335</f>
        <v>0</v>
      </c>
      <c r="H335" s="616" t="s">
        <v>878</v>
      </c>
      <c r="I335" s="830"/>
      <c r="J335" s="306"/>
      <c r="K335" s="306"/>
      <c r="L335" s="306"/>
      <c r="M335" s="296"/>
      <c r="N335" s="296"/>
      <c r="O335" s="296"/>
      <c r="P335" s="296"/>
      <c r="Q335" s="296"/>
      <c r="R335" s="296"/>
      <c r="S335" s="296"/>
      <c r="T335" s="296"/>
      <c r="U335" s="296"/>
      <c r="V335" s="296"/>
      <c r="W335" s="296"/>
      <c r="X335" s="296"/>
      <c r="Y335" s="296"/>
      <c r="Z335" s="296"/>
      <c r="AA335" s="296"/>
      <c r="AB335" s="296"/>
      <c r="AC335" s="296"/>
      <c r="AD335" s="296"/>
      <c r="AE335" s="296"/>
      <c r="AF335" s="296"/>
      <c r="AG335" s="296"/>
      <c r="AH335" s="296"/>
      <c r="AI335" s="70"/>
    </row>
    <row r="336" spans="1:35" ht="15.75" customHeight="1">
      <c r="A336" s="107"/>
      <c r="B336" s="849"/>
      <c r="C336" s="194" t="s">
        <v>875</v>
      </c>
      <c r="D336" s="191">
        <v>0</v>
      </c>
      <c r="E336" s="124">
        <f t="shared" si="17"/>
        <v>0</v>
      </c>
      <c r="F336" s="117"/>
      <c r="G336" s="316"/>
      <c r="H336" s="616" t="s">
        <v>876</v>
      </c>
      <c r="I336" s="830"/>
      <c r="J336" s="306"/>
      <c r="K336" s="306"/>
      <c r="L336" s="306"/>
      <c r="M336" s="296"/>
      <c r="N336" s="296"/>
      <c r="O336" s="296"/>
      <c r="P336" s="296"/>
      <c r="Q336" s="296"/>
      <c r="R336" s="296"/>
      <c r="S336" s="296"/>
      <c r="T336" s="296"/>
      <c r="U336" s="296"/>
      <c r="V336" s="296"/>
      <c r="W336" s="296"/>
      <c r="X336" s="296"/>
      <c r="Y336" s="296"/>
      <c r="Z336" s="296"/>
      <c r="AA336" s="296"/>
      <c r="AB336" s="296"/>
      <c r="AC336" s="296"/>
      <c r="AD336" s="296"/>
      <c r="AE336" s="296"/>
      <c r="AF336" s="296"/>
      <c r="AG336" s="296"/>
      <c r="AH336" s="296"/>
      <c r="AI336" s="70"/>
    </row>
    <row r="337" spans="1:35" ht="15.75" customHeight="1">
      <c r="A337" s="107"/>
      <c r="B337" s="849"/>
      <c r="C337" s="208" t="s">
        <v>873</v>
      </c>
      <c r="D337" s="191">
        <v>800</v>
      </c>
      <c r="E337" s="124">
        <f t="shared" si="17"/>
        <v>6.517417799068009E-3</v>
      </c>
      <c r="F337" s="117">
        <f>SUM(J337:AH337)</f>
        <v>0</v>
      </c>
      <c r="G337" s="316">
        <f>F337/D337</f>
        <v>0</v>
      </c>
      <c r="H337" s="866" t="s">
        <v>879</v>
      </c>
      <c r="I337" s="830"/>
      <c r="J337" s="306"/>
      <c r="K337" s="306"/>
      <c r="L337" s="306"/>
      <c r="M337" s="296"/>
      <c r="N337" s="296"/>
      <c r="O337" s="296"/>
      <c r="P337" s="296"/>
      <c r="Q337" s="296"/>
      <c r="R337" s="296"/>
      <c r="S337" s="296"/>
      <c r="T337" s="296"/>
      <c r="U337" s="296"/>
      <c r="V337" s="296"/>
      <c r="W337" s="296"/>
      <c r="X337" s="296"/>
      <c r="Y337" s="296"/>
      <c r="Z337" s="296"/>
      <c r="AA337" s="296"/>
      <c r="AB337" s="296"/>
      <c r="AC337" s="296"/>
      <c r="AD337" s="296"/>
      <c r="AE337" s="296"/>
      <c r="AF337" s="296"/>
      <c r="AG337" s="296"/>
      <c r="AH337" s="296"/>
      <c r="AI337" s="70"/>
    </row>
    <row r="338" spans="1:35" ht="15.75" customHeight="1">
      <c r="A338" s="107"/>
      <c r="B338" s="839"/>
      <c r="C338" s="194" t="s">
        <v>738</v>
      </c>
      <c r="D338" s="191">
        <v>800</v>
      </c>
      <c r="E338" s="124">
        <f t="shared" si="17"/>
        <v>6.517417799068009E-3</v>
      </c>
      <c r="F338" s="117">
        <f>SUM(J338:AH338)</f>
        <v>0</v>
      </c>
      <c r="G338" s="316">
        <f>F338/D338</f>
        <v>0</v>
      </c>
      <c r="H338" s="616" t="s">
        <v>877</v>
      </c>
      <c r="I338" s="830"/>
      <c r="J338" s="306"/>
      <c r="K338" s="306"/>
      <c r="L338" s="306"/>
      <c r="M338" s="296"/>
      <c r="N338" s="296"/>
      <c r="O338" s="296"/>
      <c r="P338" s="296"/>
      <c r="Q338" s="296"/>
      <c r="R338" s="296"/>
      <c r="S338" s="296"/>
      <c r="T338" s="296"/>
      <c r="U338" s="296"/>
      <c r="V338" s="296"/>
      <c r="W338" s="296"/>
      <c r="X338" s="296"/>
      <c r="Y338" s="296"/>
      <c r="Z338" s="296"/>
      <c r="AA338" s="296"/>
      <c r="AB338" s="296"/>
      <c r="AC338" s="296"/>
      <c r="AD338" s="296"/>
      <c r="AE338" s="296"/>
      <c r="AF338" s="296"/>
      <c r="AG338" s="296"/>
      <c r="AH338" s="296"/>
      <c r="AI338" s="70"/>
    </row>
    <row r="339" spans="1:35" ht="15.75" customHeight="1">
      <c r="A339" s="107"/>
      <c r="B339" s="617" t="s">
        <v>579</v>
      </c>
      <c r="C339" s="830"/>
      <c r="D339" s="192">
        <f>SUM(D335:D338)</f>
        <v>11200</v>
      </c>
      <c r="E339" s="116">
        <f t="shared" si="17"/>
        <v>9.1243849186952136E-2</v>
      </c>
      <c r="F339" s="318"/>
      <c r="G339" s="318"/>
      <c r="H339" s="631"/>
      <c r="I339" s="830"/>
      <c r="J339" s="306"/>
      <c r="K339" s="306"/>
      <c r="L339" s="306"/>
      <c r="M339" s="296"/>
      <c r="N339" s="296"/>
      <c r="O339" s="296"/>
      <c r="P339" s="296"/>
      <c r="Q339" s="296"/>
      <c r="R339" s="296"/>
      <c r="S339" s="296"/>
      <c r="T339" s="296"/>
      <c r="U339" s="296"/>
      <c r="V339" s="296"/>
      <c r="W339" s="296"/>
      <c r="X339" s="296"/>
      <c r="Y339" s="296"/>
      <c r="Z339" s="296"/>
      <c r="AA339" s="296"/>
      <c r="AB339" s="296"/>
      <c r="AC339" s="296"/>
      <c r="AD339" s="296"/>
      <c r="AE339" s="296"/>
      <c r="AF339" s="296"/>
      <c r="AG339" s="296"/>
      <c r="AH339" s="296"/>
      <c r="AI339" s="70"/>
    </row>
    <row r="340" spans="1:35" ht="15.75" customHeight="1">
      <c r="A340" s="107"/>
      <c r="B340" s="600" t="s">
        <v>668</v>
      </c>
      <c r="C340" s="830"/>
      <c r="D340" s="163">
        <v>4500</v>
      </c>
      <c r="E340" s="124">
        <f t="shared" si="17"/>
        <v>3.6660475119757549E-2</v>
      </c>
      <c r="F340" s="117">
        <f>SUM(J340:AH340)</f>
        <v>0</v>
      </c>
      <c r="G340" s="316">
        <f>F340/D340</f>
        <v>0</v>
      </c>
      <c r="H340" s="600"/>
      <c r="I340" s="830"/>
      <c r="J340" s="306"/>
      <c r="K340" s="306"/>
      <c r="L340" s="306"/>
      <c r="M340" s="296"/>
      <c r="N340" s="296"/>
      <c r="O340" s="296"/>
      <c r="P340" s="296"/>
      <c r="Q340" s="296"/>
      <c r="R340" s="296"/>
      <c r="S340" s="296"/>
      <c r="T340" s="296"/>
      <c r="U340" s="296"/>
      <c r="V340" s="296"/>
      <c r="W340" s="296"/>
      <c r="X340" s="296"/>
      <c r="Y340" s="296"/>
      <c r="Z340" s="296"/>
      <c r="AA340" s="296"/>
      <c r="AB340" s="296"/>
      <c r="AC340" s="296"/>
      <c r="AD340" s="296"/>
      <c r="AE340" s="296"/>
      <c r="AF340" s="296"/>
      <c r="AG340" s="296"/>
      <c r="AH340" s="296"/>
      <c r="AI340" s="70"/>
    </row>
    <row r="341" spans="1:35" ht="15.75" customHeight="1">
      <c r="A341" s="107"/>
      <c r="B341" s="618" t="s">
        <v>822</v>
      </c>
      <c r="C341" s="830"/>
      <c r="D341" s="209">
        <f>D327+D329+D334+D339+D340</f>
        <v>97490</v>
      </c>
      <c r="E341" s="120">
        <f t="shared" si="17"/>
        <v>0.79422882653892524</v>
      </c>
      <c r="F341" s="323"/>
      <c r="G341" s="323"/>
      <c r="H341" s="618"/>
      <c r="I341" s="830"/>
      <c r="J341" s="306"/>
      <c r="K341" s="306"/>
      <c r="L341" s="306"/>
      <c r="M341" s="296"/>
      <c r="N341" s="296"/>
      <c r="O341" s="296"/>
      <c r="P341" s="296"/>
      <c r="Q341" s="296"/>
      <c r="R341" s="296"/>
      <c r="S341" s="296"/>
      <c r="T341" s="296"/>
      <c r="U341" s="296"/>
      <c r="V341" s="296"/>
      <c r="W341" s="296"/>
      <c r="X341" s="296"/>
      <c r="Y341" s="296"/>
      <c r="Z341" s="296"/>
      <c r="AA341" s="296"/>
      <c r="AB341" s="296"/>
      <c r="AC341" s="296"/>
      <c r="AD341" s="296"/>
      <c r="AE341" s="296"/>
      <c r="AF341" s="296"/>
      <c r="AG341" s="296"/>
      <c r="AH341" s="296"/>
      <c r="AI341" s="70"/>
    </row>
    <row r="342" spans="1:35" ht="15.75" customHeight="1">
      <c r="A342" s="107"/>
      <c r="B342" s="621" t="s">
        <v>573</v>
      </c>
      <c r="C342" s="830"/>
      <c r="D342" s="178">
        <f>D300+D306+D341</f>
        <v>122748</v>
      </c>
      <c r="E342" s="122">
        <f t="shared" si="17"/>
        <v>1</v>
      </c>
      <c r="F342" s="319"/>
      <c r="G342" s="319"/>
      <c r="H342" s="621"/>
      <c r="I342" s="830"/>
      <c r="J342" s="306"/>
      <c r="K342" s="306"/>
      <c r="L342" s="306"/>
      <c r="M342" s="296"/>
      <c r="N342" s="296"/>
      <c r="O342" s="296"/>
      <c r="P342" s="296"/>
      <c r="Q342" s="296"/>
      <c r="R342" s="296"/>
      <c r="S342" s="296"/>
      <c r="T342" s="296"/>
      <c r="U342" s="296"/>
      <c r="V342" s="296"/>
      <c r="W342" s="296"/>
      <c r="X342" s="296"/>
      <c r="Y342" s="296"/>
      <c r="Z342" s="296"/>
      <c r="AA342" s="296"/>
      <c r="AB342" s="296"/>
      <c r="AC342" s="296"/>
      <c r="AD342" s="296"/>
      <c r="AE342" s="296"/>
      <c r="AF342" s="296"/>
      <c r="AG342" s="296"/>
      <c r="AH342" s="296"/>
      <c r="AI342" s="70"/>
    </row>
    <row r="343" spans="1:35" ht="15.75" customHeight="1">
      <c r="A343" s="107"/>
      <c r="B343" s="600"/>
      <c r="C343" s="829"/>
      <c r="D343" s="829"/>
      <c r="E343" s="829"/>
      <c r="F343" s="829"/>
      <c r="G343" s="829"/>
      <c r="H343" s="829"/>
      <c r="I343" s="830"/>
      <c r="J343" s="306"/>
      <c r="K343" s="306"/>
      <c r="L343" s="306"/>
      <c r="M343" s="296"/>
      <c r="N343" s="296"/>
      <c r="O343" s="296"/>
      <c r="P343" s="296"/>
      <c r="Q343" s="296"/>
      <c r="R343" s="296"/>
      <c r="S343" s="296"/>
      <c r="T343" s="296"/>
      <c r="U343" s="296"/>
      <c r="V343" s="296"/>
      <c r="W343" s="296"/>
      <c r="X343" s="296"/>
      <c r="Y343" s="296"/>
      <c r="Z343" s="296"/>
      <c r="AA343" s="296"/>
      <c r="AB343" s="296"/>
      <c r="AC343" s="296"/>
      <c r="AD343" s="296"/>
      <c r="AE343" s="296"/>
      <c r="AF343" s="296"/>
      <c r="AG343" s="296"/>
      <c r="AH343" s="296"/>
      <c r="AI343" s="70"/>
    </row>
    <row r="344" spans="1:35" ht="15.75" customHeight="1">
      <c r="A344" s="107"/>
      <c r="B344" s="603" t="s">
        <v>880</v>
      </c>
      <c r="C344" s="829"/>
      <c r="D344" s="829"/>
      <c r="E344" s="829"/>
      <c r="F344" s="829"/>
      <c r="G344" s="829"/>
      <c r="H344" s="829"/>
      <c r="I344" s="830"/>
      <c r="J344" s="306"/>
      <c r="K344" s="306"/>
      <c r="L344" s="306"/>
      <c r="M344" s="296"/>
      <c r="N344" s="296"/>
      <c r="O344" s="296"/>
      <c r="P344" s="296"/>
      <c r="Q344" s="296"/>
      <c r="R344" s="296"/>
      <c r="S344" s="296"/>
      <c r="T344" s="296"/>
      <c r="U344" s="296"/>
      <c r="V344" s="296"/>
      <c r="W344" s="296"/>
      <c r="X344" s="296"/>
      <c r="Y344" s="296"/>
      <c r="Z344" s="296"/>
      <c r="AA344" s="296"/>
      <c r="AB344" s="296"/>
      <c r="AC344" s="296"/>
      <c r="AD344" s="296"/>
      <c r="AE344" s="296"/>
      <c r="AF344" s="296"/>
      <c r="AG344" s="296"/>
      <c r="AH344" s="296"/>
      <c r="AI344" s="70"/>
    </row>
    <row r="345" spans="1:35" ht="15.75" customHeight="1">
      <c r="A345" s="107"/>
      <c r="B345" s="601" t="s">
        <v>613</v>
      </c>
      <c r="C345" s="829"/>
      <c r="D345" s="829"/>
      <c r="E345" s="829"/>
      <c r="F345" s="829"/>
      <c r="G345" s="829"/>
      <c r="H345" s="829"/>
      <c r="I345" s="830"/>
      <c r="J345" s="306"/>
      <c r="K345" s="306"/>
      <c r="L345" s="306"/>
      <c r="M345" s="296"/>
      <c r="N345" s="296"/>
      <c r="O345" s="296"/>
      <c r="P345" s="296"/>
      <c r="Q345" s="296"/>
      <c r="R345" s="296"/>
      <c r="S345" s="296"/>
      <c r="T345" s="296"/>
      <c r="U345" s="296"/>
      <c r="V345" s="296"/>
      <c r="W345" s="296"/>
      <c r="X345" s="296"/>
      <c r="Y345" s="296"/>
      <c r="Z345" s="296"/>
      <c r="AA345" s="296"/>
      <c r="AB345" s="296"/>
      <c r="AC345" s="296"/>
      <c r="AD345" s="296"/>
      <c r="AE345" s="296"/>
      <c r="AF345" s="296"/>
      <c r="AG345" s="296"/>
      <c r="AH345" s="296"/>
      <c r="AI345" s="70"/>
    </row>
    <row r="346" spans="1:35" ht="15.75" customHeight="1">
      <c r="A346" s="107"/>
      <c r="B346" s="604" t="s">
        <v>754</v>
      </c>
      <c r="C346" s="829"/>
      <c r="D346" s="829"/>
      <c r="E346" s="829"/>
      <c r="F346" s="829"/>
      <c r="G346" s="829"/>
      <c r="H346" s="829"/>
      <c r="I346" s="830"/>
      <c r="J346" s="306"/>
      <c r="K346" s="306"/>
      <c r="L346" s="306"/>
      <c r="M346" s="296"/>
      <c r="N346" s="296"/>
      <c r="O346" s="296"/>
      <c r="P346" s="296"/>
      <c r="Q346" s="296"/>
      <c r="R346" s="296"/>
      <c r="S346" s="296"/>
      <c r="T346" s="296"/>
      <c r="U346" s="296"/>
      <c r="V346" s="296"/>
      <c r="W346" s="296"/>
      <c r="X346" s="296"/>
      <c r="Y346" s="296"/>
      <c r="Z346" s="296"/>
      <c r="AA346" s="296"/>
      <c r="AB346" s="296"/>
      <c r="AC346" s="296"/>
      <c r="AD346" s="296"/>
      <c r="AE346" s="296"/>
      <c r="AF346" s="296"/>
      <c r="AG346" s="296"/>
      <c r="AH346" s="296"/>
      <c r="AI346" s="70"/>
    </row>
    <row r="347" spans="1:35" ht="15.75" customHeight="1">
      <c r="A347" s="107"/>
      <c r="B347" s="109" t="s">
        <v>589</v>
      </c>
      <c r="C347" s="203" t="s">
        <v>590</v>
      </c>
      <c r="D347" s="175" t="s">
        <v>591</v>
      </c>
      <c r="E347" s="176" t="s">
        <v>592</v>
      </c>
      <c r="F347" s="314" t="s">
        <v>730</v>
      </c>
      <c r="G347" s="314" t="s">
        <v>731</v>
      </c>
      <c r="H347" s="628" t="s">
        <v>593</v>
      </c>
      <c r="I347" s="830"/>
      <c r="J347" s="306"/>
      <c r="K347" s="306"/>
      <c r="L347" s="306"/>
      <c r="M347" s="296"/>
      <c r="N347" s="296"/>
      <c r="O347" s="296"/>
      <c r="P347" s="296"/>
      <c r="Q347" s="296"/>
      <c r="R347" s="296"/>
      <c r="S347" s="296"/>
      <c r="T347" s="296"/>
      <c r="U347" s="296"/>
      <c r="V347" s="296"/>
      <c r="W347" s="296"/>
      <c r="X347" s="296"/>
      <c r="Y347" s="296"/>
      <c r="Z347" s="296"/>
      <c r="AA347" s="296"/>
      <c r="AB347" s="296"/>
      <c r="AC347" s="296"/>
      <c r="AD347" s="296"/>
      <c r="AE347" s="296"/>
      <c r="AF347" s="296"/>
      <c r="AG347" s="296"/>
      <c r="AH347" s="296"/>
      <c r="AI347" s="70"/>
    </row>
    <row r="348" spans="1:35" ht="15.75" customHeight="1">
      <c r="A348" s="107"/>
      <c r="B348" s="112"/>
      <c r="C348" s="112"/>
      <c r="D348" s="191">
        <v>0</v>
      </c>
      <c r="E348" s="210"/>
      <c r="F348" s="326"/>
      <c r="G348" s="326"/>
      <c r="H348" s="600"/>
      <c r="I348" s="830"/>
      <c r="J348" s="306"/>
      <c r="K348" s="306"/>
      <c r="L348" s="306"/>
      <c r="M348" s="296"/>
      <c r="N348" s="296"/>
      <c r="O348" s="296"/>
      <c r="P348" s="296"/>
      <c r="Q348" s="296"/>
      <c r="R348" s="296"/>
      <c r="S348" s="296"/>
      <c r="T348" s="296"/>
      <c r="U348" s="296"/>
      <c r="V348" s="296"/>
      <c r="W348" s="296"/>
      <c r="X348" s="296"/>
      <c r="Y348" s="296"/>
      <c r="Z348" s="296"/>
      <c r="AA348" s="296"/>
      <c r="AB348" s="296"/>
      <c r="AC348" s="296"/>
      <c r="AD348" s="296"/>
      <c r="AE348" s="296"/>
      <c r="AF348" s="296"/>
      <c r="AG348" s="296"/>
      <c r="AH348" s="296"/>
      <c r="AI348" s="70"/>
    </row>
    <row r="349" spans="1:35" ht="15.75" customHeight="1">
      <c r="A349" s="107"/>
      <c r="B349" s="621" t="s">
        <v>600</v>
      </c>
      <c r="C349" s="830"/>
      <c r="D349" s="178">
        <v>0</v>
      </c>
      <c r="E349" s="193"/>
      <c r="F349" s="321"/>
      <c r="G349" s="321"/>
      <c r="H349" s="629"/>
      <c r="I349" s="830"/>
      <c r="J349" s="306"/>
      <c r="K349" s="306"/>
      <c r="L349" s="306"/>
      <c r="M349" s="296"/>
      <c r="N349" s="296"/>
      <c r="O349" s="296"/>
      <c r="P349" s="296"/>
      <c r="Q349" s="296"/>
      <c r="R349" s="296"/>
      <c r="S349" s="296"/>
      <c r="T349" s="296"/>
      <c r="U349" s="296"/>
      <c r="V349" s="296"/>
      <c r="W349" s="296"/>
      <c r="X349" s="296"/>
      <c r="Y349" s="296"/>
      <c r="Z349" s="296"/>
      <c r="AA349" s="296"/>
      <c r="AB349" s="296"/>
      <c r="AC349" s="296"/>
      <c r="AD349" s="296"/>
      <c r="AE349" s="296"/>
      <c r="AF349" s="296"/>
      <c r="AG349" s="296"/>
      <c r="AH349" s="296"/>
      <c r="AI349" s="70"/>
    </row>
    <row r="350" spans="1:35" ht="15.75" customHeight="1">
      <c r="A350" s="107"/>
      <c r="B350" s="604" t="s">
        <v>758</v>
      </c>
      <c r="C350" s="829"/>
      <c r="D350" s="829"/>
      <c r="E350" s="829"/>
      <c r="F350" s="829"/>
      <c r="G350" s="829"/>
      <c r="H350" s="829"/>
      <c r="I350" s="830"/>
      <c r="J350" s="306"/>
      <c r="K350" s="306"/>
      <c r="L350" s="306"/>
      <c r="M350" s="296"/>
      <c r="N350" s="296"/>
      <c r="O350" s="296"/>
      <c r="P350" s="296"/>
      <c r="Q350" s="296"/>
      <c r="R350" s="296"/>
      <c r="S350" s="296"/>
      <c r="T350" s="296"/>
      <c r="U350" s="296"/>
      <c r="V350" s="296"/>
      <c r="W350" s="296"/>
      <c r="X350" s="296"/>
      <c r="Y350" s="296"/>
      <c r="Z350" s="296"/>
      <c r="AA350" s="296"/>
      <c r="AB350" s="296"/>
      <c r="AC350" s="296"/>
      <c r="AD350" s="296"/>
      <c r="AE350" s="296"/>
      <c r="AF350" s="296"/>
      <c r="AG350" s="296"/>
      <c r="AH350" s="296"/>
      <c r="AI350" s="70"/>
    </row>
    <row r="351" spans="1:35" ht="15.75" customHeight="1">
      <c r="A351" s="107"/>
      <c r="B351" s="109" t="s">
        <v>642</v>
      </c>
      <c r="C351" s="109" t="s">
        <v>616</v>
      </c>
      <c r="D351" s="175" t="s">
        <v>591</v>
      </c>
      <c r="E351" s="176" t="s">
        <v>592</v>
      </c>
      <c r="F351" s="314" t="s">
        <v>730</v>
      </c>
      <c r="G351" s="314" t="s">
        <v>731</v>
      </c>
      <c r="H351" s="607" t="s">
        <v>593</v>
      </c>
      <c r="I351" s="830"/>
      <c r="J351" s="306"/>
      <c r="K351" s="306"/>
      <c r="L351" s="306"/>
      <c r="M351" s="296"/>
      <c r="N351" s="296"/>
      <c r="O351" s="296"/>
      <c r="P351" s="296"/>
      <c r="Q351" s="296"/>
      <c r="R351" s="296"/>
      <c r="S351" s="296"/>
      <c r="T351" s="296"/>
      <c r="U351" s="296"/>
      <c r="V351" s="296"/>
      <c r="W351" s="296"/>
      <c r="X351" s="296"/>
      <c r="Y351" s="296"/>
      <c r="Z351" s="296"/>
      <c r="AA351" s="296"/>
      <c r="AB351" s="296"/>
      <c r="AC351" s="296"/>
      <c r="AD351" s="296"/>
      <c r="AE351" s="296"/>
      <c r="AF351" s="296"/>
      <c r="AG351" s="296"/>
      <c r="AH351" s="296"/>
      <c r="AI351" s="70"/>
    </row>
    <row r="352" spans="1:35" ht="15.75" customHeight="1">
      <c r="A352" s="107"/>
      <c r="B352" s="632" t="s">
        <v>672</v>
      </c>
      <c r="C352" s="194" t="s">
        <v>312</v>
      </c>
      <c r="D352" s="191">
        <v>4000</v>
      </c>
      <c r="E352" s="124">
        <f t="shared" ref="E352:E376" si="20">D352/D$376</f>
        <v>2.6124020349236905E-2</v>
      </c>
      <c r="F352" s="117">
        <f>SUM(J352:AH352)</f>
        <v>0</v>
      </c>
      <c r="G352" s="316">
        <f>F352/D352</f>
        <v>0</v>
      </c>
      <c r="H352" s="616" t="s">
        <v>881</v>
      </c>
      <c r="I352" s="830"/>
      <c r="J352" s="306"/>
      <c r="K352" s="306"/>
      <c r="L352" s="306"/>
      <c r="M352" s="296"/>
      <c r="N352" s="296"/>
      <c r="O352" s="296"/>
      <c r="P352" s="296"/>
      <c r="Q352" s="296"/>
      <c r="R352" s="296"/>
      <c r="S352" s="296"/>
      <c r="T352" s="296"/>
      <c r="U352" s="296"/>
      <c r="V352" s="296"/>
      <c r="W352" s="296"/>
      <c r="X352" s="296"/>
      <c r="Y352" s="296"/>
      <c r="Z352" s="296"/>
      <c r="AA352" s="296"/>
      <c r="AB352" s="296"/>
      <c r="AC352" s="296"/>
      <c r="AD352" s="296"/>
      <c r="AE352" s="296"/>
      <c r="AF352" s="296"/>
      <c r="AG352" s="296"/>
      <c r="AH352" s="296"/>
      <c r="AI352" s="70"/>
    </row>
    <row r="353" spans="1:35" ht="15.75" customHeight="1">
      <c r="A353" s="107"/>
      <c r="B353" s="839"/>
      <c r="C353" s="112" t="s">
        <v>682</v>
      </c>
      <c r="D353" s="117">
        <v>3000</v>
      </c>
      <c r="E353" s="124">
        <f t="shared" si="20"/>
        <v>1.9593015261927676E-2</v>
      </c>
      <c r="F353" s="117">
        <f>SUM(J353:AH353)</f>
        <v>1130</v>
      </c>
      <c r="G353" s="316">
        <f>F353/D353</f>
        <v>0.37666666666666665</v>
      </c>
      <c r="H353" s="649" t="s">
        <v>882</v>
      </c>
      <c r="I353" s="830"/>
      <c r="J353" s="315">
        <v>1130</v>
      </c>
      <c r="K353" s="306"/>
      <c r="L353" s="306"/>
      <c r="M353" s="296"/>
      <c r="N353" s="296"/>
      <c r="O353" s="296"/>
      <c r="P353" s="296"/>
      <c r="Q353" s="296"/>
      <c r="R353" s="296"/>
      <c r="S353" s="296"/>
      <c r="T353" s="296"/>
      <c r="U353" s="296"/>
      <c r="V353" s="296"/>
      <c r="W353" s="296"/>
      <c r="X353" s="296"/>
      <c r="Y353" s="296"/>
      <c r="Z353" s="296"/>
      <c r="AA353" s="296"/>
      <c r="AB353" s="296"/>
      <c r="AC353" s="296"/>
      <c r="AD353" s="296"/>
      <c r="AE353" s="296"/>
      <c r="AF353" s="296"/>
      <c r="AG353" s="296"/>
      <c r="AH353" s="296"/>
      <c r="AI353" s="70"/>
    </row>
    <row r="354" spans="1:35" ht="15.75" customHeight="1">
      <c r="A354" s="107"/>
      <c r="B354" s="594" t="s">
        <v>579</v>
      </c>
      <c r="C354" s="830"/>
      <c r="D354" s="192">
        <f>SUM(D352:D353)</f>
        <v>7000</v>
      </c>
      <c r="E354" s="116">
        <f t="shared" si="20"/>
        <v>4.571703561116458E-2</v>
      </c>
      <c r="F354" s="318"/>
      <c r="G354" s="318"/>
      <c r="H354" s="630"/>
      <c r="I354" s="830"/>
      <c r="J354" s="306"/>
      <c r="K354" s="306"/>
      <c r="L354" s="306"/>
      <c r="M354" s="296"/>
      <c r="N354" s="296"/>
      <c r="O354" s="296"/>
      <c r="P354" s="296"/>
      <c r="Q354" s="296"/>
      <c r="R354" s="296"/>
      <c r="S354" s="296"/>
      <c r="T354" s="296"/>
      <c r="U354" s="296"/>
      <c r="V354" s="296"/>
      <c r="W354" s="296"/>
      <c r="X354" s="296"/>
      <c r="Y354" s="296"/>
      <c r="Z354" s="296"/>
      <c r="AA354" s="296"/>
      <c r="AB354" s="296"/>
      <c r="AC354" s="296"/>
      <c r="AD354" s="296"/>
      <c r="AE354" s="296"/>
      <c r="AF354" s="296"/>
      <c r="AG354" s="296"/>
      <c r="AH354" s="296"/>
      <c r="AI354" s="70"/>
    </row>
    <row r="355" spans="1:35" ht="15.75" customHeight="1">
      <c r="A355" s="107"/>
      <c r="B355" s="632" t="s">
        <v>700</v>
      </c>
      <c r="C355" s="112" t="s">
        <v>883</v>
      </c>
      <c r="D355" s="117">
        <v>30600</v>
      </c>
      <c r="E355" s="124">
        <f t="shared" si="20"/>
        <v>0.1998487556716623</v>
      </c>
      <c r="F355" s="117">
        <f>SUM(J355:AH355)</f>
        <v>0</v>
      </c>
      <c r="G355" s="316">
        <f>F355/D355</f>
        <v>0</v>
      </c>
      <c r="H355" s="605" t="s">
        <v>884</v>
      </c>
      <c r="I355" s="830"/>
      <c r="J355" s="306"/>
      <c r="K355" s="306"/>
      <c r="L355" s="306"/>
      <c r="M355" s="296"/>
      <c r="N355" s="296"/>
      <c r="O355" s="296"/>
      <c r="P355" s="296"/>
      <c r="Q355" s="296"/>
      <c r="R355" s="296"/>
      <c r="S355" s="296"/>
      <c r="T355" s="296"/>
      <c r="U355" s="296"/>
      <c r="V355" s="296"/>
      <c r="W355" s="296"/>
      <c r="X355" s="296"/>
      <c r="Y355" s="296"/>
      <c r="Z355" s="296"/>
      <c r="AA355" s="296"/>
      <c r="AB355" s="296"/>
      <c r="AC355" s="296"/>
      <c r="AD355" s="296"/>
      <c r="AE355" s="296"/>
      <c r="AF355" s="296"/>
      <c r="AG355" s="296"/>
      <c r="AH355" s="296"/>
      <c r="AI355" s="70"/>
    </row>
    <row r="356" spans="1:35" ht="15.75" customHeight="1">
      <c r="A356" s="107"/>
      <c r="B356" s="849"/>
      <c r="C356" s="112" t="s">
        <v>885</v>
      </c>
      <c r="D356" s="117">
        <v>48750</v>
      </c>
      <c r="E356" s="124">
        <f t="shared" si="20"/>
        <v>0.31838649800632474</v>
      </c>
      <c r="F356" s="117">
        <f>SUM(J356:AH356)</f>
        <v>0</v>
      </c>
      <c r="G356" s="316">
        <f>F356/D356</f>
        <v>0</v>
      </c>
      <c r="H356" s="605" t="s">
        <v>886</v>
      </c>
      <c r="I356" s="830"/>
      <c r="J356" s="306"/>
      <c r="K356" s="306"/>
      <c r="L356" s="306"/>
      <c r="M356" s="296"/>
      <c r="N356" s="296"/>
      <c r="O356" s="296"/>
      <c r="P356" s="296"/>
      <c r="Q356" s="296"/>
      <c r="R356" s="296"/>
      <c r="S356" s="296"/>
      <c r="T356" s="296"/>
      <c r="U356" s="296"/>
      <c r="V356" s="296"/>
      <c r="W356" s="296"/>
      <c r="X356" s="296"/>
      <c r="Y356" s="296"/>
      <c r="Z356" s="296"/>
      <c r="AA356" s="296"/>
      <c r="AB356" s="296"/>
      <c r="AC356" s="296"/>
      <c r="AD356" s="296"/>
      <c r="AE356" s="296"/>
      <c r="AF356" s="296"/>
      <c r="AG356" s="296"/>
      <c r="AH356" s="296"/>
      <c r="AI356" s="70"/>
    </row>
    <row r="357" spans="1:35" ht="15.75" customHeight="1">
      <c r="A357" s="107"/>
      <c r="B357" s="849"/>
      <c r="C357" s="112" t="s">
        <v>887</v>
      </c>
      <c r="D357" s="117">
        <v>2400</v>
      </c>
      <c r="E357" s="124">
        <f t="shared" si="20"/>
        <v>1.5674412209542143E-2</v>
      </c>
      <c r="F357" s="117">
        <f>SUM(J357:AH357)</f>
        <v>0</v>
      </c>
      <c r="G357" s="316">
        <f>F357/D357</f>
        <v>0</v>
      </c>
      <c r="H357" s="605" t="s">
        <v>888</v>
      </c>
      <c r="I357" s="830"/>
      <c r="J357" s="306"/>
      <c r="K357" s="306"/>
      <c r="L357" s="306"/>
      <c r="M357" s="296"/>
      <c r="N357" s="296"/>
      <c r="O357" s="296"/>
      <c r="P357" s="296"/>
      <c r="Q357" s="296"/>
      <c r="R357" s="296"/>
      <c r="S357" s="296"/>
      <c r="T357" s="296"/>
      <c r="U357" s="296"/>
      <c r="V357" s="296"/>
      <c r="W357" s="296"/>
      <c r="X357" s="296"/>
      <c r="Y357" s="296"/>
      <c r="Z357" s="296"/>
      <c r="AA357" s="296"/>
      <c r="AB357" s="296"/>
      <c r="AC357" s="296"/>
      <c r="AD357" s="296"/>
      <c r="AE357" s="296"/>
      <c r="AF357" s="296"/>
      <c r="AG357" s="296"/>
      <c r="AH357" s="296"/>
      <c r="AI357" s="70"/>
    </row>
    <row r="358" spans="1:35" ht="15.75" customHeight="1">
      <c r="A358" s="107"/>
      <c r="B358" s="849"/>
      <c r="C358" s="112" t="s">
        <v>889</v>
      </c>
      <c r="D358" s="117">
        <v>1500</v>
      </c>
      <c r="E358" s="124">
        <f t="shared" si="20"/>
        <v>9.7965076309638379E-3</v>
      </c>
      <c r="F358" s="117">
        <f>SUM(J358:AH358)</f>
        <v>0</v>
      </c>
      <c r="G358" s="316">
        <f>F358/D358</f>
        <v>0</v>
      </c>
      <c r="H358" s="605" t="s">
        <v>890</v>
      </c>
      <c r="I358" s="830"/>
      <c r="J358" s="306"/>
      <c r="K358" s="306"/>
      <c r="L358" s="306"/>
      <c r="M358" s="296"/>
      <c r="N358" s="296"/>
      <c r="O358" s="296"/>
      <c r="P358" s="296"/>
      <c r="Q358" s="296"/>
      <c r="R358" s="296"/>
      <c r="S358" s="296"/>
      <c r="T358" s="296"/>
      <c r="U358" s="296"/>
      <c r="V358" s="296"/>
      <c r="W358" s="296"/>
      <c r="X358" s="296"/>
      <c r="Y358" s="296"/>
      <c r="Z358" s="296"/>
      <c r="AA358" s="296"/>
      <c r="AB358" s="296"/>
      <c r="AC358" s="296"/>
      <c r="AD358" s="296"/>
      <c r="AE358" s="296"/>
      <c r="AF358" s="296"/>
      <c r="AG358" s="296"/>
      <c r="AH358" s="296"/>
      <c r="AI358" s="70"/>
    </row>
    <row r="359" spans="1:35" ht="15.75" customHeight="1">
      <c r="A359" s="107"/>
      <c r="B359" s="839"/>
      <c r="C359" s="112" t="s">
        <v>738</v>
      </c>
      <c r="D359" s="117">
        <v>1000</v>
      </c>
      <c r="E359" s="124">
        <f t="shared" si="20"/>
        <v>6.5310050873092261E-3</v>
      </c>
      <c r="F359" s="117">
        <f>SUM(J359:AH359)</f>
        <v>0</v>
      </c>
      <c r="G359" s="316">
        <f>F359/D359</f>
        <v>0</v>
      </c>
      <c r="H359" s="605" t="s">
        <v>891</v>
      </c>
      <c r="I359" s="830"/>
      <c r="J359" s="306"/>
      <c r="K359" s="306"/>
      <c r="L359" s="306"/>
      <c r="M359" s="296"/>
      <c r="N359" s="296"/>
      <c r="O359" s="296"/>
      <c r="P359" s="296"/>
      <c r="Q359" s="296"/>
      <c r="R359" s="296"/>
      <c r="S359" s="296"/>
      <c r="T359" s="296"/>
      <c r="U359" s="296"/>
      <c r="V359" s="296"/>
      <c r="W359" s="296"/>
      <c r="X359" s="296"/>
      <c r="Y359" s="296"/>
      <c r="Z359" s="296"/>
      <c r="AA359" s="296"/>
      <c r="AB359" s="296"/>
      <c r="AC359" s="296"/>
      <c r="AD359" s="296"/>
      <c r="AE359" s="296"/>
      <c r="AF359" s="296"/>
      <c r="AG359" s="296"/>
      <c r="AH359" s="296"/>
      <c r="AI359" s="70"/>
    </row>
    <row r="360" spans="1:35" ht="15.75" customHeight="1">
      <c r="A360" s="107"/>
      <c r="B360" s="594" t="s">
        <v>579</v>
      </c>
      <c r="C360" s="830"/>
      <c r="D360" s="192">
        <f>SUM(D355:D359)</f>
        <v>84250</v>
      </c>
      <c r="E360" s="116">
        <f t="shared" si="20"/>
        <v>0.55023717860580224</v>
      </c>
      <c r="F360" s="318"/>
      <c r="G360" s="318"/>
      <c r="H360" s="630"/>
      <c r="I360" s="830"/>
      <c r="J360" s="306"/>
      <c r="K360" s="306"/>
      <c r="L360" s="306"/>
      <c r="M360" s="296"/>
      <c r="N360" s="296"/>
      <c r="O360" s="296"/>
      <c r="P360" s="296"/>
      <c r="Q360" s="296"/>
      <c r="R360" s="296"/>
      <c r="S360" s="296"/>
      <c r="T360" s="296"/>
      <c r="U360" s="296"/>
      <c r="V360" s="296"/>
      <c r="W360" s="296"/>
      <c r="X360" s="296"/>
      <c r="Y360" s="296"/>
      <c r="Z360" s="296"/>
      <c r="AA360" s="296"/>
      <c r="AB360" s="296"/>
      <c r="AC360" s="296"/>
      <c r="AD360" s="296"/>
      <c r="AE360" s="296"/>
      <c r="AF360" s="296"/>
      <c r="AG360" s="296"/>
      <c r="AH360" s="296"/>
      <c r="AI360" s="70"/>
    </row>
    <row r="361" spans="1:35" ht="15.75" customHeight="1">
      <c r="A361" s="107"/>
      <c r="B361" s="632" t="s">
        <v>701</v>
      </c>
      <c r="C361" s="112" t="s">
        <v>892</v>
      </c>
      <c r="D361" s="117">
        <v>12000</v>
      </c>
      <c r="E361" s="124">
        <f t="shared" si="20"/>
        <v>7.8372061047710703E-2</v>
      </c>
      <c r="F361" s="117">
        <f>SUM(J361:AH361)</f>
        <v>0</v>
      </c>
      <c r="G361" s="316">
        <f>F361/D361</f>
        <v>0</v>
      </c>
      <c r="H361" s="605" t="s">
        <v>893</v>
      </c>
      <c r="I361" s="830"/>
      <c r="J361" s="306"/>
      <c r="K361" s="306"/>
      <c r="L361" s="306"/>
      <c r="M361" s="296"/>
      <c r="N361" s="296"/>
      <c r="O361" s="296"/>
      <c r="P361" s="296"/>
      <c r="Q361" s="296"/>
      <c r="R361" s="296"/>
      <c r="S361" s="296"/>
      <c r="T361" s="296"/>
      <c r="U361" s="296"/>
      <c r="V361" s="296"/>
      <c r="W361" s="296"/>
      <c r="X361" s="296"/>
      <c r="Y361" s="296"/>
      <c r="Z361" s="296"/>
      <c r="AA361" s="296"/>
      <c r="AB361" s="296"/>
      <c r="AC361" s="296"/>
      <c r="AD361" s="296"/>
      <c r="AE361" s="296"/>
      <c r="AF361" s="296"/>
      <c r="AG361" s="296"/>
      <c r="AH361" s="296"/>
      <c r="AI361" s="70"/>
    </row>
    <row r="362" spans="1:35" ht="15.75" customHeight="1">
      <c r="A362" s="107"/>
      <c r="B362" s="849"/>
      <c r="C362" s="112" t="s">
        <v>894</v>
      </c>
      <c r="D362" s="117">
        <v>7800</v>
      </c>
      <c r="E362" s="124">
        <f t="shared" si="20"/>
        <v>5.0941839681011958E-2</v>
      </c>
      <c r="F362" s="117">
        <f>SUM(J362:AH362)</f>
        <v>0</v>
      </c>
      <c r="G362" s="316">
        <f>F362/D362</f>
        <v>0</v>
      </c>
      <c r="H362" s="605" t="s">
        <v>895</v>
      </c>
      <c r="I362" s="830"/>
      <c r="J362" s="306"/>
      <c r="K362" s="306"/>
      <c r="L362" s="306"/>
      <c r="M362" s="296"/>
      <c r="N362" s="296"/>
      <c r="O362" s="296"/>
      <c r="P362" s="296"/>
      <c r="Q362" s="296"/>
      <c r="R362" s="296"/>
      <c r="S362" s="296"/>
      <c r="T362" s="296"/>
      <c r="U362" s="296"/>
      <c r="V362" s="296"/>
      <c r="W362" s="296"/>
      <c r="X362" s="296"/>
      <c r="Y362" s="296"/>
      <c r="Z362" s="296"/>
      <c r="AA362" s="296"/>
      <c r="AB362" s="296"/>
      <c r="AC362" s="296"/>
      <c r="AD362" s="296"/>
      <c r="AE362" s="296"/>
      <c r="AF362" s="296"/>
      <c r="AG362" s="296"/>
      <c r="AH362" s="296"/>
      <c r="AI362" s="70"/>
    </row>
    <row r="363" spans="1:35" ht="15.75" customHeight="1">
      <c r="A363" s="107"/>
      <c r="B363" s="849"/>
      <c r="C363" s="112" t="s">
        <v>896</v>
      </c>
      <c r="D363" s="117">
        <v>7200</v>
      </c>
      <c r="E363" s="124">
        <f t="shared" si="20"/>
        <v>4.7023236628626425E-2</v>
      </c>
      <c r="F363" s="117">
        <f>SUM(J363:AH363)</f>
        <v>0</v>
      </c>
      <c r="G363" s="316">
        <f>F363/D363</f>
        <v>0</v>
      </c>
      <c r="H363" s="600" t="s">
        <v>897</v>
      </c>
      <c r="I363" s="830"/>
      <c r="J363" s="306"/>
      <c r="K363" s="306"/>
      <c r="L363" s="306"/>
      <c r="M363" s="296"/>
      <c r="N363" s="296"/>
      <c r="O363" s="296"/>
      <c r="P363" s="296"/>
      <c r="Q363" s="296"/>
      <c r="R363" s="296"/>
      <c r="S363" s="296"/>
      <c r="T363" s="296"/>
      <c r="U363" s="296"/>
      <c r="V363" s="296"/>
      <c r="W363" s="296"/>
      <c r="X363" s="296"/>
      <c r="Y363" s="296"/>
      <c r="Z363" s="296"/>
      <c r="AA363" s="296"/>
      <c r="AB363" s="296"/>
      <c r="AC363" s="296"/>
      <c r="AD363" s="296"/>
      <c r="AE363" s="296"/>
      <c r="AF363" s="296"/>
      <c r="AG363" s="296"/>
      <c r="AH363" s="296"/>
      <c r="AI363" s="70"/>
    </row>
    <row r="364" spans="1:35" ht="15.75" customHeight="1">
      <c r="A364" s="107"/>
      <c r="B364" s="839"/>
      <c r="C364" s="112" t="s">
        <v>738</v>
      </c>
      <c r="D364" s="117">
        <v>500</v>
      </c>
      <c r="E364" s="124">
        <f t="shared" si="20"/>
        <v>3.2655025436546131E-3</v>
      </c>
      <c r="F364" s="117">
        <f>SUM(J364:AH364)</f>
        <v>0</v>
      </c>
      <c r="G364" s="316">
        <f>F364/D364</f>
        <v>0</v>
      </c>
      <c r="H364" s="605" t="s">
        <v>898</v>
      </c>
      <c r="I364" s="830"/>
      <c r="J364" s="306"/>
      <c r="K364" s="306"/>
      <c r="L364" s="306"/>
      <c r="M364" s="296"/>
      <c r="N364" s="296"/>
      <c r="O364" s="296"/>
      <c r="P364" s="296"/>
      <c r="Q364" s="296"/>
      <c r="R364" s="296"/>
      <c r="S364" s="296"/>
      <c r="T364" s="296"/>
      <c r="U364" s="296"/>
      <c r="V364" s="296"/>
      <c r="W364" s="296"/>
      <c r="X364" s="296"/>
      <c r="Y364" s="296"/>
      <c r="Z364" s="296"/>
      <c r="AA364" s="296"/>
      <c r="AB364" s="296"/>
      <c r="AC364" s="296"/>
      <c r="AD364" s="296"/>
      <c r="AE364" s="296"/>
      <c r="AF364" s="296"/>
      <c r="AG364" s="296"/>
      <c r="AH364" s="296"/>
      <c r="AI364" s="70"/>
    </row>
    <row r="365" spans="1:35" ht="15.75" customHeight="1">
      <c r="A365" s="107"/>
      <c r="B365" s="594" t="s">
        <v>579</v>
      </c>
      <c r="C365" s="830"/>
      <c r="D365" s="192">
        <f>SUM(D361:D364)</f>
        <v>27500</v>
      </c>
      <c r="E365" s="116">
        <f t="shared" si="20"/>
        <v>0.1796026399010037</v>
      </c>
      <c r="F365" s="318"/>
      <c r="G365" s="318"/>
      <c r="H365" s="630"/>
      <c r="I365" s="830"/>
      <c r="J365" s="306"/>
      <c r="K365" s="306"/>
      <c r="L365" s="306"/>
      <c r="M365" s="296"/>
      <c r="N365" s="296"/>
      <c r="O365" s="296"/>
      <c r="P365" s="296"/>
      <c r="Q365" s="296"/>
      <c r="R365" s="296"/>
      <c r="S365" s="296"/>
      <c r="T365" s="296"/>
      <c r="U365" s="296"/>
      <c r="V365" s="296"/>
      <c r="W365" s="296"/>
      <c r="X365" s="296"/>
      <c r="Y365" s="296"/>
      <c r="Z365" s="296"/>
      <c r="AA365" s="296"/>
      <c r="AB365" s="296"/>
      <c r="AC365" s="296"/>
      <c r="AD365" s="296"/>
      <c r="AE365" s="296"/>
      <c r="AF365" s="296"/>
      <c r="AG365" s="296"/>
      <c r="AH365" s="296"/>
      <c r="AI365" s="70"/>
    </row>
    <row r="366" spans="1:35" ht="15.75" customHeight="1">
      <c r="A366" s="107"/>
      <c r="B366" s="794" t="s">
        <v>703</v>
      </c>
      <c r="C366" s="138" t="s">
        <v>899</v>
      </c>
      <c r="D366" s="113">
        <v>10125</v>
      </c>
      <c r="E366" s="114">
        <f t="shared" si="20"/>
        <v>6.6126426509005909E-2</v>
      </c>
      <c r="F366" s="117">
        <f>SUM(J366:AH366)</f>
        <v>0</v>
      </c>
      <c r="G366" s="316">
        <f>F366/D366</f>
        <v>0</v>
      </c>
      <c r="H366" s="795" t="s">
        <v>900</v>
      </c>
      <c r="I366" s="830"/>
      <c r="J366" s="306"/>
      <c r="K366" s="306"/>
      <c r="L366" s="306"/>
      <c r="M366" s="296"/>
      <c r="N366" s="296"/>
      <c r="O366" s="296"/>
      <c r="P366" s="296"/>
      <c r="Q366" s="296"/>
      <c r="R366" s="296"/>
      <c r="S366" s="296"/>
      <c r="T366" s="296"/>
      <c r="U366" s="296"/>
      <c r="V366" s="296"/>
      <c r="W366" s="296"/>
      <c r="X366" s="296"/>
      <c r="Y366" s="296"/>
      <c r="Z366" s="296"/>
      <c r="AA366" s="296"/>
      <c r="AB366" s="296"/>
      <c r="AC366" s="296"/>
      <c r="AD366" s="296"/>
      <c r="AE366" s="296"/>
      <c r="AF366" s="296"/>
      <c r="AG366" s="296"/>
      <c r="AH366" s="296"/>
      <c r="AI366" s="70"/>
    </row>
    <row r="367" spans="1:35" ht="15.75" customHeight="1">
      <c r="A367" s="107"/>
      <c r="B367" s="849"/>
      <c r="C367" s="138" t="s">
        <v>901</v>
      </c>
      <c r="D367" s="113">
        <v>10125</v>
      </c>
      <c r="E367" s="114">
        <f t="shared" si="20"/>
        <v>6.6126426509005909E-2</v>
      </c>
      <c r="F367" s="117">
        <f>SUM(J367:AH367)</f>
        <v>0</v>
      </c>
      <c r="G367" s="316">
        <f>F367/D367</f>
        <v>0</v>
      </c>
      <c r="H367" s="646" t="s">
        <v>902</v>
      </c>
      <c r="I367" s="830"/>
      <c r="J367" s="306"/>
      <c r="K367" s="306"/>
      <c r="L367" s="306"/>
      <c r="M367" s="296"/>
      <c r="N367" s="296"/>
      <c r="O367" s="296"/>
      <c r="P367" s="296"/>
      <c r="Q367" s="296"/>
      <c r="R367" s="296"/>
      <c r="S367" s="296"/>
      <c r="T367" s="296"/>
      <c r="U367" s="296"/>
      <c r="V367" s="296"/>
      <c r="W367" s="296"/>
      <c r="X367" s="296"/>
      <c r="Y367" s="296"/>
      <c r="Z367" s="296"/>
      <c r="AA367" s="296"/>
      <c r="AB367" s="296"/>
      <c r="AC367" s="296"/>
      <c r="AD367" s="296"/>
      <c r="AE367" s="296"/>
      <c r="AF367" s="296"/>
      <c r="AG367" s="296"/>
      <c r="AH367" s="296"/>
      <c r="AI367" s="70"/>
    </row>
    <row r="368" spans="1:35" ht="15.75" customHeight="1">
      <c r="A368" s="107"/>
      <c r="B368" s="839"/>
      <c r="C368" s="138" t="s">
        <v>903</v>
      </c>
      <c r="D368" s="113">
        <v>2000</v>
      </c>
      <c r="E368" s="114">
        <f t="shared" si="20"/>
        <v>1.3062010174618452E-2</v>
      </c>
      <c r="F368" s="117">
        <f>SUM(J368:AH368)</f>
        <v>0</v>
      </c>
      <c r="G368" s="316">
        <f>F368/D368</f>
        <v>0</v>
      </c>
      <c r="H368" s="646" t="s">
        <v>904</v>
      </c>
      <c r="I368" s="830"/>
      <c r="J368" s="306"/>
      <c r="K368" s="306"/>
      <c r="L368" s="306"/>
      <c r="M368" s="296"/>
      <c r="N368" s="296"/>
      <c r="O368" s="296"/>
      <c r="P368" s="296"/>
      <c r="Q368" s="296"/>
      <c r="R368" s="296"/>
      <c r="S368" s="296"/>
      <c r="T368" s="296"/>
      <c r="U368" s="296"/>
      <c r="V368" s="296"/>
      <c r="W368" s="296"/>
      <c r="X368" s="296"/>
      <c r="Y368" s="296"/>
      <c r="Z368" s="296"/>
      <c r="AA368" s="296"/>
      <c r="AB368" s="296"/>
      <c r="AC368" s="296"/>
      <c r="AD368" s="296"/>
      <c r="AE368" s="296"/>
      <c r="AF368" s="296"/>
      <c r="AG368" s="296"/>
      <c r="AH368" s="296"/>
      <c r="AI368" s="70"/>
    </row>
    <row r="369" spans="1:35" ht="15.75" customHeight="1">
      <c r="A369" s="107"/>
      <c r="B369" s="594" t="s">
        <v>579</v>
      </c>
      <c r="C369" s="830"/>
      <c r="D369" s="192">
        <f>SUM(D366:D368)</f>
        <v>22250</v>
      </c>
      <c r="E369" s="116">
        <f t="shared" si="20"/>
        <v>0.14531486319263026</v>
      </c>
      <c r="F369" s="318"/>
      <c r="G369" s="318"/>
      <c r="H369" s="792"/>
      <c r="I369" s="830"/>
      <c r="J369" s="306"/>
      <c r="K369" s="306"/>
      <c r="L369" s="306"/>
      <c r="M369" s="296"/>
      <c r="N369" s="296"/>
      <c r="O369" s="296"/>
      <c r="P369" s="296"/>
      <c r="Q369" s="296"/>
      <c r="R369" s="296"/>
      <c r="S369" s="296"/>
      <c r="T369" s="296"/>
      <c r="U369" s="296"/>
      <c r="V369" s="296"/>
      <c r="W369" s="296"/>
      <c r="X369" s="296"/>
      <c r="Y369" s="296"/>
      <c r="Z369" s="296"/>
      <c r="AA369" s="296"/>
      <c r="AB369" s="296"/>
      <c r="AC369" s="296"/>
      <c r="AD369" s="296"/>
      <c r="AE369" s="296"/>
      <c r="AF369" s="296"/>
      <c r="AG369" s="296"/>
      <c r="AH369" s="296"/>
      <c r="AI369" s="70"/>
    </row>
    <row r="370" spans="1:35" ht="15.75" customHeight="1">
      <c r="A370" s="107"/>
      <c r="B370" s="632" t="s">
        <v>702</v>
      </c>
      <c r="C370" s="112" t="s">
        <v>747</v>
      </c>
      <c r="D370" s="117">
        <v>3200</v>
      </c>
      <c r="E370" s="124">
        <f t="shared" si="20"/>
        <v>2.0899216279389524E-2</v>
      </c>
      <c r="F370" s="117">
        <f>SUM(J370:AH370)</f>
        <v>0</v>
      </c>
      <c r="G370" s="316">
        <f>F370/D370</f>
        <v>0</v>
      </c>
      <c r="H370" s="605" t="s">
        <v>905</v>
      </c>
      <c r="I370" s="830"/>
      <c r="J370" s="306"/>
      <c r="K370" s="306"/>
      <c r="L370" s="306"/>
      <c r="M370" s="296"/>
      <c r="N370" s="296"/>
      <c r="O370" s="296"/>
      <c r="P370" s="296"/>
      <c r="Q370" s="296"/>
      <c r="R370" s="296"/>
      <c r="S370" s="296"/>
      <c r="T370" s="296"/>
      <c r="U370" s="296"/>
      <c r="V370" s="296"/>
      <c r="W370" s="296"/>
      <c r="X370" s="296"/>
      <c r="Y370" s="296"/>
      <c r="Z370" s="296"/>
      <c r="AA370" s="296"/>
      <c r="AB370" s="296"/>
      <c r="AC370" s="296"/>
      <c r="AD370" s="296"/>
      <c r="AE370" s="296"/>
      <c r="AF370" s="296"/>
      <c r="AG370" s="296"/>
      <c r="AH370" s="296"/>
      <c r="AI370" s="70"/>
    </row>
    <row r="371" spans="1:35" ht="15.75" customHeight="1">
      <c r="A371" s="107"/>
      <c r="B371" s="849"/>
      <c r="C371" s="112" t="s">
        <v>875</v>
      </c>
      <c r="D371" s="117">
        <v>760</v>
      </c>
      <c r="E371" s="124">
        <f t="shared" si="20"/>
        <v>4.9635638663550119E-3</v>
      </c>
      <c r="F371" s="117">
        <f>SUM(J371:AH371)</f>
        <v>0</v>
      </c>
      <c r="G371" s="316">
        <f>F371/D371</f>
        <v>0</v>
      </c>
      <c r="H371" s="605" t="s">
        <v>906</v>
      </c>
      <c r="I371" s="830"/>
      <c r="J371" s="306"/>
      <c r="K371" s="306"/>
      <c r="L371" s="306"/>
      <c r="M371" s="296"/>
      <c r="N371" s="296"/>
      <c r="O371" s="296"/>
      <c r="P371" s="296"/>
      <c r="Q371" s="296"/>
      <c r="R371" s="296"/>
      <c r="S371" s="296"/>
      <c r="T371" s="296"/>
      <c r="U371" s="296"/>
      <c r="V371" s="296"/>
      <c r="W371" s="296"/>
      <c r="X371" s="296"/>
      <c r="Y371" s="296"/>
      <c r="Z371" s="296"/>
      <c r="AA371" s="296"/>
      <c r="AB371" s="296"/>
      <c r="AC371" s="296"/>
      <c r="AD371" s="296"/>
      <c r="AE371" s="296"/>
      <c r="AF371" s="296"/>
      <c r="AG371" s="296"/>
      <c r="AH371" s="296"/>
      <c r="AI371" s="70"/>
    </row>
    <row r="372" spans="1:35" ht="15.75" customHeight="1">
      <c r="A372" s="107"/>
      <c r="B372" s="839"/>
      <c r="C372" s="112" t="s">
        <v>738</v>
      </c>
      <c r="D372" s="117">
        <v>500</v>
      </c>
      <c r="E372" s="124">
        <f t="shared" si="20"/>
        <v>3.2655025436546131E-3</v>
      </c>
      <c r="F372" s="117">
        <f>SUM(J372:AH372)</f>
        <v>0</v>
      </c>
      <c r="G372" s="316">
        <f>F372/D372</f>
        <v>0</v>
      </c>
      <c r="H372" s="605" t="s">
        <v>907</v>
      </c>
      <c r="I372" s="830"/>
      <c r="J372" s="306"/>
      <c r="K372" s="306"/>
      <c r="L372" s="306"/>
      <c r="M372" s="296"/>
      <c r="N372" s="296"/>
      <c r="O372" s="296"/>
      <c r="P372" s="296"/>
      <c r="Q372" s="296"/>
      <c r="R372" s="296"/>
      <c r="S372" s="296"/>
      <c r="T372" s="296"/>
      <c r="U372" s="296"/>
      <c r="V372" s="296"/>
      <c r="W372" s="296"/>
      <c r="X372" s="296"/>
      <c r="Y372" s="296"/>
      <c r="Z372" s="296"/>
      <c r="AA372" s="296"/>
      <c r="AB372" s="296"/>
      <c r="AC372" s="296"/>
      <c r="AD372" s="296"/>
      <c r="AE372" s="296"/>
      <c r="AF372" s="296"/>
      <c r="AG372" s="296"/>
      <c r="AH372" s="296"/>
      <c r="AI372" s="70"/>
    </row>
    <row r="373" spans="1:35" ht="15.75" customHeight="1">
      <c r="A373" s="107"/>
      <c r="B373" s="594" t="s">
        <v>579</v>
      </c>
      <c r="C373" s="830"/>
      <c r="D373" s="192">
        <f>SUM(D370:D372)</f>
        <v>4460</v>
      </c>
      <c r="E373" s="116">
        <f t="shared" si="20"/>
        <v>2.9128282689399147E-2</v>
      </c>
      <c r="F373" s="318"/>
      <c r="G373" s="318"/>
      <c r="H373" s="594"/>
      <c r="I373" s="830"/>
      <c r="J373" s="306"/>
      <c r="K373" s="306"/>
      <c r="L373" s="306"/>
      <c r="M373" s="296"/>
      <c r="N373" s="296"/>
      <c r="O373" s="296"/>
      <c r="P373" s="296"/>
      <c r="Q373" s="296"/>
      <c r="R373" s="296"/>
      <c r="S373" s="296"/>
      <c r="T373" s="296"/>
      <c r="U373" s="296"/>
      <c r="V373" s="296"/>
      <c r="W373" s="296"/>
      <c r="X373" s="296"/>
      <c r="Y373" s="296"/>
      <c r="Z373" s="296"/>
      <c r="AA373" s="296"/>
      <c r="AB373" s="296"/>
      <c r="AC373" s="296"/>
      <c r="AD373" s="296"/>
      <c r="AE373" s="296"/>
      <c r="AF373" s="296"/>
      <c r="AG373" s="296"/>
      <c r="AH373" s="296"/>
      <c r="AI373" s="70"/>
    </row>
    <row r="374" spans="1:35" ht="15.75" customHeight="1">
      <c r="A374" s="107"/>
      <c r="B374" s="600" t="s">
        <v>668</v>
      </c>
      <c r="C374" s="830"/>
      <c r="D374" s="191">
        <f>145460*0.05/0.95</f>
        <v>7655.7894736842109</v>
      </c>
      <c r="E374" s="124">
        <f t="shared" si="20"/>
        <v>0.05</v>
      </c>
      <c r="F374" s="117">
        <f>SUM(J374:AH374)</f>
        <v>0</v>
      </c>
      <c r="G374" s="316">
        <f>F374/D374</f>
        <v>0</v>
      </c>
      <c r="H374" s="600"/>
      <c r="I374" s="830"/>
      <c r="J374" s="306"/>
      <c r="K374" s="306"/>
      <c r="L374" s="306"/>
      <c r="M374" s="296"/>
      <c r="N374" s="296"/>
      <c r="O374" s="296"/>
      <c r="P374" s="296"/>
      <c r="Q374" s="296"/>
      <c r="R374" s="296"/>
      <c r="S374" s="296"/>
      <c r="T374" s="296"/>
      <c r="U374" s="296"/>
      <c r="V374" s="296"/>
      <c r="W374" s="296"/>
      <c r="X374" s="296"/>
      <c r="Y374" s="296"/>
      <c r="Z374" s="296"/>
      <c r="AA374" s="296"/>
      <c r="AB374" s="296"/>
      <c r="AC374" s="296"/>
      <c r="AD374" s="296"/>
      <c r="AE374" s="296"/>
      <c r="AF374" s="296"/>
      <c r="AG374" s="296"/>
      <c r="AH374" s="296"/>
      <c r="AI374" s="70"/>
    </row>
    <row r="375" spans="1:35" ht="15.75" customHeight="1">
      <c r="A375" s="107"/>
      <c r="B375" s="618" t="s">
        <v>822</v>
      </c>
      <c r="C375" s="830"/>
      <c r="D375" s="189">
        <f>D373+D369+D365+D360+D354+D374</f>
        <v>153115.78947368421</v>
      </c>
      <c r="E375" s="120">
        <f t="shared" si="20"/>
        <v>1</v>
      </c>
      <c r="F375" s="323"/>
      <c r="G375" s="323"/>
      <c r="H375" s="613"/>
      <c r="I375" s="830"/>
      <c r="J375" s="306"/>
      <c r="K375" s="306"/>
      <c r="L375" s="306"/>
      <c r="M375" s="296"/>
      <c r="N375" s="296"/>
      <c r="O375" s="296"/>
      <c r="P375" s="296"/>
      <c r="Q375" s="296"/>
      <c r="R375" s="296"/>
      <c r="S375" s="296"/>
      <c r="T375" s="296"/>
      <c r="U375" s="296"/>
      <c r="V375" s="296"/>
      <c r="W375" s="296"/>
      <c r="X375" s="296"/>
      <c r="Y375" s="296"/>
      <c r="Z375" s="296"/>
      <c r="AA375" s="296"/>
      <c r="AB375" s="296"/>
      <c r="AC375" s="296"/>
      <c r="AD375" s="296"/>
      <c r="AE375" s="296"/>
      <c r="AF375" s="296"/>
      <c r="AG375" s="296"/>
      <c r="AH375" s="296"/>
      <c r="AI375" s="70"/>
    </row>
    <row r="376" spans="1:35" ht="15.75" customHeight="1">
      <c r="A376" s="107"/>
      <c r="B376" s="621" t="s">
        <v>573</v>
      </c>
      <c r="C376" s="830"/>
      <c r="D376" s="178">
        <f>D375</f>
        <v>153115.78947368421</v>
      </c>
      <c r="E376" s="122">
        <f t="shared" si="20"/>
        <v>1</v>
      </c>
      <c r="F376" s="319"/>
      <c r="G376" s="319"/>
      <c r="H376" s="629"/>
      <c r="I376" s="830"/>
      <c r="J376" s="306"/>
      <c r="K376" s="306"/>
      <c r="L376" s="306"/>
      <c r="M376" s="296"/>
      <c r="N376" s="296"/>
      <c r="O376" s="296"/>
      <c r="P376" s="296"/>
      <c r="Q376" s="296"/>
      <c r="R376" s="296"/>
      <c r="S376" s="296"/>
      <c r="T376" s="296"/>
      <c r="U376" s="296"/>
      <c r="V376" s="296"/>
      <c r="W376" s="296"/>
      <c r="X376" s="296"/>
      <c r="Y376" s="296"/>
      <c r="Z376" s="296"/>
      <c r="AA376" s="296"/>
      <c r="AB376" s="296"/>
      <c r="AC376" s="296"/>
      <c r="AD376" s="296"/>
      <c r="AE376" s="296"/>
      <c r="AF376" s="296"/>
      <c r="AG376" s="296"/>
      <c r="AH376" s="296"/>
      <c r="AI376" s="70"/>
    </row>
    <row r="377" spans="1:35" ht="15.75" customHeight="1">
      <c r="A377" s="107"/>
      <c r="B377" s="600"/>
      <c r="C377" s="829"/>
      <c r="D377" s="829"/>
      <c r="E377" s="829"/>
      <c r="F377" s="829"/>
      <c r="G377" s="829"/>
      <c r="H377" s="829"/>
      <c r="I377" s="830"/>
      <c r="J377" s="306"/>
      <c r="K377" s="306"/>
      <c r="L377" s="306"/>
      <c r="M377" s="296"/>
      <c r="N377" s="296"/>
      <c r="O377" s="296"/>
      <c r="P377" s="296"/>
      <c r="Q377" s="296"/>
      <c r="R377" s="296"/>
      <c r="S377" s="296"/>
      <c r="T377" s="296"/>
      <c r="U377" s="296"/>
      <c r="V377" s="296"/>
      <c r="W377" s="296"/>
      <c r="X377" s="296"/>
      <c r="Y377" s="296"/>
      <c r="Z377" s="296"/>
      <c r="AA377" s="296"/>
      <c r="AB377" s="296"/>
      <c r="AC377" s="296"/>
      <c r="AD377" s="296"/>
      <c r="AE377" s="296"/>
      <c r="AF377" s="296"/>
      <c r="AG377" s="296"/>
      <c r="AH377" s="296"/>
      <c r="AI377" s="70"/>
    </row>
    <row r="378" spans="1:35" ht="15.75" customHeight="1">
      <c r="A378" s="107"/>
      <c r="B378" s="603" t="s">
        <v>908</v>
      </c>
      <c r="C378" s="829"/>
      <c r="D378" s="829"/>
      <c r="E378" s="829"/>
      <c r="F378" s="829"/>
      <c r="G378" s="829"/>
      <c r="H378" s="829"/>
      <c r="I378" s="830"/>
      <c r="J378" s="306"/>
      <c r="K378" s="306"/>
      <c r="L378" s="306"/>
      <c r="M378" s="296"/>
      <c r="N378" s="296"/>
      <c r="O378" s="296"/>
      <c r="P378" s="296"/>
      <c r="Q378" s="296"/>
      <c r="R378" s="296"/>
      <c r="S378" s="296"/>
      <c r="T378" s="296"/>
      <c r="U378" s="296"/>
      <c r="V378" s="296"/>
      <c r="W378" s="296"/>
      <c r="X378" s="296"/>
      <c r="Y378" s="296"/>
      <c r="Z378" s="296"/>
      <c r="AA378" s="296"/>
      <c r="AB378" s="296"/>
      <c r="AC378" s="296"/>
      <c r="AD378" s="296"/>
      <c r="AE378" s="296"/>
      <c r="AF378" s="296"/>
      <c r="AG378" s="296"/>
      <c r="AH378" s="296"/>
      <c r="AI378" s="70"/>
    </row>
    <row r="379" spans="1:35" ht="15.75" customHeight="1">
      <c r="A379" s="107"/>
      <c r="B379" s="601" t="s">
        <v>641</v>
      </c>
      <c r="C379" s="829"/>
      <c r="D379" s="829"/>
      <c r="E379" s="829"/>
      <c r="F379" s="829"/>
      <c r="G379" s="829"/>
      <c r="H379" s="829"/>
      <c r="I379" s="830"/>
      <c r="J379" s="306"/>
      <c r="K379" s="306"/>
      <c r="L379" s="306"/>
      <c r="M379" s="296"/>
      <c r="N379" s="296"/>
      <c r="O379" s="296"/>
      <c r="P379" s="296"/>
      <c r="Q379" s="296"/>
      <c r="R379" s="296"/>
      <c r="S379" s="296"/>
      <c r="T379" s="296"/>
      <c r="U379" s="296"/>
      <c r="V379" s="296"/>
      <c r="W379" s="296"/>
      <c r="X379" s="296"/>
      <c r="Y379" s="296"/>
      <c r="Z379" s="296"/>
      <c r="AA379" s="296"/>
      <c r="AB379" s="296"/>
      <c r="AC379" s="296"/>
      <c r="AD379" s="296"/>
      <c r="AE379" s="296"/>
      <c r="AF379" s="296"/>
      <c r="AG379" s="296"/>
      <c r="AH379" s="296"/>
      <c r="AI379" s="70"/>
    </row>
    <row r="380" spans="1:35" ht="15.75" customHeight="1">
      <c r="A380" s="107"/>
      <c r="B380" s="109" t="s">
        <v>642</v>
      </c>
      <c r="C380" s="109" t="s">
        <v>616</v>
      </c>
      <c r="D380" s="175" t="s">
        <v>591</v>
      </c>
      <c r="E380" s="176" t="s">
        <v>592</v>
      </c>
      <c r="F380" s="314" t="s">
        <v>730</v>
      </c>
      <c r="G380" s="314" t="s">
        <v>731</v>
      </c>
      <c r="H380" s="607" t="s">
        <v>593</v>
      </c>
      <c r="I380" s="830"/>
      <c r="J380" s="306"/>
      <c r="K380" s="306"/>
      <c r="L380" s="306"/>
      <c r="M380" s="296"/>
      <c r="N380" s="296"/>
      <c r="O380" s="296"/>
      <c r="P380" s="296"/>
      <c r="Q380" s="296"/>
      <c r="R380" s="296"/>
      <c r="S380" s="296"/>
      <c r="T380" s="296"/>
      <c r="U380" s="296"/>
      <c r="V380" s="296"/>
      <c r="W380" s="296"/>
      <c r="X380" s="296"/>
      <c r="Y380" s="296"/>
      <c r="Z380" s="296"/>
      <c r="AA380" s="296"/>
      <c r="AB380" s="296"/>
      <c r="AC380" s="296"/>
      <c r="AD380" s="296"/>
      <c r="AE380" s="296"/>
      <c r="AF380" s="296"/>
      <c r="AG380" s="296"/>
      <c r="AH380" s="296"/>
      <c r="AI380" s="70"/>
    </row>
    <row r="381" spans="1:35" ht="15.75" customHeight="1">
      <c r="A381" s="107"/>
      <c r="B381" s="212" t="s">
        <v>680</v>
      </c>
      <c r="C381" s="195" t="s">
        <v>909</v>
      </c>
      <c r="D381" s="163">
        <v>11361</v>
      </c>
      <c r="E381" s="213"/>
      <c r="F381" s="117">
        <f>SUM(J381:AH381)</f>
        <v>0</v>
      </c>
      <c r="G381" s="316">
        <f>F381/D381</f>
        <v>0</v>
      </c>
      <c r="H381" s="798" t="s">
        <v>910</v>
      </c>
      <c r="I381" s="830"/>
      <c r="J381" s="306"/>
      <c r="K381" s="306"/>
      <c r="L381" s="306"/>
      <c r="M381" s="296"/>
      <c r="N381" s="296"/>
      <c r="O381" s="296"/>
      <c r="P381" s="296"/>
      <c r="Q381" s="296"/>
      <c r="R381" s="296"/>
      <c r="S381" s="296"/>
      <c r="T381" s="296"/>
      <c r="U381" s="296"/>
      <c r="V381" s="296"/>
      <c r="W381" s="296"/>
      <c r="X381" s="296"/>
      <c r="Y381" s="296"/>
      <c r="Z381" s="296"/>
      <c r="AA381" s="296"/>
      <c r="AB381" s="296"/>
      <c r="AC381" s="296"/>
      <c r="AD381" s="296"/>
      <c r="AE381" s="296"/>
      <c r="AF381" s="296"/>
      <c r="AG381" s="296"/>
      <c r="AH381" s="296"/>
      <c r="AI381" s="70"/>
    </row>
    <row r="382" spans="1:35" ht="15.75" customHeight="1">
      <c r="A382" s="107"/>
      <c r="B382" s="594" t="s">
        <v>579</v>
      </c>
      <c r="C382" s="830"/>
      <c r="D382" s="192">
        <f>D381</f>
        <v>11361</v>
      </c>
      <c r="E382" s="214"/>
      <c r="F382" s="327"/>
      <c r="G382" s="327"/>
      <c r="H382" s="594"/>
      <c r="I382" s="830"/>
      <c r="J382" s="306"/>
      <c r="K382" s="306"/>
      <c r="L382" s="306"/>
      <c r="M382" s="296"/>
      <c r="N382" s="296"/>
      <c r="O382" s="296"/>
      <c r="P382" s="296"/>
      <c r="Q382" s="296"/>
      <c r="R382" s="296"/>
      <c r="S382" s="296"/>
      <c r="T382" s="296"/>
      <c r="U382" s="296"/>
      <c r="V382" s="296"/>
      <c r="W382" s="296"/>
      <c r="X382" s="296"/>
      <c r="Y382" s="296"/>
      <c r="Z382" s="296"/>
      <c r="AA382" s="296"/>
      <c r="AB382" s="296"/>
      <c r="AC382" s="296"/>
      <c r="AD382" s="296"/>
      <c r="AE382" s="296"/>
      <c r="AF382" s="296"/>
      <c r="AG382" s="296"/>
      <c r="AH382" s="296"/>
      <c r="AI382" s="70"/>
    </row>
    <row r="383" spans="1:35" ht="15.75" customHeight="1">
      <c r="A383" s="107"/>
      <c r="B383" s="621" t="s">
        <v>645</v>
      </c>
      <c r="C383" s="830"/>
      <c r="D383" s="178">
        <f>D382</f>
        <v>11361</v>
      </c>
      <c r="E383" s="215"/>
      <c r="F383" s="328"/>
      <c r="G383" s="328"/>
      <c r="H383" s="629"/>
      <c r="I383" s="830"/>
      <c r="J383" s="306"/>
      <c r="K383" s="306"/>
      <c r="L383" s="306"/>
      <c r="M383" s="296"/>
      <c r="N383" s="296"/>
      <c r="O383" s="296"/>
      <c r="P383" s="296"/>
      <c r="Q383" s="296"/>
      <c r="R383" s="296"/>
      <c r="S383" s="296"/>
      <c r="T383" s="296"/>
      <c r="U383" s="296"/>
      <c r="V383" s="296"/>
      <c r="W383" s="296"/>
      <c r="X383" s="296"/>
      <c r="Y383" s="296"/>
      <c r="Z383" s="296"/>
      <c r="AA383" s="296"/>
      <c r="AB383" s="296"/>
      <c r="AC383" s="296"/>
      <c r="AD383" s="296"/>
      <c r="AE383" s="296"/>
      <c r="AF383" s="296"/>
      <c r="AG383" s="296"/>
      <c r="AH383" s="296"/>
      <c r="AI383" s="70"/>
    </row>
    <row r="384" spans="1:35" ht="15.75" customHeight="1">
      <c r="A384" s="107"/>
      <c r="B384" s="601" t="s">
        <v>613</v>
      </c>
      <c r="C384" s="829"/>
      <c r="D384" s="829"/>
      <c r="E384" s="829"/>
      <c r="F384" s="829"/>
      <c r="G384" s="829"/>
      <c r="H384" s="829"/>
      <c r="I384" s="830"/>
      <c r="J384" s="306"/>
      <c r="K384" s="306"/>
      <c r="L384" s="306"/>
      <c r="M384" s="296"/>
      <c r="N384" s="296"/>
      <c r="O384" s="296"/>
      <c r="P384" s="296"/>
      <c r="Q384" s="296"/>
      <c r="R384" s="296"/>
      <c r="S384" s="296"/>
      <c r="T384" s="296"/>
      <c r="U384" s="296"/>
      <c r="V384" s="296"/>
      <c r="W384" s="296"/>
      <c r="X384" s="296"/>
      <c r="Y384" s="296"/>
      <c r="Z384" s="296"/>
      <c r="AA384" s="296"/>
      <c r="AB384" s="296"/>
      <c r="AC384" s="296"/>
      <c r="AD384" s="296"/>
      <c r="AE384" s="296"/>
      <c r="AF384" s="296"/>
      <c r="AG384" s="296"/>
      <c r="AH384" s="296"/>
      <c r="AI384" s="70"/>
    </row>
    <row r="385" spans="1:35" ht="15.75" customHeight="1">
      <c r="A385" s="107"/>
      <c r="B385" s="604" t="s">
        <v>754</v>
      </c>
      <c r="C385" s="829"/>
      <c r="D385" s="829"/>
      <c r="E385" s="829"/>
      <c r="F385" s="829"/>
      <c r="G385" s="829"/>
      <c r="H385" s="829"/>
      <c r="I385" s="830"/>
      <c r="J385" s="306"/>
      <c r="K385" s="306"/>
      <c r="L385" s="306"/>
      <c r="M385" s="296"/>
      <c r="N385" s="296"/>
      <c r="O385" s="296"/>
      <c r="P385" s="296"/>
      <c r="Q385" s="296"/>
      <c r="R385" s="296"/>
      <c r="S385" s="296"/>
      <c r="T385" s="296"/>
      <c r="U385" s="296"/>
      <c r="V385" s="296"/>
      <c r="W385" s="296"/>
      <c r="X385" s="296"/>
      <c r="Y385" s="296"/>
      <c r="Z385" s="296"/>
      <c r="AA385" s="296"/>
      <c r="AB385" s="296"/>
      <c r="AC385" s="296"/>
      <c r="AD385" s="296"/>
      <c r="AE385" s="296"/>
      <c r="AF385" s="296"/>
      <c r="AG385" s="296"/>
      <c r="AH385" s="296"/>
      <c r="AI385" s="70"/>
    </row>
    <row r="386" spans="1:35" ht="15.75" customHeight="1">
      <c r="A386" s="107"/>
      <c r="B386" s="109" t="s">
        <v>589</v>
      </c>
      <c r="C386" s="109" t="s">
        <v>590</v>
      </c>
      <c r="D386" s="216" t="s">
        <v>591</v>
      </c>
      <c r="E386" s="176" t="s">
        <v>592</v>
      </c>
      <c r="F386" s="314"/>
      <c r="G386" s="314"/>
      <c r="H386" s="628" t="s">
        <v>593</v>
      </c>
      <c r="I386" s="830"/>
      <c r="J386" s="306"/>
      <c r="K386" s="306"/>
      <c r="L386" s="306"/>
      <c r="M386" s="296"/>
      <c r="N386" s="296"/>
      <c r="O386" s="296"/>
      <c r="P386" s="296"/>
      <c r="Q386" s="296"/>
      <c r="R386" s="296"/>
      <c r="S386" s="296"/>
      <c r="T386" s="296"/>
      <c r="U386" s="296"/>
      <c r="V386" s="296"/>
      <c r="W386" s="296"/>
      <c r="X386" s="296"/>
      <c r="Y386" s="296"/>
      <c r="Z386" s="296"/>
      <c r="AA386" s="296"/>
      <c r="AB386" s="296"/>
      <c r="AC386" s="296"/>
      <c r="AD386" s="296"/>
      <c r="AE386" s="296"/>
      <c r="AF386" s="296"/>
      <c r="AG386" s="296"/>
      <c r="AH386" s="296"/>
      <c r="AI386" s="70"/>
    </row>
    <row r="387" spans="1:35" ht="15.75" customHeight="1">
      <c r="A387" s="107"/>
      <c r="B387" s="637" t="s">
        <v>622</v>
      </c>
      <c r="C387" s="829"/>
      <c r="D387" s="829"/>
      <c r="E387" s="829"/>
      <c r="F387" s="829"/>
      <c r="G387" s="829"/>
      <c r="H387" s="829"/>
      <c r="I387" s="830"/>
      <c r="J387" s="306"/>
      <c r="K387" s="306"/>
      <c r="L387" s="306"/>
      <c r="M387" s="296"/>
      <c r="N387" s="296"/>
      <c r="O387" s="296"/>
      <c r="P387" s="296"/>
      <c r="Q387" s="296"/>
      <c r="R387" s="296"/>
      <c r="S387" s="296"/>
      <c r="T387" s="296"/>
      <c r="U387" s="296"/>
      <c r="V387" s="296"/>
      <c r="W387" s="296"/>
      <c r="X387" s="296"/>
      <c r="Y387" s="296"/>
      <c r="Z387" s="296"/>
      <c r="AA387" s="296"/>
      <c r="AB387" s="296"/>
      <c r="AC387" s="296"/>
      <c r="AD387" s="296"/>
      <c r="AE387" s="296"/>
      <c r="AF387" s="296"/>
      <c r="AG387" s="296"/>
      <c r="AH387" s="296"/>
      <c r="AI387" s="70"/>
    </row>
    <row r="388" spans="1:35" ht="15.75" customHeight="1">
      <c r="A388" s="107"/>
      <c r="B388" s="112" t="s">
        <v>589</v>
      </c>
      <c r="C388" s="194" t="s">
        <v>616</v>
      </c>
      <c r="D388" s="85" t="s">
        <v>911</v>
      </c>
      <c r="E388" s="176" t="s">
        <v>592</v>
      </c>
      <c r="F388" s="314" t="s">
        <v>730</v>
      </c>
      <c r="G388" s="314" t="s">
        <v>731</v>
      </c>
      <c r="H388" s="616" t="s">
        <v>593</v>
      </c>
      <c r="I388" s="830"/>
      <c r="J388" s="306"/>
      <c r="K388" s="306"/>
      <c r="L388" s="306"/>
      <c r="M388" s="296"/>
      <c r="N388" s="296"/>
      <c r="O388" s="296"/>
      <c r="P388" s="296"/>
      <c r="Q388" s="296"/>
      <c r="R388" s="296"/>
      <c r="S388" s="296"/>
      <c r="T388" s="296"/>
      <c r="U388" s="296"/>
      <c r="V388" s="296"/>
      <c r="W388" s="296"/>
      <c r="X388" s="296"/>
      <c r="Y388" s="296"/>
      <c r="Z388" s="296"/>
      <c r="AA388" s="296"/>
      <c r="AB388" s="296"/>
      <c r="AC388" s="296"/>
      <c r="AD388" s="296"/>
      <c r="AE388" s="296"/>
      <c r="AF388" s="296"/>
      <c r="AG388" s="296"/>
      <c r="AH388" s="296"/>
      <c r="AI388" s="70"/>
    </row>
    <row r="389" spans="1:35" ht="15.75" customHeight="1">
      <c r="A389" s="107"/>
      <c r="B389" s="112" t="s">
        <v>621</v>
      </c>
      <c r="C389" s="194" t="s">
        <v>912</v>
      </c>
      <c r="D389" s="191">
        <v>50000</v>
      </c>
      <c r="E389" s="213">
        <f>D389/D$398</f>
        <v>0.21551724137931033</v>
      </c>
      <c r="F389" s="117">
        <f>SUM(J389:AH389)</f>
        <v>0</v>
      </c>
      <c r="G389" s="316">
        <f>F389/D389</f>
        <v>0</v>
      </c>
      <c r="H389" s="616" t="s">
        <v>623</v>
      </c>
      <c r="I389" s="830"/>
      <c r="J389" s="306"/>
      <c r="K389" s="306"/>
      <c r="L389" s="306"/>
      <c r="M389" s="296"/>
      <c r="N389" s="296"/>
      <c r="O389" s="296"/>
      <c r="P389" s="296"/>
      <c r="Q389" s="296"/>
      <c r="R389" s="296"/>
      <c r="S389" s="296"/>
      <c r="T389" s="296"/>
      <c r="U389" s="296"/>
      <c r="V389" s="296"/>
      <c r="W389" s="296"/>
      <c r="X389" s="296"/>
      <c r="Y389" s="296"/>
      <c r="Z389" s="296"/>
      <c r="AA389" s="296"/>
      <c r="AB389" s="296"/>
      <c r="AC389" s="296"/>
      <c r="AD389" s="296"/>
      <c r="AE389" s="296"/>
      <c r="AF389" s="296"/>
      <c r="AG389" s="296"/>
      <c r="AH389" s="296"/>
      <c r="AI389" s="70"/>
    </row>
    <row r="390" spans="1:35" ht="15.75" customHeight="1">
      <c r="A390" s="107"/>
      <c r="B390" s="617" t="s">
        <v>579</v>
      </c>
      <c r="C390" s="830"/>
      <c r="D390" s="192">
        <f>D389</f>
        <v>50000</v>
      </c>
      <c r="E390" s="214">
        <f>D390/D$398</f>
        <v>0.21551724137931033</v>
      </c>
      <c r="F390" s="327"/>
      <c r="G390" s="327"/>
      <c r="H390" s="789"/>
      <c r="I390" s="830"/>
      <c r="J390" s="306"/>
      <c r="K390" s="306"/>
      <c r="L390" s="306"/>
      <c r="M390" s="296"/>
      <c r="N390" s="296"/>
      <c r="O390" s="296"/>
      <c r="P390" s="296"/>
      <c r="Q390" s="296"/>
      <c r="R390" s="296"/>
      <c r="S390" s="296"/>
      <c r="T390" s="296"/>
      <c r="U390" s="296"/>
      <c r="V390" s="296"/>
      <c r="W390" s="296"/>
      <c r="X390" s="296"/>
      <c r="Y390" s="296"/>
      <c r="Z390" s="296"/>
      <c r="AA390" s="296"/>
      <c r="AB390" s="296"/>
      <c r="AC390" s="296"/>
      <c r="AD390" s="296"/>
      <c r="AE390" s="296"/>
      <c r="AF390" s="296"/>
      <c r="AG390" s="296"/>
      <c r="AH390" s="296"/>
      <c r="AI390" s="70"/>
    </row>
    <row r="391" spans="1:35" ht="15.75" customHeight="1">
      <c r="A391" s="107"/>
      <c r="B391" s="637" t="s">
        <v>913</v>
      </c>
      <c r="C391" s="829"/>
      <c r="D391" s="829"/>
      <c r="E391" s="829"/>
      <c r="F391" s="829"/>
      <c r="G391" s="829"/>
      <c r="H391" s="829"/>
      <c r="I391" s="830"/>
      <c r="J391" s="306"/>
      <c r="K391" s="306"/>
      <c r="L391" s="306"/>
      <c r="M391" s="296"/>
      <c r="N391" s="296"/>
      <c r="O391" s="296"/>
      <c r="P391" s="296"/>
      <c r="Q391" s="296"/>
      <c r="R391" s="296"/>
      <c r="S391" s="296"/>
      <c r="T391" s="296"/>
      <c r="U391" s="296"/>
      <c r="V391" s="296"/>
      <c r="W391" s="296"/>
      <c r="X391" s="296"/>
      <c r="Y391" s="296"/>
      <c r="Z391" s="296"/>
      <c r="AA391" s="296"/>
      <c r="AB391" s="296"/>
      <c r="AC391" s="296"/>
      <c r="AD391" s="296"/>
      <c r="AE391" s="296"/>
      <c r="AF391" s="296"/>
      <c r="AG391" s="296"/>
      <c r="AH391" s="296"/>
      <c r="AI391" s="70"/>
    </row>
    <row r="392" spans="1:35" ht="15.75" customHeight="1">
      <c r="A392" s="107"/>
      <c r="B392" s="109" t="s">
        <v>589</v>
      </c>
      <c r="C392" s="109" t="s">
        <v>590</v>
      </c>
      <c r="D392" s="216" t="s">
        <v>591</v>
      </c>
      <c r="E392" s="176" t="s">
        <v>592</v>
      </c>
      <c r="F392" s="314" t="s">
        <v>730</v>
      </c>
      <c r="G392" s="314" t="s">
        <v>731</v>
      </c>
      <c r="H392" s="628" t="s">
        <v>593</v>
      </c>
      <c r="I392" s="830"/>
      <c r="J392" s="306"/>
      <c r="K392" s="306"/>
      <c r="L392" s="306"/>
      <c r="M392" s="296"/>
      <c r="N392" s="296"/>
      <c r="O392" s="296"/>
      <c r="P392" s="296"/>
      <c r="Q392" s="296"/>
      <c r="R392" s="296"/>
      <c r="S392" s="296"/>
      <c r="T392" s="296"/>
      <c r="U392" s="296"/>
      <c r="V392" s="296"/>
      <c r="W392" s="296"/>
      <c r="X392" s="296"/>
      <c r="Y392" s="296"/>
      <c r="Z392" s="296"/>
      <c r="AA392" s="296"/>
      <c r="AB392" s="296"/>
      <c r="AC392" s="296"/>
      <c r="AD392" s="296"/>
      <c r="AE392" s="296"/>
      <c r="AF392" s="296"/>
      <c r="AG392" s="296"/>
      <c r="AH392" s="296"/>
      <c r="AI392" s="70"/>
    </row>
    <row r="393" spans="1:35" ht="15.75" customHeight="1">
      <c r="A393" s="107"/>
      <c r="B393" s="112" t="s">
        <v>626</v>
      </c>
      <c r="C393" s="112" t="s">
        <v>627</v>
      </c>
      <c r="D393" s="117">
        <v>133000</v>
      </c>
      <c r="E393" s="213">
        <f t="shared" ref="E393:E398" si="21">D393/D$398</f>
        <v>0.57327586206896552</v>
      </c>
      <c r="F393" s="117">
        <f>SUM(J393:AH393)</f>
        <v>0</v>
      </c>
      <c r="G393" s="316">
        <f>F393/D393</f>
        <v>0</v>
      </c>
      <c r="H393" s="646" t="s">
        <v>914</v>
      </c>
      <c r="I393" s="830"/>
      <c r="J393" s="306"/>
      <c r="K393" s="306"/>
      <c r="L393" s="306"/>
      <c r="M393" s="296"/>
      <c r="N393" s="296"/>
      <c r="O393" s="296"/>
      <c r="P393" s="296"/>
      <c r="Q393" s="296"/>
      <c r="R393" s="296"/>
      <c r="S393" s="296"/>
      <c r="T393" s="296"/>
      <c r="U393" s="296"/>
      <c r="V393" s="296"/>
      <c r="W393" s="296"/>
      <c r="X393" s="296"/>
      <c r="Y393" s="296"/>
      <c r="Z393" s="296"/>
      <c r="AA393" s="296"/>
      <c r="AB393" s="296"/>
      <c r="AC393" s="296"/>
      <c r="AD393" s="296"/>
      <c r="AE393" s="296"/>
      <c r="AF393" s="296"/>
      <c r="AG393" s="296"/>
      <c r="AH393" s="296"/>
      <c r="AI393" s="70"/>
    </row>
    <row r="394" spans="1:35" ht="15.75" customHeight="1">
      <c r="A394" s="107"/>
      <c r="B394" s="112" t="s">
        <v>620</v>
      </c>
      <c r="C394" s="112" t="s">
        <v>699</v>
      </c>
      <c r="D394" s="117">
        <v>40000</v>
      </c>
      <c r="E394" s="213">
        <f t="shared" si="21"/>
        <v>0.17241379310344829</v>
      </c>
      <c r="F394" s="117">
        <f>SUM(J394:AH394)</f>
        <v>0</v>
      </c>
      <c r="G394" s="316">
        <f>F394/D394</f>
        <v>0</v>
      </c>
      <c r="H394" s="600" t="s">
        <v>915</v>
      </c>
      <c r="I394" s="830"/>
      <c r="J394" s="306"/>
      <c r="K394" s="306"/>
      <c r="L394" s="306"/>
      <c r="M394" s="296"/>
      <c r="N394" s="296"/>
      <c r="O394" s="296"/>
      <c r="P394" s="296"/>
      <c r="Q394" s="296"/>
      <c r="R394" s="296"/>
      <c r="S394" s="296"/>
      <c r="T394" s="296"/>
      <c r="U394" s="296"/>
      <c r="V394" s="296"/>
      <c r="W394" s="296"/>
      <c r="X394" s="296"/>
      <c r="Y394" s="296"/>
      <c r="Z394" s="296"/>
      <c r="AA394" s="296"/>
      <c r="AB394" s="296"/>
      <c r="AC394" s="296"/>
      <c r="AD394" s="296"/>
      <c r="AE394" s="296"/>
      <c r="AF394" s="296"/>
      <c r="AG394" s="296"/>
      <c r="AH394" s="296"/>
      <c r="AI394" s="70"/>
    </row>
    <row r="395" spans="1:35" ht="15.75" customHeight="1">
      <c r="A395" s="107"/>
      <c r="B395" s="112" t="s">
        <v>625</v>
      </c>
      <c r="C395" s="112" t="s">
        <v>699</v>
      </c>
      <c r="D395" s="117">
        <v>9000</v>
      </c>
      <c r="E395" s="213">
        <f t="shared" si="21"/>
        <v>3.8793103448275863E-2</v>
      </c>
      <c r="F395" s="117">
        <f>SUM(J395:AH395)</f>
        <v>0</v>
      </c>
      <c r="G395" s="316">
        <f>F395/D395</f>
        <v>0</v>
      </c>
      <c r="H395" s="600" t="s">
        <v>916</v>
      </c>
      <c r="I395" s="830"/>
      <c r="J395" s="306"/>
      <c r="K395" s="306"/>
      <c r="L395" s="306"/>
      <c r="M395" s="296"/>
      <c r="N395" s="296"/>
      <c r="O395" s="296"/>
      <c r="P395" s="296"/>
      <c r="Q395" s="296"/>
      <c r="R395" s="296"/>
      <c r="S395" s="296"/>
      <c r="T395" s="296"/>
      <c r="U395" s="296"/>
      <c r="V395" s="296"/>
      <c r="W395" s="296"/>
      <c r="X395" s="296"/>
      <c r="Y395" s="296"/>
      <c r="Z395" s="296"/>
      <c r="AA395" s="296"/>
      <c r="AB395" s="296"/>
      <c r="AC395" s="296"/>
      <c r="AD395" s="296"/>
      <c r="AE395" s="296"/>
      <c r="AF395" s="296"/>
      <c r="AG395" s="296"/>
      <c r="AH395" s="296"/>
      <c r="AI395" s="70"/>
    </row>
    <row r="396" spans="1:35" ht="15.75" customHeight="1">
      <c r="A396" s="107"/>
      <c r="B396" s="594" t="s">
        <v>579</v>
      </c>
      <c r="C396" s="830"/>
      <c r="D396" s="192">
        <f>SUM(D393:D395)</f>
        <v>182000</v>
      </c>
      <c r="E396" s="214">
        <f t="shared" si="21"/>
        <v>0.78448275862068961</v>
      </c>
      <c r="F396" s="327"/>
      <c r="G396" s="327"/>
      <c r="H396" s="594"/>
      <c r="I396" s="830"/>
      <c r="J396" s="306"/>
      <c r="K396" s="306"/>
      <c r="L396" s="306"/>
      <c r="M396" s="296"/>
      <c r="N396" s="296"/>
      <c r="O396" s="296"/>
      <c r="P396" s="296"/>
      <c r="Q396" s="296"/>
      <c r="R396" s="296"/>
      <c r="S396" s="296"/>
      <c r="T396" s="296"/>
      <c r="U396" s="296"/>
      <c r="V396" s="296"/>
      <c r="W396" s="296"/>
      <c r="X396" s="296"/>
      <c r="Y396" s="296"/>
      <c r="Z396" s="296"/>
      <c r="AA396" s="296"/>
      <c r="AB396" s="296"/>
      <c r="AC396" s="296"/>
      <c r="AD396" s="296"/>
      <c r="AE396" s="296"/>
      <c r="AF396" s="296"/>
      <c r="AG396" s="296"/>
      <c r="AH396" s="296"/>
      <c r="AI396" s="70"/>
    </row>
    <row r="397" spans="1:35" ht="15.75" customHeight="1">
      <c r="A397" s="107"/>
      <c r="B397" s="618" t="s">
        <v>917</v>
      </c>
      <c r="C397" s="830"/>
      <c r="D397" s="189">
        <f>D390+D396</f>
        <v>232000</v>
      </c>
      <c r="E397" s="217">
        <f t="shared" si="21"/>
        <v>1</v>
      </c>
      <c r="F397" s="329"/>
      <c r="G397" s="329"/>
      <c r="H397" s="618"/>
      <c r="I397" s="830"/>
      <c r="J397" s="306"/>
      <c r="K397" s="306"/>
      <c r="L397" s="306"/>
      <c r="M397" s="296"/>
      <c r="N397" s="296"/>
      <c r="O397" s="296"/>
      <c r="P397" s="296"/>
      <c r="Q397" s="296"/>
      <c r="R397" s="296"/>
      <c r="S397" s="296"/>
      <c r="T397" s="296"/>
      <c r="U397" s="296"/>
      <c r="V397" s="296"/>
      <c r="W397" s="296"/>
      <c r="X397" s="296"/>
      <c r="Y397" s="296"/>
      <c r="Z397" s="296"/>
      <c r="AA397" s="296"/>
      <c r="AB397" s="296"/>
      <c r="AC397" s="296"/>
      <c r="AD397" s="296"/>
      <c r="AE397" s="296"/>
      <c r="AF397" s="296"/>
      <c r="AG397" s="296"/>
      <c r="AH397" s="296"/>
      <c r="AI397" s="70"/>
    </row>
    <row r="398" spans="1:35" ht="15.75" customHeight="1">
      <c r="A398" s="107"/>
      <c r="B398" s="621" t="s">
        <v>572</v>
      </c>
      <c r="C398" s="830"/>
      <c r="D398" s="178">
        <f>D397</f>
        <v>232000</v>
      </c>
      <c r="E398" s="215">
        <f t="shared" si="21"/>
        <v>1</v>
      </c>
      <c r="F398" s="328"/>
      <c r="G398" s="328"/>
      <c r="H398" s="621"/>
      <c r="I398" s="830"/>
      <c r="J398" s="306"/>
      <c r="K398" s="306"/>
      <c r="L398" s="306"/>
      <c r="M398" s="296"/>
      <c r="N398" s="296"/>
      <c r="O398" s="296"/>
      <c r="P398" s="296"/>
      <c r="Q398" s="296"/>
      <c r="R398" s="296"/>
      <c r="S398" s="296"/>
      <c r="T398" s="296"/>
      <c r="U398" s="296"/>
      <c r="V398" s="296"/>
      <c r="W398" s="296"/>
      <c r="X398" s="296"/>
      <c r="Y398" s="296"/>
      <c r="Z398" s="296"/>
      <c r="AA398" s="296"/>
      <c r="AB398" s="296"/>
      <c r="AC398" s="296"/>
      <c r="AD398" s="296"/>
      <c r="AE398" s="296"/>
      <c r="AF398" s="296"/>
      <c r="AG398" s="296"/>
      <c r="AH398" s="296"/>
      <c r="AI398" s="70"/>
    </row>
    <row r="399" spans="1:35" ht="15.75" customHeight="1">
      <c r="A399" s="107"/>
      <c r="B399" s="604" t="s">
        <v>758</v>
      </c>
      <c r="C399" s="829"/>
      <c r="D399" s="829"/>
      <c r="E399" s="829"/>
      <c r="F399" s="829"/>
      <c r="G399" s="829"/>
      <c r="H399" s="829"/>
      <c r="I399" s="830"/>
      <c r="J399" s="306"/>
      <c r="K399" s="306"/>
      <c r="L399" s="306"/>
      <c r="M399" s="296"/>
      <c r="N399" s="296"/>
      <c r="O399" s="296"/>
      <c r="P399" s="296"/>
      <c r="Q399" s="296"/>
      <c r="R399" s="296"/>
      <c r="S399" s="296"/>
      <c r="T399" s="296"/>
      <c r="U399" s="296"/>
      <c r="V399" s="296"/>
      <c r="W399" s="296"/>
      <c r="X399" s="296"/>
      <c r="Y399" s="296"/>
      <c r="Z399" s="296"/>
      <c r="AA399" s="296"/>
      <c r="AB399" s="296"/>
      <c r="AC399" s="296"/>
      <c r="AD399" s="296"/>
      <c r="AE399" s="296"/>
      <c r="AF399" s="296"/>
      <c r="AG399" s="296"/>
      <c r="AH399" s="296"/>
      <c r="AI399" s="70"/>
    </row>
    <row r="400" spans="1:35" ht="15.75" customHeight="1">
      <c r="A400" s="107"/>
      <c r="B400" s="109" t="s">
        <v>642</v>
      </c>
      <c r="C400" s="109" t="s">
        <v>616</v>
      </c>
      <c r="D400" s="175" t="s">
        <v>591</v>
      </c>
      <c r="E400" s="176" t="s">
        <v>592</v>
      </c>
      <c r="F400" s="314" t="s">
        <v>730</v>
      </c>
      <c r="G400" s="314" t="s">
        <v>731</v>
      </c>
      <c r="H400" s="607" t="s">
        <v>593</v>
      </c>
      <c r="I400" s="830"/>
      <c r="J400" s="306"/>
      <c r="K400" s="306"/>
      <c r="L400" s="306"/>
      <c r="M400" s="296"/>
      <c r="N400" s="296"/>
      <c r="O400" s="296"/>
      <c r="P400" s="296"/>
      <c r="Q400" s="296"/>
      <c r="R400" s="296"/>
      <c r="S400" s="296"/>
      <c r="T400" s="296"/>
      <c r="U400" s="296"/>
      <c r="V400" s="296"/>
      <c r="W400" s="296"/>
      <c r="X400" s="296"/>
      <c r="Y400" s="296"/>
      <c r="Z400" s="296"/>
      <c r="AA400" s="296"/>
      <c r="AB400" s="296"/>
      <c r="AC400" s="296"/>
      <c r="AD400" s="296"/>
      <c r="AE400" s="296"/>
      <c r="AF400" s="296"/>
      <c r="AG400" s="296"/>
      <c r="AH400" s="296"/>
      <c r="AI400" s="70"/>
    </row>
    <row r="401" spans="1:35" ht="15.75" customHeight="1">
      <c r="A401" s="107"/>
      <c r="B401" s="632" t="s">
        <v>672</v>
      </c>
      <c r="C401" s="194" t="s">
        <v>918</v>
      </c>
      <c r="D401" s="191">
        <v>4500</v>
      </c>
      <c r="E401" s="213">
        <f>D401/D$450</f>
        <v>1.1595218647172957E-2</v>
      </c>
      <c r="F401" s="117">
        <f>SUM(J401:AH401)</f>
        <v>0</v>
      </c>
      <c r="G401" s="316">
        <f>F401/D401</f>
        <v>0</v>
      </c>
      <c r="H401" s="600" t="s">
        <v>919</v>
      </c>
      <c r="I401" s="830"/>
      <c r="J401" s="306"/>
      <c r="K401" s="306"/>
      <c r="L401" s="306"/>
      <c r="M401" s="296"/>
      <c r="N401" s="296"/>
      <c r="O401" s="296"/>
      <c r="P401" s="296"/>
      <c r="Q401" s="296"/>
      <c r="R401" s="296"/>
      <c r="S401" s="296"/>
      <c r="T401" s="296"/>
      <c r="U401" s="296"/>
      <c r="V401" s="296"/>
      <c r="W401" s="296"/>
      <c r="X401" s="296"/>
      <c r="Y401" s="296"/>
      <c r="Z401" s="296"/>
      <c r="AA401" s="296"/>
      <c r="AB401" s="296"/>
      <c r="AC401" s="296"/>
      <c r="AD401" s="296"/>
      <c r="AE401" s="296"/>
      <c r="AF401" s="296"/>
      <c r="AG401" s="296"/>
      <c r="AH401" s="296"/>
      <c r="AI401" s="70"/>
    </row>
    <row r="402" spans="1:35" ht="15.75" customHeight="1">
      <c r="A402" s="107"/>
      <c r="B402" s="849"/>
      <c r="C402" s="194" t="s">
        <v>831</v>
      </c>
      <c r="D402" s="191">
        <v>1000</v>
      </c>
      <c r="E402" s="213">
        <f>D402/D$450</f>
        <v>2.5767152549273239E-3</v>
      </c>
      <c r="F402" s="117">
        <f>SUM(J402:AH402)</f>
        <v>0</v>
      </c>
      <c r="G402" s="316">
        <f>F402/D402</f>
        <v>0</v>
      </c>
      <c r="H402" s="600" t="s">
        <v>920</v>
      </c>
      <c r="I402" s="830"/>
      <c r="J402" s="306"/>
      <c r="K402" s="306"/>
      <c r="L402" s="306"/>
      <c r="M402" s="296"/>
      <c r="N402" s="296"/>
      <c r="O402" s="296"/>
      <c r="P402" s="296"/>
      <c r="Q402" s="296"/>
      <c r="R402" s="296"/>
      <c r="S402" s="296"/>
      <c r="T402" s="296"/>
      <c r="U402" s="296"/>
      <c r="V402" s="296"/>
      <c r="W402" s="296"/>
      <c r="X402" s="296"/>
      <c r="Y402" s="296"/>
      <c r="Z402" s="296"/>
      <c r="AA402" s="296"/>
      <c r="AB402" s="296"/>
      <c r="AC402" s="296"/>
      <c r="AD402" s="296"/>
      <c r="AE402" s="296"/>
      <c r="AF402" s="296"/>
      <c r="AG402" s="296"/>
      <c r="AH402" s="296"/>
      <c r="AI402" s="70"/>
    </row>
    <row r="403" spans="1:35" ht="15.75" customHeight="1">
      <c r="A403" s="107"/>
      <c r="B403" s="839"/>
      <c r="C403" s="194" t="s">
        <v>806</v>
      </c>
      <c r="D403" s="191">
        <v>500</v>
      </c>
      <c r="E403" s="213">
        <f>D403/D$450</f>
        <v>1.2883576274636619E-3</v>
      </c>
      <c r="F403" s="117">
        <f>SUM(J403:AH403)</f>
        <v>50</v>
      </c>
      <c r="G403" s="316">
        <f>F403/D403</f>
        <v>0.1</v>
      </c>
      <c r="H403" s="600" t="s">
        <v>921</v>
      </c>
      <c r="I403" s="830"/>
      <c r="J403" s="315">
        <v>50</v>
      </c>
      <c r="K403" s="306"/>
      <c r="L403" s="306"/>
      <c r="M403" s="296"/>
      <c r="N403" s="296"/>
      <c r="O403" s="296"/>
      <c r="P403" s="296"/>
      <c r="Q403" s="296"/>
      <c r="R403" s="296"/>
      <c r="S403" s="296"/>
      <c r="T403" s="296"/>
      <c r="U403" s="296"/>
      <c r="V403" s="296"/>
      <c r="W403" s="296"/>
      <c r="X403" s="296"/>
      <c r="Y403" s="296"/>
      <c r="Z403" s="296"/>
      <c r="AA403" s="296"/>
      <c r="AB403" s="296"/>
      <c r="AC403" s="296"/>
      <c r="AD403" s="296"/>
      <c r="AE403" s="296"/>
      <c r="AF403" s="296"/>
      <c r="AG403" s="296"/>
      <c r="AH403" s="296"/>
      <c r="AI403" s="70"/>
    </row>
    <row r="404" spans="1:35" ht="15.75" customHeight="1">
      <c r="A404" s="107"/>
      <c r="B404" s="594" t="s">
        <v>579</v>
      </c>
      <c r="C404" s="830"/>
      <c r="D404" s="192">
        <f>SUM(D401:D403)</f>
        <v>6000</v>
      </c>
      <c r="E404" s="214">
        <f>D404/D$450</f>
        <v>1.5460291529563942E-2</v>
      </c>
      <c r="F404" s="327"/>
      <c r="G404" s="327"/>
      <c r="H404" s="594"/>
      <c r="I404" s="830"/>
      <c r="J404" s="306"/>
      <c r="K404" s="306"/>
      <c r="L404" s="306"/>
      <c r="M404" s="296"/>
      <c r="N404" s="296"/>
      <c r="O404" s="296"/>
      <c r="P404" s="296"/>
      <c r="Q404" s="296"/>
      <c r="R404" s="296"/>
      <c r="S404" s="296"/>
      <c r="T404" s="296"/>
      <c r="U404" s="296"/>
      <c r="V404" s="296"/>
      <c r="W404" s="296"/>
      <c r="X404" s="296"/>
      <c r="Y404" s="296"/>
      <c r="Z404" s="296"/>
      <c r="AA404" s="296"/>
      <c r="AB404" s="296"/>
      <c r="AC404" s="296"/>
      <c r="AD404" s="296"/>
      <c r="AE404" s="296"/>
      <c r="AF404" s="296"/>
      <c r="AG404" s="296"/>
      <c r="AH404" s="296"/>
      <c r="AI404" s="70"/>
    </row>
    <row r="405" spans="1:35" ht="15.75" customHeight="1">
      <c r="A405" s="107"/>
      <c r="B405" s="637" t="s">
        <v>622</v>
      </c>
      <c r="C405" s="829"/>
      <c r="D405" s="829"/>
      <c r="E405" s="829"/>
      <c r="F405" s="829"/>
      <c r="G405" s="829"/>
      <c r="H405" s="829"/>
      <c r="I405" s="830"/>
      <c r="J405" s="306"/>
      <c r="K405" s="306"/>
      <c r="L405" s="306"/>
      <c r="M405" s="296"/>
      <c r="N405" s="296"/>
      <c r="O405" s="296"/>
      <c r="P405" s="296"/>
      <c r="Q405" s="296"/>
      <c r="R405" s="296"/>
      <c r="S405" s="296"/>
      <c r="T405" s="296"/>
      <c r="U405" s="296"/>
      <c r="V405" s="296"/>
      <c r="W405" s="296"/>
      <c r="X405" s="296"/>
      <c r="Y405" s="296"/>
      <c r="Z405" s="296"/>
      <c r="AA405" s="296"/>
      <c r="AB405" s="296"/>
      <c r="AC405" s="296"/>
      <c r="AD405" s="296"/>
      <c r="AE405" s="296"/>
      <c r="AF405" s="296"/>
      <c r="AG405" s="296"/>
      <c r="AH405" s="296"/>
      <c r="AI405" s="70"/>
    </row>
    <row r="406" spans="1:35" ht="15.75" customHeight="1">
      <c r="A406" s="107"/>
      <c r="B406" s="109" t="s">
        <v>642</v>
      </c>
      <c r="C406" s="109" t="s">
        <v>616</v>
      </c>
      <c r="D406" s="175" t="s">
        <v>591</v>
      </c>
      <c r="E406" s="176" t="s">
        <v>592</v>
      </c>
      <c r="F406" s="314" t="s">
        <v>730</v>
      </c>
      <c r="G406" s="314" t="s">
        <v>731</v>
      </c>
      <c r="H406" s="607" t="s">
        <v>593</v>
      </c>
      <c r="I406" s="830"/>
      <c r="J406" s="306"/>
      <c r="K406" s="306"/>
      <c r="L406" s="306"/>
      <c r="M406" s="296"/>
      <c r="N406" s="296"/>
      <c r="O406" s="296"/>
      <c r="P406" s="296"/>
      <c r="Q406" s="296"/>
      <c r="R406" s="296"/>
      <c r="S406" s="296"/>
      <c r="T406" s="296"/>
      <c r="U406" s="296"/>
      <c r="V406" s="296"/>
      <c r="W406" s="296"/>
      <c r="X406" s="296"/>
      <c r="Y406" s="296"/>
      <c r="Z406" s="296"/>
      <c r="AA406" s="296"/>
      <c r="AB406" s="296"/>
      <c r="AC406" s="296"/>
      <c r="AD406" s="296"/>
      <c r="AE406" s="296"/>
      <c r="AF406" s="296"/>
      <c r="AG406" s="296"/>
      <c r="AH406" s="296"/>
      <c r="AI406" s="70"/>
    </row>
    <row r="407" spans="1:35" ht="15.75" customHeight="1">
      <c r="A407" s="107"/>
      <c r="B407" s="632" t="s">
        <v>672</v>
      </c>
      <c r="C407" s="194" t="s">
        <v>736</v>
      </c>
      <c r="D407" s="191">
        <v>2000</v>
      </c>
      <c r="E407" s="213">
        <f t="shared" ref="E407:E415" si="22">D407/D$450</f>
        <v>5.1534305098546477E-3</v>
      </c>
      <c r="F407" s="117">
        <f>SUM(J407:AH407)</f>
        <v>0</v>
      </c>
      <c r="G407" s="316">
        <f>F407/D407</f>
        <v>0</v>
      </c>
      <c r="H407" s="600" t="s">
        <v>922</v>
      </c>
      <c r="I407" s="830"/>
      <c r="J407" s="306"/>
      <c r="K407" s="306"/>
      <c r="L407" s="306"/>
      <c r="M407" s="296"/>
      <c r="N407" s="296"/>
      <c r="O407" s="296"/>
      <c r="P407" s="296"/>
      <c r="Q407" s="296"/>
      <c r="R407" s="296"/>
      <c r="S407" s="296"/>
      <c r="T407" s="296"/>
      <c r="U407" s="296"/>
      <c r="V407" s="296"/>
      <c r="W407" s="296"/>
      <c r="X407" s="296"/>
      <c r="Y407" s="296"/>
      <c r="Z407" s="296"/>
      <c r="AA407" s="296"/>
      <c r="AB407" s="296"/>
      <c r="AC407" s="296"/>
      <c r="AD407" s="296"/>
      <c r="AE407" s="296"/>
      <c r="AF407" s="296"/>
      <c r="AG407" s="296"/>
      <c r="AH407" s="296"/>
      <c r="AI407" s="70"/>
    </row>
    <row r="408" spans="1:35" ht="15.75" customHeight="1">
      <c r="A408" s="107"/>
      <c r="B408" s="839"/>
      <c r="C408" s="194" t="s">
        <v>759</v>
      </c>
      <c r="D408" s="191">
        <v>200</v>
      </c>
      <c r="E408" s="213">
        <f t="shared" si="22"/>
        <v>5.1534305098546479E-4</v>
      </c>
      <c r="F408" s="117">
        <f>SUM(J408:AH408)</f>
        <v>0</v>
      </c>
      <c r="G408" s="316">
        <f>F408/D408</f>
        <v>0</v>
      </c>
      <c r="H408" s="600" t="s">
        <v>923</v>
      </c>
      <c r="I408" s="830"/>
      <c r="J408" s="306"/>
      <c r="K408" s="306"/>
      <c r="L408" s="306"/>
      <c r="M408" s="296"/>
      <c r="N408" s="296"/>
      <c r="O408" s="296"/>
      <c r="P408" s="296"/>
      <c r="Q408" s="296"/>
      <c r="R408" s="296"/>
      <c r="S408" s="296"/>
      <c r="T408" s="296"/>
      <c r="U408" s="296"/>
      <c r="V408" s="296"/>
      <c r="W408" s="296"/>
      <c r="X408" s="296"/>
      <c r="Y408" s="296"/>
      <c r="Z408" s="296"/>
      <c r="AA408" s="296"/>
      <c r="AB408" s="296"/>
      <c r="AC408" s="296"/>
      <c r="AD408" s="296"/>
      <c r="AE408" s="296"/>
      <c r="AF408" s="296"/>
      <c r="AG408" s="296"/>
      <c r="AH408" s="296"/>
      <c r="AI408" s="70"/>
    </row>
    <row r="409" spans="1:35" ht="15.75" customHeight="1">
      <c r="A409" s="107"/>
      <c r="B409" s="594" t="s">
        <v>579</v>
      </c>
      <c r="C409" s="830"/>
      <c r="D409" s="192">
        <f>SUM(D407:D408)</f>
        <v>2200</v>
      </c>
      <c r="E409" s="214">
        <f t="shared" si="22"/>
        <v>5.6687735608401124E-3</v>
      </c>
      <c r="F409" s="327"/>
      <c r="G409" s="327"/>
      <c r="H409" s="594"/>
      <c r="I409" s="830"/>
      <c r="J409" s="306"/>
      <c r="K409" s="306"/>
      <c r="L409" s="306"/>
      <c r="M409" s="296"/>
      <c r="N409" s="296"/>
      <c r="O409" s="296"/>
      <c r="P409" s="296"/>
      <c r="Q409" s="296"/>
      <c r="R409" s="296"/>
      <c r="S409" s="296"/>
      <c r="T409" s="296"/>
      <c r="U409" s="296"/>
      <c r="V409" s="296"/>
      <c r="W409" s="296"/>
      <c r="X409" s="296"/>
      <c r="Y409" s="296"/>
      <c r="Z409" s="296"/>
      <c r="AA409" s="296"/>
      <c r="AB409" s="296"/>
      <c r="AC409" s="296"/>
      <c r="AD409" s="296"/>
      <c r="AE409" s="296"/>
      <c r="AF409" s="296"/>
      <c r="AG409" s="296"/>
      <c r="AH409" s="296"/>
      <c r="AI409" s="70"/>
    </row>
    <row r="410" spans="1:35" ht="15.75" customHeight="1">
      <c r="A410" s="107"/>
      <c r="B410" s="632" t="s">
        <v>720</v>
      </c>
      <c r="C410" s="194" t="s">
        <v>924</v>
      </c>
      <c r="D410" s="191">
        <v>63000</v>
      </c>
      <c r="E410" s="213">
        <f t="shared" si="22"/>
        <v>0.16233306106042139</v>
      </c>
      <c r="F410" s="117">
        <f>SUM(J410:AH410)</f>
        <v>0</v>
      </c>
      <c r="G410" s="316">
        <f>F410/D410</f>
        <v>0</v>
      </c>
      <c r="H410" s="600" t="s">
        <v>925</v>
      </c>
      <c r="I410" s="830"/>
      <c r="J410" s="306"/>
      <c r="K410" s="306"/>
      <c r="L410" s="306"/>
      <c r="M410" s="296"/>
      <c r="N410" s="296"/>
      <c r="O410" s="296"/>
      <c r="P410" s="296"/>
      <c r="Q410" s="296"/>
      <c r="R410" s="296"/>
      <c r="S410" s="296"/>
      <c r="T410" s="296"/>
      <c r="U410" s="296"/>
      <c r="V410" s="296"/>
      <c r="W410" s="296"/>
      <c r="X410" s="296"/>
      <c r="Y410" s="296"/>
      <c r="Z410" s="296"/>
      <c r="AA410" s="296"/>
      <c r="AB410" s="296"/>
      <c r="AC410" s="296"/>
      <c r="AD410" s="296"/>
      <c r="AE410" s="296"/>
      <c r="AF410" s="296"/>
      <c r="AG410" s="296"/>
      <c r="AH410" s="296"/>
      <c r="AI410" s="70"/>
    </row>
    <row r="411" spans="1:35" ht="15.75" customHeight="1">
      <c r="A411" s="107"/>
      <c r="B411" s="849"/>
      <c r="C411" s="194" t="s">
        <v>926</v>
      </c>
      <c r="D411" s="191">
        <v>1980</v>
      </c>
      <c r="E411" s="213">
        <f t="shared" si="22"/>
        <v>5.1018962047561008E-3</v>
      </c>
      <c r="F411" s="117">
        <f>SUM(J411:AH411)</f>
        <v>0</v>
      </c>
      <c r="G411" s="316">
        <f>F411/D411</f>
        <v>0</v>
      </c>
      <c r="H411" s="600" t="s">
        <v>927</v>
      </c>
      <c r="I411" s="830"/>
      <c r="J411" s="306"/>
      <c r="K411" s="306"/>
      <c r="L411" s="306"/>
      <c r="M411" s="296"/>
      <c r="N411" s="296"/>
      <c r="O411" s="296"/>
      <c r="P411" s="296"/>
      <c r="Q411" s="296"/>
      <c r="R411" s="296"/>
      <c r="S411" s="296"/>
      <c r="T411" s="296"/>
      <c r="U411" s="296"/>
      <c r="V411" s="296"/>
      <c r="W411" s="296"/>
      <c r="X411" s="296"/>
      <c r="Y411" s="296"/>
      <c r="Z411" s="296"/>
      <c r="AA411" s="296"/>
      <c r="AB411" s="296"/>
      <c r="AC411" s="296"/>
      <c r="AD411" s="296"/>
      <c r="AE411" s="296"/>
      <c r="AF411" s="296"/>
      <c r="AG411" s="296"/>
      <c r="AH411" s="296"/>
      <c r="AI411" s="70"/>
    </row>
    <row r="412" spans="1:35" ht="15.75" customHeight="1">
      <c r="A412" s="107"/>
      <c r="B412" s="849"/>
      <c r="C412" s="194" t="s">
        <v>928</v>
      </c>
      <c r="D412" s="191">
        <v>14400</v>
      </c>
      <c r="E412" s="213">
        <f t="shared" si="22"/>
        <v>3.7104699670953464E-2</v>
      </c>
      <c r="F412" s="117">
        <f>SUM(J412:AH412)</f>
        <v>14400</v>
      </c>
      <c r="G412" s="316">
        <f>F412/D412</f>
        <v>1</v>
      </c>
      <c r="H412" s="600" t="s">
        <v>929</v>
      </c>
      <c r="I412" s="830"/>
      <c r="J412" s="315">
        <v>14400</v>
      </c>
      <c r="K412" s="306"/>
      <c r="L412" s="306"/>
      <c r="M412" s="296"/>
      <c r="N412" s="296"/>
      <c r="O412" s="296"/>
      <c r="P412" s="296"/>
      <c r="Q412" s="296"/>
      <c r="R412" s="296"/>
      <c r="S412" s="296"/>
      <c r="T412" s="296"/>
      <c r="U412" s="296"/>
      <c r="V412" s="296"/>
      <c r="W412" s="296"/>
      <c r="X412" s="296"/>
      <c r="Y412" s="296"/>
      <c r="Z412" s="296"/>
      <c r="AA412" s="296"/>
      <c r="AB412" s="296"/>
      <c r="AC412" s="296"/>
      <c r="AD412" s="296"/>
      <c r="AE412" s="296"/>
      <c r="AF412" s="296"/>
      <c r="AG412" s="296"/>
      <c r="AH412" s="296"/>
      <c r="AI412" s="70"/>
    </row>
    <row r="413" spans="1:35" ht="15.75" customHeight="1">
      <c r="A413" s="107"/>
      <c r="B413" s="839"/>
      <c r="C413" s="194" t="s">
        <v>930</v>
      </c>
      <c r="D413" s="191">
        <v>10000</v>
      </c>
      <c r="E413" s="213">
        <f t="shared" si="22"/>
        <v>2.5767152549273236E-2</v>
      </c>
      <c r="F413" s="117">
        <f>SUM(J413:AH413)</f>
        <v>0</v>
      </c>
      <c r="G413" s="316">
        <f>F413/D413</f>
        <v>0</v>
      </c>
      <c r="H413" s="600" t="s">
        <v>931</v>
      </c>
      <c r="I413" s="830"/>
      <c r="J413" s="306"/>
      <c r="K413" s="306"/>
      <c r="L413" s="306"/>
      <c r="M413" s="296"/>
      <c r="N413" s="296"/>
      <c r="O413" s="296"/>
      <c r="P413" s="296"/>
      <c r="Q413" s="296"/>
      <c r="R413" s="296"/>
      <c r="S413" s="296"/>
      <c r="T413" s="296"/>
      <c r="U413" s="296"/>
      <c r="V413" s="296"/>
      <c r="W413" s="296"/>
      <c r="X413" s="296"/>
      <c r="Y413" s="296"/>
      <c r="Z413" s="296"/>
      <c r="AA413" s="296"/>
      <c r="AB413" s="296"/>
      <c r="AC413" s="296"/>
      <c r="AD413" s="296"/>
      <c r="AE413" s="296"/>
      <c r="AF413" s="296"/>
      <c r="AG413" s="296"/>
      <c r="AH413" s="296"/>
      <c r="AI413" s="70"/>
    </row>
    <row r="414" spans="1:35" ht="15.75" customHeight="1">
      <c r="A414" s="107"/>
      <c r="B414" s="594" t="s">
        <v>579</v>
      </c>
      <c r="C414" s="830"/>
      <c r="D414" s="192">
        <f>SUM(D410:D413)</f>
        <v>89380</v>
      </c>
      <c r="E414" s="214">
        <f t="shared" si="22"/>
        <v>0.23030680948540419</v>
      </c>
      <c r="F414" s="327"/>
      <c r="G414" s="327"/>
      <c r="H414" s="791"/>
      <c r="I414" s="830"/>
      <c r="J414" s="306"/>
      <c r="K414" s="306"/>
      <c r="L414" s="306"/>
      <c r="M414" s="296"/>
      <c r="N414" s="296"/>
      <c r="O414" s="296"/>
      <c r="P414" s="296"/>
      <c r="Q414" s="296"/>
      <c r="R414" s="296"/>
      <c r="S414" s="296"/>
      <c r="T414" s="296"/>
      <c r="U414" s="296"/>
      <c r="V414" s="296"/>
      <c r="W414" s="296"/>
      <c r="X414" s="296"/>
      <c r="Y414" s="296"/>
      <c r="Z414" s="296"/>
      <c r="AA414" s="296"/>
      <c r="AB414" s="296"/>
      <c r="AC414" s="296"/>
      <c r="AD414" s="296"/>
      <c r="AE414" s="296"/>
      <c r="AF414" s="296"/>
      <c r="AG414" s="296"/>
      <c r="AH414" s="296"/>
      <c r="AI414" s="70"/>
    </row>
    <row r="415" spans="1:35" ht="15.75" customHeight="1">
      <c r="A415" s="107"/>
      <c r="B415" s="743" t="s">
        <v>932</v>
      </c>
      <c r="C415" s="830"/>
      <c r="D415" s="218">
        <f>D409+D414</f>
        <v>91580</v>
      </c>
      <c r="E415" s="219">
        <f t="shared" si="22"/>
        <v>0.2359755830462443</v>
      </c>
      <c r="F415" s="330"/>
      <c r="G415" s="330"/>
      <c r="H415" s="781"/>
      <c r="I415" s="830"/>
      <c r="J415" s="306"/>
      <c r="K415" s="306"/>
      <c r="L415" s="306"/>
      <c r="M415" s="296"/>
      <c r="N415" s="296"/>
      <c r="O415" s="296"/>
      <c r="P415" s="296"/>
      <c r="Q415" s="296"/>
      <c r="R415" s="296"/>
      <c r="S415" s="296"/>
      <c r="T415" s="296"/>
      <c r="U415" s="296"/>
      <c r="V415" s="296"/>
      <c r="W415" s="296"/>
      <c r="X415" s="296"/>
      <c r="Y415" s="296"/>
      <c r="Z415" s="296"/>
      <c r="AA415" s="296"/>
      <c r="AB415" s="296"/>
      <c r="AC415" s="296"/>
      <c r="AD415" s="296"/>
      <c r="AE415" s="296"/>
      <c r="AF415" s="296"/>
      <c r="AG415" s="296"/>
      <c r="AH415" s="296"/>
      <c r="AI415" s="70"/>
    </row>
    <row r="416" spans="1:35" ht="15.75" customHeight="1">
      <c r="A416" s="107"/>
      <c r="B416" s="637" t="s">
        <v>699</v>
      </c>
      <c r="C416" s="829"/>
      <c r="D416" s="829"/>
      <c r="E416" s="829"/>
      <c r="F416" s="829"/>
      <c r="G416" s="829"/>
      <c r="H416" s="829"/>
      <c r="I416" s="830"/>
      <c r="J416" s="306"/>
      <c r="K416" s="306"/>
      <c r="L416" s="306"/>
      <c r="M416" s="296"/>
      <c r="N416" s="296"/>
      <c r="O416" s="296"/>
      <c r="P416" s="296"/>
      <c r="Q416" s="296"/>
      <c r="R416" s="296"/>
      <c r="S416" s="296"/>
      <c r="T416" s="296"/>
      <c r="U416" s="296"/>
      <c r="V416" s="296"/>
      <c r="W416" s="296"/>
      <c r="X416" s="296"/>
      <c r="Y416" s="296"/>
      <c r="Z416" s="296"/>
      <c r="AA416" s="296"/>
      <c r="AB416" s="296"/>
      <c r="AC416" s="296"/>
      <c r="AD416" s="296"/>
      <c r="AE416" s="296"/>
      <c r="AF416" s="296"/>
      <c r="AG416" s="296"/>
      <c r="AH416" s="296"/>
      <c r="AI416" s="70"/>
    </row>
    <row r="417" spans="1:35" ht="15.75" customHeight="1">
      <c r="A417" s="107"/>
      <c r="B417" s="109" t="s">
        <v>642</v>
      </c>
      <c r="C417" s="109" t="s">
        <v>616</v>
      </c>
      <c r="D417" s="175" t="s">
        <v>591</v>
      </c>
      <c r="E417" s="176" t="s">
        <v>592</v>
      </c>
      <c r="F417" s="314" t="s">
        <v>730</v>
      </c>
      <c r="G417" s="314" t="s">
        <v>731</v>
      </c>
      <c r="H417" s="607" t="s">
        <v>593</v>
      </c>
      <c r="I417" s="830"/>
      <c r="J417" s="306"/>
      <c r="K417" s="306"/>
      <c r="L417" s="306"/>
      <c r="M417" s="296"/>
      <c r="N417" s="296"/>
      <c r="O417" s="296"/>
      <c r="P417" s="296"/>
      <c r="Q417" s="296"/>
      <c r="R417" s="296"/>
      <c r="S417" s="296"/>
      <c r="T417" s="296"/>
      <c r="U417" s="296"/>
      <c r="V417" s="296"/>
      <c r="W417" s="296"/>
      <c r="X417" s="296"/>
      <c r="Y417" s="296"/>
      <c r="Z417" s="296"/>
      <c r="AA417" s="296"/>
      <c r="AB417" s="296"/>
      <c r="AC417" s="296"/>
      <c r="AD417" s="296"/>
      <c r="AE417" s="296"/>
      <c r="AF417" s="296"/>
      <c r="AG417" s="296"/>
      <c r="AH417" s="296"/>
      <c r="AI417" s="70"/>
    </row>
    <row r="418" spans="1:35" ht="15.75" customHeight="1">
      <c r="A418" s="107"/>
      <c r="B418" s="112" t="s">
        <v>933</v>
      </c>
      <c r="C418" s="194"/>
      <c r="D418" s="191">
        <v>22500</v>
      </c>
      <c r="E418" s="213">
        <f t="shared" ref="E418:E435" si="23">D418/D$450</f>
        <v>5.7976093235864785E-2</v>
      </c>
      <c r="F418" s="117">
        <f>SUM(J418:AH418)</f>
        <v>0</v>
      </c>
      <c r="G418" s="316">
        <f>F418/D418</f>
        <v>0</v>
      </c>
      <c r="H418" s="600" t="s">
        <v>934</v>
      </c>
      <c r="I418" s="830"/>
      <c r="J418" s="306"/>
      <c r="K418" s="306"/>
      <c r="L418" s="306"/>
      <c r="M418" s="296"/>
      <c r="N418" s="296"/>
      <c r="O418" s="296"/>
      <c r="P418" s="296"/>
      <c r="Q418" s="296"/>
      <c r="R418" s="296"/>
      <c r="S418" s="296"/>
      <c r="T418" s="296"/>
      <c r="U418" s="296"/>
      <c r="V418" s="296"/>
      <c r="W418" s="296"/>
      <c r="X418" s="296"/>
      <c r="Y418" s="296"/>
      <c r="Z418" s="296"/>
      <c r="AA418" s="296"/>
      <c r="AB418" s="296"/>
      <c r="AC418" s="296"/>
      <c r="AD418" s="296"/>
      <c r="AE418" s="296"/>
      <c r="AF418" s="296"/>
      <c r="AG418" s="296"/>
      <c r="AH418" s="296"/>
      <c r="AI418" s="70"/>
    </row>
    <row r="419" spans="1:35" ht="15.75" customHeight="1">
      <c r="A419" s="107"/>
      <c r="B419" s="112" t="s">
        <v>935</v>
      </c>
      <c r="C419" s="194"/>
      <c r="D419" s="191">
        <v>21500</v>
      </c>
      <c r="E419" s="213">
        <f t="shared" si="23"/>
        <v>5.5399377980937463E-2</v>
      </c>
      <c r="F419" s="117">
        <f>SUM(J419:AH419)</f>
        <v>0</v>
      </c>
      <c r="G419" s="316">
        <f>F419/D419</f>
        <v>0</v>
      </c>
      <c r="H419" s="600" t="s">
        <v>936</v>
      </c>
      <c r="I419" s="830"/>
      <c r="J419" s="306"/>
      <c r="K419" s="306"/>
      <c r="L419" s="306"/>
      <c r="M419" s="296"/>
      <c r="N419" s="296"/>
      <c r="O419" s="296"/>
      <c r="P419" s="296"/>
      <c r="Q419" s="296"/>
      <c r="R419" s="296"/>
      <c r="S419" s="296"/>
      <c r="T419" s="296"/>
      <c r="U419" s="296"/>
      <c r="V419" s="296"/>
      <c r="W419" s="296"/>
      <c r="X419" s="296"/>
      <c r="Y419" s="296"/>
      <c r="Z419" s="296"/>
      <c r="AA419" s="296"/>
      <c r="AB419" s="296"/>
      <c r="AC419" s="296"/>
      <c r="AD419" s="296"/>
      <c r="AE419" s="296"/>
      <c r="AF419" s="296"/>
      <c r="AG419" s="296"/>
      <c r="AH419" s="296"/>
      <c r="AI419" s="70"/>
    </row>
    <row r="420" spans="1:35" ht="15.75" customHeight="1">
      <c r="A420" s="107"/>
      <c r="B420" s="112" t="s">
        <v>937</v>
      </c>
      <c r="C420" s="194"/>
      <c r="D420" s="191">
        <v>3500</v>
      </c>
      <c r="E420" s="213">
        <f t="shared" si="23"/>
        <v>9.0185033922456324E-3</v>
      </c>
      <c r="F420" s="117">
        <f>SUM(J420:AH420)</f>
        <v>0</v>
      </c>
      <c r="G420" s="316">
        <f>F420/D420</f>
        <v>0</v>
      </c>
      <c r="H420" s="600" t="s">
        <v>938</v>
      </c>
      <c r="I420" s="830"/>
      <c r="J420" s="306"/>
      <c r="K420" s="306"/>
      <c r="L420" s="306"/>
      <c r="M420" s="296"/>
      <c r="N420" s="296"/>
      <c r="O420" s="296"/>
      <c r="P420" s="296"/>
      <c r="Q420" s="296"/>
      <c r="R420" s="296"/>
      <c r="S420" s="296"/>
      <c r="T420" s="296"/>
      <c r="U420" s="296"/>
      <c r="V420" s="296"/>
      <c r="W420" s="296"/>
      <c r="X420" s="296"/>
      <c r="Y420" s="296"/>
      <c r="Z420" s="296"/>
      <c r="AA420" s="296"/>
      <c r="AB420" s="296"/>
      <c r="AC420" s="296"/>
      <c r="AD420" s="296"/>
      <c r="AE420" s="296"/>
      <c r="AF420" s="296"/>
      <c r="AG420" s="296"/>
      <c r="AH420" s="296"/>
      <c r="AI420" s="70"/>
    </row>
    <row r="421" spans="1:35" ht="15.75" customHeight="1">
      <c r="A421" s="107"/>
      <c r="B421" s="112" t="s">
        <v>939</v>
      </c>
      <c r="C421" s="194"/>
      <c r="D421" s="191">
        <v>2500</v>
      </c>
      <c r="E421" s="213">
        <f t="shared" si="23"/>
        <v>6.441788137318309E-3</v>
      </c>
      <c r="F421" s="117">
        <f>SUM(J421:AH421)</f>
        <v>0</v>
      </c>
      <c r="G421" s="316">
        <f>F421/D421</f>
        <v>0</v>
      </c>
      <c r="H421" s="600" t="s">
        <v>940</v>
      </c>
      <c r="I421" s="830"/>
      <c r="J421" s="306"/>
      <c r="K421" s="306"/>
      <c r="L421" s="306"/>
      <c r="M421" s="296"/>
      <c r="N421" s="296"/>
      <c r="O421" s="296"/>
      <c r="P421" s="296"/>
      <c r="Q421" s="296"/>
      <c r="R421" s="296"/>
      <c r="S421" s="296"/>
      <c r="T421" s="296"/>
      <c r="U421" s="296"/>
      <c r="V421" s="296"/>
      <c r="W421" s="296"/>
      <c r="X421" s="296"/>
      <c r="Y421" s="296"/>
      <c r="Z421" s="296"/>
      <c r="AA421" s="296"/>
      <c r="AB421" s="296"/>
      <c r="AC421" s="296"/>
      <c r="AD421" s="296"/>
      <c r="AE421" s="296"/>
      <c r="AF421" s="296"/>
      <c r="AG421" s="296"/>
      <c r="AH421" s="296"/>
      <c r="AI421" s="70"/>
    </row>
    <row r="422" spans="1:35" ht="15.75" customHeight="1">
      <c r="A422" s="107"/>
      <c r="B422" s="112" t="s">
        <v>875</v>
      </c>
      <c r="C422" s="194" t="s">
        <v>875</v>
      </c>
      <c r="D422" s="191">
        <v>0</v>
      </c>
      <c r="E422" s="213">
        <f t="shared" si="23"/>
        <v>0</v>
      </c>
      <c r="F422" s="117"/>
      <c r="G422" s="316"/>
      <c r="H422" s="600" t="s">
        <v>941</v>
      </c>
      <c r="I422" s="830"/>
      <c r="J422" s="306"/>
      <c r="K422" s="306"/>
      <c r="L422" s="306"/>
      <c r="M422" s="296"/>
      <c r="N422" s="296"/>
      <c r="O422" s="296"/>
      <c r="P422" s="296"/>
      <c r="Q422" s="296"/>
      <c r="R422" s="296"/>
      <c r="S422" s="296"/>
      <c r="T422" s="296"/>
      <c r="U422" s="296"/>
      <c r="V422" s="296"/>
      <c r="W422" s="296"/>
      <c r="X422" s="296"/>
      <c r="Y422" s="296"/>
      <c r="Z422" s="296"/>
      <c r="AA422" s="296"/>
      <c r="AB422" s="296"/>
      <c r="AC422" s="296"/>
      <c r="AD422" s="296"/>
      <c r="AE422" s="296"/>
      <c r="AF422" s="296"/>
      <c r="AG422" s="296"/>
      <c r="AH422" s="296"/>
      <c r="AI422" s="70"/>
    </row>
    <row r="423" spans="1:35" ht="15.75" customHeight="1">
      <c r="A423" s="107"/>
      <c r="B423" s="632" t="s">
        <v>942</v>
      </c>
      <c r="C423" s="194" t="s">
        <v>943</v>
      </c>
      <c r="D423" s="191">
        <v>2000</v>
      </c>
      <c r="E423" s="213">
        <f t="shared" si="23"/>
        <v>5.1534305098546477E-3</v>
      </c>
      <c r="F423" s="117">
        <f t="shared" ref="F423:F428" si="24">SUM(J423:AH423)</f>
        <v>0</v>
      </c>
      <c r="G423" s="316">
        <f t="shared" ref="G423:G428" si="25">F423/D423</f>
        <v>0</v>
      </c>
      <c r="H423" s="600" t="s">
        <v>944</v>
      </c>
      <c r="I423" s="830"/>
      <c r="J423" s="306"/>
      <c r="K423" s="306"/>
      <c r="L423" s="306"/>
      <c r="M423" s="296"/>
      <c r="N423" s="296"/>
      <c r="O423" s="296"/>
      <c r="P423" s="296"/>
      <c r="Q423" s="296"/>
      <c r="R423" s="296"/>
      <c r="S423" s="296"/>
      <c r="T423" s="296"/>
      <c r="U423" s="296"/>
      <c r="V423" s="296"/>
      <c r="W423" s="296"/>
      <c r="X423" s="296"/>
      <c r="Y423" s="296"/>
      <c r="Z423" s="296"/>
      <c r="AA423" s="296"/>
      <c r="AB423" s="296"/>
      <c r="AC423" s="296"/>
      <c r="AD423" s="296"/>
      <c r="AE423" s="296"/>
      <c r="AF423" s="296"/>
      <c r="AG423" s="296"/>
      <c r="AH423" s="296"/>
      <c r="AI423" s="70"/>
    </row>
    <row r="424" spans="1:35" ht="15.75" customHeight="1">
      <c r="A424" s="107"/>
      <c r="B424" s="849"/>
      <c r="C424" s="194" t="s">
        <v>945</v>
      </c>
      <c r="D424" s="191">
        <v>500</v>
      </c>
      <c r="E424" s="213">
        <f t="shared" si="23"/>
        <v>1.2883576274636619E-3</v>
      </c>
      <c r="F424" s="117">
        <f t="shared" si="24"/>
        <v>0</v>
      </c>
      <c r="G424" s="316">
        <f t="shared" si="25"/>
        <v>0</v>
      </c>
      <c r="H424" s="600" t="s">
        <v>946</v>
      </c>
      <c r="I424" s="830"/>
      <c r="J424" s="306"/>
      <c r="K424" s="306"/>
      <c r="L424" s="306"/>
      <c r="M424" s="296"/>
      <c r="N424" s="296"/>
      <c r="O424" s="296"/>
      <c r="P424" s="296"/>
      <c r="Q424" s="296"/>
      <c r="R424" s="296"/>
      <c r="S424" s="296"/>
      <c r="T424" s="296"/>
      <c r="U424" s="296"/>
      <c r="V424" s="296"/>
      <c r="W424" s="296"/>
      <c r="X424" s="296"/>
      <c r="Y424" s="296"/>
      <c r="Z424" s="296"/>
      <c r="AA424" s="296"/>
      <c r="AB424" s="296"/>
      <c r="AC424" s="296"/>
      <c r="AD424" s="296"/>
      <c r="AE424" s="296"/>
      <c r="AF424" s="296"/>
      <c r="AG424" s="296"/>
      <c r="AH424" s="296"/>
      <c r="AI424" s="70"/>
    </row>
    <row r="425" spans="1:35" ht="15.75" customHeight="1">
      <c r="A425" s="107"/>
      <c r="B425" s="849"/>
      <c r="C425" s="194" t="s">
        <v>947</v>
      </c>
      <c r="D425" s="191">
        <v>4500</v>
      </c>
      <c r="E425" s="213">
        <f t="shared" si="23"/>
        <v>1.1595218647172957E-2</v>
      </c>
      <c r="F425" s="117">
        <f t="shared" si="24"/>
        <v>0</v>
      </c>
      <c r="G425" s="316">
        <f t="shared" si="25"/>
        <v>0</v>
      </c>
      <c r="H425" s="687" t="s">
        <v>948</v>
      </c>
      <c r="I425" s="830"/>
      <c r="J425" s="306"/>
      <c r="K425" s="306"/>
      <c r="L425" s="306"/>
      <c r="M425" s="296"/>
      <c r="N425" s="296"/>
      <c r="O425" s="296"/>
      <c r="P425" s="296"/>
      <c r="Q425" s="296"/>
      <c r="R425" s="296"/>
      <c r="S425" s="296"/>
      <c r="T425" s="296"/>
      <c r="U425" s="296"/>
      <c r="V425" s="296"/>
      <c r="W425" s="296"/>
      <c r="X425" s="296"/>
      <c r="Y425" s="296"/>
      <c r="Z425" s="296"/>
      <c r="AA425" s="296"/>
      <c r="AB425" s="296"/>
      <c r="AC425" s="296"/>
      <c r="AD425" s="296"/>
      <c r="AE425" s="296"/>
      <c r="AF425" s="296"/>
      <c r="AG425" s="296"/>
      <c r="AH425" s="296"/>
      <c r="AI425" s="70"/>
    </row>
    <row r="426" spans="1:35" ht="15.75" customHeight="1">
      <c r="A426" s="107"/>
      <c r="B426" s="849"/>
      <c r="C426" s="194" t="s">
        <v>949</v>
      </c>
      <c r="D426" s="191">
        <v>2650</v>
      </c>
      <c r="E426" s="213">
        <f t="shared" si="23"/>
        <v>6.8282954255574077E-3</v>
      </c>
      <c r="F426" s="117">
        <f t="shared" si="24"/>
        <v>0</v>
      </c>
      <c r="G426" s="316">
        <f t="shared" si="25"/>
        <v>0</v>
      </c>
      <c r="H426" s="687" t="s">
        <v>950</v>
      </c>
      <c r="I426" s="830"/>
      <c r="J426" s="306"/>
      <c r="K426" s="306"/>
      <c r="L426" s="306"/>
      <c r="M426" s="296"/>
      <c r="N426" s="296"/>
      <c r="O426" s="296"/>
      <c r="P426" s="296"/>
      <c r="Q426" s="296"/>
      <c r="R426" s="296"/>
      <c r="S426" s="296"/>
      <c r="T426" s="296"/>
      <c r="U426" s="296"/>
      <c r="V426" s="296"/>
      <c r="W426" s="296"/>
      <c r="X426" s="296"/>
      <c r="Y426" s="296"/>
      <c r="Z426" s="296"/>
      <c r="AA426" s="296"/>
      <c r="AB426" s="296"/>
      <c r="AC426" s="296"/>
      <c r="AD426" s="296"/>
      <c r="AE426" s="296"/>
      <c r="AF426" s="296"/>
      <c r="AG426" s="296"/>
      <c r="AH426" s="296"/>
      <c r="AI426" s="70"/>
    </row>
    <row r="427" spans="1:35" ht="15.75" customHeight="1">
      <c r="A427" s="107"/>
      <c r="B427" s="849"/>
      <c r="C427" s="194" t="s">
        <v>951</v>
      </c>
      <c r="D427" s="191">
        <v>4000</v>
      </c>
      <c r="E427" s="213">
        <f t="shared" si="23"/>
        <v>1.0306861019709295E-2</v>
      </c>
      <c r="F427" s="117">
        <f t="shared" si="24"/>
        <v>0</v>
      </c>
      <c r="G427" s="316">
        <f t="shared" si="25"/>
        <v>0</v>
      </c>
      <c r="H427" s="687" t="s">
        <v>952</v>
      </c>
      <c r="I427" s="830"/>
      <c r="J427" s="306"/>
      <c r="K427" s="306"/>
      <c r="L427" s="306"/>
      <c r="M427" s="296"/>
      <c r="N427" s="296"/>
      <c r="O427" s="296"/>
      <c r="P427" s="296"/>
      <c r="Q427" s="296"/>
      <c r="R427" s="296"/>
      <c r="S427" s="296"/>
      <c r="T427" s="296"/>
      <c r="U427" s="296"/>
      <c r="V427" s="296"/>
      <c r="W427" s="296"/>
      <c r="X427" s="296"/>
      <c r="Y427" s="296"/>
      <c r="Z427" s="296"/>
      <c r="AA427" s="296"/>
      <c r="AB427" s="296"/>
      <c r="AC427" s="296"/>
      <c r="AD427" s="296"/>
      <c r="AE427" s="296"/>
      <c r="AF427" s="296"/>
      <c r="AG427" s="296"/>
      <c r="AH427" s="296"/>
      <c r="AI427" s="70"/>
    </row>
    <row r="428" spans="1:35" ht="15.75" customHeight="1">
      <c r="A428" s="107"/>
      <c r="B428" s="849"/>
      <c r="C428" s="194" t="s">
        <v>953</v>
      </c>
      <c r="D428" s="191">
        <v>3000</v>
      </c>
      <c r="E428" s="213">
        <f t="shared" si="23"/>
        <v>7.7301457647819712E-3</v>
      </c>
      <c r="F428" s="117">
        <f t="shared" si="24"/>
        <v>0</v>
      </c>
      <c r="G428" s="316">
        <f t="shared" si="25"/>
        <v>0</v>
      </c>
      <c r="H428" s="687" t="s">
        <v>954</v>
      </c>
      <c r="I428" s="830"/>
      <c r="J428" s="306"/>
      <c r="K428" s="306"/>
      <c r="L428" s="306"/>
      <c r="M428" s="296"/>
      <c r="N428" s="296"/>
      <c r="O428" s="296"/>
      <c r="P428" s="296"/>
      <c r="Q428" s="296"/>
      <c r="R428" s="296"/>
      <c r="S428" s="296"/>
      <c r="T428" s="296"/>
      <c r="U428" s="296"/>
      <c r="V428" s="296"/>
      <c r="W428" s="296"/>
      <c r="X428" s="296"/>
      <c r="Y428" s="296"/>
      <c r="Z428" s="296"/>
      <c r="AA428" s="296"/>
      <c r="AB428" s="296"/>
      <c r="AC428" s="296"/>
      <c r="AD428" s="296"/>
      <c r="AE428" s="296"/>
      <c r="AF428" s="296"/>
      <c r="AG428" s="296"/>
      <c r="AH428" s="296"/>
      <c r="AI428" s="70"/>
    </row>
    <row r="429" spans="1:35" ht="15.75" customHeight="1">
      <c r="A429" s="107"/>
      <c r="B429" s="839"/>
      <c r="C429" s="194" t="s">
        <v>1220</v>
      </c>
      <c r="D429" s="191">
        <v>0</v>
      </c>
      <c r="E429" s="213">
        <f t="shared" si="23"/>
        <v>0</v>
      </c>
      <c r="F429" s="117"/>
      <c r="G429" s="316"/>
      <c r="H429" s="687" t="s">
        <v>956</v>
      </c>
      <c r="I429" s="830"/>
      <c r="J429" s="306"/>
      <c r="K429" s="306"/>
      <c r="L429" s="306"/>
      <c r="M429" s="296"/>
      <c r="N429" s="296"/>
      <c r="O429" s="296"/>
      <c r="P429" s="296"/>
      <c r="Q429" s="296"/>
      <c r="R429" s="296"/>
      <c r="S429" s="296"/>
      <c r="T429" s="296"/>
      <c r="U429" s="296"/>
      <c r="V429" s="296"/>
      <c r="W429" s="296"/>
      <c r="X429" s="296"/>
      <c r="Y429" s="296"/>
      <c r="Z429" s="296"/>
      <c r="AA429" s="296"/>
      <c r="AB429" s="296"/>
      <c r="AC429" s="296"/>
      <c r="AD429" s="296"/>
      <c r="AE429" s="296"/>
      <c r="AF429" s="296"/>
      <c r="AG429" s="296"/>
      <c r="AH429" s="296"/>
      <c r="AI429" s="70"/>
    </row>
    <row r="430" spans="1:35" ht="15.75" customHeight="1">
      <c r="A430" s="107"/>
      <c r="B430" s="632" t="s">
        <v>957</v>
      </c>
      <c r="C430" s="194" t="s">
        <v>958</v>
      </c>
      <c r="D430" s="191">
        <v>0</v>
      </c>
      <c r="E430" s="213">
        <f t="shared" si="23"/>
        <v>0</v>
      </c>
      <c r="F430" s="117"/>
      <c r="G430" s="316"/>
      <c r="H430" s="687" t="s">
        <v>959</v>
      </c>
      <c r="I430" s="830"/>
      <c r="J430" s="306"/>
      <c r="K430" s="306"/>
      <c r="L430" s="306"/>
      <c r="M430" s="296"/>
      <c r="N430" s="296"/>
      <c r="O430" s="296"/>
      <c r="P430" s="296"/>
      <c r="Q430" s="296"/>
      <c r="R430" s="296"/>
      <c r="S430" s="296"/>
      <c r="T430" s="296"/>
      <c r="U430" s="296"/>
      <c r="V430" s="296"/>
      <c r="W430" s="296"/>
      <c r="X430" s="296"/>
      <c r="Y430" s="296"/>
      <c r="Z430" s="296"/>
      <c r="AA430" s="296"/>
      <c r="AB430" s="296"/>
      <c r="AC430" s="296"/>
      <c r="AD430" s="296"/>
      <c r="AE430" s="296"/>
      <c r="AF430" s="296"/>
      <c r="AG430" s="296"/>
      <c r="AH430" s="296"/>
      <c r="AI430" s="70"/>
    </row>
    <row r="431" spans="1:35" ht="15.75" customHeight="1">
      <c r="A431" s="107"/>
      <c r="B431" s="849"/>
      <c r="C431" s="194" t="s">
        <v>960</v>
      </c>
      <c r="D431" s="191">
        <v>2000</v>
      </c>
      <c r="E431" s="213">
        <f t="shared" si="23"/>
        <v>5.1534305098546477E-3</v>
      </c>
      <c r="F431" s="117">
        <f>SUM(J431:AH431)</f>
        <v>0</v>
      </c>
      <c r="G431" s="316">
        <f>F431/D431</f>
        <v>0</v>
      </c>
      <c r="H431" s="687" t="s">
        <v>961</v>
      </c>
      <c r="I431" s="830"/>
      <c r="J431" s="306"/>
      <c r="K431" s="306"/>
      <c r="L431" s="306"/>
      <c r="M431" s="296"/>
      <c r="N431" s="296"/>
      <c r="O431" s="296"/>
      <c r="P431" s="296"/>
      <c r="Q431" s="296"/>
      <c r="R431" s="296"/>
      <c r="S431" s="296"/>
      <c r="T431" s="296"/>
      <c r="U431" s="296"/>
      <c r="V431" s="296"/>
      <c r="W431" s="296"/>
      <c r="X431" s="296"/>
      <c r="Y431" s="296"/>
      <c r="Z431" s="296"/>
      <c r="AA431" s="296"/>
      <c r="AB431" s="296"/>
      <c r="AC431" s="296"/>
      <c r="AD431" s="296"/>
      <c r="AE431" s="296"/>
      <c r="AF431" s="296"/>
      <c r="AG431" s="296"/>
      <c r="AH431" s="296"/>
      <c r="AI431" s="70"/>
    </row>
    <row r="432" spans="1:35" ht="15.75" customHeight="1">
      <c r="A432" s="107"/>
      <c r="B432" s="849"/>
      <c r="C432" s="194" t="s">
        <v>962</v>
      </c>
      <c r="D432" s="191">
        <v>600</v>
      </c>
      <c r="E432" s="213">
        <f t="shared" si="23"/>
        <v>1.5460291529563943E-3</v>
      </c>
      <c r="F432" s="117">
        <f>SUM(J432:AH432)</f>
        <v>0</v>
      </c>
      <c r="G432" s="316">
        <f>F432/D432</f>
        <v>0</v>
      </c>
      <c r="H432" s="687" t="s">
        <v>963</v>
      </c>
      <c r="I432" s="830"/>
      <c r="J432" s="306"/>
      <c r="K432" s="306"/>
      <c r="L432" s="306"/>
      <c r="M432" s="296"/>
      <c r="N432" s="296"/>
      <c r="O432" s="296"/>
      <c r="P432" s="296"/>
      <c r="Q432" s="296"/>
      <c r="R432" s="296"/>
      <c r="S432" s="296"/>
      <c r="T432" s="296"/>
      <c r="U432" s="296"/>
      <c r="V432" s="296"/>
      <c r="W432" s="296"/>
      <c r="X432" s="296"/>
      <c r="Y432" s="296"/>
      <c r="Z432" s="296"/>
      <c r="AA432" s="296"/>
      <c r="AB432" s="296"/>
      <c r="AC432" s="296"/>
      <c r="AD432" s="296"/>
      <c r="AE432" s="296"/>
      <c r="AF432" s="296"/>
      <c r="AG432" s="296"/>
      <c r="AH432" s="296"/>
      <c r="AI432" s="70"/>
    </row>
    <row r="433" spans="1:35" ht="15.75" customHeight="1">
      <c r="A433" s="107"/>
      <c r="B433" s="849"/>
      <c r="C433" s="194" t="s">
        <v>964</v>
      </c>
      <c r="D433" s="191">
        <v>800</v>
      </c>
      <c r="E433" s="213">
        <f t="shared" si="23"/>
        <v>2.0613722039418592E-3</v>
      </c>
      <c r="F433" s="117">
        <f>SUM(J433:AH433)</f>
        <v>0</v>
      </c>
      <c r="G433" s="316">
        <f>F433/D433</f>
        <v>0</v>
      </c>
      <c r="H433" s="600" t="s">
        <v>965</v>
      </c>
      <c r="I433" s="830"/>
      <c r="J433" s="306"/>
      <c r="K433" s="306"/>
      <c r="L433" s="306"/>
      <c r="M433" s="296"/>
      <c r="N433" s="296"/>
      <c r="O433" s="296"/>
      <c r="P433" s="296"/>
      <c r="Q433" s="296"/>
      <c r="R433" s="296"/>
      <c r="S433" s="296"/>
      <c r="T433" s="296"/>
      <c r="U433" s="296"/>
      <c r="V433" s="296"/>
      <c r="W433" s="296"/>
      <c r="X433" s="296"/>
      <c r="Y433" s="296"/>
      <c r="Z433" s="296"/>
      <c r="AA433" s="296"/>
      <c r="AB433" s="296"/>
      <c r="AC433" s="296"/>
      <c r="AD433" s="296"/>
      <c r="AE433" s="296"/>
      <c r="AF433" s="296"/>
      <c r="AG433" s="296"/>
      <c r="AH433" s="296"/>
      <c r="AI433" s="70"/>
    </row>
    <row r="434" spans="1:35" ht="15.75" customHeight="1">
      <c r="A434" s="107"/>
      <c r="B434" s="839"/>
      <c r="C434" s="194" t="s">
        <v>966</v>
      </c>
      <c r="D434" s="191">
        <v>750</v>
      </c>
      <c r="E434" s="213">
        <f t="shared" si="23"/>
        <v>1.9325364411954928E-3</v>
      </c>
      <c r="F434" s="117">
        <f>SUM(J434:AH434)</f>
        <v>0</v>
      </c>
      <c r="G434" s="316">
        <f>F434/D434</f>
        <v>0</v>
      </c>
      <c r="H434" s="600" t="s">
        <v>967</v>
      </c>
      <c r="I434" s="830"/>
      <c r="J434" s="306"/>
      <c r="K434" s="306"/>
      <c r="L434" s="306"/>
      <c r="M434" s="296"/>
      <c r="N434" s="296"/>
      <c r="O434" s="296"/>
      <c r="P434" s="296"/>
      <c r="Q434" s="296"/>
      <c r="R434" s="296"/>
      <c r="S434" s="296"/>
      <c r="T434" s="296"/>
      <c r="U434" s="296"/>
      <c r="V434" s="296"/>
      <c r="W434" s="296"/>
      <c r="X434" s="296"/>
      <c r="Y434" s="296"/>
      <c r="Z434" s="296"/>
      <c r="AA434" s="296"/>
      <c r="AB434" s="296"/>
      <c r="AC434" s="296"/>
      <c r="AD434" s="296"/>
      <c r="AE434" s="296"/>
      <c r="AF434" s="296"/>
      <c r="AG434" s="296"/>
      <c r="AH434" s="296"/>
      <c r="AI434" s="70"/>
    </row>
    <row r="435" spans="1:35" ht="15.75" customHeight="1">
      <c r="A435" s="107"/>
      <c r="B435" s="634" t="s">
        <v>579</v>
      </c>
      <c r="C435" s="830"/>
      <c r="D435" s="222">
        <f>SUM(D418:D434)</f>
        <v>70800</v>
      </c>
      <c r="E435" s="214">
        <f t="shared" si="23"/>
        <v>0.18243144004885453</v>
      </c>
      <c r="F435" s="327"/>
      <c r="G435" s="327"/>
      <c r="H435" s="704"/>
      <c r="I435" s="830"/>
      <c r="J435" s="306"/>
      <c r="K435" s="306"/>
      <c r="L435" s="306"/>
      <c r="M435" s="296"/>
      <c r="N435" s="296"/>
      <c r="O435" s="296"/>
      <c r="P435" s="296"/>
      <c r="Q435" s="296"/>
      <c r="R435" s="296"/>
      <c r="S435" s="296"/>
      <c r="T435" s="296"/>
      <c r="U435" s="296"/>
      <c r="V435" s="296"/>
      <c r="W435" s="296"/>
      <c r="X435" s="296"/>
      <c r="Y435" s="296"/>
      <c r="Z435" s="296"/>
      <c r="AA435" s="296"/>
      <c r="AB435" s="296"/>
      <c r="AC435" s="296"/>
      <c r="AD435" s="296"/>
      <c r="AE435" s="296"/>
      <c r="AF435" s="296"/>
      <c r="AG435" s="296"/>
      <c r="AH435" s="296"/>
      <c r="AI435" s="70"/>
    </row>
    <row r="436" spans="1:35" ht="15.75" customHeight="1">
      <c r="A436" s="107"/>
      <c r="B436" s="782" t="s">
        <v>627</v>
      </c>
      <c r="C436" s="829"/>
      <c r="D436" s="829"/>
      <c r="E436" s="829"/>
      <c r="F436" s="829"/>
      <c r="G436" s="829"/>
      <c r="H436" s="829"/>
      <c r="I436" s="830"/>
      <c r="J436" s="306"/>
      <c r="K436" s="306"/>
      <c r="L436" s="306"/>
      <c r="M436" s="296"/>
      <c r="N436" s="296"/>
      <c r="O436" s="296"/>
      <c r="P436" s="296"/>
      <c r="Q436" s="296"/>
      <c r="R436" s="296"/>
      <c r="S436" s="296"/>
      <c r="T436" s="296"/>
      <c r="U436" s="296"/>
      <c r="V436" s="296"/>
      <c r="W436" s="296"/>
      <c r="X436" s="296"/>
      <c r="Y436" s="296"/>
      <c r="Z436" s="296"/>
      <c r="AA436" s="296"/>
      <c r="AB436" s="296"/>
      <c r="AC436" s="296"/>
      <c r="AD436" s="296"/>
      <c r="AE436" s="296"/>
      <c r="AF436" s="296"/>
      <c r="AG436" s="296"/>
      <c r="AH436" s="296"/>
      <c r="AI436" s="70"/>
    </row>
    <row r="437" spans="1:35" ht="15.75" customHeight="1">
      <c r="A437" s="107"/>
      <c r="B437" s="632" t="s">
        <v>968</v>
      </c>
      <c r="C437" s="112" t="s">
        <v>875</v>
      </c>
      <c r="D437" s="117">
        <v>17200</v>
      </c>
      <c r="E437" s="213">
        <f t="shared" ref="E437:E450" si="26">D437/D$450</f>
        <v>4.4319502384749972E-2</v>
      </c>
      <c r="F437" s="117">
        <f t="shared" ref="F437:F446" si="27">SUM(J437:AH437)</f>
        <v>0</v>
      </c>
      <c r="G437" s="316">
        <f t="shared" ref="G437:G446" si="28">F437/D437</f>
        <v>0</v>
      </c>
      <c r="H437" s="790" t="s">
        <v>969</v>
      </c>
      <c r="I437" s="830"/>
      <c r="J437" s="315"/>
      <c r="K437" s="306"/>
      <c r="L437" s="306"/>
      <c r="M437" s="296"/>
      <c r="N437" s="296"/>
      <c r="O437" s="296"/>
      <c r="P437" s="296"/>
      <c r="Q437" s="296"/>
      <c r="R437" s="296"/>
      <c r="S437" s="296"/>
      <c r="T437" s="296"/>
      <c r="U437" s="296"/>
      <c r="V437" s="296"/>
      <c r="W437" s="296"/>
      <c r="X437" s="296"/>
      <c r="Y437" s="296"/>
      <c r="Z437" s="296"/>
      <c r="AA437" s="296"/>
      <c r="AB437" s="296"/>
      <c r="AC437" s="296"/>
      <c r="AD437" s="296"/>
      <c r="AE437" s="296"/>
      <c r="AF437" s="296"/>
      <c r="AG437" s="296"/>
      <c r="AH437" s="296"/>
      <c r="AI437" s="70"/>
    </row>
    <row r="438" spans="1:35" ht="15.75" customHeight="1">
      <c r="A438" s="107"/>
      <c r="B438" s="849"/>
      <c r="C438" s="112" t="s">
        <v>970</v>
      </c>
      <c r="D438" s="117">
        <v>16000</v>
      </c>
      <c r="E438" s="213">
        <f t="shared" si="26"/>
        <v>4.1227444078837182E-2</v>
      </c>
      <c r="F438" s="117">
        <f t="shared" si="27"/>
        <v>0</v>
      </c>
      <c r="G438" s="316">
        <f t="shared" si="28"/>
        <v>0</v>
      </c>
      <c r="H438" s="790" t="s">
        <v>971</v>
      </c>
      <c r="I438" s="830"/>
      <c r="J438" s="306"/>
      <c r="K438" s="306"/>
      <c r="L438" s="306"/>
      <c r="M438" s="296"/>
      <c r="N438" s="296"/>
      <c r="O438" s="296"/>
      <c r="P438" s="296"/>
      <c r="Q438" s="296"/>
      <c r="R438" s="296"/>
      <c r="S438" s="296"/>
      <c r="T438" s="296"/>
      <c r="U438" s="296"/>
      <c r="V438" s="296"/>
      <c r="W438" s="296"/>
      <c r="X438" s="296"/>
      <c r="Y438" s="296"/>
      <c r="Z438" s="296"/>
      <c r="AA438" s="296"/>
      <c r="AB438" s="296"/>
      <c r="AC438" s="296"/>
      <c r="AD438" s="296"/>
      <c r="AE438" s="296"/>
      <c r="AF438" s="296"/>
      <c r="AG438" s="296"/>
      <c r="AH438" s="296"/>
      <c r="AI438" s="70"/>
    </row>
    <row r="439" spans="1:35" ht="15.75" customHeight="1">
      <c r="A439" s="107"/>
      <c r="B439" s="849"/>
      <c r="C439" s="112" t="s">
        <v>972</v>
      </c>
      <c r="D439" s="117">
        <v>10400</v>
      </c>
      <c r="E439" s="223">
        <f t="shared" si="26"/>
        <v>2.6797838651244167E-2</v>
      </c>
      <c r="F439" s="117">
        <f t="shared" si="27"/>
        <v>0</v>
      </c>
      <c r="G439" s="316">
        <f t="shared" si="28"/>
        <v>0</v>
      </c>
      <c r="H439" s="790" t="s">
        <v>973</v>
      </c>
      <c r="I439" s="830"/>
      <c r="J439" s="306"/>
      <c r="K439" s="306"/>
      <c r="L439" s="306"/>
      <c r="M439" s="296"/>
      <c r="N439" s="296"/>
      <c r="O439" s="296"/>
      <c r="P439" s="296"/>
      <c r="Q439" s="296"/>
      <c r="R439" s="296"/>
      <c r="S439" s="296"/>
      <c r="T439" s="296"/>
      <c r="U439" s="296"/>
      <c r="V439" s="296"/>
      <c r="W439" s="296"/>
      <c r="X439" s="296"/>
      <c r="Y439" s="296"/>
      <c r="Z439" s="296"/>
      <c r="AA439" s="296"/>
      <c r="AB439" s="296"/>
      <c r="AC439" s="296"/>
      <c r="AD439" s="296"/>
      <c r="AE439" s="296"/>
      <c r="AF439" s="296"/>
      <c r="AG439" s="296"/>
      <c r="AH439" s="296"/>
      <c r="AI439" s="70"/>
    </row>
    <row r="440" spans="1:35" ht="15.75" customHeight="1">
      <c r="A440" s="107"/>
      <c r="B440" s="849"/>
      <c r="C440" s="112" t="s">
        <v>974</v>
      </c>
      <c r="D440" s="117">
        <v>10000</v>
      </c>
      <c r="E440" s="223">
        <f t="shared" si="26"/>
        <v>2.5767152549273236E-2</v>
      </c>
      <c r="F440" s="117">
        <f t="shared" si="27"/>
        <v>0</v>
      </c>
      <c r="G440" s="316">
        <f t="shared" si="28"/>
        <v>0</v>
      </c>
      <c r="H440" s="790" t="s">
        <v>975</v>
      </c>
      <c r="I440" s="830"/>
      <c r="J440" s="306"/>
      <c r="K440" s="306"/>
      <c r="L440" s="306"/>
      <c r="M440" s="296"/>
      <c r="N440" s="296"/>
      <c r="O440" s="296"/>
      <c r="P440" s="296"/>
      <c r="Q440" s="296"/>
      <c r="R440" s="296"/>
      <c r="S440" s="296"/>
      <c r="T440" s="296"/>
      <c r="U440" s="296"/>
      <c r="V440" s="296"/>
      <c r="W440" s="296"/>
      <c r="X440" s="296"/>
      <c r="Y440" s="296"/>
      <c r="Z440" s="296"/>
      <c r="AA440" s="296"/>
      <c r="AB440" s="296"/>
      <c r="AC440" s="296"/>
      <c r="AD440" s="296"/>
      <c r="AE440" s="296"/>
      <c r="AF440" s="296"/>
      <c r="AG440" s="296"/>
      <c r="AH440" s="296"/>
      <c r="AI440" s="70"/>
    </row>
    <row r="441" spans="1:35" ht="15.75" customHeight="1">
      <c r="A441" s="107"/>
      <c r="B441" s="849"/>
      <c r="C441" s="112" t="s">
        <v>976</v>
      </c>
      <c r="D441" s="117">
        <v>50000</v>
      </c>
      <c r="E441" s="223">
        <f t="shared" si="26"/>
        <v>0.12883576274636618</v>
      </c>
      <c r="F441" s="117">
        <f t="shared" si="27"/>
        <v>1504</v>
      </c>
      <c r="G441" s="316">
        <f t="shared" si="28"/>
        <v>3.0079999999999999E-2</v>
      </c>
      <c r="H441" s="786" t="s">
        <v>977</v>
      </c>
      <c r="I441" s="830"/>
      <c r="J441" s="315">
        <v>1010</v>
      </c>
      <c r="K441" s="315">
        <v>494</v>
      </c>
      <c r="L441" s="306"/>
      <c r="M441" s="296"/>
      <c r="N441" s="296"/>
      <c r="O441" s="296"/>
      <c r="P441" s="296"/>
      <c r="Q441" s="296"/>
      <c r="R441" s="296"/>
      <c r="S441" s="296"/>
      <c r="T441" s="296"/>
      <c r="U441" s="296"/>
      <c r="V441" s="296"/>
      <c r="W441" s="296"/>
      <c r="X441" s="296"/>
      <c r="Y441" s="296"/>
      <c r="Z441" s="296"/>
      <c r="AA441" s="296"/>
      <c r="AB441" s="296"/>
      <c r="AC441" s="296"/>
      <c r="AD441" s="296"/>
      <c r="AE441" s="296"/>
      <c r="AF441" s="296"/>
      <c r="AG441" s="296"/>
      <c r="AH441" s="296"/>
      <c r="AI441" s="70"/>
    </row>
    <row r="442" spans="1:35" ht="15.75" customHeight="1">
      <c r="A442" s="107"/>
      <c r="B442" s="849"/>
      <c r="C442" s="112" t="s">
        <v>978</v>
      </c>
      <c r="D442" s="117">
        <v>50000</v>
      </c>
      <c r="E442" s="223">
        <f t="shared" si="26"/>
        <v>0.12883576274636618</v>
      </c>
      <c r="F442" s="117">
        <f t="shared" si="27"/>
        <v>0</v>
      </c>
      <c r="G442" s="316">
        <f t="shared" si="28"/>
        <v>0</v>
      </c>
      <c r="H442" s="790" t="s">
        <v>979</v>
      </c>
      <c r="I442" s="830"/>
      <c r="J442" s="306"/>
      <c r="K442" s="306"/>
      <c r="L442" s="306"/>
      <c r="M442" s="296"/>
      <c r="N442" s="296"/>
      <c r="O442" s="296"/>
      <c r="P442" s="296"/>
      <c r="Q442" s="296"/>
      <c r="R442" s="296"/>
      <c r="S442" s="296"/>
      <c r="T442" s="296"/>
      <c r="U442" s="296"/>
      <c r="V442" s="296"/>
      <c r="W442" s="296"/>
      <c r="X442" s="296"/>
      <c r="Y442" s="296"/>
      <c r="Z442" s="296"/>
      <c r="AA442" s="296"/>
      <c r="AB442" s="296"/>
      <c r="AC442" s="296"/>
      <c r="AD442" s="296"/>
      <c r="AE442" s="296"/>
      <c r="AF442" s="296"/>
      <c r="AG442" s="296"/>
      <c r="AH442" s="296"/>
      <c r="AI442" s="70"/>
    </row>
    <row r="443" spans="1:35" ht="15.75" customHeight="1">
      <c r="A443" s="107"/>
      <c r="B443" s="849"/>
      <c r="C443" s="224" t="s">
        <v>957</v>
      </c>
      <c r="D443" s="117">
        <v>12000</v>
      </c>
      <c r="E443" s="223">
        <f t="shared" si="26"/>
        <v>3.0920583059127885E-2</v>
      </c>
      <c r="F443" s="117">
        <f t="shared" si="27"/>
        <v>9802</v>
      </c>
      <c r="G443" s="316">
        <f t="shared" si="28"/>
        <v>0.8168333333333333</v>
      </c>
      <c r="H443" s="790" t="s">
        <v>980</v>
      </c>
      <c r="I443" s="830"/>
      <c r="J443" s="315">
        <v>3752</v>
      </c>
      <c r="K443" s="315">
        <v>5250</v>
      </c>
      <c r="L443" s="315">
        <v>800</v>
      </c>
      <c r="M443" s="296"/>
      <c r="N443" s="296"/>
      <c r="O443" s="296"/>
      <c r="P443" s="296"/>
      <c r="Q443" s="296"/>
      <c r="R443" s="296"/>
      <c r="S443" s="296"/>
      <c r="T443" s="296"/>
      <c r="U443" s="296"/>
      <c r="V443" s="296"/>
      <c r="W443" s="296"/>
      <c r="X443" s="296"/>
      <c r="Y443" s="296"/>
      <c r="Z443" s="296"/>
      <c r="AA443" s="296"/>
      <c r="AB443" s="296"/>
      <c r="AC443" s="296"/>
      <c r="AD443" s="296"/>
      <c r="AE443" s="296"/>
      <c r="AF443" s="296"/>
      <c r="AG443" s="296"/>
      <c r="AH443" s="296"/>
      <c r="AI443" s="70"/>
    </row>
    <row r="444" spans="1:35" ht="15.75" customHeight="1">
      <c r="A444" s="107"/>
      <c r="B444" s="849"/>
      <c r="C444" s="112" t="s">
        <v>981</v>
      </c>
      <c r="D444" s="117">
        <v>1600</v>
      </c>
      <c r="E444" s="223">
        <f t="shared" si="26"/>
        <v>4.1227444078837184E-3</v>
      </c>
      <c r="F444" s="117">
        <f t="shared" si="27"/>
        <v>1600</v>
      </c>
      <c r="G444" s="316">
        <f t="shared" si="28"/>
        <v>1</v>
      </c>
      <c r="H444" s="790" t="s">
        <v>982</v>
      </c>
      <c r="I444" s="830"/>
      <c r="J444" s="315">
        <v>1600</v>
      </c>
      <c r="K444" s="306"/>
      <c r="L444" s="306"/>
      <c r="M444" s="296"/>
      <c r="N444" s="296"/>
      <c r="O444" s="296"/>
      <c r="P444" s="296"/>
      <c r="Q444" s="296"/>
      <c r="R444" s="296"/>
      <c r="S444" s="296"/>
      <c r="T444" s="296"/>
      <c r="U444" s="296"/>
      <c r="V444" s="296"/>
      <c r="W444" s="296"/>
      <c r="X444" s="296"/>
      <c r="Y444" s="296"/>
      <c r="Z444" s="296"/>
      <c r="AA444" s="296"/>
      <c r="AB444" s="296"/>
      <c r="AC444" s="296"/>
      <c r="AD444" s="296"/>
      <c r="AE444" s="296"/>
      <c r="AF444" s="296"/>
      <c r="AG444" s="296"/>
      <c r="AH444" s="296"/>
      <c r="AI444" s="70"/>
    </row>
    <row r="445" spans="1:35" ht="15.75" customHeight="1">
      <c r="A445" s="107"/>
      <c r="B445" s="849"/>
      <c r="C445" s="112" t="s">
        <v>983</v>
      </c>
      <c r="D445" s="117">
        <v>20000</v>
      </c>
      <c r="E445" s="223">
        <f t="shared" si="26"/>
        <v>5.1534305098546472E-2</v>
      </c>
      <c r="F445" s="117">
        <f t="shared" si="27"/>
        <v>96</v>
      </c>
      <c r="G445" s="316">
        <f t="shared" si="28"/>
        <v>4.7999999999999996E-3</v>
      </c>
      <c r="H445" s="790" t="s">
        <v>984</v>
      </c>
      <c r="I445" s="830"/>
      <c r="J445" s="315">
        <v>96</v>
      </c>
      <c r="K445" s="306"/>
      <c r="L445" s="306"/>
      <c r="M445" s="296"/>
      <c r="N445" s="296"/>
      <c r="O445" s="296"/>
      <c r="P445" s="296"/>
      <c r="Q445" s="296"/>
      <c r="R445" s="296"/>
      <c r="S445" s="296"/>
      <c r="T445" s="296"/>
      <c r="U445" s="296"/>
      <c r="V445" s="296"/>
      <c r="W445" s="296"/>
      <c r="X445" s="296"/>
      <c r="Y445" s="296"/>
      <c r="Z445" s="296"/>
      <c r="AA445" s="296"/>
      <c r="AB445" s="296"/>
      <c r="AC445" s="296"/>
      <c r="AD445" s="296"/>
      <c r="AE445" s="296"/>
      <c r="AF445" s="296"/>
      <c r="AG445" s="296"/>
      <c r="AH445" s="296"/>
      <c r="AI445" s="70"/>
    </row>
    <row r="446" spans="1:35" ht="15.75" customHeight="1">
      <c r="A446" s="107"/>
      <c r="B446" s="839"/>
      <c r="C446" s="112" t="s">
        <v>985</v>
      </c>
      <c r="D446" s="117">
        <v>3150</v>
      </c>
      <c r="E446" s="223">
        <f t="shared" si="26"/>
        <v>8.1166530530210699E-3</v>
      </c>
      <c r="F446" s="117">
        <f t="shared" si="27"/>
        <v>0</v>
      </c>
      <c r="G446" s="316">
        <f t="shared" si="28"/>
        <v>0</v>
      </c>
      <c r="H446" s="790" t="s">
        <v>986</v>
      </c>
      <c r="I446" s="830"/>
      <c r="J446" s="306"/>
      <c r="K446" s="306"/>
      <c r="L446" s="306"/>
      <c r="M446" s="296"/>
      <c r="N446" s="296"/>
      <c r="O446" s="296"/>
      <c r="P446" s="296"/>
      <c r="Q446" s="296"/>
      <c r="R446" s="296"/>
      <c r="S446" s="296"/>
      <c r="T446" s="296"/>
      <c r="U446" s="296"/>
      <c r="V446" s="296"/>
      <c r="W446" s="296"/>
      <c r="X446" s="296"/>
      <c r="Y446" s="296"/>
      <c r="Z446" s="296"/>
      <c r="AA446" s="296"/>
      <c r="AB446" s="296"/>
      <c r="AC446" s="296"/>
      <c r="AD446" s="296"/>
      <c r="AE446" s="296"/>
      <c r="AF446" s="296"/>
      <c r="AG446" s="296"/>
      <c r="AH446" s="296"/>
      <c r="AI446" s="70"/>
    </row>
    <row r="447" spans="1:35" ht="15.75" customHeight="1">
      <c r="A447" s="107"/>
      <c r="B447" s="617" t="s">
        <v>579</v>
      </c>
      <c r="C447" s="830"/>
      <c r="D447" s="192">
        <f>SUM(D437:D446)</f>
        <v>190350</v>
      </c>
      <c r="E447" s="225">
        <f t="shared" si="26"/>
        <v>0.49047774877541606</v>
      </c>
      <c r="F447" s="331"/>
      <c r="G447" s="331"/>
      <c r="H447" s="712"/>
      <c r="I447" s="830"/>
      <c r="J447" s="306"/>
      <c r="K447" s="306"/>
      <c r="L447" s="306"/>
      <c r="M447" s="296"/>
      <c r="N447" s="296"/>
      <c r="O447" s="296"/>
      <c r="P447" s="296"/>
      <c r="Q447" s="296"/>
      <c r="R447" s="296"/>
      <c r="S447" s="296"/>
      <c r="T447" s="296"/>
      <c r="U447" s="296"/>
      <c r="V447" s="296"/>
      <c r="W447" s="296"/>
      <c r="X447" s="296"/>
      <c r="Y447" s="296"/>
      <c r="Z447" s="296"/>
      <c r="AA447" s="296"/>
      <c r="AB447" s="296"/>
      <c r="AC447" s="296"/>
      <c r="AD447" s="296"/>
      <c r="AE447" s="296"/>
      <c r="AF447" s="296"/>
      <c r="AG447" s="296"/>
      <c r="AH447" s="296"/>
      <c r="AI447" s="70"/>
    </row>
    <row r="448" spans="1:35" ht="15.75" customHeight="1">
      <c r="A448" s="107"/>
      <c r="B448" s="600" t="s">
        <v>668</v>
      </c>
      <c r="C448" s="830"/>
      <c r="D448" s="163">
        <v>18000</v>
      </c>
      <c r="E448" s="223">
        <f t="shared" si="26"/>
        <v>4.6380874588691827E-2</v>
      </c>
      <c r="F448" s="117">
        <f>SUM(J448:AH448)</f>
        <v>0</v>
      </c>
      <c r="G448" s="316">
        <f>F448/D448</f>
        <v>0</v>
      </c>
      <c r="H448" s="600"/>
      <c r="I448" s="830"/>
      <c r="J448" s="306"/>
      <c r="K448" s="306"/>
      <c r="L448" s="306"/>
      <c r="M448" s="296"/>
      <c r="N448" s="296"/>
      <c r="O448" s="296"/>
      <c r="P448" s="296"/>
      <c r="Q448" s="296"/>
      <c r="R448" s="296"/>
      <c r="S448" s="296"/>
      <c r="T448" s="296"/>
      <c r="U448" s="296"/>
      <c r="V448" s="296"/>
      <c r="W448" s="296"/>
      <c r="X448" s="296"/>
      <c r="Y448" s="296"/>
      <c r="Z448" s="296"/>
      <c r="AA448" s="296"/>
      <c r="AB448" s="296"/>
      <c r="AC448" s="296"/>
      <c r="AD448" s="296"/>
      <c r="AE448" s="296"/>
      <c r="AF448" s="296"/>
      <c r="AG448" s="296"/>
      <c r="AH448" s="296"/>
      <c r="AI448" s="70"/>
    </row>
    <row r="449" spans="1:35" ht="15.75" customHeight="1">
      <c r="A449" s="107"/>
      <c r="B449" s="618" t="s">
        <v>822</v>
      </c>
      <c r="C449" s="830"/>
      <c r="D449" s="189">
        <f>D404+D415+D435+D447+D448</f>
        <v>376730</v>
      </c>
      <c r="E449" s="226">
        <f t="shared" si="26"/>
        <v>0.97072593798877072</v>
      </c>
      <c r="F449" s="332"/>
      <c r="G449" s="332"/>
      <c r="H449" s="618"/>
      <c r="I449" s="830"/>
      <c r="J449" s="306"/>
      <c r="K449" s="306"/>
      <c r="L449" s="306"/>
      <c r="M449" s="296"/>
      <c r="N449" s="296"/>
      <c r="O449" s="296"/>
      <c r="P449" s="296"/>
      <c r="Q449" s="296"/>
      <c r="R449" s="296"/>
      <c r="S449" s="296"/>
      <c r="T449" s="296"/>
      <c r="U449" s="296"/>
      <c r="V449" s="296"/>
      <c r="W449" s="296"/>
      <c r="X449" s="296"/>
      <c r="Y449" s="296"/>
      <c r="Z449" s="296"/>
      <c r="AA449" s="296"/>
      <c r="AB449" s="296"/>
      <c r="AC449" s="296"/>
      <c r="AD449" s="296"/>
      <c r="AE449" s="296"/>
      <c r="AF449" s="296"/>
      <c r="AG449" s="296"/>
      <c r="AH449" s="296"/>
      <c r="AI449" s="70"/>
    </row>
    <row r="450" spans="1:35" ht="15.75" customHeight="1">
      <c r="A450" s="107"/>
      <c r="B450" s="621" t="s">
        <v>573</v>
      </c>
      <c r="C450" s="830"/>
      <c r="D450" s="178">
        <f>D383+D449</f>
        <v>388091</v>
      </c>
      <c r="E450" s="215">
        <f t="shared" si="26"/>
        <v>1</v>
      </c>
      <c r="F450" s="328"/>
      <c r="G450" s="328"/>
      <c r="H450" s="621"/>
      <c r="I450" s="830"/>
      <c r="J450" s="306"/>
      <c r="K450" s="306"/>
      <c r="L450" s="306"/>
      <c r="M450" s="296"/>
      <c r="N450" s="296"/>
      <c r="O450" s="296"/>
      <c r="P450" s="296"/>
      <c r="Q450" s="296"/>
      <c r="R450" s="296"/>
      <c r="S450" s="296"/>
      <c r="T450" s="296"/>
      <c r="U450" s="296"/>
      <c r="V450" s="296"/>
      <c r="W450" s="296"/>
      <c r="X450" s="296"/>
      <c r="Y450" s="296"/>
      <c r="Z450" s="296"/>
      <c r="AA450" s="296"/>
      <c r="AB450" s="296"/>
      <c r="AC450" s="296"/>
      <c r="AD450" s="296"/>
      <c r="AE450" s="296"/>
      <c r="AF450" s="296"/>
      <c r="AG450" s="296"/>
      <c r="AH450" s="296"/>
      <c r="AI450" s="70"/>
    </row>
    <row r="451" spans="1:35" ht="15.75" customHeight="1">
      <c r="A451" s="107"/>
      <c r="B451" s="600"/>
      <c r="C451" s="829"/>
      <c r="D451" s="829"/>
      <c r="E451" s="829"/>
      <c r="F451" s="829"/>
      <c r="G451" s="829"/>
      <c r="H451" s="829"/>
      <c r="I451" s="830"/>
      <c r="J451" s="306"/>
      <c r="K451" s="306"/>
      <c r="L451" s="306"/>
      <c r="M451" s="296"/>
      <c r="N451" s="296"/>
      <c r="O451" s="296"/>
      <c r="P451" s="296"/>
      <c r="Q451" s="296"/>
      <c r="R451" s="296"/>
      <c r="S451" s="296"/>
      <c r="T451" s="296"/>
      <c r="U451" s="296"/>
      <c r="V451" s="296"/>
      <c r="W451" s="296"/>
      <c r="X451" s="296"/>
      <c r="Y451" s="296"/>
      <c r="Z451" s="296"/>
      <c r="AA451" s="296"/>
      <c r="AB451" s="296"/>
      <c r="AC451" s="296"/>
      <c r="AD451" s="296"/>
      <c r="AE451" s="296"/>
      <c r="AF451" s="296"/>
      <c r="AG451" s="296"/>
      <c r="AH451" s="296"/>
      <c r="AI451" s="70"/>
    </row>
    <row r="452" spans="1:35" ht="15.75" customHeight="1">
      <c r="A452" s="107"/>
      <c r="B452" s="603" t="s">
        <v>987</v>
      </c>
      <c r="C452" s="829"/>
      <c r="D452" s="829"/>
      <c r="E452" s="829"/>
      <c r="F452" s="829"/>
      <c r="G452" s="829"/>
      <c r="H452" s="829"/>
      <c r="I452" s="830"/>
      <c r="J452" s="306"/>
      <c r="K452" s="306"/>
      <c r="L452" s="306"/>
      <c r="M452" s="296"/>
      <c r="N452" s="296"/>
      <c r="O452" s="296"/>
      <c r="P452" s="296"/>
      <c r="Q452" s="296"/>
      <c r="R452" s="296"/>
      <c r="S452" s="296"/>
      <c r="T452" s="296"/>
      <c r="U452" s="296"/>
      <c r="V452" s="296"/>
      <c r="W452" s="296"/>
      <c r="X452" s="296"/>
      <c r="Y452" s="296"/>
      <c r="Z452" s="296"/>
      <c r="AA452" s="296"/>
      <c r="AB452" s="296"/>
      <c r="AC452" s="296"/>
      <c r="AD452" s="296"/>
      <c r="AE452" s="296"/>
      <c r="AF452" s="296"/>
      <c r="AG452" s="296"/>
      <c r="AH452" s="296"/>
      <c r="AI452" s="70"/>
    </row>
    <row r="453" spans="1:35" ht="15.75" customHeight="1">
      <c r="A453" s="107"/>
      <c r="B453" s="681" t="s">
        <v>613</v>
      </c>
      <c r="C453" s="829"/>
      <c r="D453" s="829"/>
      <c r="E453" s="829"/>
      <c r="F453" s="829"/>
      <c r="G453" s="829"/>
      <c r="H453" s="829"/>
      <c r="I453" s="830"/>
      <c r="J453" s="306"/>
      <c r="K453" s="306"/>
      <c r="L453" s="306"/>
      <c r="M453" s="296"/>
      <c r="N453" s="296"/>
      <c r="O453" s="296"/>
      <c r="P453" s="296"/>
      <c r="Q453" s="296"/>
      <c r="R453" s="296"/>
      <c r="S453" s="296"/>
      <c r="T453" s="296"/>
      <c r="U453" s="296"/>
      <c r="V453" s="296"/>
      <c r="W453" s="296"/>
      <c r="X453" s="296"/>
      <c r="Y453" s="296"/>
      <c r="Z453" s="296"/>
      <c r="AA453" s="296"/>
      <c r="AB453" s="296"/>
      <c r="AC453" s="296"/>
      <c r="AD453" s="296"/>
      <c r="AE453" s="296"/>
      <c r="AF453" s="296"/>
      <c r="AG453" s="296"/>
      <c r="AH453" s="296"/>
      <c r="AI453" s="70"/>
    </row>
    <row r="454" spans="1:35" ht="15.75" customHeight="1">
      <c r="A454" s="107"/>
      <c r="B454" s="680" t="s">
        <v>754</v>
      </c>
      <c r="C454" s="829"/>
      <c r="D454" s="829"/>
      <c r="E454" s="829"/>
      <c r="F454" s="829"/>
      <c r="G454" s="829"/>
      <c r="H454" s="829"/>
      <c r="I454" s="830"/>
      <c r="J454" s="306"/>
      <c r="K454" s="306"/>
      <c r="L454" s="306"/>
      <c r="M454" s="296"/>
      <c r="N454" s="296"/>
      <c r="O454" s="296"/>
      <c r="P454" s="296"/>
      <c r="Q454" s="296"/>
      <c r="R454" s="296"/>
      <c r="S454" s="296"/>
      <c r="T454" s="296"/>
      <c r="U454" s="296"/>
      <c r="V454" s="296"/>
      <c r="W454" s="296"/>
      <c r="X454" s="296"/>
      <c r="Y454" s="296"/>
      <c r="Z454" s="296"/>
      <c r="AA454" s="296"/>
      <c r="AB454" s="296"/>
      <c r="AC454" s="296"/>
      <c r="AD454" s="296"/>
      <c r="AE454" s="296"/>
      <c r="AF454" s="296"/>
      <c r="AG454" s="296"/>
      <c r="AH454" s="296"/>
      <c r="AI454" s="70"/>
    </row>
    <row r="455" spans="1:35" ht="15.75" customHeight="1">
      <c r="A455" s="107"/>
      <c r="B455" s="227" t="s">
        <v>589</v>
      </c>
      <c r="C455" s="227" t="s">
        <v>590</v>
      </c>
      <c r="D455" s="228" t="s">
        <v>591</v>
      </c>
      <c r="E455" s="229" t="s">
        <v>592</v>
      </c>
      <c r="F455" s="314" t="s">
        <v>730</v>
      </c>
      <c r="G455" s="314" t="s">
        <v>731</v>
      </c>
      <c r="H455" s="667" t="s">
        <v>593</v>
      </c>
      <c r="I455" s="830"/>
      <c r="J455" s="306"/>
      <c r="K455" s="306"/>
      <c r="L455" s="306"/>
      <c r="M455" s="296"/>
      <c r="N455" s="296"/>
      <c r="O455" s="296"/>
      <c r="P455" s="296"/>
      <c r="Q455" s="296"/>
      <c r="R455" s="296"/>
      <c r="S455" s="296"/>
      <c r="T455" s="296"/>
      <c r="U455" s="296"/>
      <c r="V455" s="296"/>
      <c r="W455" s="296"/>
      <c r="X455" s="296"/>
      <c r="Y455" s="296"/>
      <c r="Z455" s="296"/>
      <c r="AA455" s="296"/>
      <c r="AB455" s="296"/>
      <c r="AC455" s="296"/>
      <c r="AD455" s="296"/>
      <c r="AE455" s="296"/>
      <c r="AF455" s="296"/>
      <c r="AG455" s="296"/>
      <c r="AH455" s="296"/>
      <c r="AI455" s="70"/>
    </row>
    <row r="456" spans="1:35" ht="15.75" customHeight="1">
      <c r="A456" s="107"/>
      <c r="B456" s="137"/>
      <c r="C456" s="230"/>
      <c r="D456" s="231">
        <v>0</v>
      </c>
      <c r="E456" s="232"/>
      <c r="F456" s="232"/>
      <c r="G456" s="232"/>
      <c r="H456" s="677"/>
      <c r="I456" s="830"/>
      <c r="J456" s="306"/>
      <c r="K456" s="306"/>
      <c r="L456" s="306"/>
      <c r="M456" s="296"/>
      <c r="N456" s="296"/>
      <c r="O456" s="296"/>
      <c r="P456" s="296"/>
      <c r="Q456" s="296"/>
      <c r="R456" s="296"/>
      <c r="S456" s="296"/>
      <c r="T456" s="296"/>
      <c r="U456" s="296"/>
      <c r="V456" s="296"/>
      <c r="W456" s="296"/>
      <c r="X456" s="296"/>
      <c r="Y456" s="296"/>
      <c r="Z456" s="296"/>
      <c r="AA456" s="296"/>
      <c r="AB456" s="296"/>
      <c r="AC456" s="296"/>
      <c r="AD456" s="296"/>
      <c r="AE456" s="296"/>
      <c r="AF456" s="296"/>
      <c r="AG456" s="296"/>
      <c r="AH456" s="296"/>
      <c r="AI456" s="70"/>
    </row>
    <row r="457" spans="1:35" ht="15.75" customHeight="1">
      <c r="A457" s="107"/>
      <c r="B457" s="682" t="s">
        <v>600</v>
      </c>
      <c r="C457" s="830"/>
      <c r="D457" s="233">
        <v>0</v>
      </c>
      <c r="E457" s="234"/>
      <c r="F457" s="234"/>
      <c r="G457" s="234"/>
      <c r="H457" s="689"/>
      <c r="I457" s="830"/>
      <c r="J457" s="306"/>
      <c r="K457" s="306"/>
      <c r="L457" s="306"/>
      <c r="M457" s="296"/>
      <c r="N457" s="296"/>
      <c r="O457" s="296"/>
      <c r="P457" s="296"/>
      <c r="Q457" s="296"/>
      <c r="R457" s="296"/>
      <c r="S457" s="296"/>
      <c r="T457" s="296"/>
      <c r="U457" s="296"/>
      <c r="V457" s="296"/>
      <c r="W457" s="296"/>
      <c r="X457" s="296"/>
      <c r="Y457" s="296"/>
      <c r="Z457" s="296"/>
      <c r="AA457" s="296"/>
      <c r="AB457" s="296"/>
      <c r="AC457" s="296"/>
      <c r="AD457" s="296"/>
      <c r="AE457" s="296"/>
      <c r="AF457" s="296"/>
      <c r="AG457" s="296"/>
      <c r="AH457" s="296"/>
      <c r="AI457" s="70"/>
    </row>
    <row r="458" spans="1:35" ht="15.75" customHeight="1">
      <c r="A458" s="107"/>
      <c r="B458" s="680" t="s">
        <v>758</v>
      </c>
      <c r="C458" s="829"/>
      <c r="D458" s="829"/>
      <c r="E458" s="829"/>
      <c r="F458" s="829"/>
      <c r="G458" s="829"/>
      <c r="H458" s="829"/>
      <c r="I458" s="830"/>
      <c r="J458" s="306"/>
      <c r="K458" s="306"/>
      <c r="L458" s="306"/>
      <c r="M458" s="296"/>
      <c r="N458" s="296"/>
      <c r="O458" s="296"/>
      <c r="P458" s="296"/>
      <c r="Q458" s="296"/>
      <c r="R458" s="296"/>
      <c r="S458" s="296"/>
      <c r="T458" s="296"/>
      <c r="U458" s="296"/>
      <c r="V458" s="296"/>
      <c r="W458" s="296"/>
      <c r="X458" s="296"/>
      <c r="Y458" s="296"/>
      <c r="Z458" s="296"/>
      <c r="AA458" s="296"/>
      <c r="AB458" s="296"/>
      <c r="AC458" s="296"/>
      <c r="AD458" s="296"/>
      <c r="AE458" s="296"/>
      <c r="AF458" s="296"/>
      <c r="AG458" s="296"/>
      <c r="AH458" s="296"/>
      <c r="AI458" s="70"/>
    </row>
    <row r="459" spans="1:35" ht="15.75" customHeight="1">
      <c r="A459" s="107"/>
      <c r="B459" s="227" t="s">
        <v>642</v>
      </c>
      <c r="C459" s="227" t="s">
        <v>616</v>
      </c>
      <c r="D459" s="228" t="s">
        <v>591</v>
      </c>
      <c r="E459" s="229" t="s">
        <v>592</v>
      </c>
      <c r="F459" s="314" t="s">
        <v>730</v>
      </c>
      <c r="G459" s="314" t="s">
        <v>731</v>
      </c>
      <c r="H459" s="667" t="s">
        <v>593</v>
      </c>
      <c r="I459" s="830"/>
      <c r="J459" s="306"/>
      <c r="K459" s="306"/>
      <c r="L459" s="306"/>
      <c r="M459" s="296"/>
      <c r="N459" s="296"/>
      <c r="O459" s="296"/>
      <c r="P459" s="296"/>
      <c r="Q459" s="296"/>
      <c r="R459" s="296"/>
      <c r="S459" s="296"/>
      <c r="T459" s="296"/>
      <c r="U459" s="296"/>
      <c r="V459" s="296"/>
      <c r="W459" s="296"/>
      <c r="X459" s="296"/>
      <c r="Y459" s="296"/>
      <c r="Z459" s="296"/>
      <c r="AA459" s="296"/>
      <c r="AB459" s="296"/>
      <c r="AC459" s="296"/>
      <c r="AD459" s="296"/>
      <c r="AE459" s="296"/>
      <c r="AF459" s="296"/>
      <c r="AG459" s="296"/>
      <c r="AH459" s="296"/>
      <c r="AI459" s="70"/>
    </row>
    <row r="460" spans="1:35" ht="15.75" customHeight="1">
      <c r="A460" s="107"/>
      <c r="B460" s="212" t="s">
        <v>646</v>
      </c>
      <c r="C460" s="212" t="s">
        <v>918</v>
      </c>
      <c r="D460" s="163">
        <v>4000</v>
      </c>
      <c r="E460" s="235">
        <f>D460/D$517</f>
        <v>2.3010061149237503E-2</v>
      </c>
      <c r="F460" s="117">
        <f>SUM(J460:AH460)</f>
        <v>0</v>
      </c>
      <c r="G460" s="316">
        <f>F460/D460</f>
        <v>0</v>
      </c>
      <c r="H460" s="677"/>
      <c r="I460" s="830"/>
      <c r="J460" s="306"/>
      <c r="K460" s="306"/>
      <c r="L460" s="306"/>
      <c r="M460" s="296"/>
      <c r="N460" s="296"/>
      <c r="O460" s="296"/>
      <c r="P460" s="296"/>
      <c r="Q460" s="296"/>
      <c r="R460" s="296"/>
      <c r="S460" s="296"/>
      <c r="T460" s="296"/>
      <c r="U460" s="296"/>
      <c r="V460" s="296"/>
      <c r="W460" s="296"/>
      <c r="X460" s="296"/>
      <c r="Y460" s="296"/>
      <c r="Z460" s="296"/>
      <c r="AA460" s="296"/>
      <c r="AB460" s="296"/>
      <c r="AC460" s="296"/>
      <c r="AD460" s="296"/>
      <c r="AE460" s="296"/>
      <c r="AF460" s="296"/>
      <c r="AG460" s="296"/>
      <c r="AH460" s="296"/>
      <c r="AI460" s="70"/>
    </row>
    <row r="461" spans="1:35" ht="15.75" customHeight="1">
      <c r="A461" s="107"/>
      <c r="B461" s="634" t="s">
        <v>579</v>
      </c>
      <c r="C461" s="830"/>
      <c r="D461" s="222">
        <f>D460</f>
        <v>4000</v>
      </c>
      <c r="E461" s="236">
        <f>D461/D$517</f>
        <v>2.3010061149237503E-2</v>
      </c>
      <c r="F461" s="236"/>
      <c r="G461" s="236"/>
      <c r="H461" s="679"/>
      <c r="I461" s="830"/>
      <c r="J461" s="306"/>
      <c r="K461" s="306"/>
      <c r="L461" s="306"/>
      <c r="M461" s="296"/>
      <c r="N461" s="296"/>
      <c r="O461" s="296"/>
      <c r="P461" s="296"/>
      <c r="Q461" s="296"/>
      <c r="R461" s="296"/>
      <c r="S461" s="296"/>
      <c r="T461" s="296"/>
      <c r="U461" s="296"/>
      <c r="V461" s="296"/>
      <c r="W461" s="296"/>
      <c r="X461" s="296"/>
      <c r="Y461" s="296"/>
      <c r="Z461" s="296"/>
      <c r="AA461" s="296"/>
      <c r="AB461" s="296"/>
      <c r="AC461" s="296"/>
      <c r="AD461" s="296"/>
      <c r="AE461" s="296"/>
      <c r="AF461" s="296"/>
      <c r="AG461" s="296"/>
      <c r="AH461" s="296"/>
      <c r="AI461" s="70"/>
    </row>
    <row r="462" spans="1:35" ht="15.75" customHeight="1">
      <c r="A462" s="107"/>
      <c r="B462" s="777" t="s">
        <v>707</v>
      </c>
      <c r="C462" s="829"/>
      <c r="D462" s="829"/>
      <c r="E462" s="829"/>
      <c r="F462" s="829"/>
      <c r="G462" s="829"/>
      <c r="H462" s="829"/>
      <c r="I462" s="830"/>
      <c r="J462" s="306"/>
      <c r="K462" s="306"/>
      <c r="L462" s="306"/>
      <c r="M462" s="296"/>
      <c r="N462" s="296"/>
      <c r="O462" s="296"/>
      <c r="P462" s="296"/>
      <c r="Q462" s="296"/>
      <c r="R462" s="296"/>
      <c r="S462" s="296"/>
      <c r="T462" s="296"/>
      <c r="U462" s="296"/>
      <c r="V462" s="296"/>
      <c r="W462" s="296"/>
      <c r="X462" s="296"/>
      <c r="Y462" s="296"/>
      <c r="Z462" s="296"/>
      <c r="AA462" s="296"/>
      <c r="AB462" s="296"/>
      <c r="AC462" s="296"/>
      <c r="AD462" s="296"/>
      <c r="AE462" s="296"/>
      <c r="AF462" s="296"/>
      <c r="AG462" s="296"/>
      <c r="AH462" s="296"/>
      <c r="AI462" s="70"/>
    </row>
    <row r="463" spans="1:35" ht="15.75" customHeight="1">
      <c r="A463" s="107"/>
      <c r="B463" s="212" t="s">
        <v>817</v>
      </c>
      <c r="C463" s="212" t="s">
        <v>806</v>
      </c>
      <c r="D463" s="163">
        <v>1000</v>
      </c>
      <c r="E463" s="235">
        <f>D463/D$517</f>
        <v>5.7525152873093757E-3</v>
      </c>
      <c r="F463" s="117">
        <f>SUM(J463:AH463)</f>
        <v>0</v>
      </c>
      <c r="G463" s="316">
        <f>F463/D463</f>
        <v>0</v>
      </c>
      <c r="H463" s="592" t="s">
        <v>988</v>
      </c>
      <c r="I463" s="830"/>
      <c r="J463" s="306"/>
      <c r="K463" s="306"/>
      <c r="L463" s="306"/>
      <c r="M463" s="296"/>
      <c r="N463" s="296"/>
      <c r="O463" s="296"/>
      <c r="P463" s="296"/>
      <c r="Q463" s="296"/>
      <c r="R463" s="296"/>
      <c r="S463" s="296"/>
      <c r="T463" s="296"/>
      <c r="U463" s="296"/>
      <c r="V463" s="296"/>
      <c r="W463" s="296"/>
      <c r="X463" s="296"/>
      <c r="Y463" s="296"/>
      <c r="Z463" s="296"/>
      <c r="AA463" s="296"/>
      <c r="AB463" s="296"/>
      <c r="AC463" s="296"/>
      <c r="AD463" s="296"/>
      <c r="AE463" s="296"/>
      <c r="AF463" s="296"/>
      <c r="AG463" s="296"/>
      <c r="AH463" s="296"/>
      <c r="AI463" s="70"/>
    </row>
    <row r="464" spans="1:35" ht="15.75" customHeight="1">
      <c r="A464" s="107"/>
      <c r="B464" s="634" t="s">
        <v>579</v>
      </c>
      <c r="C464" s="830"/>
      <c r="D464" s="222">
        <f>D463</f>
        <v>1000</v>
      </c>
      <c r="E464" s="236">
        <f>D464/D$517</f>
        <v>5.7525152873093757E-3</v>
      </c>
      <c r="F464" s="236"/>
      <c r="G464" s="236"/>
      <c r="H464" s="679"/>
      <c r="I464" s="830"/>
      <c r="J464" s="306"/>
      <c r="K464" s="306"/>
      <c r="L464" s="306"/>
      <c r="M464" s="296"/>
      <c r="N464" s="296"/>
      <c r="O464" s="296"/>
      <c r="P464" s="296"/>
      <c r="Q464" s="296"/>
      <c r="R464" s="296"/>
      <c r="S464" s="296"/>
      <c r="T464" s="296"/>
      <c r="U464" s="296"/>
      <c r="V464" s="296"/>
      <c r="W464" s="296"/>
      <c r="X464" s="296"/>
      <c r="Y464" s="296"/>
      <c r="Z464" s="296"/>
      <c r="AA464" s="296"/>
      <c r="AB464" s="296"/>
      <c r="AC464" s="296"/>
      <c r="AD464" s="296"/>
      <c r="AE464" s="296"/>
      <c r="AF464" s="296"/>
      <c r="AG464" s="296"/>
      <c r="AH464" s="296"/>
      <c r="AI464" s="70"/>
    </row>
    <row r="465" spans="1:35" ht="15.75" customHeight="1">
      <c r="A465" s="107"/>
      <c r="B465" s="678" t="s">
        <v>989</v>
      </c>
      <c r="C465" s="829"/>
      <c r="D465" s="829"/>
      <c r="E465" s="829"/>
      <c r="F465" s="829"/>
      <c r="G465" s="829"/>
      <c r="H465" s="829"/>
      <c r="I465" s="830"/>
      <c r="J465" s="306"/>
      <c r="K465" s="306"/>
      <c r="L465" s="306"/>
      <c r="M465" s="296"/>
      <c r="N465" s="296"/>
      <c r="O465" s="296"/>
      <c r="P465" s="296"/>
      <c r="Q465" s="296"/>
      <c r="R465" s="296"/>
      <c r="S465" s="296"/>
      <c r="T465" s="296"/>
      <c r="U465" s="296"/>
      <c r="V465" s="296"/>
      <c r="W465" s="296"/>
      <c r="X465" s="296"/>
      <c r="Y465" s="296"/>
      <c r="Z465" s="296"/>
      <c r="AA465" s="296"/>
      <c r="AB465" s="296"/>
      <c r="AC465" s="296"/>
      <c r="AD465" s="296"/>
      <c r="AE465" s="296"/>
      <c r="AF465" s="296"/>
      <c r="AG465" s="296"/>
      <c r="AH465" s="296"/>
      <c r="AI465" s="70"/>
    </row>
    <row r="466" spans="1:35" ht="15.75" customHeight="1">
      <c r="A466" s="107"/>
      <c r="B466" s="659" t="s">
        <v>817</v>
      </c>
      <c r="C466" s="212" t="s">
        <v>806</v>
      </c>
      <c r="D466" s="163">
        <v>1000</v>
      </c>
      <c r="E466" s="235">
        <f>D466/D$517</f>
        <v>5.7525152873093757E-3</v>
      </c>
      <c r="F466" s="117">
        <f>SUM(J466:AH466)</f>
        <v>0</v>
      </c>
      <c r="G466" s="316">
        <f>F466/D466</f>
        <v>0</v>
      </c>
      <c r="H466" s="862" t="s">
        <v>988</v>
      </c>
      <c r="I466" s="830"/>
      <c r="J466" s="306"/>
      <c r="K466" s="306"/>
      <c r="L466" s="306"/>
      <c r="M466" s="296"/>
      <c r="N466" s="296"/>
      <c r="O466" s="296"/>
      <c r="P466" s="296"/>
      <c r="Q466" s="296"/>
      <c r="R466" s="296"/>
      <c r="S466" s="296"/>
      <c r="T466" s="296"/>
      <c r="U466" s="296"/>
      <c r="V466" s="296"/>
      <c r="W466" s="296"/>
      <c r="X466" s="296"/>
      <c r="Y466" s="296"/>
      <c r="Z466" s="296"/>
      <c r="AA466" s="296"/>
      <c r="AB466" s="296"/>
      <c r="AC466" s="296"/>
      <c r="AD466" s="296"/>
      <c r="AE466" s="296"/>
      <c r="AF466" s="296"/>
      <c r="AG466" s="296"/>
      <c r="AH466" s="296"/>
      <c r="AI466" s="70"/>
    </row>
    <row r="467" spans="1:35" ht="15.75" customHeight="1">
      <c r="A467" s="107"/>
      <c r="B467" s="839"/>
      <c r="C467" s="212" t="s">
        <v>957</v>
      </c>
      <c r="D467" s="163">
        <v>3000</v>
      </c>
      <c r="E467" s="235">
        <f>D467/D$517</f>
        <v>1.7257545861928129E-2</v>
      </c>
      <c r="F467" s="117">
        <f>SUM(J467:AH467)</f>
        <v>0</v>
      </c>
      <c r="G467" s="316">
        <f>F467/D467</f>
        <v>0</v>
      </c>
      <c r="H467" s="648" t="s">
        <v>990</v>
      </c>
      <c r="I467" s="830"/>
      <c r="J467" s="306"/>
      <c r="K467" s="306"/>
      <c r="L467" s="306"/>
      <c r="M467" s="296"/>
      <c r="N467" s="296"/>
      <c r="O467" s="296"/>
      <c r="P467" s="296"/>
      <c r="Q467" s="296"/>
      <c r="R467" s="296"/>
      <c r="S467" s="296"/>
      <c r="T467" s="296"/>
      <c r="U467" s="296"/>
      <c r="V467" s="296"/>
      <c r="W467" s="296"/>
      <c r="X467" s="296"/>
      <c r="Y467" s="296"/>
      <c r="Z467" s="296"/>
      <c r="AA467" s="296"/>
      <c r="AB467" s="296"/>
      <c r="AC467" s="296"/>
      <c r="AD467" s="296"/>
      <c r="AE467" s="296"/>
      <c r="AF467" s="296"/>
      <c r="AG467" s="296"/>
      <c r="AH467" s="296"/>
      <c r="AI467" s="70"/>
    </row>
    <row r="468" spans="1:35" ht="15.75" customHeight="1">
      <c r="A468" s="107"/>
      <c r="B468" s="634" t="s">
        <v>579</v>
      </c>
      <c r="C468" s="830"/>
      <c r="D468" s="222">
        <f>SUM(D466:D467)</f>
        <v>4000</v>
      </c>
      <c r="E468" s="236">
        <f>D468/D$517</f>
        <v>2.3010061149237503E-2</v>
      </c>
      <c r="F468" s="236"/>
      <c r="G468" s="236"/>
      <c r="H468" s="679"/>
      <c r="I468" s="830"/>
      <c r="J468" s="306"/>
      <c r="K468" s="306"/>
      <c r="L468" s="306"/>
      <c r="M468" s="296"/>
      <c r="N468" s="296"/>
      <c r="O468" s="296"/>
      <c r="P468" s="296"/>
      <c r="Q468" s="296"/>
      <c r="R468" s="296"/>
      <c r="S468" s="296"/>
      <c r="T468" s="296"/>
      <c r="U468" s="296"/>
      <c r="V468" s="296"/>
      <c r="W468" s="296"/>
      <c r="X468" s="296"/>
      <c r="Y468" s="296"/>
      <c r="Z468" s="296"/>
      <c r="AA468" s="296"/>
      <c r="AB468" s="296"/>
      <c r="AC468" s="296"/>
      <c r="AD468" s="296"/>
      <c r="AE468" s="296"/>
      <c r="AF468" s="296"/>
      <c r="AG468" s="296"/>
      <c r="AH468" s="296"/>
      <c r="AI468" s="70"/>
    </row>
    <row r="469" spans="1:35" ht="15.75" customHeight="1">
      <c r="A469" s="107"/>
      <c r="B469" s="777" t="s">
        <v>991</v>
      </c>
      <c r="C469" s="829"/>
      <c r="D469" s="829"/>
      <c r="E469" s="829"/>
      <c r="F469" s="829"/>
      <c r="G469" s="829"/>
      <c r="H469" s="829"/>
      <c r="I469" s="830"/>
      <c r="J469" s="306"/>
      <c r="K469" s="306"/>
      <c r="L469" s="306"/>
      <c r="M469" s="296"/>
      <c r="N469" s="296"/>
      <c r="O469" s="296"/>
      <c r="P469" s="296"/>
      <c r="Q469" s="296"/>
      <c r="R469" s="296"/>
      <c r="S469" s="296"/>
      <c r="T469" s="296"/>
      <c r="U469" s="296"/>
      <c r="V469" s="296"/>
      <c r="W469" s="296"/>
      <c r="X469" s="296"/>
      <c r="Y469" s="296"/>
      <c r="Z469" s="296"/>
      <c r="AA469" s="296"/>
      <c r="AB469" s="296"/>
      <c r="AC469" s="296"/>
      <c r="AD469" s="296"/>
      <c r="AE469" s="296"/>
      <c r="AF469" s="296"/>
      <c r="AG469" s="296"/>
      <c r="AH469" s="296"/>
      <c r="AI469" s="70"/>
    </row>
    <row r="470" spans="1:35" ht="15.75" customHeight="1">
      <c r="A470" s="107"/>
      <c r="B470" s="659" t="s">
        <v>992</v>
      </c>
      <c r="C470" s="212" t="s">
        <v>747</v>
      </c>
      <c r="D470" s="163">
        <v>6400</v>
      </c>
      <c r="E470" s="235">
        <f t="shared" ref="E470:E487" si="29">D470/D$517</f>
        <v>3.681609783878001E-2</v>
      </c>
      <c r="F470" s="117">
        <f>SUM(J470:AH470)</f>
        <v>0</v>
      </c>
      <c r="G470" s="316">
        <f>F470/D470</f>
        <v>0</v>
      </c>
      <c r="H470" s="592" t="s">
        <v>993</v>
      </c>
      <c r="I470" s="830"/>
      <c r="J470" s="306"/>
      <c r="K470" s="306"/>
      <c r="L470" s="306"/>
      <c r="M470" s="296"/>
      <c r="N470" s="296"/>
      <c r="O470" s="296"/>
      <c r="P470" s="296"/>
      <c r="Q470" s="296"/>
      <c r="R470" s="296"/>
      <c r="S470" s="296"/>
      <c r="T470" s="296"/>
      <c r="U470" s="296"/>
      <c r="V470" s="296"/>
      <c r="W470" s="296"/>
      <c r="X470" s="296"/>
      <c r="Y470" s="296"/>
      <c r="Z470" s="296"/>
      <c r="AA470" s="296"/>
      <c r="AB470" s="296"/>
      <c r="AC470" s="296"/>
      <c r="AD470" s="296"/>
      <c r="AE470" s="296"/>
      <c r="AF470" s="296"/>
      <c r="AG470" s="296"/>
      <c r="AH470" s="296"/>
      <c r="AI470" s="70"/>
    </row>
    <row r="471" spans="1:35" ht="15.75" customHeight="1">
      <c r="A471" s="107"/>
      <c r="B471" s="849"/>
      <c r="C471" s="212" t="s">
        <v>875</v>
      </c>
      <c r="D471" s="163">
        <v>100</v>
      </c>
      <c r="E471" s="235">
        <f t="shared" si="29"/>
        <v>5.7525152873093765E-4</v>
      </c>
      <c r="F471" s="117">
        <f>SUM(J471:AH471)</f>
        <v>0</v>
      </c>
      <c r="G471" s="316">
        <f>F471/D471</f>
        <v>0</v>
      </c>
      <c r="H471" s="688" t="s">
        <v>994</v>
      </c>
      <c r="I471" s="830"/>
      <c r="J471" s="306"/>
      <c r="K471" s="306"/>
      <c r="L471" s="306"/>
      <c r="M471" s="296"/>
      <c r="N471" s="296"/>
      <c r="O471" s="296"/>
      <c r="P471" s="296"/>
      <c r="Q471" s="296"/>
      <c r="R471" s="296"/>
      <c r="S471" s="296"/>
      <c r="T471" s="296"/>
      <c r="U471" s="296"/>
      <c r="V471" s="296"/>
      <c r="W471" s="296"/>
      <c r="X471" s="296"/>
      <c r="Y471" s="296"/>
      <c r="Z471" s="296"/>
      <c r="AA471" s="296"/>
      <c r="AB471" s="296"/>
      <c r="AC471" s="296"/>
      <c r="AD471" s="296"/>
      <c r="AE471" s="296"/>
      <c r="AF471" s="296"/>
      <c r="AG471" s="296"/>
      <c r="AH471" s="296"/>
      <c r="AI471" s="70"/>
    </row>
    <row r="472" spans="1:35" ht="15.75" customHeight="1">
      <c r="A472" s="107"/>
      <c r="B472" s="849"/>
      <c r="C472" s="237" t="s">
        <v>738</v>
      </c>
      <c r="D472" s="238">
        <v>1000</v>
      </c>
      <c r="E472" s="239">
        <f t="shared" si="29"/>
        <v>5.7525152873093757E-3</v>
      </c>
      <c r="F472" s="117">
        <f>SUM(J472:AH472)</f>
        <v>0</v>
      </c>
      <c r="G472" s="316">
        <f>F472/D472</f>
        <v>0</v>
      </c>
      <c r="H472" s="688"/>
      <c r="I472" s="830"/>
      <c r="J472" s="306"/>
      <c r="K472" s="306"/>
      <c r="L472" s="306"/>
      <c r="M472" s="296"/>
      <c r="N472" s="296"/>
      <c r="O472" s="296"/>
      <c r="P472" s="296"/>
      <c r="Q472" s="296"/>
      <c r="R472" s="296"/>
      <c r="S472" s="296"/>
      <c r="T472" s="296"/>
      <c r="U472" s="296"/>
      <c r="V472" s="296"/>
      <c r="W472" s="296"/>
      <c r="X472" s="296"/>
      <c r="Y472" s="296"/>
      <c r="Z472" s="296"/>
      <c r="AA472" s="296"/>
      <c r="AB472" s="296"/>
      <c r="AC472" s="296"/>
      <c r="AD472" s="296"/>
      <c r="AE472" s="296"/>
      <c r="AF472" s="296"/>
      <c r="AG472" s="296"/>
      <c r="AH472" s="296"/>
      <c r="AI472" s="70"/>
    </row>
    <row r="473" spans="1:35" ht="15.75" customHeight="1">
      <c r="A473" s="107"/>
      <c r="B473" s="849"/>
      <c r="C473" s="237" t="s">
        <v>995</v>
      </c>
      <c r="D473" s="238">
        <v>5000</v>
      </c>
      <c r="E473" s="235">
        <f t="shared" si="29"/>
        <v>2.876257643654688E-2</v>
      </c>
      <c r="F473" s="117">
        <f>SUM(J473:AH473)</f>
        <v>0</v>
      </c>
      <c r="G473" s="316">
        <f>F473/D473</f>
        <v>0</v>
      </c>
      <c r="H473" s="688" t="s">
        <v>996</v>
      </c>
      <c r="I473" s="830"/>
      <c r="J473" s="306"/>
      <c r="K473" s="306"/>
      <c r="L473" s="306"/>
      <c r="M473" s="296"/>
      <c r="N473" s="296"/>
      <c r="O473" s="296"/>
      <c r="P473" s="296"/>
      <c r="Q473" s="296"/>
      <c r="R473" s="296"/>
      <c r="S473" s="296"/>
      <c r="T473" s="296"/>
      <c r="U473" s="296"/>
      <c r="V473" s="296"/>
      <c r="W473" s="296"/>
      <c r="X473" s="296"/>
      <c r="Y473" s="296"/>
      <c r="Z473" s="296"/>
      <c r="AA473" s="296"/>
      <c r="AB473" s="296"/>
      <c r="AC473" s="296"/>
      <c r="AD473" s="296"/>
      <c r="AE473" s="296"/>
      <c r="AF473" s="296"/>
      <c r="AG473" s="296"/>
      <c r="AH473" s="296"/>
      <c r="AI473" s="70"/>
    </row>
    <row r="474" spans="1:35" ht="15.75" customHeight="1">
      <c r="A474" s="107"/>
      <c r="B474" s="839"/>
      <c r="C474" s="212" t="s">
        <v>957</v>
      </c>
      <c r="D474" s="163">
        <v>1000</v>
      </c>
      <c r="E474" s="235">
        <f t="shared" si="29"/>
        <v>5.7525152873093757E-3</v>
      </c>
      <c r="F474" s="117">
        <f>SUM(J474:AH474)</f>
        <v>0</v>
      </c>
      <c r="G474" s="316">
        <f>F474/D474</f>
        <v>0</v>
      </c>
      <c r="H474" s="592" t="s">
        <v>997</v>
      </c>
      <c r="I474" s="830"/>
      <c r="J474" s="306"/>
      <c r="K474" s="306"/>
      <c r="L474" s="306"/>
      <c r="M474" s="296"/>
      <c r="N474" s="296"/>
      <c r="O474" s="296"/>
      <c r="P474" s="296"/>
      <c r="Q474" s="296"/>
      <c r="R474" s="296"/>
      <c r="S474" s="296"/>
      <c r="T474" s="296"/>
      <c r="U474" s="296"/>
      <c r="V474" s="296"/>
      <c r="W474" s="296"/>
      <c r="X474" s="296"/>
      <c r="Y474" s="296"/>
      <c r="Z474" s="296"/>
      <c r="AA474" s="296"/>
      <c r="AB474" s="296"/>
      <c r="AC474" s="296"/>
      <c r="AD474" s="296"/>
      <c r="AE474" s="296"/>
      <c r="AF474" s="296"/>
      <c r="AG474" s="296"/>
      <c r="AH474" s="296"/>
      <c r="AI474" s="70"/>
    </row>
    <row r="475" spans="1:35" ht="15.75" customHeight="1">
      <c r="A475" s="107"/>
      <c r="B475" s="701" t="s">
        <v>579</v>
      </c>
      <c r="C475" s="830"/>
      <c r="D475" s="222">
        <f>SUM(D470:D474)</f>
        <v>13500</v>
      </c>
      <c r="E475" s="236">
        <f t="shared" si="29"/>
        <v>7.7658956378676577E-2</v>
      </c>
      <c r="F475" s="236"/>
      <c r="G475" s="236"/>
      <c r="H475" s="679"/>
      <c r="I475" s="830"/>
      <c r="J475" s="306"/>
      <c r="K475" s="306"/>
      <c r="L475" s="306"/>
      <c r="M475" s="296"/>
      <c r="N475" s="296"/>
      <c r="O475" s="296"/>
      <c r="P475" s="296"/>
      <c r="Q475" s="296"/>
      <c r="R475" s="296"/>
      <c r="S475" s="296"/>
      <c r="T475" s="296"/>
      <c r="U475" s="296"/>
      <c r="V475" s="296"/>
      <c r="W475" s="296"/>
      <c r="X475" s="296"/>
      <c r="Y475" s="296"/>
      <c r="Z475" s="296"/>
      <c r="AA475" s="296"/>
      <c r="AB475" s="296"/>
      <c r="AC475" s="296"/>
      <c r="AD475" s="296"/>
      <c r="AE475" s="296"/>
      <c r="AF475" s="296"/>
      <c r="AG475" s="296"/>
      <c r="AH475" s="296"/>
      <c r="AI475" s="70"/>
    </row>
    <row r="476" spans="1:35" ht="15.75" customHeight="1">
      <c r="A476" s="107"/>
      <c r="B476" s="212" t="s">
        <v>998</v>
      </c>
      <c r="C476" s="212" t="s">
        <v>806</v>
      </c>
      <c r="D476" s="163">
        <v>13200</v>
      </c>
      <c r="E476" s="235">
        <f t="shared" si="29"/>
        <v>7.5933201792483765E-2</v>
      </c>
      <c r="F476" s="117">
        <f>SUM(J476:AH476)</f>
        <v>0</v>
      </c>
      <c r="G476" s="316">
        <f>F476/D476</f>
        <v>0</v>
      </c>
      <c r="H476" s="688" t="s">
        <v>999</v>
      </c>
      <c r="I476" s="830"/>
      <c r="J476" s="306"/>
      <c r="K476" s="306"/>
      <c r="L476" s="306"/>
      <c r="M476" s="296"/>
      <c r="N476" s="296"/>
      <c r="O476" s="296"/>
      <c r="P476" s="296"/>
      <c r="Q476" s="296"/>
      <c r="R476" s="296"/>
      <c r="S476" s="296"/>
      <c r="T476" s="296"/>
      <c r="U476" s="296"/>
      <c r="V476" s="296"/>
      <c r="W476" s="296"/>
      <c r="X476" s="296"/>
      <c r="Y476" s="296"/>
      <c r="Z476" s="296"/>
      <c r="AA476" s="296"/>
      <c r="AB476" s="296"/>
      <c r="AC476" s="296"/>
      <c r="AD476" s="296"/>
      <c r="AE476" s="296"/>
      <c r="AF476" s="296"/>
      <c r="AG476" s="296"/>
      <c r="AH476" s="296"/>
      <c r="AI476" s="70"/>
    </row>
    <row r="477" spans="1:35" ht="15.75" customHeight="1">
      <c r="A477" s="107"/>
      <c r="B477" s="634" t="s">
        <v>579</v>
      </c>
      <c r="C477" s="830"/>
      <c r="D477" s="222">
        <f>D476</f>
        <v>13200</v>
      </c>
      <c r="E477" s="236">
        <f t="shared" si="29"/>
        <v>7.5933201792483765E-2</v>
      </c>
      <c r="F477" s="236"/>
      <c r="G477" s="236"/>
      <c r="H477" s="679"/>
      <c r="I477" s="830"/>
      <c r="J477" s="306"/>
      <c r="K477" s="306"/>
      <c r="L477" s="306"/>
      <c r="M477" s="296"/>
      <c r="N477" s="296"/>
      <c r="O477" s="296"/>
      <c r="P477" s="296"/>
      <c r="Q477" s="296"/>
      <c r="R477" s="296"/>
      <c r="S477" s="296"/>
      <c r="T477" s="296"/>
      <c r="U477" s="296"/>
      <c r="V477" s="296"/>
      <c r="W477" s="296"/>
      <c r="X477" s="296"/>
      <c r="Y477" s="296"/>
      <c r="Z477" s="296"/>
      <c r="AA477" s="296"/>
      <c r="AB477" s="296"/>
      <c r="AC477" s="296"/>
      <c r="AD477" s="296"/>
      <c r="AE477" s="296"/>
      <c r="AF477" s="296"/>
      <c r="AG477" s="296"/>
      <c r="AH477" s="296"/>
      <c r="AI477" s="70"/>
    </row>
    <row r="478" spans="1:35" ht="15.75" customHeight="1">
      <c r="A478" s="107"/>
      <c r="B478" s="659" t="s">
        <v>1000</v>
      </c>
      <c r="C478" s="212" t="s">
        <v>875</v>
      </c>
      <c r="D478" s="163">
        <v>1140</v>
      </c>
      <c r="E478" s="235">
        <f t="shared" si="29"/>
        <v>6.5578674275326883E-3</v>
      </c>
      <c r="F478" s="117">
        <f t="shared" ref="F478:F485" si="30">SUM(J478:AH478)</f>
        <v>0</v>
      </c>
      <c r="G478" s="316">
        <f t="shared" ref="G478:G485" si="31">F478/D478</f>
        <v>0</v>
      </c>
      <c r="H478" s="668" t="s">
        <v>1001</v>
      </c>
      <c r="I478" s="830"/>
      <c r="J478" s="306"/>
      <c r="K478" s="306"/>
      <c r="L478" s="306"/>
      <c r="M478" s="296"/>
      <c r="N478" s="296"/>
      <c r="O478" s="296"/>
      <c r="P478" s="296"/>
      <c r="Q478" s="296"/>
      <c r="R478" s="296"/>
      <c r="S478" s="296"/>
      <c r="T478" s="296"/>
      <c r="U478" s="296"/>
      <c r="V478" s="296"/>
      <c r="W478" s="296"/>
      <c r="X478" s="296"/>
      <c r="Y478" s="296"/>
      <c r="Z478" s="296"/>
      <c r="AA478" s="296"/>
      <c r="AB478" s="296"/>
      <c r="AC478" s="296"/>
      <c r="AD478" s="296"/>
      <c r="AE478" s="296"/>
      <c r="AF478" s="296"/>
      <c r="AG478" s="296"/>
      <c r="AH478" s="296"/>
      <c r="AI478" s="70"/>
    </row>
    <row r="479" spans="1:35" ht="15.75" customHeight="1">
      <c r="A479" s="107"/>
      <c r="B479" s="849"/>
      <c r="C479" s="212" t="s">
        <v>747</v>
      </c>
      <c r="D479" s="163">
        <v>25600</v>
      </c>
      <c r="E479" s="235">
        <f t="shared" si="29"/>
        <v>0.14726439135512004</v>
      </c>
      <c r="F479" s="117">
        <f t="shared" si="30"/>
        <v>0</v>
      </c>
      <c r="G479" s="316">
        <f t="shared" si="31"/>
        <v>0</v>
      </c>
      <c r="H479" s="668" t="s">
        <v>1002</v>
      </c>
      <c r="I479" s="830"/>
      <c r="J479" s="306"/>
      <c r="K479" s="306"/>
      <c r="L479" s="306"/>
      <c r="M479" s="296"/>
      <c r="N479" s="296"/>
      <c r="O479" s="296"/>
      <c r="P479" s="296"/>
      <c r="Q479" s="296"/>
      <c r="R479" s="296"/>
      <c r="S479" s="296"/>
      <c r="T479" s="296"/>
      <c r="U479" s="296"/>
      <c r="V479" s="296"/>
      <c r="W479" s="296"/>
      <c r="X479" s="296"/>
      <c r="Y479" s="296"/>
      <c r="Z479" s="296"/>
      <c r="AA479" s="296"/>
      <c r="AB479" s="296"/>
      <c r="AC479" s="296"/>
      <c r="AD479" s="296"/>
      <c r="AE479" s="296"/>
      <c r="AF479" s="296"/>
      <c r="AG479" s="296"/>
      <c r="AH479" s="296"/>
      <c r="AI479" s="70"/>
    </row>
    <row r="480" spans="1:35" ht="15.75" customHeight="1">
      <c r="A480" s="107"/>
      <c r="B480" s="849"/>
      <c r="C480" s="212" t="s">
        <v>957</v>
      </c>
      <c r="D480" s="163">
        <v>4355</v>
      </c>
      <c r="E480" s="235">
        <f t="shared" si="29"/>
        <v>2.5052204076232331E-2</v>
      </c>
      <c r="F480" s="117">
        <f t="shared" si="30"/>
        <v>0</v>
      </c>
      <c r="G480" s="316">
        <f t="shared" si="31"/>
        <v>0</v>
      </c>
      <c r="H480" s="668" t="s">
        <v>1003</v>
      </c>
      <c r="I480" s="830"/>
      <c r="J480" s="306"/>
      <c r="K480" s="306"/>
      <c r="L480" s="306"/>
      <c r="M480" s="296"/>
      <c r="N480" s="296"/>
      <c r="O480" s="296"/>
      <c r="P480" s="296"/>
      <c r="Q480" s="296"/>
      <c r="R480" s="296"/>
      <c r="S480" s="296"/>
      <c r="T480" s="296"/>
      <c r="U480" s="296"/>
      <c r="V480" s="296"/>
      <c r="W480" s="296"/>
      <c r="X480" s="296"/>
      <c r="Y480" s="296"/>
      <c r="Z480" s="296"/>
      <c r="AA480" s="296"/>
      <c r="AB480" s="296"/>
      <c r="AC480" s="296"/>
      <c r="AD480" s="296"/>
      <c r="AE480" s="296"/>
      <c r="AF480" s="296"/>
      <c r="AG480" s="296"/>
      <c r="AH480" s="296"/>
      <c r="AI480" s="70"/>
    </row>
    <row r="481" spans="1:35" ht="15.75" customHeight="1">
      <c r="A481" s="107"/>
      <c r="B481" s="849"/>
      <c r="C481" s="212" t="s">
        <v>974</v>
      </c>
      <c r="D481" s="163">
        <v>1200</v>
      </c>
      <c r="E481" s="235">
        <f t="shared" si="29"/>
        <v>6.903018344771251E-3</v>
      </c>
      <c r="F481" s="117">
        <f t="shared" si="30"/>
        <v>0</v>
      </c>
      <c r="G481" s="316">
        <f t="shared" si="31"/>
        <v>0</v>
      </c>
      <c r="H481" s="668" t="s">
        <v>1004</v>
      </c>
      <c r="I481" s="830"/>
      <c r="J481" s="306"/>
      <c r="K481" s="306"/>
      <c r="L481" s="306"/>
      <c r="M481" s="296"/>
      <c r="N481" s="296"/>
      <c r="O481" s="296"/>
      <c r="P481" s="296"/>
      <c r="Q481" s="296"/>
      <c r="R481" s="296"/>
      <c r="S481" s="296"/>
      <c r="T481" s="296"/>
      <c r="U481" s="296"/>
      <c r="V481" s="296"/>
      <c r="W481" s="296"/>
      <c r="X481" s="296"/>
      <c r="Y481" s="296"/>
      <c r="Z481" s="296"/>
      <c r="AA481" s="296"/>
      <c r="AB481" s="296"/>
      <c r="AC481" s="296"/>
      <c r="AD481" s="296"/>
      <c r="AE481" s="296"/>
      <c r="AF481" s="296"/>
      <c r="AG481" s="296"/>
      <c r="AH481" s="296"/>
      <c r="AI481" s="70"/>
    </row>
    <row r="482" spans="1:35" ht="15.75" customHeight="1">
      <c r="A482" s="107"/>
      <c r="B482" s="849"/>
      <c r="C482" s="212" t="s">
        <v>1005</v>
      </c>
      <c r="D482" s="163">
        <v>1000</v>
      </c>
      <c r="E482" s="235">
        <f t="shared" si="29"/>
        <v>5.7525152873093757E-3</v>
      </c>
      <c r="F482" s="117">
        <f t="shared" si="30"/>
        <v>0</v>
      </c>
      <c r="G482" s="316">
        <f t="shared" si="31"/>
        <v>0</v>
      </c>
      <c r="H482" s="688" t="s">
        <v>1006</v>
      </c>
      <c r="I482" s="830"/>
      <c r="J482" s="306"/>
      <c r="K482" s="306"/>
      <c r="L482" s="306"/>
      <c r="M482" s="296"/>
      <c r="N482" s="296"/>
      <c r="O482" s="296"/>
      <c r="P482" s="296"/>
      <c r="Q482" s="296"/>
      <c r="R482" s="296"/>
      <c r="S482" s="296"/>
      <c r="T482" s="296"/>
      <c r="U482" s="296"/>
      <c r="V482" s="296"/>
      <c r="W482" s="296"/>
      <c r="X482" s="296"/>
      <c r="Y482" s="296"/>
      <c r="Z482" s="296"/>
      <c r="AA482" s="296"/>
      <c r="AB482" s="296"/>
      <c r="AC482" s="296"/>
      <c r="AD482" s="296"/>
      <c r="AE482" s="296"/>
      <c r="AF482" s="296"/>
      <c r="AG482" s="296"/>
      <c r="AH482" s="296"/>
      <c r="AI482" s="70"/>
    </row>
    <row r="483" spans="1:35" ht="15.75" customHeight="1">
      <c r="A483" s="107"/>
      <c r="B483" s="849"/>
      <c r="C483" s="212" t="s">
        <v>1007</v>
      </c>
      <c r="D483" s="163">
        <v>2000</v>
      </c>
      <c r="E483" s="235">
        <f t="shared" si="29"/>
        <v>1.1505030574618751E-2</v>
      </c>
      <c r="F483" s="117">
        <f t="shared" si="30"/>
        <v>0</v>
      </c>
      <c r="G483" s="316">
        <f t="shared" si="31"/>
        <v>0</v>
      </c>
      <c r="H483" s="648" t="s">
        <v>1008</v>
      </c>
      <c r="I483" s="830"/>
      <c r="J483" s="306"/>
      <c r="K483" s="306"/>
      <c r="L483" s="306"/>
      <c r="M483" s="296"/>
      <c r="N483" s="296"/>
      <c r="O483" s="296"/>
      <c r="P483" s="296"/>
      <c r="Q483" s="296"/>
      <c r="R483" s="296"/>
      <c r="S483" s="296"/>
      <c r="T483" s="296"/>
      <c r="U483" s="296"/>
      <c r="V483" s="296"/>
      <c r="W483" s="296"/>
      <c r="X483" s="296"/>
      <c r="Y483" s="296"/>
      <c r="Z483" s="296"/>
      <c r="AA483" s="296"/>
      <c r="AB483" s="296"/>
      <c r="AC483" s="296"/>
      <c r="AD483" s="296"/>
      <c r="AE483" s="296"/>
      <c r="AF483" s="296"/>
      <c r="AG483" s="296"/>
      <c r="AH483" s="296"/>
      <c r="AI483" s="70"/>
    </row>
    <row r="484" spans="1:35" ht="15.75" customHeight="1">
      <c r="A484" s="107"/>
      <c r="B484" s="849"/>
      <c r="C484" s="212" t="s">
        <v>806</v>
      </c>
      <c r="D484" s="163">
        <v>1000</v>
      </c>
      <c r="E484" s="235">
        <f t="shared" si="29"/>
        <v>5.7525152873093757E-3</v>
      </c>
      <c r="F484" s="117">
        <f t="shared" si="30"/>
        <v>0</v>
      </c>
      <c r="G484" s="316">
        <f t="shared" si="31"/>
        <v>0</v>
      </c>
      <c r="H484" s="648" t="s">
        <v>1009</v>
      </c>
      <c r="I484" s="830"/>
      <c r="J484" s="306"/>
      <c r="K484" s="306"/>
      <c r="L484" s="306"/>
      <c r="M484" s="296"/>
      <c r="N484" s="296"/>
      <c r="O484" s="296"/>
      <c r="P484" s="296"/>
      <c r="Q484" s="296"/>
      <c r="R484" s="296"/>
      <c r="S484" s="296"/>
      <c r="T484" s="296"/>
      <c r="U484" s="296"/>
      <c r="V484" s="296"/>
      <c r="W484" s="296"/>
      <c r="X484" s="296"/>
      <c r="Y484" s="296"/>
      <c r="Z484" s="296"/>
      <c r="AA484" s="296"/>
      <c r="AB484" s="296"/>
      <c r="AC484" s="296"/>
      <c r="AD484" s="296"/>
      <c r="AE484" s="296"/>
      <c r="AF484" s="296"/>
      <c r="AG484" s="296"/>
      <c r="AH484" s="296"/>
      <c r="AI484" s="70"/>
    </row>
    <row r="485" spans="1:35" ht="15.75" customHeight="1">
      <c r="A485" s="107"/>
      <c r="B485" s="839"/>
      <c r="C485" s="212" t="s">
        <v>1010</v>
      </c>
      <c r="D485" s="163">
        <v>2000</v>
      </c>
      <c r="E485" s="235">
        <f t="shared" si="29"/>
        <v>1.1505030574618751E-2</v>
      </c>
      <c r="F485" s="117">
        <f t="shared" si="30"/>
        <v>0</v>
      </c>
      <c r="G485" s="316">
        <f t="shared" si="31"/>
        <v>0</v>
      </c>
      <c r="H485" s="648"/>
      <c r="I485" s="830"/>
      <c r="J485" s="306"/>
      <c r="K485" s="306"/>
      <c r="L485" s="306"/>
      <c r="M485" s="296"/>
      <c r="N485" s="296"/>
      <c r="O485" s="296"/>
      <c r="P485" s="296"/>
      <c r="Q485" s="296"/>
      <c r="R485" s="296"/>
      <c r="S485" s="296"/>
      <c r="T485" s="296"/>
      <c r="U485" s="296"/>
      <c r="V485" s="296"/>
      <c r="W485" s="296"/>
      <c r="X485" s="296"/>
      <c r="Y485" s="296"/>
      <c r="Z485" s="296"/>
      <c r="AA485" s="296"/>
      <c r="AB485" s="296"/>
      <c r="AC485" s="296"/>
      <c r="AD485" s="296"/>
      <c r="AE485" s="296"/>
      <c r="AF485" s="296"/>
      <c r="AG485" s="296"/>
      <c r="AH485" s="296"/>
      <c r="AI485" s="70"/>
    </row>
    <row r="486" spans="1:35" ht="15.75" customHeight="1">
      <c r="A486" s="107"/>
      <c r="B486" s="634" t="s">
        <v>579</v>
      </c>
      <c r="C486" s="830"/>
      <c r="D486" s="222">
        <f>SUM(D478:D485)</f>
        <v>38295</v>
      </c>
      <c r="E486" s="236">
        <f t="shared" si="29"/>
        <v>0.22029257292751256</v>
      </c>
      <c r="F486" s="236"/>
      <c r="G486" s="236"/>
      <c r="H486" s="679"/>
      <c r="I486" s="830"/>
      <c r="J486" s="306"/>
      <c r="K486" s="306"/>
      <c r="L486" s="306"/>
      <c r="M486" s="296"/>
      <c r="N486" s="296"/>
      <c r="O486" s="296"/>
      <c r="P486" s="296"/>
      <c r="Q486" s="296"/>
      <c r="R486" s="296"/>
      <c r="S486" s="296"/>
      <c r="T486" s="296"/>
      <c r="U486" s="296"/>
      <c r="V486" s="296"/>
      <c r="W486" s="296"/>
      <c r="X486" s="296"/>
      <c r="Y486" s="296"/>
      <c r="Z486" s="296"/>
      <c r="AA486" s="296"/>
      <c r="AB486" s="296"/>
      <c r="AC486" s="296"/>
      <c r="AD486" s="296"/>
      <c r="AE486" s="296"/>
      <c r="AF486" s="296"/>
      <c r="AG486" s="296"/>
      <c r="AH486" s="296"/>
      <c r="AI486" s="70"/>
    </row>
    <row r="487" spans="1:35" ht="15.75" customHeight="1">
      <c r="A487" s="107"/>
      <c r="B487" s="775" t="s">
        <v>1011</v>
      </c>
      <c r="C487" s="830"/>
      <c r="D487" s="240">
        <f>D475+D477+D486</f>
        <v>64995</v>
      </c>
      <c r="E487" s="241">
        <f t="shared" si="29"/>
        <v>0.37388473109867287</v>
      </c>
      <c r="F487" s="241"/>
      <c r="G487" s="241"/>
      <c r="H487" s="774"/>
      <c r="I487" s="830"/>
      <c r="J487" s="306"/>
      <c r="K487" s="306"/>
      <c r="L487" s="306"/>
      <c r="M487" s="296"/>
      <c r="N487" s="296"/>
      <c r="O487" s="296"/>
      <c r="P487" s="296"/>
      <c r="Q487" s="296"/>
      <c r="R487" s="296"/>
      <c r="S487" s="296"/>
      <c r="T487" s="296"/>
      <c r="U487" s="296"/>
      <c r="V487" s="296"/>
      <c r="W487" s="296"/>
      <c r="X487" s="296"/>
      <c r="Y487" s="296"/>
      <c r="Z487" s="296"/>
      <c r="AA487" s="296"/>
      <c r="AB487" s="296"/>
      <c r="AC487" s="296"/>
      <c r="AD487" s="296"/>
      <c r="AE487" s="296"/>
      <c r="AF487" s="296"/>
      <c r="AG487" s="296"/>
      <c r="AH487" s="296"/>
      <c r="AI487" s="70"/>
    </row>
    <row r="488" spans="1:35" ht="15.75" customHeight="1">
      <c r="A488" s="107"/>
      <c r="B488" s="678" t="s">
        <v>712</v>
      </c>
      <c r="C488" s="829"/>
      <c r="D488" s="829"/>
      <c r="E488" s="829"/>
      <c r="F488" s="829"/>
      <c r="G488" s="829"/>
      <c r="H488" s="829"/>
      <c r="I488" s="830"/>
      <c r="J488" s="306"/>
      <c r="K488" s="306"/>
      <c r="L488" s="306"/>
      <c r="M488" s="296"/>
      <c r="N488" s="296"/>
      <c r="O488" s="296"/>
      <c r="P488" s="296"/>
      <c r="Q488" s="296"/>
      <c r="R488" s="296"/>
      <c r="S488" s="296"/>
      <c r="T488" s="296"/>
      <c r="U488" s="296"/>
      <c r="V488" s="296"/>
      <c r="W488" s="296"/>
      <c r="X488" s="296"/>
      <c r="Y488" s="296"/>
      <c r="Z488" s="296"/>
      <c r="AA488" s="296"/>
      <c r="AB488" s="296"/>
      <c r="AC488" s="296"/>
      <c r="AD488" s="296"/>
      <c r="AE488" s="296"/>
      <c r="AF488" s="296"/>
      <c r="AG488" s="296"/>
      <c r="AH488" s="296"/>
      <c r="AI488" s="70"/>
    </row>
    <row r="489" spans="1:35" ht="15.75" customHeight="1">
      <c r="A489" s="107"/>
      <c r="B489" s="659" t="s">
        <v>817</v>
      </c>
      <c r="C489" s="212" t="s">
        <v>747</v>
      </c>
      <c r="D489" s="163">
        <v>19200</v>
      </c>
      <c r="E489" s="235">
        <f t="shared" ref="E489:E517" si="32">D489/D$517</f>
        <v>0.11044829351634002</v>
      </c>
      <c r="F489" s="117">
        <f t="shared" ref="F489:F494" si="33">SUM(J489:AH489)</f>
        <v>0</v>
      </c>
      <c r="G489" s="316">
        <f t="shared" ref="G489:G494" si="34">F489/D489</f>
        <v>0</v>
      </c>
      <c r="H489" s="648" t="s">
        <v>1012</v>
      </c>
      <c r="I489" s="830"/>
      <c r="J489" s="306"/>
      <c r="K489" s="306"/>
      <c r="L489" s="306"/>
      <c r="M489" s="296"/>
      <c r="N489" s="296"/>
      <c r="O489" s="296"/>
      <c r="P489" s="296"/>
      <c r="Q489" s="296"/>
      <c r="R489" s="296"/>
      <c r="S489" s="296"/>
      <c r="T489" s="296"/>
      <c r="U489" s="296"/>
      <c r="V489" s="296"/>
      <c r="W489" s="296"/>
      <c r="X489" s="296"/>
      <c r="Y489" s="296"/>
      <c r="Z489" s="296"/>
      <c r="AA489" s="296"/>
      <c r="AB489" s="296"/>
      <c r="AC489" s="296"/>
      <c r="AD489" s="296"/>
      <c r="AE489" s="296"/>
      <c r="AF489" s="296"/>
      <c r="AG489" s="296"/>
      <c r="AH489" s="296"/>
      <c r="AI489" s="70"/>
    </row>
    <row r="490" spans="1:35" ht="15.75" customHeight="1">
      <c r="A490" s="107"/>
      <c r="B490" s="849"/>
      <c r="C490" s="212" t="s">
        <v>1013</v>
      </c>
      <c r="D490" s="163">
        <v>3000</v>
      </c>
      <c r="E490" s="235">
        <f t="shared" si="32"/>
        <v>1.7257545861928129E-2</v>
      </c>
      <c r="F490" s="117">
        <f t="shared" si="33"/>
        <v>0</v>
      </c>
      <c r="G490" s="316">
        <f t="shared" si="34"/>
        <v>0</v>
      </c>
      <c r="H490" s="668" t="s">
        <v>1014</v>
      </c>
      <c r="I490" s="830"/>
      <c r="J490" s="306"/>
      <c r="K490" s="306"/>
      <c r="L490" s="306"/>
      <c r="M490" s="296"/>
      <c r="N490" s="296"/>
      <c r="O490" s="296"/>
      <c r="P490" s="296"/>
      <c r="Q490" s="296"/>
      <c r="R490" s="296"/>
      <c r="S490" s="296"/>
      <c r="T490" s="296"/>
      <c r="U490" s="296"/>
      <c r="V490" s="296"/>
      <c r="W490" s="296"/>
      <c r="X490" s="296"/>
      <c r="Y490" s="296"/>
      <c r="Z490" s="296"/>
      <c r="AA490" s="296"/>
      <c r="AB490" s="296"/>
      <c r="AC490" s="296"/>
      <c r="AD490" s="296"/>
      <c r="AE490" s="296"/>
      <c r="AF490" s="296"/>
      <c r="AG490" s="296"/>
      <c r="AH490" s="296"/>
      <c r="AI490" s="70"/>
    </row>
    <row r="491" spans="1:35" ht="15.75" customHeight="1">
      <c r="A491" s="107"/>
      <c r="B491" s="849"/>
      <c r="C491" s="212" t="s">
        <v>875</v>
      </c>
      <c r="D491" s="163">
        <v>5700</v>
      </c>
      <c r="E491" s="235">
        <f t="shared" si="32"/>
        <v>3.2789337137663445E-2</v>
      </c>
      <c r="F491" s="117">
        <f t="shared" si="33"/>
        <v>0</v>
      </c>
      <c r="G491" s="316">
        <f t="shared" si="34"/>
        <v>0</v>
      </c>
      <c r="H491" s="648" t="s">
        <v>1015</v>
      </c>
      <c r="I491" s="830"/>
      <c r="J491" s="306"/>
      <c r="K491" s="306"/>
      <c r="L491" s="306"/>
      <c r="M491" s="296"/>
      <c r="N491" s="296"/>
      <c r="O491" s="296"/>
      <c r="P491" s="296"/>
      <c r="Q491" s="296"/>
      <c r="R491" s="296"/>
      <c r="S491" s="296"/>
      <c r="T491" s="296"/>
      <c r="U491" s="296"/>
      <c r="V491" s="296"/>
      <c r="W491" s="296"/>
      <c r="X491" s="296"/>
      <c r="Y491" s="296"/>
      <c r="Z491" s="296"/>
      <c r="AA491" s="296"/>
      <c r="AB491" s="296"/>
      <c r="AC491" s="296"/>
      <c r="AD491" s="296"/>
      <c r="AE491" s="296"/>
      <c r="AF491" s="296"/>
      <c r="AG491" s="296"/>
      <c r="AH491" s="296"/>
      <c r="AI491" s="70"/>
    </row>
    <row r="492" spans="1:35" ht="15.75" customHeight="1">
      <c r="A492" s="107"/>
      <c r="B492" s="849"/>
      <c r="C492" s="212" t="s">
        <v>806</v>
      </c>
      <c r="D492" s="163">
        <v>750</v>
      </c>
      <c r="E492" s="235">
        <f t="shared" si="32"/>
        <v>4.3143864654820322E-3</v>
      </c>
      <c r="F492" s="117">
        <f t="shared" si="33"/>
        <v>0</v>
      </c>
      <c r="G492" s="316">
        <f t="shared" si="34"/>
        <v>0</v>
      </c>
      <c r="H492" s="648" t="s">
        <v>1016</v>
      </c>
      <c r="I492" s="830"/>
      <c r="J492" s="306"/>
      <c r="K492" s="306"/>
      <c r="L492" s="306"/>
      <c r="M492" s="296"/>
      <c r="N492" s="296"/>
      <c r="O492" s="296"/>
      <c r="P492" s="296"/>
      <c r="Q492" s="296"/>
      <c r="R492" s="296"/>
      <c r="S492" s="296"/>
      <c r="T492" s="296"/>
      <c r="U492" s="296"/>
      <c r="V492" s="296"/>
      <c r="W492" s="296"/>
      <c r="X492" s="296"/>
      <c r="Y492" s="296"/>
      <c r="Z492" s="296"/>
      <c r="AA492" s="296"/>
      <c r="AB492" s="296"/>
      <c r="AC492" s="296"/>
      <c r="AD492" s="296"/>
      <c r="AE492" s="296"/>
      <c r="AF492" s="296"/>
      <c r="AG492" s="296"/>
      <c r="AH492" s="296"/>
      <c r="AI492" s="70"/>
    </row>
    <row r="493" spans="1:35" ht="15.75" customHeight="1">
      <c r="A493" s="107"/>
      <c r="B493" s="849"/>
      <c r="C493" s="242" t="s">
        <v>957</v>
      </c>
      <c r="D493" s="238">
        <v>2200</v>
      </c>
      <c r="E493" s="239">
        <f t="shared" si="32"/>
        <v>1.2655533632080627E-2</v>
      </c>
      <c r="F493" s="117">
        <f t="shared" si="33"/>
        <v>0</v>
      </c>
      <c r="G493" s="316">
        <f t="shared" si="34"/>
        <v>0</v>
      </c>
      <c r="H493" s="666" t="s">
        <v>1017</v>
      </c>
      <c r="I493" s="830"/>
      <c r="J493" s="306"/>
      <c r="K493" s="306"/>
      <c r="L493" s="306"/>
      <c r="M493" s="296"/>
      <c r="N493" s="296"/>
      <c r="O493" s="296"/>
      <c r="P493" s="296"/>
      <c r="Q493" s="296"/>
      <c r="R493" s="296"/>
      <c r="S493" s="296"/>
      <c r="T493" s="296"/>
      <c r="U493" s="296"/>
      <c r="V493" s="296"/>
      <c r="W493" s="296"/>
      <c r="X493" s="296"/>
      <c r="Y493" s="296"/>
      <c r="Z493" s="296"/>
      <c r="AA493" s="296"/>
      <c r="AB493" s="296"/>
      <c r="AC493" s="296"/>
      <c r="AD493" s="296"/>
      <c r="AE493" s="296"/>
      <c r="AF493" s="296"/>
      <c r="AG493" s="296"/>
      <c r="AH493" s="296"/>
      <c r="AI493" s="70"/>
    </row>
    <row r="494" spans="1:35" ht="15.75" customHeight="1">
      <c r="A494" s="107"/>
      <c r="B494" s="839"/>
      <c r="C494" s="212" t="s">
        <v>983</v>
      </c>
      <c r="D494" s="163">
        <v>1500</v>
      </c>
      <c r="E494" s="235">
        <f t="shared" si="32"/>
        <v>8.6287729309640643E-3</v>
      </c>
      <c r="F494" s="117">
        <f t="shared" si="33"/>
        <v>0</v>
      </c>
      <c r="G494" s="316">
        <f t="shared" si="34"/>
        <v>0</v>
      </c>
      <c r="H494" s="648" t="s">
        <v>1018</v>
      </c>
      <c r="I494" s="830"/>
      <c r="J494" s="306"/>
      <c r="K494" s="306"/>
      <c r="L494" s="306"/>
      <c r="M494" s="296"/>
      <c r="N494" s="296"/>
      <c r="O494" s="296"/>
      <c r="P494" s="296"/>
      <c r="Q494" s="296"/>
      <c r="R494" s="296"/>
      <c r="S494" s="296"/>
      <c r="T494" s="296"/>
      <c r="U494" s="296"/>
      <c r="V494" s="296"/>
      <c r="W494" s="296"/>
      <c r="X494" s="296"/>
      <c r="Y494" s="296"/>
      <c r="Z494" s="296"/>
      <c r="AA494" s="296"/>
      <c r="AB494" s="296"/>
      <c r="AC494" s="296"/>
      <c r="AD494" s="296"/>
      <c r="AE494" s="296"/>
      <c r="AF494" s="296"/>
      <c r="AG494" s="296"/>
      <c r="AH494" s="296"/>
      <c r="AI494" s="70"/>
    </row>
    <row r="495" spans="1:35" ht="15.75" customHeight="1">
      <c r="A495" s="107"/>
      <c r="B495" s="634" t="s">
        <v>579</v>
      </c>
      <c r="C495" s="830"/>
      <c r="D495" s="222">
        <f>SUM(D489:D494)</f>
        <v>32350</v>
      </c>
      <c r="E495" s="236">
        <f t="shared" si="32"/>
        <v>0.18609386954445831</v>
      </c>
      <c r="F495" s="236"/>
      <c r="G495" s="236"/>
      <c r="H495" s="690"/>
      <c r="I495" s="830"/>
      <c r="J495" s="306"/>
      <c r="K495" s="306"/>
      <c r="L495" s="306"/>
      <c r="M495" s="296"/>
      <c r="N495" s="296"/>
      <c r="O495" s="296"/>
      <c r="P495" s="296"/>
      <c r="Q495" s="296"/>
      <c r="R495" s="296"/>
      <c r="S495" s="296"/>
      <c r="T495" s="296"/>
      <c r="U495" s="296"/>
      <c r="V495" s="296"/>
      <c r="W495" s="296"/>
      <c r="X495" s="296"/>
      <c r="Y495" s="296"/>
      <c r="Z495" s="296"/>
      <c r="AA495" s="296"/>
      <c r="AB495" s="296"/>
      <c r="AC495" s="296"/>
      <c r="AD495" s="296"/>
      <c r="AE495" s="296"/>
      <c r="AF495" s="296"/>
      <c r="AG495" s="296"/>
      <c r="AH495" s="296"/>
      <c r="AI495" s="70"/>
    </row>
    <row r="496" spans="1:35" ht="15.75" customHeight="1">
      <c r="A496" s="107"/>
      <c r="B496" s="659" t="s">
        <v>713</v>
      </c>
      <c r="C496" s="212" t="s">
        <v>747</v>
      </c>
      <c r="D496" s="163">
        <v>12800</v>
      </c>
      <c r="E496" s="235">
        <f t="shared" si="32"/>
        <v>7.3632195677560019E-2</v>
      </c>
      <c r="F496" s="117">
        <f t="shared" ref="F496:F502" si="35">SUM(J496:AH496)</f>
        <v>0</v>
      </c>
      <c r="G496" s="316">
        <f t="shared" ref="G496:G502" si="36">F496/D496</f>
        <v>0</v>
      </c>
      <c r="H496" s="688" t="s">
        <v>1019</v>
      </c>
      <c r="I496" s="830"/>
      <c r="J496" s="306"/>
      <c r="K496" s="306"/>
      <c r="L496" s="306"/>
      <c r="M496" s="296"/>
      <c r="N496" s="296"/>
      <c r="O496" s="296"/>
      <c r="P496" s="296"/>
      <c r="Q496" s="296"/>
      <c r="R496" s="296"/>
      <c r="S496" s="296"/>
      <c r="T496" s="296"/>
      <c r="U496" s="296"/>
      <c r="V496" s="296"/>
      <c r="W496" s="296"/>
      <c r="X496" s="296"/>
      <c r="Y496" s="296"/>
      <c r="Z496" s="296"/>
      <c r="AA496" s="296"/>
      <c r="AB496" s="296"/>
      <c r="AC496" s="296"/>
      <c r="AD496" s="296"/>
      <c r="AE496" s="296"/>
      <c r="AF496" s="296"/>
      <c r="AG496" s="296"/>
      <c r="AH496" s="296"/>
      <c r="AI496" s="70"/>
    </row>
    <row r="497" spans="1:35" ht="15.75" customHeight="1">
      <c r="A497" s="107"/>
      <c r="B497" s="849"/>
      <c r="C497" s="212" t="s">
        <v>1013</v>
      </c>
      <c r="D497" s="163">
        <v>3000</v>
      </c>
      <c r="E497" s="235">
        <f t="shared" si="32"/>
        <v>1.7257545861928129E-2</v>
      </c>
      <c r="F497" s="117">
        <f t="shared" si="35"/>
        <v>0</v>
      </c>
      <c r="G497" s="316">
        <f t="shared" si="36"/>
        <v>0</v>
      </c>
      <c r="H497" s="688" t="s">
        <v>1020</v>
      </c>
      <c r="I497" s="830"/>
      <c r="J497" s="306"/>
      <c r="K497" s="306"/>
      <c r="L497" s="306"/>
      <c r="M497" s="296"/>
      <c r="N497" s="296"/>
      <c r="O497" s="296"/>
      <c r="P497" s="296"/>
      <c r="Q497" s="296"/>
      <c r="R497" s="296"/>
      <c r="S497" s="296"/>
      <c r="T497" s="296"/>
      <c r="U497" s="296"/>
      <c r="V497" s="296"/>
      <c r="W497" s="296"/>
      <c r="X497" s="296"/>
      <c r="Y497" s="296"/>
      <c r="Z497" s="296"/>
      <c r="AA497" s="296"/>
      <c r="AB497" s="296"/>
      <c r="AC497" s="296"/>
      <c r="AD497" s="296"/>
      <c r="AE497" s="296"/>
      <c r="AF497" s="296"/>
      <c r="AG497" s="296"/>
      <c r="AH497" s="296"/>
      <c r="AI497" s="70"/>
    </row>
    <row r="498" spans="1:35" ht="15.75" customHeight="1">
      <c r="A498" s="107"/>
      <c r="B498" s="849"/>
      <c r="C498" s="212" t="s">
        <v>875</v>
      </c>
      <c r="D498" s="163">
        <v>14500</v>
      </c>
      <c r="E498" s="235">
        <f t="shared" si="32"/>
        <v>8.3411471665985948E-2</v>
      </c>
      <c r="F498" s="117">
        <f t="shared" si="35"/>
        <v>0</v>
      </c>
      <c r="G498" s="316">
        <f t="shared" si="36"/>
        <v>0</v>
      </c>
      <c r="H498" s="688" t="s">
        <v>1021</v>
      </c>
      <c r="I498" s="830"/>
      <c r="J498" s="306"/>
      <c r="K498" s="306"/>
      <c r="L498" s="306"/>
      <c r="M498" s="296"/>
      <c r="N498" s="296"/>
      <c r="O498" s="296"/>
      <c r="P498" s="296"/>
      <c r="Q498" s="296"/>
      <c r="R498" s="296"/>
      <c r="S498" s="296"/>
      <c r="T498" s="296"/>
      <c r="U498" s="296"/>
      <c r="V498" s="296"/>
      <c r="W498" s="296"/>
      <c r="X498" s="296"/>
      <c r="Y498" s="296"/>
      <c r="Z498" s="296"/>
      <c r="AA498" s="296"/>
      <c r="AB498" s="296"/>
      <c r="AC498" s="296"/>
      <c r="AD498" s="296"/>
      <c r="AE498" s="296"/>
      <c r="AF498" s="296"/>
      <c r="AG498" s="296"/>
      <c r="AH498" s="296"/>
      <c r="AI498" s="70"/>
    </row>
    <row r="499" spans="1:35" ht="15.75" customHeight="1">
      <c r="A499" s="107"/>
      <c r="B499" s="849"/>
      <c r="C499" s="242" t="s">
        <v>957</v>
      </c>
      <c r="D499" s="238">
        <v>2200</v>
      </c>
      <c r="E499" s="239">
        <f t="shared" si="32"/>
        <v>1.2655533632080627E-2</v>
      </c>
      <c r="F499" s="117">
        <f t="shared" si="35"/>
        <v>0</v>
      </c>
      <c r="G499" s="316">
        <f t="shared" si="36"/>
        <v>0</v>
      </c>
      <c r="H499" s="666" t="s">
        <v>1017</v>
      </c>
      <c r="I499" s="830"/>
      <c r="J499" s="306"/>
      <c r="K499" s="306"/>
      <c r="L499" s="306"/>
      <c r="M499" s="296"/>
      <c r="N499" s="296"/>
      <c r="O499" s="296"/>
      <c r="P499" s="296"/>
      <c r="Q499" s="296"/>
      <c r="R499" s="296"/>
      <c r="S499" s="296"/>
      <c r="T499" s="296"/>
      <c r="U499" s="296"/>
      <c r="V499" s="296"/>
      <c r="W499" s="296"/>
      <c r="X499" s="296"/>
      <c r="Y499" s="296"/>
      <c r="Z499" s="296"/>
      <c r="AA499" s="296"/>
      <c r="AB499" s="296"/>
      <c r="AC499" s="296"/>
      <c r="AD499" s="296"/>
      <c r="AE499" s="296"/>
      <c r="AF499" s="296"/>
      <c r="AG499" s="296"/>
      <c r="AH499" s="296"/>
      <c r="AI499" s="70"/>
    </row>
    <row r="500" spans="1:35" ht="15.75" customHeight="1">
      <c r="A500" s="107"/>
      <c r="B500" s="849"/>
      <c r="C500" s="212" t="s">
        <v>806</v>
      </c>
      <c r="D500" s="163">
        <v>500</v>
      </c>
      <c r="E500" s="235">
        <f t="shared" si="32"/>
        <v>2.8762576436546878E-3</v>
      </c>
      <c r="F500" s="117">
        <f t="shared" si="35"/>
        <v>0</v>
      </c>
      <c r="G500" s="316">
        <f t="shared" si="36"/>
        <v>0</v>
      </c>
      <c r="H500" s="688" t="s">
        <v>1022</v>
      </c>
      <c r="I500" s="830"/>
      <c r="J500" s="306"/>
      <c r="K500" s="306"/>
      <c r="L500" s="306"/>
      <c r="M500" s="296"/>
      <c r="N500" s="296"/>
      <c r="O500" s="296"/>
      <c r="P500" s="296"/>
      <c r="Q500" s="296"/>
      <c r="R500" s="296"/>
      <c r="S500" s="296"/>
      <c r="T500" s="296"/>
      <c r="U500" s="296"/>
      <c r="V500" s="296"/>
      <c r="W500" s="296"/>
      <c r="X500" s="296"/>
      <c r="Y500" s="296"/>
      <c r="Z500" s="296"/>
      <c r="AA500" s="296"/>
      <c r="AB500" s="296"/>
      <c r="AC500" s="296"/>
      <c r="AD500" s="296"/>
      <c r="AE500" s="296"/>
      <c r="AF500" s="296"/>
      <c r="AG500" s="296"/>
      <c r="AH500" s="296"/>
      <c r="AI500" s="70"/>
    </row>
    <row r="501" spans="1:35" ht="15.75" customHeight="1">
      <c r="A501" s="107"/>
      <c r="B501" s="849"/>
      <c r="C501" s="212" t="s">
        <v>761</v>
      </c>
      <c r="D501" s="163">
        <v>1500</v>
      </c>
      <c r="E501" s="235">
        <f t="shared" si="32"/>
        <v>8.6287729309640643E-3</v>
      </c>
      <c r="F501" s="117">
        <f t="shared" si="35"/>
        <v>0</v>
      </c>
      <c r="G501" s="316">
        <f t="shared" si="36"/>
        <v>0</v>
      </c>
      <c r="H501" s="688"/>
      <c r="I501" s="830"/>
      <c r="J501" s="306"/>
      <c r="K501" s="306"/>
      <c r="L501" s="306"/>
      <c r="M501" s="296"/>
      <c r="N501" s="296"/>
      <c r="O501" s="296"/>
      <c r="P501" s="296"/>
      <c r="Q501" s="296"/>
      <c r="R501" s="296"/>
      <c r="S501" s="296"/>
      <c r="T501" s="296"/>
      <c r="U501" s="296"/>
      <c r="V501" s="296"/>
      <c r="W501" s="296"/>
      <c r="X501" s="296"/>
      <c r="Y501" s="296"/>
      <c r="Z501" s="296"/>
      <c r="AA501" s="296"/>
      <c r="AB501" s="296"/>
      <c r="AC501" s="296"/>
      <c r="AD501" s="296"/>
      <c r="AE501" s="296"/>
      <c r="AF501" s="296"/>
      <c r="AG501" s="296"/>
      <c r="AH501" s="296"/>
      <c r="AI501" s="70"/>
    </row>
    <row r="502" spans="1:35" ht="15.75" customHeight="1">
      <c r="A502" s="107"/>
      <c r="B502" s="839"/>
      <c r="C502" s="212" t="s">
        <v>738</v>
      </c>
      <c r="D502" s="163">
        <v>1600</v>
      </c>
      <c r="E502" s="235">
        <f t="shared" si="32"/>
        <v>9.2040244596950024E-3</v>
      </c>
      <c r="F502" s="117">
        <f t="shared" si="35"/>
        <v>0</v>
      </c>
      <c r="G502" s="316">
        <f t="shared" si="36"/>
        <v>0</v>
      </c>
      <c r="H502" s="688"/>
      <c r="I502" s="830"/>
      <c r="J502" s="306"/>
      <c r="K502" s="306"/>
      <c r="L502" s="306"/>
      <c r="M502" s="296"/>
      <c r="N502" s="296"/>
      <c r="O502" s="296"/>
      <c r="P502" s="296"/>
      <c r="Q502" s="296"/>
      <c r="R502" s="296"/>
      <c r="S502" s="296"/>
      <c r="T502" s="296"/>
      <c r="U502" s="296"/>
      <c r="V502" s="296"/>
      <c r="W502" s="296"/>
      <c r="X502" s="296"/>
      <c r="Y502" s="296"/>
      <c r="Z502" s="296"/>
      <c r="AA502" s="296"/>
      <c r="AB502" s="296"/>
      <c r="AC502" s="296"/>
      <c r="AD502" s="296"/>
      <c r="AE502" s="296"/>
      <c r="AF502" s="296"/>
      <c r="AG502" s="296"/>
      <c r="AH502" s="296"/>
      <c r="AI502" s="70"/>
    </row>
    <row r="503" spans="1:35" ht="15.75" customHeight="1">
      <c r="A503" s="107"/>
      <c r="B503" s="634" t="s">
        <v>579</v>
      </c>
      <c r="C503" s="830"/>
      <c r="D503" s="222">
        <f>SUM(D496:D502)</f>
        <v>36100</v>
      </c>
      <c r="E503" s="236">
        <f t="shared" si="32"/>
        <v>0.20766580187186848</v>
      </c>
      <c r="F503" s="236"/>
      <c r="G503" s="236"/>
      <c r="H503" s="704"/>
      <c r="I503" s="830"/>
      <c r="J503" s="306"/>
      <c r="K503" s="306"/>
      <c r="L503" s="306"/>
      <c r="M503" s="296"/>
      <c r="N503" s="296"/>
      <c r="O503" s="296"/>
      <c r="P503" s="296"/>
      <c r="Q503" s="296"/>
      <c r="R503" s="296"/>
      <c r="S503" s="296"/>
      <c r="T503" s="296"/>
      <c r="U503" s="296"/>
      <c r="V503" s="296"/>
      <c r="W503" s="296"/>
      <c r="X503" s="296"/>
      <c r="Y503" s="296"/>
      <c r="Z503" s="296"/>
      <c r="AA503" s="296"/>
      <c r="AB503" s="296"/>
      <c r="AC503" s="296"/>
      <c r="AD503" s="296"/>
      <c r="AE503" s="296"/>
      <c r="AF503" s="296"/>
      <c r="AG503" s="296"/>
      <c r="AH503" s="296"/>
      <c r="AI503" s="70"/>
    </row>
    <row r="504" spans="1:35" ht="15.75" customHeight="1">
      <c r="A504" s="107"/>
      <c r="B504" s="659" t="s">
        <v>715</v>
      </c>
      <c r="C504" s="212" t="s">
        <v>747</v>
      </c>
      <c r="D504" s="163">
        <v>4800</v>
      </c>
      <c r="E504" s="235">
        <f t="shared" si="32"/>
        <v>2.7612073379085004E-2</v>
      </c>
      <c r="F504" s="117">
        <f>SUM(J504:AH504)</f>
        <v>0</v>
      </c>
      <c r="G504" s="316">
        <f>F504/D504</f>
        <v>0</v>
      </c>
      <c r="H504" s="592" t="s">
        <v>1023</v>
      </c>
      <c r="I504" s="830"/>
      <c r="J504" s="306"/>
      <c r="K504" s="306"/>
      <c r="L504" s="306"/>
      <c r="M504" s="296"/>
      <c r="N504" s="296"/>
      <c r="O504" s="296"/>
      <c r="P504" s="296"/>
      <c r="Q504" s="296"/>
      <c r="R504" s="296"/>
      <c r="S504" s="296"/>
      <c r="T504" s="296"/>
      <c r="U504" s="296"/>
      <c r="V504" s="296"/>
      <c r="W504" s="296"/>
      <c r="X504" s="296"/>
      <c r="Y504" s="296"/>
      <c r="Z504" s="296"/>
      <c r="AA504" s="296"/>
      <c r="AB504" s="296"/>
      <c r="AC504" s="296"/>
      <c r="AD504" s="296"/>
      <c r="AE504" s="296"/>
      <c r="AF504" s="296"/>
      <c r="AG504" s="296"/>
      <c r="AH504" s="296"/>
      <c r="AI504" s="70"/>
    </row>
    <row r="505" spans="1:35" ht="15.75" customHeight="1">
      <c r="A505" s="107"/>
      <c r="B505" s="849"/>
      <c r="C505" s="212" t="s">
        <v>1013</v>
      </c>
      <c r="D505" s="163">
        <v>1500</v>
      </c>
      <c r="E505" s="235">
        <f t="shared" si="32"/>
        <v>8.6287729309640643E-3</v>
      </c>
      <c r="F505" s="117">
        <f>SUM(J505:AH505)</f>
        <v>0</v>
      </c>
      <c r="G505" s="316">
        <f>F505/D505</f>
        <v>0</v>
      </c>
      <c r="H505" s="592" t="s">
        <v>1024</v>
      </c>
      <c r="I505" s="830"/>
      <c r="J505" s="306"/>
      <c r="K505" s="306"/>
      <c r="L505" s="306"/>
      <c r="M505" s="296"/>
      <c r="N505" s="296"/>
      <c r="O505" s="296"/>
      <c r="P505" s="296"/>
      <c r="Q505" s="296"/>
      <c r="R505" s="296"/>
      <c r="S505" s="296"/>
      <c r="T505" s="296"/>
      <c r="U505" s="296"/>
      <c r="V505" s="296"/>
      <c r="W505" s="296"/>
      <c r="X505" s="296"/>
      <c r="Y505" s="296"/>
      <c r="Z505" s="296"/>
      <c r="AA505" s="296"/>
      <c r="AB505" s="296"/>
      <c r="AC505" s="296"/>
      <c r="AD505" s="296"/>
      <c r="AE505" s="296"/>
      <c r="AF505" s="296"/>
      <c r="AG505" s="296"/>
      <c r="AH505" s="296"/>
      <c r="AI505" s="70"/>
    </row>
    <row r="506" spans="1:35" ht="15.75" customHeight="1">
      <c r="A506" s="107"/>
      <c r="B506" s="849"/>
      <c r="C506" s="212" t="s">
        <v>875</v>
      </c>
      <c r="D506" s="163">
        <v>0</v>
      </c>
      <c r="E506" s="235">
        <f t="shared" si="32"/>
        <v>0</v>
      </c>
      <c r="F506" s="117"/>
      <c r="G506" s="316"/>
      <c r="H506" s="592" t="s">
        <v>1025</v>
      </c>
      <c r="I506" s="830"/>
      <c r="J506" s="306"/>
      <c r="K506" s="306"/>
      <c r="L506" s="306"/>
      <c r="M506" s="296"/>
      <c r="N506" s="296"/>
      <c r="O506" s="296"/>
      <c r="P506" s="296"/>
      <c r="Q506" s="296"/>
      <c r="R506" s="296"/>
      <c r="S506" s="296"/>
      <c r="T506" s="296"/>
      <c r="U506" s="296"/>
      <c r="V506" s="296"/>
      <c r="W506" s="296"/>
      <c r="X506" s="296"/>
      <c r="Y506" s="296"/>
      <c r="Z506" s="296"/>
      <c r="AA506" s="296"/>
      <c r="AB506" s="296"/>
      <c r="AC506" s="296"/>
      <c r="AD506" s="296"/>
      <c r="AE506" s="296"/>
      <c r="AF506" s="296"/>
      <c r="AG506" s="296"/>
      <c r="AH506" s="296"/>
      <c r="AI506" s="70"/>
    </row>
    <row r="507" spans="1:35" ht="15.75" customHeight="1">
      <c r="A507" s="107"/>
      <c r="B507" s="849"/>
      <c r="C507" s="212" t="s">
        <v>1026</v>
      </c>
      <c r="D507" s="163">
        <v>1600</v>
      </c>
      <c r="E507" s="235">
        <f t="shared" si="32"/>
        <v>9.2040244596950024E-3</v>
      </c>
      <c r="F507" s="117">
        <f>SUM(J507:AH507)</f>
        <v>0</v>
      </c>
      <c r="G507" s="316">
        <f>F507/D507</f>
        <v>0</v>
      </c>
      <c r="H507" s="592" t="s">
        <v>1027</v>
      </c>
      <c r="I507" s="830"/>
      <c r="J507" s="306"/>
      <c r="K507" s="306"/>
      <c r="L507" s="306"/>
      <c r="M507" s="296"/>
      <c r="N507" s="296"/>
      <c r="O507" s="296"/>
      <c r="P507" s="296"/>
      <c r="Q507" s="296"/>
      <c r="R507" s="296"/>
      <c r="S507" s="296"/>
      <c r="T507" s="296"/>
      <c r="U507" s="296"/>
      <c r="V507" s="296"/>
      <c r="W507" s="296"/>
      <c r="X507" s="296"/>
      <c r="Y507" s="296"/>
      <c r="Z507" s="296"/>
      <c r="AA507" s="296"/>
      <c r="AB507" s="296"/>
      <c r="AC507" s="296"/>
      <c r="AD507" s="296"/>
      <c r="AE507" s="296"/>
      <c r="AF507" s="296"/>
      <c r="AG507" s="296"/>
      <c r="AH507" s="296"/>
      <c r="AI507" s="70"/>
    </row>
    <row r="508" spans="1:35" ht="15.75" customHeight="1">
      <c r="A508" s="107"/>
      <c r="B508" s="839"/>
      <c r="C508" s="243" t="s">
        <v>957</v>
      </c>
      <c r="D508" s="238">
        <v>2200</v>
      </c>
      <c r="E508" s="235">
        <f t="shared" si="32"/>
        <v>1.2655533632080627E-2</v>
      </c>
      <c r="F508" s="117">
        <f>SUM(J508:AH508)</f>
        <v>0</v>
      </c>
      <c r="G508" s="316">
        <f>F508/D508</f>
        <v>0</v>
      </c>
      <c r="H508" s="666" t="s">
        <v>1017</v>
      </c>
      <c r="I508" s="830"/>
      <c r="J508" s="306"/>
      <c r="K508" s="306"/>
      <c r="L508" s="306"/>
      <c r="M508" s="296"/>
      <c r="N508" s="296"/>
      <c r="O508" s="296"/>
      <c r="P508" s="296"/>
      <c r="Q508" s="296"/>
      <c r="R508" s="296"/>
      <c r="S508" s="296"/>
      <c r="T508" s="296"/>
      <c r="U508" s="296"/>
      <c r="V508" s="296"/>
      <c r="W508" s="296"/>
      <c r="X508" s="296"/>
      <c r="Y508" s="296"/>
      <c r="Z508" s="296"/>
      <c r="AA508" s="296"/>
      <c r="AB508" s="296"/>
      <c r="AC508" s="296"/>
      <c r="AD508" s="296"/>
      <c r="AE508" s="296"/>
      <c r="AF508" s="296"/>
      <c r="AG508" s="296"/>
      <c r="AH508" s="296"/>
      <c r="AI508" s="70"/>
    </row>
    <row r="509" spans="1:35" ht="15.75" customHeight="1">
      <c r="A509" s="107"/>
      <c r="B509" s="634" t="s">
        <v>579</v>
      </c>
      <c r="C509" s="830"/>
      <c r="D509" s="222">
        <f>SUM(D504:D508)</f>
        <v>10100</v>
      </c>
      <c r="E509" s="236">
        <f t="shared" si="32"/>
        <v>5.81004044018247E-2</v>
      </c>
      <c r="F509" s="236"/>
      <c r="G509" s="236"/>
      <c r="H509" s="679"/>
      <c r="I509" s="830"/>
      <c r="J509" s="306"/>
      <c r="K509" s="306"/>
      <c r="L509" s="306"/>
      <c r="M509" s="296"/>
      <c r="N509" s="296"/>
      <c r="O509" s="296"/>
      <c r="P509" s="296"/>
      <c r="Q509" s="296"/>
      <c r="R509" s="296"/>
      <c r="S509" s="296"/>
      <c r="T509" s="296"/>
      <c r="U509" s="296"/>
      <c r="V509" s="296"/>
      <c r="W509" s="296"/>
      <c r="X509" s="296"/>
      <c r="Y509" s="296"/>
      <c r="Z509" s="296"/>
      <c r="AA509" s="296"/>
      <c r="AB509" s="296"/>
      <c r="AC509" s="296"/>
      <c r="AD509" s="296"/>
      <c r="AE509" s="296"/>
      <c r="AF509" s="296"/>
      <c r="AG509" s="296"/>
      <c r="AH509" s="296"/>
      <c r="AI509" s="70"/>
    </row>
    <row r="510" spans="1:35" ht="15.75" customHeight="1">
      <c r="A510" s="107"/>
      <c r="B510" s="865" t="s">
        <v>714</v>
      </c>
      <c r="C510" s="244" t="s">
        <v>1028</v>
      </c>
      <c r="D510" s="245">
        <v>6000</v>
      </c>
      <c r="E510" s="235">
        <f t="shared" si="32"/>
        <v>3.4515091723856257E-2</v>
      </c>
      <c r="F510" s="117">
        <f>SUM(J510:AH510)</f>
        <v>0</v>
      </c>
      <c r="G510" s="316">
        <f>F510/D510</f>
        <v>0</v>
      </c>
      <c r="H510" s="859"/>
      <c r="I510" s="830"/>
      <c r="J510" s="306"/>
      <c r="K510" s="306"/>
      <c r="L510" s="306"/>
      <c r="M510" s="296"/>
      <c r="N510" s="296"/>
      <c r="O510" s="296"/>
      <c r="P510" s="296"/>
      <c r="Q510" s="296"/>
      <c r="R510" s="296"/>
      <c r="S510" s="296"/>
      <c r="T510" s="296"/>
      <c r="U510" s="296"/>
      <c r="V510" s="296"/>
      <c r="W510" s="296"/>
      <c r="X510" s="296"/>
      <c r="Y510" s="296"/>
      <c r="Z510" s="296"/>
      <c r="AA510" s="296"/>
      <c r="AB510" s="296"/>
      <c r="AC510" s="296"/>
      <c r="AD510" s="296"/>
      <c r="AE510" s="296"/>
      <c r="AF510" s="296"/>
      <c r="AG510" s="296"/>
      <c r="AH510" s="296"/>
      <c r="AI510" s="70"/>
    </row>
    <row r="511" spans="1:35" ht="15.75" customHeight="1">
      <c r="A511" s="107"/>
      <c r="B511" s="849"/>
      <c r="C511" s="244" t="s">
        <v>1029</v>
      </c>
      <c r="D511" s="245">
        <v>5000</v>
      </c>
      <c r="E511" s="235">
        <f t="shared" si="32"/>
        <v>2.876257643654688E-2</v>
      </c>
      <c r="F511" s="117">
        <f>SUM(J511:AH511)</f>
        <v>0</v>
      </c>
      <c r="G511" s="316">
        <f>F511/D511</f>
        <v>0</v>
      </c>
      <c r="H511" s="859"/>
      <c r="I511" s="830"/>
      <c r="J511" s="306"/>
      <c r="K511" s="306"/>
      <c r="L511" s="306"/>
      <c r="M511" s="296"/>
      <c r="N511" s="296"/>
      <c r="O511" s="296"/>
      <c r="P511" s="296"/>
      <c r="Q511" s="296"/>
      <c r="R511" s="296"/>
      <c r="S511" s="296"/>
      <c r="T511" s="296"/>
      <c r="U511" s="296"/>
      <c r="V511" s="296"/>
      <c r="W511" s="296"/>
      <c r="X511" s="296"/>
      <c r="Y511" s="296"/>
      <c r="Z511" s="296"/>
      <c r="AA511" s="296"/>
      <c r="AB511" s="296"/>
      <c r="AC511" s="296"/>
      <c r="AD511" s="296"/>
      <c r="AE511" s="296"/>
      <c r="AF511" s="296"/>
      <c r="AG511" s="296"/>
      <c r="AH511" s="296"/>
      <c r="AI511" s="70"/>
    </row>
    <row r="512" spans="1:35" ht="15.75" customHeight="1">
      <c r="A512" s="107"/>
      <c r="B512" s="849"/>
      <c r="C512" s="244" t="s">
        <v>1030</v>
      </c>
      <c r="D512" s="245">
        <v>0</v>
      </c>
      <c r="E512" s="235">
        <f t="shared" si="32"/>
        <v>0</v>
      </c>
      <c r="F512" s="117"/>
      <c r="G512" s="316"/>
      <c r="H512" s="859"/>
      <c r="I512" s="830"/>
      <c r="J512" s="306"/>
      <c r="K512" s="306"/>
      <c r="L512" s="306"/>
      <c r="M512" s="296"/>
      <c r="N512" s="296"/>
      <c r="O512" s="296"/>
      <c r="P512" s="296"/>
      <c r="Q512" s="296"/>
      <c r="R512" s="296"/>
      <c r="S512" s="296"/>
      <c r="T512" s="296"/>
      <c r="U512" s="296"/>
      <c r="V512" s="296"/>
      <c r="W512" s="296"/>
      <c r="X512" s="296"/>
      <c r="Y512" s="296"/>
      <c r="Z512" s="296"/>
      <c r="AA512" s="296"/>
      <c r="AB512" s="296"/>
      <c r="AC512" s="296"/>
      <c r="AD512" s="296"/>
      <c r="AE512" s="296"/>
      <c r="AF512" s="296"/>
      <c r="AG512" s="296"/>
      <c r="AH512" s="296"/>
      <c r="AI512" s="70"/>
    </row>
    <row r="513" spans="1:35" ht="15.75" customHeight="1">
      <c r="A513" s="107"/>
      <c r="B513" s="839"/>
      <c r="C513" s="244" t="s">
        <v>738</v>
      </c>
      <c r="D513" s="245">
        <v>2000</v>
      </c>
      <c r="E513" s="235">
        <f t="shared" si="32"/>
        <v>1.1505030574618751E-2</v>
      </c>
      <c r="F513" s="117">
        <f>SUM(J513:AH513)</f>
        <v>0</v>
      </c>
      <c r="G513" s="316">
        <f>F513/D513</f>
        <v>0</v>
      </c>
      <c r="H513" s="859"/>
      <c r="I513" s="830"/>
      <c r="J513" s="306"/>
      <c r="K513" s="306"/>
      <c r="L513" s="306"/>
      <c r="M513" s="296"/>
      <c r="N513" s="296"/>
      <c r="O513" s="296"/>
      <c r="P513" s="296"/>
      <c r="Q513" s="296"/>
      <c r="R513" s="296"/>
      <c r="S513" s="296"/>
      <c r="T513" s="296"/>
      <c r="U513" s="296"/>
      <c r="V513" s="296"/>
      <c r="W513" s="296"/>
      <c r="X513" s="296"/>
      <c r="Y513" s="296"/>
      <c r="Z513" s="296"/>
      <c r="AA513" s="296"/>
      <c r="AB513" s="296"/>
      <c r="AC513" s="296"/>
      <c r="AD513" s="296"/>
      <c r="AE513" s="296"/>
      <c r="AF513" s="296"/>
      <c r="AG513" s="296"/>
      <c r="AH513" s="296"/>
      <c r="AI513" s="70"/>
    </row>
    <row r="514" spans="1:35" ht="15.75" customHeight="1">
      <c r="A514" s="107"/>
      <c r="B514" s="634" t="s">
        <v>579</v>
      </c>
      <c r="C514" s="830"/>
      <c r="D514" s="222">
        <f>SUM(D510:D513)</f>
        <v>13000</v>
      </c>
      <c r="E514" s="236">
        <f t="shared" si="32"/>
        <v>7.4782698735021885E-2</v>
      </c>
      <c r="F514" s="236"/>
      <c r="G514" s="236"/>
      <c r="H514" s="679"/>
      <c r="I514" s="830"/>
      <c r="J514" s="306"/>
      <c r="K514" s="306"/>
      <c r="L514" s="306"/>
      <c r="M514" s="296"/>
      <c r="N514" s="296"/>
      <c r="O514" s="296"/>
      <c r="P514" s="296"/>
      <c r="Q514" s="296"/>
      <c r="R514" s="296"/>
      <c r="S514" s="296"/>
      <c r="T514" s="296"/>
      <c r="U514" s="296"/>
      <c r="V514" s="296"/>
      <c r="W514" s="296"/>
      <c r="X514" s="296"/>
      <c r="Y514" s="296"/>
      <c r="Z514" s="296"/>
      <c r="AA514" s="296"/>
      <c r="AB514" s="296"/>
      <c r="AC514" s="296"/>
      <c r="AD514" s="296"/>
      <c r="AE514" s="296"/>
      <c r="AF514" s="296"/>
      <c r="AG514" s="296"/>
      <c r="AH514" s="296"/>
      <c r="AI514" s="70"/>
    </row>
    <row r="515" spans="1:35" ht="15.75" customHeight="1">
      <c r="A515" s="107"/>
      <c r="B515" s="592" t="s">
        <v>668</v>
      </c>
      <c r="C515" s="830"/>
      <c r="D515" s="238">
        <v>8292</v>
      </c>
      <c r="E515" s="235">
        <f t="shared" si="32"/>
        <v>4.7699856762369347E-2</v>
      </c>
      <c r="F515" s="117">
        <f>SUM(J515:AH515)</f>
        <v>0</v>
      </c>
      <c r="G515" s="316">
        <f>F515/D515</f>
        <v>0</v>
      </c>
      <c r="H515" s="677"/>
      <c r="I515" s="830"/>
      <c r="J515" s="306"/>
      <c r="K515" s="306"/>
      <c r="L515" s="306"/>
      <c r="M515" s="296"/>
      <c r="N515" s="296"/>
      <c r="O515" s="296"/>
      <c r="P515" s="296"/>
      <c r="Q515" s="296"/>
      <c r="R515" s="296"/>
      <c r="S515" s="296"/>
      <c r="T515" s="296"/>
      <c r="U515" s="296"/>
      <c r="V515" s="296"/>
      <c r="W515" s="296"/>
      <c r="X515" s="296"/>
      <c r="Y515" s="296"/>
      <c r="Z515" s="296"/>
      <c r="AA515" s="296"/>
      <c r="AB515" s="296"/>
      <c r="AC515" s="296"/>
      <c r="AD515" s="296"/>
      <c r="AE515" s="296"/>
      <c r="AF515" s="296"/>
      <c r="AG515" s="296"/>
      <c r="AH515" s="296"/>
      <c r="AI515" s="70"/>
    </row>
    <row r="516" spans="1:35" ht="15.75" customHeight="1">
      <c r="A516" s="107"/>
      <c r="B516" s="683" t="s">
        <v>822</v>
      </c>
      <c r="C516" s="830"/>
      <c r="D516" s="246">
        <f>D461+D464+D468+D487+D495+D503+D509+D514+D515</f>
        <v>173837</v>
      </c>
      <c r="E516" s="247">
        <f t="shared" si="32"/>
        <v>1</v>
      </c>
      <c r="F516" s="247"/>
      <c r="G516" s="247"/>
      <c r="H516" s="715"/>
      <c r="I516" s="830"/>
      <c r="J516" s="306"/>
      <c r="K516" s="306"/>
      <c r="L516" s="306"/>
      <c r="M516" s="296"/>
      <c r="N516" s="296"/>
      <c r="O516" s="296"/>
      <c r="P516" s="296"/>
      <c r="Q516" s="296"/>
      <c r="R516" s="296"/>
      <c r="S516" s="296"/>
      <c r="T516" s="296"/>
      <c r="U516" s="296"/>
      <c r="V516" s="296"/>
      <c r="W516" s="296"/>
      <c r="X516" s="296"/>
      <c r="Y516" s="296"/>
      <c r="Z516" s="296"/>
      <c r="AA516" s="296"/>
      <c r="AB516" s="296"/>
      <c r="AC516" s="296"/>
      <c r="AD516" s="296"/>
      <c r="AE516" s="296"/>
      <c r="AF516" s="296"/>
      <c r="AG516" s="296"/>
      <c r="AH516" s="296"/>
      <c r="AI516" s="70"/>
    </row>
    <row r="517" spans="1:35" ht="15.75" customHeight="1">
      <c r="A517" s="107"/>
      <c r="B517" s="682" t="s">
        <v>573</v>
      </c>
      <c r="C517" s="830"/>
      <c r="D517" s="233">
        <f>D516</f>
        <v>173837</v>
      </c>
      <c r="E517" s="248">
        <f t="shared" si="32"/>
        <v>1</v>
      </c>
      <c r="F517" s="248"/>
      <c r="G517" s="248"/>
      <c r="H517" s="689"/>
      <c r="I517" s="830"/>
      <c r="J517" s="306"/>
      <c r="K517" s="306"/>
      <c r="L517" s="306"/>
      <c r="M517" s="296"/>
      <c r="N517" s="296"/>
      <c r="O517" s="296"/>
      <c r="P517" s="296"/>
      <c r="Q517" s="296"/>
      <c r="R517" s="296"/>
      <c r="S517" s="296"/>
      <c r="T517" s="296"/>
      <c r="U517" s="296"/>
      <c r="V517" s="296"/>
      <c r="W517" s="296"/>
      <c r="X517" s="296"/>
      <c r="Y517" s="296"/>
      <c r="Z517" s="296"/>
      <c r="AA517" s="296"/>
      <c r="AB517" s="296"/>
      <c r="AC517" s="296"/>
      <c r="AD517" s="296"/>
      <c r="AE517" s="296"/>
      <c r="AF517" s="296"/>
      <c r="AG517" s="296"/>
      <c r="AH517" s="296"/>
      <c r="AI517" s="70"/>
    </row>
    <row r="518" spans="1:35" ht="15.75" customHeight="1">
      <c r="A518" s="107"/>
      <c r="B518" s="697"/>
      <c r="C518" s="829"/>
      <c r="D518" s="829"/>
      <c r="E518" s="829"/>
      <c r="F518" s="829"/>
      <c r="G518" s="829"/>
      <c r="H518" s="829"/>
      <c r="I518" s="830"/>
      <c r="J518" s="306"/>
      <c r="K518" s="306"/>
      <c r="L518" s="306"/>
      <c r="M518" s="296"/>
      <c r="N518" s="296"/>
      <c r="O518" s="296"/>
      <c r="P518" s="296"/>
      <c r="Q518" s="296"/>
      <c r="R518" s="296"/>
      <c r="S518" s="296"/>
      <c r="T518" s="296"/>
      <c r="U518" s="296"/>
      <c r="V518" s="296"/>
      <c r="W518" s="296"/>
      <c r="X518" s="296"/>
      <c r="Y518" s="296"/>
      <c r="Z518" s="296"/>
      <c r="AA518" s="296"/>
      <c r="AB518" s="296"/>
      <c r="AC518" s="296"/>
      <c r="AD518" s="296"/>
      <c r="AE518" s="296"/>
      <c r="AF518" s="296"/>
      <c r="AG518" s="296"/>
      <c r="AH518" s="296"/>
      <c r="AI518" s="70"/>
    </row>
    <row r="519" spans="1:35" ht="15.75" customHeight="1">
      <c r="A519" s="107"/>
      <c r="B519" s="600"/>
      <c r="C519" s="829"/>
      <c r="D519" s="829"/>
      <c r="E519" s="829"/>
      <c r="F519" s="829"/>
      <c r="G519" s="829"/>
      <c r="H519" s="829"/>
      <c r="I519" s="830"/>
      <c r="J519" s="306"/>
      <c r="K519" s="306"/>
      <c r="L519" s="306"/>
      <c r="M519" s="296"/>
      <c r="N519" s="296"/>
      <c r="O519" s="296"/>
      <c r="P519" s="296"/>
      <c r="Q519" s="296"/>
      <c r="R519" s="296"/>
      <c r="S519" s="296"/>
      <c r="T519" s="296"/>
      <c r="U519" s="296"/>
      <c r="V519" s="296"/>
      <c r="W519" s="296"/>
      <c r="X519" s="296"/>
      <c r="Y519" s="296"/>
      <c r="Z519" s="296"/>
      <c r="AA519" s="296"/>
      <c r="AB519" s="296"/>
      <c r="AC519" s="296"/>
      <c r="AD519" s="296"/>
      <c r="AE519" s="296"/>
      <c r="AF519" s="296"/>
      <c r="AG519" s="296"/>
      <c r="AH519" s="296"/>
      <c r="AI519" s="70"/>
    </row>
    <row r="520" spans="1:35" ht="15.75" customHeight="1">
      <c r="A520" s="107"/>
      <c r="B520" s="603" t="s">
        <v>1031</v>
      </c>
      <c r="C520" s="829"/>
      <c r="D520" s="829"/>
      <c r="E520" s="829"/>
      <c r="F520" s="829"/>
      <c r="G520" s="829"/>
      <c r="H520" s="829"/>
      <c r="I520" s="830"/>
      <c r="J520" s="306"/>
      <c r="K520" s="306"/>
      <c r="L520" s="306"/>
      <c r="M520" s="296"/>
      <c r="N520" s="296"/>
      <c r="O520" s="296"/>
      <c r="P520" s="296"/>
      <c r="Q520" s="296"/>
      <c r="R520" s="296"/>
      <c r="S520" s="296"/>
      <c r="T520" s="296"/>
      <c r="U520" s="296"/>
      <c r="V520" s="296"/>
      <c r="W520" s="296"/>
      <c r="X520" s="296"/>
      <c r="Y520" s="296"/>
      <c r="Z520" s="296"/>
      <c r="AA520" s="296"/>
      <c r="AB520" s="296"/>
      <c r="AC520" s="296"/>
      <c r="AD520" s="296"/>
      <c r="AE520" s="296"/>
      <c r="AF520" s="296"/>
      <c r="AG520" s="296"/>
      <c r="AH520" s="296"/>
      <c r="AI520" s="70"/>
    </row>
    <row r="521" spans="1:35" ht="15.75" customHeight="1">
      <c r="A521" s="107"/>
      <c r="B521" s="601" t="s">
        <v>754</v>
      </c>
      <c r="C521" s="829"/>
      <c r="D521" s="829"/>
      <c r="E521" s="829"/>
      <c r="F521" s="829"/>
      <c r="G521" s="829"/>
      <c r="H521" s="829"/>
      <c r="I521" s="830"/>
      <c r="J521" s="306"/>
      <c r="K521" s="306"/>
      <c r="L521" s="306"/>
      <c r="M521" s="296"/>
      <c r="N521" s="296"/>
      <c r="O521" s="296"/>
      <c r="P521" s="296"/>
      <c r="Q521" s="296"/>
      <c r="R521" s="296"/>
      <c r="S521" s="296"/>
      <c r="T521" s="296"/>
      <c r="U521" s="296"/>
      <c r="V521" s="296"/>
      <c r="W521" s="296"/>
      <c r="X521" s="296"/>
      <c r="Y521" s="296"/>
      <c r="Z521" s="296"/>
      <c r="AA521" s="296"/>
      <c r="AB521" s="296"/>
      <c r="AC521" s="296"/>
      <c r="AD521" s="296"/>
      <c r="AE521" s="296"/>
      <c r="AF521" s="296"/>
      <c r="AG521" s="296"/>
      <c r="AH521" s="296"/>
      <c r="AI521" s="70"/>
    </row>
    <row r="522" spans="1:35" ht="15.75" customHeight="1">
      <c r="A522" s="107"/>
      <c r="B522" s="109" t="s">
        <v>589</v>
      </c>
      <c r="C522" s="109" t="s">
        <v>590</v>
      </c>
      <c r="D522" s="175" t="s">
        <v>591</v>
      </c>
      <c r="E522" s="176" t="s">
        <v>592</v>
      </c>
      <c r="F522" s="314" t="s">
        <v>730</v>
      </c>
      <c r="G522" s="314" t="s">
        <v>731</v>
      </c>
      <c r="H522" s="607" t="s">
        <v>593</v>
      </c>
      <c r="I522" s="830"/>
      <c r="J522" s="306"/>
      <c r="K522" s="306"/>
      <c r="L522" s="306"/>
      <c r="M522" s="296"/>
      <c r="N522" s="296"/>
      <c r="O522" s="296"/>
      <c r="P522" s="296"/>
      <c r="Q522" s="296"/>
      <c r="R522" s="296"/>
      <c r="S522" s="296"/>
      <c r="T522" s="296"/>
      <c r="U522" s="296"/>
      <c r="V522" s="296"/>
      <c r="W522" s="296"/>
      <c r="X522" s="296"/>
      <c r="Y522" s="296"/>
      <c r="Z522" s="296"/>
      <c r="AA522" s="296"/>
      <c r="AB522" s="296"/>
      <c r="AC522" s="296"/>
      <c r="AD522" s="296"/>
      <c r="AE522" s="296"/>
      <c r="AF522" s="296"/>
      <c r="AG522" s="296"/>
      <c r="AH522" s="296"/>
      <c r="AI522" s="70"/>
    </row>
    <row r="523" spans="1:35" ht="15.75" customHeight="1">
      <c r="A523" s="107"/>
      <c r="B523" s="112"/>
      <c r="C523" s="112"/>
      <c r="D523" s="191" t="s">
        <v>51</v>
      </c>
      <c r="E523" s="250"/>
      <c r="F523" s="333"/>
      <c r="G523" s="333"/>
      <c r="H523" s="600"/>
      <c r="I523" s="830"/>
      <c r="J523" s="306"/>
      <c r="K523" s="306"/>
      <c r="L523" s="306"/>
      <c r="M523" s="296"/>
      <c r="N523" s="296"/>
      <c r="O523" s="296"/>
      <c r="P523" s="296"/>
      <c r="Q523" s="296"/>
      <c r="R523" s="296"/>
      <c r="S523" s="296"/>
      <c r="T523" s="296"/>
      <c r="U523" s="296"/>
      <c r="V523" s="296"/>
      <c r="W523" s="296"/>
      <c r="X523" s="296"/>
      <c r="Y523" s="296"/>
      <c r="Z523" s="296"/>
      <c r="AA523" s="296"/>
      <c r="AB523" s="296"/>
      <c r="AC523" s="296"/>
      <c r="AD523" s="296"/>
      <c r="AE523" s="296"/>
      <c r="AF523" s="296"/>
      <c r="AG523" s="296"/>
      <c r="AH523" s="296"/>
      <c r="AI523" s="70"/>
    </row>
    <row r="524" spans="1:35" ht="15.75" customHeight="1">
      <c r="A524" s="107"/>
      <c r="B524" s="621" t="s">
        <v>600</v>
      </c>
      <c r="C524" s="830"/>
      <c r="D524" s="178"/>
      <c r="E524" s="251"/>
      <c r="F524" s="334"/>
      <c r="G524" s="334"/>
      <c r="H524" s="629"/>
      <c r="I524" s="830"/>
      <c r="J524" s="306"/>
      <c r="K524" s="306"/>
      <c r="L524" s="306"/>
      <c r="M524" s="296"/>
      <c r="N524" s="296"/>
      <c r="O524" s="296"/>
      <c r="P524" s="296"/>
      <c r="Q524" s="296"/>
      <c r="R524" s="296"/>
      <c r="S524" s="296"/>
      <c r="T524" s="296"/>
      <c r="U524" s="296"/>
      <c r="V524" s="296"/>
      <c r="W524" s="296"/>
      <c r="X524" s="296"/>
      <c r="Y524" s="296"/>
      <c r="Z524" s="296"/>
      <c r="AA524" s="296"/>
      <c r="AB524" s="296"/>
      <c r="AC524" s="296"/>
      <c r="AD524" s="296"/>
      <c r="AE524" s="296"/>
      <c r="AF524" s="296"/>
      <c r="AG524" s="296"/>
      <c r="AH524" s="296"/>
      <c r="AI524" s="70"/>
    </row>
    <row r="525" spans="1:35" ht="15.75" customHeight="1">
      <c r="A525" s="107"/>
      <c r="B525" s="601" t="s">
        <v>758</v>
      </c>
      <c r="C525" s="829"/>
      <c r="D525" s="829"/>
      <c r="E525" s="829"/>
      <c r="F525" s="829"/>
      <c r="G525" s="829"/>
      <c r="H525" s="829"/>
      <c r="I525" s="830"/>
      <c r="J525" s="306"/>
      <c r="K525" s="306"/>
      <c r="L525" s="306"/>
      <c r="M525" s="296"/>
      <c r="N525" s="296"/>
      <c r="O525" s="296"/>
      <c r="P525" s="296"/>
      <c r="Q525" s="296"/>
      <c r="R525" s="296"/>
      <c r="S525" s="296"/>
      <c r="T525" s="296"/>
      <c r="U525" s="296"/>
      <c r="V525" s="296"/>
      <c r="W525" s="296"/>
      <c r="X525" s="296"/>
      <c r="Y525" s="296"/>
      <c r="Z525" s="296"/>
      <c r="AA525" s="296"/>
      <c r="AB525" s="296"/>
      <c r="AC525" s="296"/>
      <c r="AD525" s="296"/>
      <c r="AE525" s="296"/>
      <c r="AF525" s="296"/>
      <c r="AG525" s="296"/>
      <c r="AH525" s="296"/>
      <c r="AI525" s="70"/>
    </row>
    <row r="526" spans="1:35" ht="15.75" customHeight="1">
      <c r="A526" s="107"/>
      <c r="B526" s="109" t="s">
        <v>642</v>
      </c>
      <c r="C526" s="109" t="s">
        <v>616</v>
      </c>
      <c r="D526" s="175" t="s">
        <v>591</v>
      </c>
      <c r="E526" s="176" t="s">
        <v>592</v>
      </c>
      <c r="F526" s="314" t="s">
        <v>730</v>
      </c>
      <c r="G526" s="314" t="s">
        <v>731</v>
      </c>
      <c r="H526" s="607" t="s">
        <v>593</v>
      </c>
      <c r="I526" s="830"/>
      <c r="J526" s="306"/>
      <c r="K526" s="306"/>
      <c r="L526" s="306"/>
      <c r="M526" s="296"/>
      <c r="N526" s="296"/>
      <c r="O526" s="296"/>
      <c r="P526" s="296"/>
      <c r="Q526" s="296"/>
      <c r="R526" s="296"/>
      <c r="S526" s="296"/>
      <c r="T526" s="296"/>
      <c r="U526" s="296"/>
      <c r="V526" s="296"/>
      <c r="W526" s="296"/>
      <c r="X526" s="296"/>
      <c r="Y526" s="296"/>
      <c r="Z526" s="296"/>
      <c r="AA526" s="296"/>
      <c r="AB526" s="296"/>
      <c r="AC526" s="296"/>
      <c r="AD526" s="296"/>
      <c r="AE526" s="296"/>
      <c r="AF526" s="296"/>
      <c r="AG526" s="296"/>
      <c r="AH526" s="296"/>
      <c r="AI526" s="70"/>
    </row>
    <row r="527" spans="1:35" ht="15.75" customHeight="1">
      <c r="A527" s="107"/>
      <c r="B527" s="632" t="s">
        <v>672</v>
      </c>
      <c r="C527" s="112" t="s">
        <v>918</v>
      </c>
      <c r="D527" s="117">
        <v>4450</v>
      </c>
      <c r="E527" s="124">
        <f t="shared" ref="E527:E532" si="37">D527/D$532</f>
        <v>0.7807017543859649</v>
      </c>
      <c r="F527" s="117">
        <f>SUM(J527:AH527)</f>
        <v>0</v>
      </c>
      <c r="G527" s="316">
        <f>F527/D527</f>
        <v>0</v>
      </c>
      <c r="H527" s="616" t="s">
        <v>1032</v>
      </c>
      <c r="I527" s="830"/>
      <c r="J527" s="306"/>
      <c r="K527" s="306"/>
      <c r="L527" s="306"/>
      <c r="M527" s="296"/>
      <c r="N527" s="296"/>
      <c r="O527" s="296"/>
      <c r="P527" s="296"/>
      <c r="Q527" s="296"/>
      <c r="R527" s="296"/>
      <c r="S527" s="296"/>
      <c r="T527" s="296"/>
      <c r="U527" s="296"/>
      <c r="V527" s="296"/>
      <c r="W527" s="296"/>
      <c r="X527" s="296"/>
      <c r="Y527" s="296"/>
      <c r="Z527" s="296"/>
      <c r="AA527" s="296"/>
      <c r="AB527" s="296"/>
      <c r="AC527" s="296"/>
      <c r="AD527" s="296"/>
      <c r="AE527" s="296"/>
      <c r="AF527" s="296"/>
      <c r="AG527" s="296"/>
      <c r="AH527" s="296"/>
      <c r="AI527" s="70"/>
    </row>
    <row r="528" spans="1:35" ht="15.75" customHeight="1">
      <c r="A528" s="107"/>
      <c r="B528" s="839"/>
      <c r="C528" s="112" t="s">
        <v>806</v>
      </c>
      <c r="D528" s="117">
        <v>1000</v>
      </c>
      <c r="E528" s="124">
        <f t="shared" si="37"/>
        <v>0.17543859649122806</v>
      </c>
      <c r="F528" s="117">
        <f>SUM(J528:AH528)</f>
        <v>0</v>
      </c>
      <c r="G528" s="316">
        <f>F528/D528</f>
        <v>0</v>
      </c>
      <c r="H528" s="616" t="s">
        <v>1033</v>
      </c>
      <c r="I528" s="830"/>
      <c r="J528" s="306"/>
      <c r="K528" s="306"/>
      <c r="L528" s="306"/>
      <c r="M528" s="296"/>
      <c r="N528" s="296"/>
      <c r="O528" s="296"/>
      <c r="P528" s="296"/>
      <c r="Q528" s="296"/>
      <c r="R528" s="296"/>
      <c r="S528" s="296"/>
      <c r="T528" s="296"/>
      <c r="U528" s="296"/>
      <c r="V528" s="296"/>
      <c r="W528" s="296"/>
      <c r="X528" s="296"/>
      <c r="Y528" s="296"/>
      <c r="Z528" s="296"/>
      <c r="AA528" s="296"/>
      <c r="AB528" s="296"/>
      <c r="AC528" s="296"/>
      <c r="AD528" s="296"/>
      <c r="AE528" s="296"/>
      <c r="AF528" s="296"/>
      <c r="AG528" s="296"/>
      <c r="AH528" s="296"/>
      <c r="AI528" s="70"/>
    </row>
    <row r="529" spans="1:35" ht="15.75" customHeight="1">
      <c r="A529" s="107"/>
      <c r="B529" s="617" t="s">
        <v>579</v>
      </c>
      <c r="C529" s="830"/>
      <c r="D529" s="192">
        <f>SUM(D526:D528)</f>
        <v>5450</v>
      </c>
      <c r="E529" s="116">
        <f t="shared" si="37"/>
        <v>0.95614035087719296</v>
      </c>
      <c r="F529" s="318"/>
      <c r="G529" s="318"/>
      <c r="H529" s="712"/>
      <c r="I529" s="830"/>
      <c r="J529" s="306"/>
      <c r="K529" s="306"/>
      <c r="L529" s="306"/>
      <c r="M529" s="296"/>
      <c r="N529" s="296"/>
      <c r="O529" s="296"/>
      <c r="P529" s="296"/>
      <c r="Q529" s="296"/>
      <c r="R529" s="296"/>
      <c r="S529" s="296"/>
      <c r="T529" s="296"/>
      <c r="U529" s="296"/>
      <c r="V529" s="296"/>
      <c r="W529" s="296"/>
      <c r="X529" s="296"/>
      <c r="Y529" s="296"/>
      <c r="Z529" s="296"/>
      <c r="AA529" s="296"/>
      <c r="AB529" s="296"/>
      <c r="AC529" s="296"/>
      <c r="AD529" s="296"/>
      <c r="AE529" s="296"/>
      <c r="AF529" s="296"/>
      <c r="AG529" s="296"/>
      <c r="AH529" s="296"/>
      <c r="AI529" s="70"/>
    </row>
    <row r="530" spans="1:35" ht="15.75" customHeight="1">
      <c r="A530" s="107"/>
      <c r="B530" s="616" t="s">
        <v>668</v>
      </c>
      <c r="C530" s="830"/>
      <c r="D530" s="191">
        <v>250</v>
      </c>
      <c r="E530" s="124">
        <f t="shared" si="37"/>
        <v>4.3859649122807015E-2</v>
      </c>
      <c r="F530" s="117">
        <f>SUM(J530:AH530)</f>
        <v>0</v>
      </c>
      <c r="G530" s="316">
        <f>F530/D530</f>
        <v>0</v>
      </c>
      <c r="H530" s="713"/>
      <c r="I530" s="830"/>
      <c r="J530" s="306"/>
      <c r="K530" s="306"/>
      <c r="L530" s="306"/>
      <c r="M530" s="296"/>
      <c r="N530" s="296"/>
      <c r="O530" s="296"/>
      <c r="P530" s="296"/>
      <c r="Q530" s="296"/>
      <c r="R530" s="296"/>
      <c r="S530" s="296"/>
      <c r="T530" s="296"/>
      <c r="U530" s="296"/>
      <c r="V530" s="296"/>
      <c r="W530" s="296"/>
      <c r="X530" s="296"/>
      <c r="Y530" s="296"/>
      <c r="Z530" s="296"/>
      <c r="AA530" s="296"/>
      <c r="AB530" s="296"/>
      <c r="AC530" s="296"/>
      <c r="AD530" s="296"/>
      <c r="AE530" s="296"/>
      <c r="AF530" s="296"/>
      <c r="AG530" s="296"/>
      <c r="AH530" s="296"/>
      <c r="AI530" s="70"/>
    </row>
    <row r="531" spans="1:35" ht="15.75" customHeight="1">
      <c r="A531" s="107"/>
      <c r="B531" s="699" t="s">
        <v>822</v>
      </c>
      <c r="C531" s="830"/>
      <c r="D531" s="189">
        <f>D529+D530</f>
        <v>5700</v>
      </c>
      <c r="E531" s="120">
        <f t="shared" si="37"/>
        <v>1</v>
      </c>
      <c r="F531" s="323"/>
      <c r="G531" s="323"/>
      <c r="H531" s="662"/>
      <c r="I531" s="830"/>
      <c r="J531" s="306"/>
      <c r="K531" s="306"/>
      <c r="L531" s="306"/>
      <c r="M531" s="296"/>
      <c r="N531" s="296"/>
      <c r="O531" s="296"/>
      <c r="P531" s="296"/>
      <c r="Q531" s="296"/>
      <c r="R531" s="296"/>
      <c r="S531" s="296"/>
      <c r="T531" s="296"/>
      <c r="U531" s="296"/>
      <c r="V531" s="296"/>
      <c r="W531" s="296"/>
      <c r="X531" s="296"/>
      <c r="Y531" s="296"/>
      <c r="Z531" s="296"/>
      <c r="AA531" s="296"/>
      <c r="AB531" s="296"/>
      <c r="AC531" s="296"/>
      <c r="AD531" s="296"/>
      <c r="AE531" s="296"/>
      <c r="AF531" s="296"/>
      <c r="AG531" s="296"/>
      <c r="AH531" s="296"/>
      <c r="AI531" s="70"/>
    </row>
    <row r="532" spans="1:35" ht="15.75" customHeight="1">
      <c r="A532" s="107"/>
      <c r="B532" s="698" t="s">
        <v>1034</v>
      </c>
      <c r="C532" s="830"/>
      <c r="D532" s="178">
        <f>D531</f>
        <v>5700</v>
      </c>
      <c r="E532" s="122">
        <f t="shared" si="37"/>
        <v>1</v>
      </c>
      <c r="F532" s="319"/>
      <c r="G532" s="319"/>
      <c r="H532" s="663"/>
      <c r="I532" s="830"/>
      <c r="J532" s="306"/>
      <c r="K532" s="306"/>
      <c r="L532" s="306"/>
      <c r="M532" s="296"/>
      <c r="N532" s="296"/>
      <c r="O532" s="296"/>
      <c r="P532" s="296"/>
      <c r="Q532" s="296"/>
      <c r="R532" s="296"/>
      <c r="S532" s="296"/>
      <c r="T532" s="296"/>
      <c r="U532" s="296"/>
      <c r="V532" s="296"/>
      <c r="W532" s="296"/>
      <c r="X532" s="296"/>
      <c r="Y532" s="296"/>
      <c r="Z532" s="296"/>
      <c r="AA532" s="296"/>
      <c r="AB532" s="296"/>
      <c r="AC532" s="296"/>
      <c r="AD532" s="296"/>
      <c r="AE532" s="296"/>
      <c r="AF532" s="296"/>
      <c r="AG532" s="296"/>
      <c r="AH532" s="296"/>
      <c r="AI532" s="70"/>
    </row>
    <row r="533" spans="1:35" ht="15.75" customHeight="1">
      <c r="A533" s="107"/>
      <c r="B533" s="600"/>
      <c r="C533" s="829"/>
      <c r="D533" s="829"/>
      <c r="E533" s="829"/>
      <c r="F533" s="829"/>
      <c r="G533" s="829"/>
      <c r="H533" s="829"/>
      <c r="I533" s="830"/>
      <c r="J533" s="306"/>
      <c r="K533" s="306"/>
      <c r="L533" s="306"/>
      <c r="M533" s="296"/>
      <c r="N533" s="296"/>
      <c r="O533" s="296"/>
      <c r="P533" s="296"/>
      <c r="Q533" s="296"/>
      <c r="R533" s="296"/>
      <c r="S533" s="296"/>
      <c r="T533" s="296"/>
      <c r="U533" s="296"/>
      <c r="V533" s="296"/>
      <c r="W533" s="296"/>
      <c r="X533" s="296"/>
      <c r="Y533" s="296"/>
      <c r="Z533" s="296"/>
      <c r="AA533" s="296"/>
      <c r="AB533" s="296"/>
      <c r="AC533" s="296"/>
      <c r="AD533" s="296"/>
      <c r="AE533" s="296"/>
      <c r="AF533" s="296"/>
      <c r="AG533" s="296"/>
      <c r="AH533" s="296"/>
      <c r="AI533" s="70"/>
    </row>
    <row r="534" spans="1:35" ht="15.75" customHeight="1">
      <c r="A534" s="107"/>
      <c r="B534" s="603" t="s">
        <v>1035</v>
      </c>
      <c r="C534" s="829"/>
      <c r="D534" s="829"/>
      <c r="E534" s="829"/>
      <c r="F534" s="829"/>
      <c r="G534" s="829"/>
      <c r="H534" s="829"/>
      <c r="I534" s="830"/>
      <c r="J534" s="306"/>
      <c r="K534" s="306"/>
      <c r="L534" s="306"/>
      <c r="M534" s="296"/>
      <c r="N534" s="296"/>
      <c r="O534" s="296"/>
      <c r="P534" s="296"/>
      <c r="Q534" s="296"/>
      <c r="R534" s="296"/>
      <c r="S534" s="296"/>
      <c r="T534" s="296"/>
      <c r="U534" s="296"/>
      <c r="V534" s="296"/>
      <c r="W534" s="296"/>
      <c r="X534" s="296"/>
      <c r="Y534" s="296"/>
      <c r="Z534" s="296"/>
      <c r="AA534" s="296"/>
      <c r="AB534" s="296"/>
      <c r="AC534" s="296"/>
      <c r="AD534" s="296"/>
      <c r="AE534" s="296"/>
      <c r="AF534" s="296"/>
      <c r="AG534" s="296"/>
      <c r="AH534" s="296"/>
      <c r="AI534" s="70"/>
    </row>
    <row r="535" spans="1:35" ht="15.75" customHeight="1">
      <c r="A535" s="107"/>
      <c r="B535" s="681" t="s">
        <v>613</v>
      </c>
      <c r="C535" s="829"/>
      <c r="D535" s="829"/>
      <c r="E535" s="829"/>
      <c r="F535" s="829"/>
      <c r="G535" s="829"/>
      <c r="H535" s="829"/>
      <c r="I535" s="830"/>
      <c r="J535" s="306"/>
      <c r="K535" s="306"/>
      <c r="L535" s="306"/>
      <c r="M535" s="296"/>
      <c r="N535" s="296"/>
      <c r="O535" s="296"/>
      <c r="P535" s="296"/>
      <c r="Q535" s="296"/>
      <c r="R535" s="296"/>
      <c r="S535" s="296"/>
      <c r="T535" s="296"/>
      <c r="U535" s="296"/>
      <c r="V535" s="296"/>
      <c r="W535" s="296"/>
      <c r="X535" s="296"/>
      <c r="Y535" s="296"/>
      <c r="Z535" s="296"/>
      <c r="AA535" s="296"/>
      <c r="AB535" s="296"/>
      <c r="AC535" s="296"/>
      <c r="AD535" s="296"/>
      <c r="AE535" s="296"/>
      <c r="AF535" s="296"/>
      <c r="AG535" s="296"/>
      <c r="AH535" s="296"/>
      <c r="AI535" s="70"/>
    </row>
    <row r="536" spans="1:35" ht="15.75" customHeight="1">
      <c r="A536" s="107"/>
      <c r="B536" s="680" t="s">
        <v>754</v>
      </c>
      <c r="C536" s="829"/>
      <c r="D536" s="829"/>
      <c r="E536" s="829"/>
      <c r="F536" s="829"/>
      <c r="G536" s="829"/>
      <c r="H536" s="829"/>
      <c r="I536" s="830"/>
      <c r="J536" s="306"/>
      <c r="K536" s="306"/>
      <c r="L536" s="306"/>
      <c r="M536" s="296"/>
      <c r="N536" s="296"/>
      <c r="O536" s="296"/>
      <c r="P536" s="296"/>
      <c r="Q536" s="296"/>
      <c r="R536" s="296"/>
      <c r="S536" s="296"/>
      <c r="T536" s="296"/>
      <c r="U536" s="296"/>
      <c r="V536" s="296"/>
      <c r="W536" s="296"/>
      <c r="X536" s="296"/>
      <c r="Y536" s="296"/>
      <c r="Z536" s="296"/>
      <c r="AA536" s="296"/>
      <c r="AB536" s="296"/>
      <c r="AC536" s="296"/>
      <c r="AD536" s="296"/>
      <c r="AE536" s="296"/>
      <c r="AF536" s="296"/>
      <c r="AG536" s="296"/>
      <c r="AH536" s="296"/>
      <c r="AI536" s="70"/>
    </row>
    <row r="537" spans="1:35" ht="15.75" customHeight="1">
      <c r="A537" s="107"/>
      <c r="B537" s="252" t="s">
        <v>589</v>
      </c>
      <c r="C537" s="252" t="s">
        <v>590</v>
      </c>
      <c r="D537" s="245" t="s">
        <v>591</v>
      </c>
      <c r="E537" s="253" t="s">
        <v>592</v>
      </c>
      <c r="F537" s="314" t="s">
        <v>730</v>
      </c>
      <c r="G537" s="314" t="s">
        <v>731</v>
      </c>
      <c r="H537" s="708" t="s">
        <v>593</v>
      </c>
      <c r="I537" s="830"/>
      <c r="J537" s="306"/>
      <c r="K537" s="306"/>
      <c r="L537" s="306"/>
      <c r="M537" s="296"/>
      <c r="N537" s="296"/>
      <c r="O537" s="296"/>
      <c r="P537" s="296"/>
      <c r="Q537" s="296"/>
      <c r="R537" s="296"/>
      <c r="S537" s="296"/>
      <c r="T537" s="296"/>
      <c r="U537" s="296"/>
      <c r="V537" s="296"/>
      <c r="W537" s="296"/>
      <c r="X537" s="296"/>
      <c r="Y537" s="296"/>
      <c r="Z537" s="296"/>
      <c r="AA537" s="296"/>
      <c r="AB537" s="296"/>
      <c r="AC537" s="296"/>
      <c r="AD537" s="296"/>
      <c r="AE537" s="296"/>
      <c r="AF537" s="296"/>
      <c r="AG537" s="296"/>
      <c r="AH537" s="296"/>
      <c r="AI537" s="70"/>
    </row>
    <row r="538" spans="1:35" ht="15.75" customHeight="1">
      <c r="A538" s="107"/>
      <c r="B538" s="140" t="s">
        <v>1036</v>
      </c>
      <c r="C538" s="254" t="s">
        <v>1037</v>
      </c>
      <c r="D538" s="255">
        <v>0</v>
      </c>
      <c r="E538" s="256"/>
      <c r="F538" s="256"/>
      <c r="G538" s="256"/>
      <c r="H538" s="859"/>
      <c r="I538" s="830"/>
      <c r="J538" s="306"/>
      <c r="K538" s="306"/>
      <c r="L538" s="306"/>
      <c r="M538" s="296"/>
      <c r="N538" s="296"/>
      <c r="O538" s="296"/>
      <c r="P538" s="296"/>
      <c r="Q538" s="296"/>
      <c r="R538" s="296"/>
      <c r="S538" s="296"/>
      <c r="T538" s="296"/>
      <c r="U538" s="296"/>
      <c r="V538" s="296"/>
      <c r="W538" s="296"/>
      <c r="X538" s="296"/>
      <c r="Y538" s="296"/>
      <c r="Z538" s="296"/>
      <c r="AA538" s="296"/>
      <c r="AB538" s="296"/>
      <c r="AC538" s="296"/>
      <c r="AD538" s="296"/>
      <c r="AE538" s="296"/>
      <c r="AF538" s="296"/>
      <c r="AG538" s="296"/>
      <c r="AH538" s="296"/>
      <c r="AI538" s="70"/>
    </row>
    <row r="539" spans="1:35" ht="15.75" customHeight="1">
      <c r="A539" s="258"/>
      <c r="B539" s="140"/>
      <c r="C539" s="254"/>
      <c r="D539" s="261">
        <f>D538</f>
        <v>0</v>
      </c>
      <c r="E539" s="256"/>
      <c r="F539" s="256"/>
      <c r="G539" s="256"/>
      <c r="H539" s="859"/>
      <c r="I539" s="830"/>
      <c r="J539" s="306"/>
      <c r="K539" s="306"/>
      <c r="L539" s="306"/>
      <c r="M539" s="296"/>
      <c r="N539" s="296"/>
      <c r="O539" s="296"/>
      <c r="P539" s="296"/>
      <c r="Q539" s="296"/>
      <c r="R539" s="296"/>
      <c r="S539" s="296"/>
      <c r="T539" s="296"/>
      <c r="U539" s="296"/>
      <c r="V539" s="296"/>
      <c r="W539" s="296"/>
      <c r="X539" s="296"/>
      <c r="Y539" s="296"/>
      <c r="Z539" s="296"/>
      <c r="AA539" s="296"/>
      <c r="AB539" s="296"/>
      <c r="AC539" s="296"/>
      <c r="AD539" s="296"/>
      <c r="AE539" s="296"/>
      <c r="AF539" s="296"/>
      <c r="AG539" s="296"/>
      <c r="AH539" s="296"/>
      <c r="AI539" s="70"/>
    </row>
    <row r="540" spans="1:35" ht="15.75" customHeight="1">
      <c r="A540" s="107"/>
      <c r="B540" s="682" t="s">
        <v>600</v>
      </c>
      <c r="C540" s="830"/>
      <c r="D540" s="262">
        <f>D539</f>
        <v>0</v>
      </c>
      <c r="E540" s="263"/>
      <c r="F540" s="263"/>
      <c r="G540" s="263"/>
      <c r="H540" s="689"/>
      <c r="I540" s="830"/>
      <c r="J540" s="306"/>
      <c r="K540" s="306"/>
      <c r="L540" s="306"/>
      <c r="M540" s="296"/>
      <c r="N540" s="296"/>
      <c r="O540" s="296"/>
      <c r="P540" s="296"/>
      <c r="Q540" s="296"/>
      <c r="R540" s="296"/>
      <c r="S540" s="296"/>
      <c r="T540" s="296"/>
      <c r="U540" s="296"/>
      <c r="V540" s="296"/>
      <c r="W540" s="296"/>
      <c r="X540" s="296"/>
      <c r="Y540" s="296"/>
      <c r="Z540" s="296"/>
      <c r="AA540" s="296"/>
      <c r="AB540" s="296"/>
      <c r="AC540" s="296"/>
      <c r="AD540" s="296"/>
      <c r="AE540" s="296"/>
      <c r="AF540" s="296"/>
      <c r="AG540" s="296"/>
      <c r="AH540" s="296"/>
      <c r="AI540" s="70"/>
    </row>
    <row r="541" spans="1:35" ht="15.75" customHeight="1">
      <c r="A541" s="107"/>
      <c r="B541" s="680" t="s">
        <v>758</v>
      </c>
      <c r="C541" s="829"/>
      <c r="D541" s="829"/>
      <c r="E541" s="829"/>
      <c r="F541" s="829"/>
      <c r="G541" s="829"/>
      <c r="H541" s="829"/>
      <c r="I541" s="830"/>
      <c r="J541" s="306"/>
      <c r="K541" s="306"/>
      <c r="L541" s="306"/>
      <c r="M541" s="296"/>
      <c r="N541" s="296"/>
      <c r="O541" s="296"/>
      <c r="P541" s="296"/>
      <c r="Q541" s="296"/>
      <c r="R541" s="296"/>
      <c r="S541" s="296"/>
      <c r="T541" s="296"/>
      <c r="U541" s="296"/>
      <c r="V541" s="296"/>
      <c r="W541" s="296"/>
      <c r="X541" s="296"/>
      <c r="Y541" s="296"/>
      <c r="Z541" s="296"/>
      <c r="AA541" s="296"/>
      <c r="AB541" s="296"/>
      <c r="AC541" s="296"/>
      <c r="AD541" s="296"/>
      <c r="AE541" s="296"/>
      <c r="AF541" s="296"/>
      <c r="AG541" s="296"/>
      <c r="AH541" s="296"/>
      <c r="AI541" s="70"/>
    </row>
    <row r="542" spans="1:35" ht="15.75" customHeight="1">
      <c r="A542" s="107"/>
      <c r="B542" s="227" t="s">
        <v>642</v>
      </c>
      <c r="C542" s="227" t="s">
        <v>616</v>
      </c>
      <c r="D542" s="228" t="s">
        <v>591</v>
      </c>
      <c r="E542" s="229" t="s">
        <v>592</v>
      </c>
      <c r="F542" s="314" t="s">
        <v>730</v>
      </c>
      <c r="G542" s="314" t="s">
        <v>731</v>
      </c>
      <c r="H542" s="667" t="s">
        <v>593</v>
      </c>
      <c r="I542" s="830"/>
      <c r="J542" s="306"/>
      <c r="K542" s="306"/>
      <c r="L542" s="306"/>
      <c r="M542" s="296"/>
      <c r="N542" s="296"/>
      <c r="O542" s="296"/>
      <c r="P542" s="296"/>
      <c r="Q542" s="296"/>
      <c r="R542" s="296"/>
      <c r="S542" s="296"/>
      <c r="T542" s="296"/>
      <c r="U542" s="296"/>
      <c r="V542" s="296"/>
      <c r="W542" s="296"/>
      <c r="X542" s="296"/>
      <c r="Y542" s="296"/>
      <c r="Z542" s="296"/>
      <c r="AA542" s="296"/>
      <c r="AB542" s="296"/>
      <c r="AC542" s="296"/>
      <c r="AD542" s="296"/>
      <c r="AE542" s="296"/>
      <c r="AF542" s="296"/>
      <c r="AG542" s="296"/>
      <c r="AH542" s="296"/>
      <c r="AI542" s="70"/>
    </row>
    <row r="543" spans="1:35" ht="15.75" customHeight="1">
      <c r="A543" s="107"/>
      <c r="B543" s="659" t="s">
        <v>672</v>
      </c>
      <c r="C543" s="212" t="s">
        <v>312</v>
      </c>
      <c r="D543" s="163">
        <v>4000</v>
      </c>
      <c r="E543" s="235">
        <f t="shared" ref="E543:E575" si="38">D543/D$575</f>
        <v>8.2238701944328512E-3</v>
      </c>
      <c r="F543" s="117">
        <f>SUM(J543:AH543)</f>
        <v>0</v>
      </c>
      <c r="G543" s="316">
        <f>F543/D543</f>
        <v>0</v>
      </c>
      <c r="H543" s="648" t="s">
        <v>1039</v>
      </c>
      <c r="I543" s="830"/>
      <c r="J543" s="306"/>
      <c r="K543" s="306"/>
      <c r="L543" s="306"/>
      <c r="M543" s="296"/>
      <c r="N543" s="296"/>
      <c r="O543" s="296"/>
      <c r="P543" s="296"/>
      <c r="Q543" s="296"/>
      <c r="R543" s="296"/>
      <c r="S543" s="296"/>
      <c r="T543" s="296"/>
      <c r="U543" s="296"/>
      <c r="V543" s="296"/>
      <c r="W543" s="296"/>
      <c r="X543" s="296"/>
      <c r="Y543" s="296"/>
      <c r="Z543" s="296"/>
      <c r="AA543" s="296"/>
      <c r="AB543" s="296"/>
      <c r="AC543" s="296"/>
      <c r="AD543" s="296"/>
      <c r="AE543" s="296"/>
      <c r="AF543" s="296"/>
      <c r="AG543" s="296"/>
      <c r="AH543" s="296"/>
      <c r="AI543" s="70"/>
    </row>
    <row r="544" spans="1:35" ht="15.75" customHeight="1">
      <c r="A544" s="107"/>
      <c r="B544" s="839"/>
      <c r="C544" s="212" t="s">
        <v>682</v>
      </c>
      <c r="D544" s="163">
        <v>1200</v>
      </c>
      <c r="E544" s="235">
        <f t="shared" si="38"/>
        <v>2.4671610583298555E-3</v>
      </c>
      <c r="F544" s="117">
        <f>SUM(J544:AH544)</f>
        <v>0</v>
      </c>
      <c r="G544" s="316">
        <f>F544/D544</f>
        <v>0</v>
      </c>
      <c r="H544" s="648" t="s">
        <v>1040</v>
      </c>
      <c r="I544" s="830"/>
      <c r="J544" s="306"/>
      <c r="K544" s="306"/>
      <c r="L544" s="306"/>
      <c r="M544" s="296"/>
      <c r="N544" s="296"/>
      <c r="O544" s="296"/>
      <c r="P544" s="296"/>
      <c r="Q544" s="296"/>
      <c r="R544" s="296"/>
      <c r="S544" s="296"/>
      <c r="T544" s="296"/>
      <c r="U544" s="296"/>
      <c r="V544" s="296"/>
      <c r="W544" s="296"/>
      <c r="X544" s="296"/>
      <c r="Y544" s="296"/>
      <c r="Z544" s="296"/>
      <c r="AA544" s="296"/>
      <c r="AB544" s="296"/>
      <c r="AC544" s="296"/>
      <c r="AD544" s="296"/>
      <c r="AE544" s="296"/>
      <c r="AF544" s="296"/>
      <c r="AG544" s="296"/>
      <c r="AH544" s="296"/>
      <c r="AI544" s="70"/>
    </row>
    <row r="545" spans="1:35" ht="15.75" customHeight="1">
      <c r="A545" s="107"/>
      <c r="B545" s="634" t="s">
        <v>579</v>
      </c>
      <c r="C545" s="830"/>
      <c r="D545" s="222">
        <f>SUM(D543:D544)</f>
        <v>5200</v>
      </c>
      <c r="E545" s="236">
        <f t="shared" si="38"/>
        <v>1.0691031252762707E-2</v>
      </c>
      <c r="F545" s="236"/>
      <c r="G545" s="236"/>
      <c r="H545" s="690"/>
      <c r="I545" s="830"/>
      <c r="J545" s="306"/>
      <c r="K545" s="306"/>
      <c r="L545" s="306"/>
      <c r="M545" s="296"/>
      <c r="N545" s="296"/>
      <c r="O545" s="296"/>
      <c r="P545" s="296"/>
      <c r="Q545" s="296"/>
      <c r="R545" s="296"/>
      <c r="S545" s="296"/>
      <c r="T545" s="296"/>
      <c r="U545" s="296"/>
      <c r="V545" s="296"/>
      <c r="W545" s="296"/>
      <c r="X545" s="296"/>
      <c r="Y545" s="296"/>
      <c r="Z545" s="296"/>
      <c r="AA545" s="296"/>
      <c r="AB545" s="296"/>
      <c r="AC545" s="296"/>
      <c r="AD545" s="296"/>
      <c r="AE545" s="296"/>
      <c r="AF545" s="296"/>
      <c r="AG545" s="296"/>
      <c r="AH545" s="296"/>
      <c r="AI545" s="70"/>
    </row>
    <row r="546" spans="1:35" ht="15.75" customHeight="1">
      <c r="A546" s="107"/>
      <c r="B546" s="659" t="s">
        <v>1041</v>
      </c>
      <c r="C546" s="212" t="s">
        <v>985</v>
      </c>
      <c r="D546" s="163">
        <v>0</v>
      </c>
      <c r="E546" s="239">
        <f t="shared" si="38"/>
        <v>0</v>
      </c>
      <c r="F546" s="117"/>
      <c r="G546" s="316"/>
      <c r="H546" s="648" t="s">
        <v>1042</v>
      </c>
      <c r="I546" s="830"/>
      <c r="J546" s="306"/>
      <c r="K546" s="306"/>
      <c r="L546" s="306"/>
      <c r="M546" s="296"/>
      <c r="N546" s="296"/>
      <c r="O546" s="296"/>
      <c r="P546" s="296"/>
      <c r="Q546" s="296"/>
      <c r="R546" s="296"/>
      <c r="S546" s="296"/>
      <c r="T546" s="296"/>
      <c r="U546" s="296"/>
      <c r="V546" s="296"/>
      <c r="W546" s="296"/>
      <c r="X546" s="296"/>
      <c r="Y546" s="296"/>
      <c r="Z546" s="296"/>
      <c r="AA546" s="296"/>
      <c r="AB546" s="296"/>
      <c r="AC546" s="296"/>
      <c r="AD546" s="296"/>
      <c r="AE546" s="296"/>
      <c r="AF546" s="296"/>
      <c r="AG546" s="296"/>
      <c r="AH546" s="296"/>
      <c r="AI546" s="70"/>
    </row>
    <row r="547" spans="1:35" ht="15.75" customHeight="1">
      <c r="A547" s="107"/>
      <c r="B547" s="849"/>
      <c r="C547" s="212" t="s">
        <v>957</v>
      </c>
      <c r="D547" s="163">
        <v>1500</v>
      </c>
      <c r="E547" s="239">
        <f t="shared" si="38"/>
        <v>3.083951322912319E-3</v>
      </c>
      <c r="F547" s="117">
        <f>SUM(J547:AH547)</f>
        <v>0</v>
      </c>
      <c r="G547" s="316">
        <f>F547/D547</f>
        <v>0</v>
      </c>
      <c r="H547" s="648" t="s">
        <v>1043</v>
      </c>
      <c r="I547" s="830"/>
      <c r="J547" s="306"/>
      <c r="K547" s="306"/>
      <c r="L547" s="306"/>
      <c r="M547" s="296"/>
      <c r="N547" s="296"/>
      <c r="O547" s="296"/>
      <c r="P547" s="296"/>
      <c r="Q547" s="296"/>
      <c r="R547" s="296"/>
      <c r="S547" s="296"/>
      <c r="T547" s="296"/>
      <c r="U547" s="296"/>
      <c r="V547" s="296"/>
      <c r="W547" s="296"/>
      <c r="X547" s="296"/>
      <c r="Y547" s="296"/>
      <c r="Z547" s="296"/>
      <c r="AA547" s="296"/>
      <c r="AB547" s="296"/>
      <c r="AC547" s="296"/>
      <c r="AD547" s="296"/>
      <c r="AE547" s="296"/>
      <c r="AF547" s="296"/>
      <c r="AG547" s="296"/>
      <c r="AH547" s="296"/>
      <c r="AI547" s="70"/>
    </row>
    <row r="548" spans="1:35" ht="15.75" customHeight="1">
      <c r="A548" s="107"/>
      <c r="B548" s="839"/>
      <c r="C548" s="212" t="s">
        <v>761</v>
      </c>
      <c r="D548" s="163">
        <v>3000</v>
      </c>
      <c r="E548" s="239">
        <f t="shared" si="38"/>
        <v>6.167902645824638E-3</v>
      </c>
      <c r="F548" s="117">
        <f>SUM(J548:AH548)</f>
        <v>0</v>
      </c>
      <c r="G548" s="316">
        <f>F548/D548</f>
        <v>0</v>
      </c>
      <c r="H548" s="648" t="s">
        <v>1044</v>
      </c>
      <c r="I548" s="830"/>
      <c r="J548" s="306"/>
      <c r="K548" s="306"/>
      <c r="L548" s="306"/>
      <c r="M548" s="296"/>
      <c r="N548" s="296"/>
      <c r="O548" s="296"/>
      <c r="P548" s="296"/>
      <c r="Q548" s="296"/>
      <c r="R548" s="296"/>
      <c r="S548" s="296"/>
      <c r="T548" s="296"/>
      <c r="U548" s="296"/>
      <c r="V548" s="296"/>
      <c r="W548" s="296"/>
      <c r="X548" s="296"/>
      <c r="Y548" s="296"/>
      <c r="Z548" s="296"/>
      <c r="AA548" s="296"/>
      <c r="AB548" s="296"/>
      <c r="AC548" s="296"/>
      <c r="AD548" s="296"/>
      <c r="AE548" s="296"/>
      <c r="AF548" s="296"/>
      <c r="AG548" s="296"/>
      <c r="AH548" s="296"/>
      <c r="AI548" s="70"/>
    </row>
    <row r="549" spans="1:35" ht="15.75" customHeight="1">
      <c r="A549" s="107"/>
      <c r="B549" s="634" t="s">
        <v>579</v>
      </c>
      <c r="C549" s="830"/>
      <c r="D549" s="222">
        <f>SUM(D546:D548)</f>
        <v>4500</v>
      </c>
      <c r="E549" s="236">
        <f t="shared" si="38"/>
        <v>9.2518539687369578E-3</v>
      </c>
      <c r="F549" s="236"/>
      <c r="G549" s="236"/>
      <c r="H549" s="264"/>
      <c r="I549" s="335"/>
      <c r="J549" s="306"/>
      <c r="K549" s="306"/>
      <c r="L549" s="306"/>
      <c r="M549" s="296"/>
      <c r="N549" s="296"/>
      <c r="O549" s="296"/>
      <c r="P549" s="296"/>
      <c r="Q549" s="296"/>
      <c r="R549" s="296"/>
      <c r="S549" s="296"/>
      <c r="T549" s="296"/>
      <c r="U549" s="296"/>
      <c r="V549" s="296"/>
      <c r="W549" s="296"/>
      <c r="X549" s="296"/>
      <c r="Y549" s="296"/>
      <c r="Z549" s="296"/>
      <c r="AA549" s="296"/>
      <c r="AB549" s="296"/>
      <c r="AC549" s="296"/>
      <c r="AD549" s="296"/>
      <c r="AE549" s="296"/>
      <c r="AF549" s="296"/>
      <c r="AG549" s="296"/>
      <c r="AH549" s="296"/>
      <c r="AI549" s="70"/>
    </row>
    <row r="550" spans="1:35" ht="15.75" customHeight="1">
      <c r="A550" s="107"/>
      <c r="B550" s="861" t="s">
        <v>719</v>
      </c>
      <c r="C550" s="164" t="s">
        <v>1045</v>
      </c>
      <c r="D550" s="163">
        <v>80000</v>
      </c>
      <c r="E550" s="235">
        <f t="shared" si="38"/>
        <v>0.16447740388865703</v>
      </c>
      <c r="F550" s="117">
        <f t="shared" ref="F550:F555" si="39">SUM(J550:AH550)</f>
        <v>0</v>
      </c>
      <c r="G550" s="316">
        <f t="shared" ref="G550:G555" si="40">F550/D550</f>
        <v>0</v>
      </c>
      <c r="H550" s="648" t="s">
        <v>1046</v>
      </c>
      <c r="I550" s="830"/>
      <c r="J550" s="306"/>
      <c r="K550" s="306"/>
      <c r="L550" s="306"/>
      <c r="M550" s="296"/>
      <c r="N550" s="296"/>
      <c r="O550" s="296"/>
      <c r="P550" s="296"/>
      <c r="Q550" s="296"/>
      <c r="R550" s="296"/>
      <c r="S550" s="296"/>
      <c r="T550" s="296"/>
      <c r="U550" s="296"/>
      <c r="V550" s="296"/>
      <c r="W550" s="296"/>
      <c r="X550" s="296"/>
      <c r="Y550" s="296"/>
      <c r="Z550" s="296"/>
      <c r="AA550" s="296"/>
      <c r="AB550" s="296"/>
      <c r="AC550" s="296"/>
      <c r="AD550" s="296"/>
      <c r="AE550" s="296"/>
      <c r="AF550" s="296"/>
      <c r="AG550" s="296"/>
      <c r="AH550" s="296"/>
      <c r="AI550" s="70"/>
    </row>
    <row r="551" spans="1:35" ht="15.75" customHeight="1">
      <c r="A551" s="107"/>
      <c r="B551" s="849"/>
      <c r="C551" s="243" t="s">
        <v>978</v>
      </c>
      <c r="D551" s="238">
        <v>15000</v>
      </c>
      <c r="E551" s="239">
        <f t="shared" si="38"/>
        <v>3.0839513229123192E-2</v>
      </c>
      <c r="F551" s="117">
        <f t="shared" si="39"/>
        <v>0</v>
      </c>
      <c r="G551" s="316">
        <f t="shared" si="40"/>
        <v>0</v>
      </c>
      <c r="H551" s="668" t="s">
        <v>1047</v>
      </c>
      <c r="I551" s="830"/>
      <c r="J551" s="306"/>
      <c r="K551" s="306"/>
      <c r="L551" s="306"/>
      <c r="M551" s="296"/>
      <c r="N551" s="296"/>
      <c r="O551" s="296"/>
      <c r="P551" s="296"/>
      <c r="Q551" s="296"/>
      <c r="R551" s="296"/>
      <c r="S551" s="296"/>
      <c r="T551" s="296"/>
      <c r="U551" s="296"/>
      <c r="V551" s="296"/>
      <c r="W551" s="296"/>
      <c r="X551" s="296"/>
      <c r="Y551" s="296"/>
      <c r="Z551" s="296"/>
      <c r="AA551" s="296"/>
      <c r="AB551" s="296"/>
      <c r="AC551" s="296"/>
      <c r="AD551" s="296"/>
      <c r="AE551" s="296"/>
      <c r="AF551" s="296"/>
      <c r="AG551" s="296"/>
      <c r="AH551" s="296"/>
      <c r="AI551" s="70"/>
    </row>
    <row r="552" spans="1:35" ht="15.75" customHeight="1">
      <c r="A552" s="107"/>
      <c r="B552" s="849"/>
      <c r="C552" s="243" t="s">
        <v>957</v>
      </c>
      <c r="D552" s="238">
        <v>10000</v>
      </c>
      <c r="E552" s="239">
        <f t="shared" si="38"/>
        <v>2.0559675486082129E-2</v>
      </c>
      <c r="F552" s="117">
        <f t="shared" si="39"/>
        <v>0</v>
      </c>
      <c r="G552" s="316">
        <f t="shared" si="40"/>
        <v>0</v>
      </c>
      <c r="H552" s="860" t="s">
        <v>1048</v>
      </c>
      <c r="I552" s="830"/>
      <c r="J552" s="306"/>
      <c r="K552" s="306"/>
      <c r="L552" s="306"/>
      <c r="M552" s="296"/>
      <c r="N552" s="296"/>
      <c r="O552" s="296"/>
      <c r="P552" s="296"/>
      <c r="Q552" s="296"/>
      <c r="R552" s="296"/>
      <c r="S552" s="296"/>
      <c r="T552" s="296"/>
      <c r="U552" s="296"/>
      <c r="V552" s="296"/>
      <c r="W552" s="296"/>
      <c r="X552" s="296"/>
      <c r="Y552" s="296"/>
      <c r="Z552" s="296"/>
      <c r="AA552" s="296"/>
      <c r="AB552" s="296"/>
      <c r="AC552" s="296"/>
      <c r="AD552" s="296"/>
      <c r="AE552" s="296"/>
      <c r="AF552" s="296"/>
      <c r="AG552" s="296"/>
      <c r="AH552" s="296"/>
      <c r="AI552" s="70"/>
    </row>
    <row r="553" spans="1:35" ht="15.75" customHeight="1">
      <c r="A553" s="107"/>
      <c r="B553" s="849"/>
      <c r="C553" s="243" t="s">
        <v>972</v>
      </c>
      <c r="D553" s="238">
        <v>3200</v>
      </c>
      <c r="E553" s="239">
        <f t="shared" si="38"/>
        <v>6.5790961555462811E-3</v>
      </c>
      <c r="F553" s="117">
        <f t="shared" si="39"/>
        <v>0</v>
      </c>
      <c r="G553" s="316">
        <f t="shared" si="40"/>
        <v>0</v>
      </c>
      <c r="H553" s="668" t="s">
        <v>1049</v>
      </c>
      <c r="I553" s="830"/>
      <c r="J553" s="306"/>
      <c r="K553" s="306"/>
      <c r="L553" s="306"/>
      <c r="M553" s="296"/>
      <c r="N553" s="296"/>
      <c r="O553" s="296"/>
      <c r="P553" s="296"/>
      <c r="Q553" s="296"/>
      <c r="R553" s="296"/>
      <c r="S553" s="296"/>
      <c r="T553" s="296"/>
      <c r="U553" s="296"/>
      <c r="V553" s="296"/>
      <c r="W553" s="296"/>
      <c r="X553" s="296"/>
      <c r="Y553" s="296"/>
      <c r="Z553" s="296"/>
      <c r="AA553" s="296"/>
      <c r="AB553" s="296"/>
      <c r="AC553" s="296"/>
      <c r="AD553" s="296"/>
      <c r="AE553" s="296"/>
      <c r="AF553" s="296"/>
      <c r="AG553" s="296"/>
      <c r="AH553" s="296"/>
      <c r="AI553" s="70"/>
    </row>
    <row r="554" spans="1:35" ht="15.75" customHeight="1">
      <c r="A554" s="107"/>
      <c r="B554" s="849"/>
      <c r="C554" s="243" t="s">
        <v>974</v>
      </c>
      <c r="D554" s="238">
        <v>3000</v>
      </c>
      <c r="E554" s="239">
        <f t="shared" si="38"/>
        <v>6.167902645824638E-3</v>
      </c>
      <c r="F554" s="117">
        <f t="shared" si="39"/>
        <v>0</v>
      </c>
      <c r="G554" s="316">
        <f t="shared" si="40"/>
        <v>0</v>
      </c>
      <c r="H554" s="668" t="s">
        <v>1050</v>
      </c>
      <c r="I554" s="830"/>
      <c r="J554" s="306"/>
      <c r="K554" s="306"/>
      <c r="L554" s="306"/>
      <c r="M554" s="296"/>
      <c r="N554" s="296"/>
      <c r="O554" s="296"/>
      <c r="P554" s="296"/>
      <c r="Q554" s="296"/>
      <c r="R554" s="296"/>
      <c r="S554" s="296"/>
      <c r="T554" s="296"/>
      <c r="U554" s="296"/>
      <c r="V554" s="296"/>
      <c r="W554" s="296"/>
      <c r="X554" s="296"/>
      <c r="Y554" s="296"/>
      <c r="Z554" s="296"/>
      <c r="AA554" s="296"/>
      <c r="AB554" s="296"/>
      <c r="AC554" s="296"/>
      <c r="AD554" s="296"/>
      <c r="AE554" s="296"/>
      <c r="AF554" s="296"/>
      <c r="AG554" s="296"/>
      <c r="AH554" s="296"/>
      <c r="AI554" s="70"/>
    </row>
    <row r="555" spans="1:35" ht="15.75" customHeight="1">
      <c r="A555" s="107"/>
      <c r="B555" s="839"/>
      <c r="C555" s="164" t="s">
        <v>738</v>
      </c>
      <c r="D555" s="163">
        <v>3000</v>
      </c>
      <c r="E555" s="235">
        <f t="shared" si="38"/>
        <v>6.167902645824638E-3</v>
      </c>
      <c r="F555" s="117">
        <f t="shared" si="39"/>
        <v>0</v>
      </c>
      <c r="G555" s="316">
        <f t="shared" si="40"/>
        <v>0</v>
      </c>
      <c r="H555" s="856"/>
      <c r="I555" s="830"/>
      <c r="J555" s="306"/>
      <c r="K555" s="306"/>
      <c r="L555" s="306"/>
      <c r="M555" s="296"/>
      <c r="N555" s="296"/>
      <c r="O555" s="296"/>
      <c r="P555" s="296"/>
      <c r="Q555" s="296"/>
      <c r="R555" s="296"/>
      <c r="S555" s="296"/>
      <c r="T555" s="296"/>
      <c r="U555" s="296"/>
      <c r="V555" s="296"/>
      <c r="W555" s="296"/>
      <c r="X555" s="296"/>
      <c r="Y555" s="296"/>
      <c r="Z555" s="296"/>
      <c r="AA555" s="296"/>
      <c r="AB555" s="296"/>
      <c r="AC555" s="296"/>
      <c r="AD555" s="296"/>
      <c r="AE555" s="296"/>
      <c r="AF555" s="296"/>
      <c r="AG555" s="296"/>
      <c r="AH555" s="296"/>
      <c r="AI555" s="70"/>
    </row>
    <row r="556" spans="1:35" ht="15.75" customHeight="1">
      <c r="A556" s="107"/>
      <c r="B556" s="634" t="s">
        <v>579</v>
      </c>
      <c r="C556" s="830"/>
      <c r="D556" s="222">
        <f>SUM(D550:D555)</f>
        <v>114200</v>
      </c>
      <c r="E556" s="236">
        <f t="shared" si="38"/>
        <v>0.2347914940510579</v>
      </c>
      <c r="F556" s="236"/>
      <c r="G556" s="236"/>
      <c r="H556" s="696"/>
      <c r="I556" s="830"/>
      <c r="J556" s="306"/>
      <c r="K556" s="306"/>
      <c r="L556" s="306"/>
      <c r="M556" s="296"/>
      <c r="N556" s="296"/>
      <c r="O556" s="296"/>
      <c r="P556" s="296"/>
      <c r="Q556" s="296"/>
      <c r="R556" s="296"/>
      <c r="S556" s="296"/>
      <c r="T556" s="296"/>
      <c r="U556" s="296"/>
      <c r="V556" s="296"/>
      <c r="W556" s="296"/>
      <c r="X556" s="296"/>
      <c r="Y556" s="296"/>
      <c r="Z556" s="296"/>
      <c r="AA556" s="296"/>
      <c r="AB556" s="296"/>
      <c r="AC556" s="296"/>
      <c r="AD556" s="296"/>
      <c r="AE556" s="296"/>
      <c r="AF556" s="296"/>
      <c r="AG556" s="296"/>
      <c r="AH556" s="296"/>
      <c r="AI556" s="70"/>
    </row>
    <row r="557" spans="1:35" ht="15.75" customHeight="1">
      <c r="A557" s="107"/>
      <c r="B557" s="684" t="s">
        <v>1051</v>
      </c>
      <c r="C557" s="212" t="s">
        <v>957</v>
      </c>
      <c r="D557" s="163">
        <v>3280</v>
      </c>
      <c r="E557" s="235">
        <f t="shared" si="38"/>
        <v>6.7435735594349377E-3</v>
      </c>
      <c r="F557" s="117">
        <f>SUM(J557:AH557)</f>
        <v>0</v>
      </c>
      <c r="G557" s="316">
        <f>F557/D557</f>
        <v>0</v>
      </c>
      <c r="H557" s="648" t="s">
        <v>1052</v>
      </c>
      <c r="I557" s="830"/>
      <c r="J557" s="306"/>
      <c r="K557" s="306"/>
      <c r="L557" s="306"/>
      <c r="M557" s="296"/>
      <c r="N557" s="296"/>
      <c r="O557" s="296"/>
      <c r="P557" s="296"/>
      <c r="Q557" s="296"/>
      <c r="R557" s="296"/>
      <c r="S557" s="296"/>
      <c r="T557" s="296"/>
      <c r="U557" s="296"/>
      <c r="V557" s="296"/>
      <c r="W557" s="296"/>
      <c r="X557" s="296"/>
      <c r="Y557" s="296"/>
      <c r="Z557" s="296"/>
      <c r="AA557" s="296"/>
      <c r="AB557" s="296"/>
      <c r="AC557" s="296"/>
      <c r="AD557" s="296"/>
      <c r="AE557" s="296"/>
      <c r="AF557" s="296"/>
      <c r="AG557" s="296"/>
      <c r="AH557" s="296"/>
      <c r="AI557" s="70"/>
    </row>
    <row r="558" spans="1:35" ht="15.75" customHeight="1">
      <c r="A558" s="107"/>
      <c r="B558" s="839"/>
      <c r="C558" s="212" t="s">
        <v>1053</v>
      </c>
      <c r="D558" s="163">
        <v>3000</v>
      </c>
      <c r="E558" s="235">
        <f t="shared" si="38"/>
        <v>6.167902645824638E-3</v>
      </c>
      <c r="F558" s="117">
        <f>SUM(J558:AH558)</f>
        <v>0</v>
      </c>
      <c r="G558" s="316">
        <f>F558/D558</f>
        <v>0</v>
      </c>
      <c r="H558" s="648"/>
      <c r="I558" s="830"/>
      <c r="J558" s="306"/>
      <c r="K558" s="306"/>
      <c r="L558" s="306"/>
      <c r="M558" s="296"/>
      <c r="N558" s="296"/>
      <c r="O558" s="296"/>
      <c r="P558" s="296"/>
      <c r="Q558" s="296"/>
      <c r="R558" s="296"/>
      <c r="S558" s="296"/>
      <c r="T558" s="296"/>
      <c r="U558" s="296"/>
      <c r="V558" s="296"/>
      <c r="W558" s="296"/>
      <c r="X558" s="296"/>
      <c r="Y558" s="296"/>
      <c r="Z558" s="296"/>
      <c r="AA558" s="296"/>
      <c r="AB558" s="296"/>
      <c r="AC558" s="296"/>
      <c r="AD558" s="296"/>
      <c r="AE558" s="296"/>
      <c r="AF558" s="296"/>
      <c r="AG558" s="296"/>
      <c r="AH558" s="296"/>
      <c r="AI558" s="70"/>
    </row>
    <row r="559" spans="1:35" ht="15.75" customHeight="1">
      <c r="A559" s="107"/>
      <c r="B559" s="634" t="s">
        <v>579</v>
      </c>
      <c r="C559" s="830"/>
      <c r="D559" s="222">
        <f>SUM(D557:D558)</f>
        <v>6280</v>
      </c>
      <c r="E559" s="236">
        <f t="shared" si="38"/>
        <v>1.2911476205259577E-2</v>
      </c>
      <c r="F559" s="236"/>
      <c r="G559" s="236"/>
      <c r="H559" s="696"/>
      <c r="I559" s="830"/>
      <c r="J559" s="306"/>
      <c r="K559" s="306"/>
      <c r="L559" s="306"/>
      <c r="M559" s="296"/>
      <c r="N559" s="296"/>
      <c r="O559" s="296"/>
      <c r="P559" s="296"/>
      <c r="Q559" s="296"/>
      <c r="R559" s="296"/>
      <c r="S559" s="296"/>
      <c r="T559" s="296"/>
      <c r="U559" s="296"/>
      <c r="V559" s="296"/>
      <c r="W559" s="296"/>
      <c r="X559" s="296"/>
      <c r="Y559" s="296"/>
      <c r="Z559" s="296"/>
      <c r="AA559" s="296"/>
      <c r="AB559" s="296"/>
      <c r="AC559" s="296"/>
      <c r="AD559" s="296"/>
      <c r="AE559" s="296"/>
      <c r="AF559" s="296"/>
      <c r="AG559" s="296"/>
      <c r="AH559" s="296"/>
      <c r="AI559" s="70"/>
    </row>
    <row r="560" spans="1:35" ht="15.75" customHeight="1">
      <c r="A560" s="107"/>
      <c r="B560" s="684" t="s">
        <v>1038</v>
      </c>
      <c r="C560" s="212" t="s">
        <v>1054</v>
      </c>
      <c r="D560" s="163">
        <v>78000</v>
      </c>
      <c r="E560" s="235">
        <f t="shared" si="38"/>
        <v>0.16036546879144059</v>
      </c>
      <c r="F560" s="117">
        <f t="shared" ref="F560:F569" si="41">SUM(J560:AH560)</f>
        <v>0</v>
      </c>
      <c r="G560" s="316">
        <f t="shared" ref="G560:G569" si="42">F560/D560</f>
        <v>0</v>
      </c>
      <c r="H560" s="668" t="s">
        <v>1055</v>
      </c>
      <c r="I560" s="830"/>
      <c r="J560" s="306"/>
      <c r="K560" s="306"/>
      <c r="L560" s="306"/>
      <c r="M560" s="296"/>
      <c r="N560" s="296"/>
      <c r="O560" s="296"/>
      <c r="P560" s="296"/>
      <c r="Q560" s="296"/>
      <c r="R560" s="296"/>
      <c r="S560" s="296"/>
      <c r="T560" s="296"/>
      <c r="U560" s="296"/>
      <c r="V560" s="296"/>
      <c r="W560" s="296"/>
      <c r="X560" s="296"/>
      <c r="Y560" s="296"/>
      <c r="Z560" s="296"/>
      <c r="AA560" s="296"/>
      <c r="AB560" s="296"/>
      <c r="AC560" s="296"/>
      <c r="AD560" s="296"/>
      <c r="AE560" s="296"/>
      <c r="AF560" s="296"/>
      <c r="AG560" s="296"/>
      <c r="AH560" s="296"/>
      <c r="AI560" s="70"/>
    </row>
    <row r="561" spans="1:35" ht="15.75" customHeight="1">
      <c r="A561" s="107"/>
      <c r="B561" s="849"/>
      <c r="C561" s="212" t="s">
        <v>1056</v>
      </c>
      <c r="D561" s="163">
        <v>60000</v>
      </c>
      <c r="E561" s="235">
        <f t="shared" si="38"/>
        <v>0.12335805291649277</v>
      </c>
      <c r="F561" s="117">
        <f t="shared" si="41"/>
        <v>0</v>
      </c>
      <c r="G561" s="316">
        <f t="shared" si="42"/>
        <v>0</v>
      </c>
      <c r="H561" s="668" t="s">
        <v>1057</v>
      </c>
      <c r="I561" s="830"/>
      <c r="J561" s="306"/>
      <c r="K561" s="306"/>
      <c r="L561" s="306"/>
      <c r="M561" s="296"/>
      <c r="N561" s="296"/>
      <c r="O561" s="296"/>
      <c r="P561" s="296"/>
      <c r="Q561" s="296"/>
      <c r="R561" s="296"/>
      <c r="S561" s="296"/>
      <c r="T561" s="296"/>
      <c r="U561" s="296"/>
      <c r="V561" s="296"/>
      <c r="W561" s="296"/>
      <c r="X561" s="296"/>
      <c r="Y561" s="296"/>
      <c r="Z561" s="296"/>
      <c r="AA561" s="296"/>
      <c r="AB561" s="296"/>
      <c r="AC561" s="296"/>
      <c r="AD561" s="296"/>
      <c r="AE561" s="296"/>
      <c r="AF561" s="296"/>
      <c r="AG561" s="296"/>
      <c r="AH561" s="296"/>
      <c r="AI561" s="70"/>
    </row>
    <row r="562" spans="1:35" ht="15.75" customHeight="1">
      <c r="A562" s="107"/>
      <c r="B562" s="849"/>
      <c r="C562" s="212" t="s">
        <v>1058</v>
      </c>
      <c r="D562" s="163">
        <v>9600</v>
      </c>
      <c r="E562" s="235">
        <f t="shared" si="38"/>
        <v>1.9737288466638844E-2</v>
      </c>
      <c r="F562" s="117">
        <f t="shared" si="41"/>
        <v>0</v>
      </c>
      <c r="G562" s="316">
        <f t="shared" si="42"/>
        <v>0</v>
      </c>
      <c r="H562" s="668" t="s">
        <v>1059</v>
      </c>
      <c r="I562" s="830"/>
      <c r="J562" s="306"/>
      <c r="K562" s="306"/>
      <c r="L562" s="306"/>
      <c r="M562" s="296"/>
      <c r="N562" s="296"/>
      <c r="O562" s="296"/>
      <c r="P562" s="296"/>
      <c r="Q562" s="296"/>
      <c r="R562" s="296"/>
      <c r="S562" s="296"/>
      <c r="T562" s="296"/>
      <c r="U562" s="296"/>
      <c r="V562" s="296"/>
      <c r="W562" s="296"/>
      <c r="X562" s="296"/>
      <c r="Y562" s="296"/>
      <c r="Z562" s="296"/>
      <c r="AA562" s="296"/>
      <c r="AB562" s="296"/>
      <c r="AC562" s="296"/>
      <c r="AD562" s="296"/>
      <c r="AE562" s="296"/>
      <c r="AF562" s="296"/>
      <c r="AG562" s="296"/>
      <c r="AH562" s="296"/>
      <c r="AI562" s="70"/>
    </row>
    <row r="563" spans="1:35" ht="15.75" customHeight="1">
      <c r="A563" s="107"/>
      <c r="B563" s="849"/>
      <c r="C563" s="212" t="s">
        <v>1060</v>
      </c>
      <c r="D563" s="163">
        <v>81000</v>
      </c>
      <c r="E563" s="235">
        <f t="shared" si="38"/>
        <v>0.16653337143726524</v>
      </c>
      <c r="F563" s="117">
        <f t="shared" si="41"/>
        <v>0</v>
      </c>
      <c r="G563" s="316">
        <f t="shared" si="42"/>
        <v>0</v>
      </c>
      <c r="H563" s="668" t="s">
        <v>1061</v>
      </c>
      <c r="I563" s="830"/>
      <c r="J563" s="306"/>
      <c r="K563" s="306"/>
      <c r="L563" s="306"/>
      <c r="M563" s="296"/>
      <c r="N563" s="296"/>
      <c r="O563" s="296"/>
      <c r="P563" s="296"/>
      <c r="Q563" s="296"/>
      <c r="R563" s="296"/>
      <c r="S563" s="296"/>
      <c r="T563" s="296"/>
      <c r="U563" s="296"/>
      <c r="V563" s="296"/>
      <c r="W563" s="296"/>
      <c r="X563" s="296"/>
      <c r="Y563" s="296"/>
      <c r="Z563" s="296"/>
      <c r="AA563" s="296"/>
      <c r="AB563" s="296"/>
      <c r="AC563" s="296"/>
      <c r="AD563" s="296"/>
      <c r="AE563" s="296"/>
      <c r="AF563" s="296"/>
      <c r="AG563" s="296"/>
      <c r="AH563" s="296"/>
      <c r="AI563" s="70"/>
    </row>
    <row r="564" spans="1:35" ht="15.75" customHeight="1">
      <c r="A564" s="107"/>
      <c r="B564" s="849"/>
      <c r="C564" s="237" t="s">
        <v>974</v>
      </c>
      <c r="D564" s="238">
        <v>10000</v>
      </c>
      <c r="E564" s="239">
        <f t="shared" si="38"/>
        <v>2.0559675486082129E-2</v>
      </c>
      <c r="F564" s="117">
        <f t="shared" si="41"/>
        <v>0</v>
      </c>
      <c r="G564" s="316">
        <f t="shared" si="42"/>
        <v>0</v>
      </c>
      <c r="H564" s="668" t="s">
        <v>1062</v>
      </c>
      <c r="I564" s="830"/>
      <c r="J564" s="306"/>
      <c r="K564" s="306"/>
      <c r="L564" s="306"/>
      <c r="M564" s="296"/>
      <c r="N564" s="296"/>
      <c r="O564" s="296"/>
      <c r="P564" s="296"/>
      <c r="Q564" s="296"/>
      <c r="R564" s="296"/>
      <c r="S564" s="296"/>
      <c r="T564" s="296"/>
      <c r="U564" s="296"/>
      <c r="V564" s="296"/>
      <c r="W564" s="296"/>
      <c r="X564" s="296"/>
      <c r="Y564" s="296"/>
      <c r="Z564" s="296"/>
      <c r="AA564" s="296"/>
      <c r="AB564" s="296"/>
      <c r="AC564" s="296"/>
      <c r="AD564" s="296"/>
      <c r="AE564" s="296"/>
      <c r="AF564" s="296"/>
      <c r="AG564" s="296"/>
      <c r="AH564" s="296"/>
      <c r="AI564" s="70"/>
    </row>
    <row r="565" spans="1:35" ht="15.75" customHeight="1">
      <c r="A565" s="107"/>
      <c r="B565" s="849"/>
      <c r="C565" s="237" t="s">
        <v>1063</v>
      </c>
      <c r="D565" s="238">
        <v>5000</v>
      </c>
      <c r="E565" s="239">
        <f t="shared" si="38"/>
        <v>1.0279837743041064E-2</v>
      </c>
      <c r="F565" s="117">
        <f t="shared" si="41"/>
        <v>0</v>
      </c>
      <c r="G565" s="316">
        <f t="shared" si="42"/>
        <v>0</v>
      </c>
      <c r="H565" s="668" t="s">
        <v>1064</v>
      </c>
      <c r="I565" s="830"/>
      <c r="J565" s="306"/>
      <c r="K565" s="306"/>
      <c r="L565" s="306"/>
      <c r="M565" s="296"/>
      <c r="N565" s="296"/>
      <c r="O565" s="296"/>
      <c r="P565" s="296"/>
      <c r="Q565" s="296"/>
      <c r="R565" s="296"/>
      <c r="S565" s="296"/>
      <c r="T565" s="296"/>
      <c r="U565" s="296"/>
      <c r="V565" s="296"/>
      <c r="W565" s="296"/>
      <c r="X565" s="296"/>
      <c r="Y565" s="296"/>
      <c r="Z565" s="296"/>
      <c r="AA565" s="296"/>
      <c r="AB565" s="296"/>
      <c r="AC565" s="296"/>
      <c r="AD565" s="296"/>
      <c r="AE565" s="296"/>
      <c r="AF565" s="296"/>
      <c r="AG565" s="296"/>
      <c r="AH565" s="296"/>
      <c r="AI565" s="70"/>
    </row>
    <row r="566" spans="1:35" ht="15.75" customHeight="1">
      <c r="A566" s="107"/>
      <c r="B566" s="849"/>
      <c r="C566" s="212" t="s">
        <v>1065</v>
      </c>
      <c r="D566" s="163">
        <v>15000</v>
      </c>
      <c r="E566" s="235">
        <f t="shared" si="38"/>
        <v>3.0839513229123192E-2</v>
      </c>
      <c r="F566" s="117">
        <f t="shared" si="41"/>
        <v>0</v>
      </c>
      <c r="G566" s="316">
        <f t="shared" si="42"/>
        <v>0</v>
      </c>
      <c r="H566" s="668" t="s">
        <v>1066</v>
      </c>
      <c r="I566" s="830"/>
      <c r="J566" s="306"/>
      <c r="K566" s="306"/>
      <c r="L566" s="306"/>
      <c r="M566" s="296"/>
      <c r="N566" s="296"/>
      <c r="O566" s="296"/>
      <c r="P566" s="296"/>
      <c r="Q566" s="296"/>
      <c r="R566" s="296"/>
      <c r="S566" s="296"/>
      <c r="T566" s="296"/>
      <c r="U566" s="296"/>
      <c r="V566" s="296"/>
      <c r="W566" s="296"/>
      <c r="X566" s="296"/>
      <c r="Y566" s="296"/>
      <c r="Z566" s="296"/>
      <c r="AA566" s="296"/>
      <c r="AB566" s="296"/>
      <c r="AC566" s="296"/>
      <c r="AD566" s="296"/>
      <c r="AE566" s="296"/>
      <c r="AF566" s="296"/>
      <c r="AG566" s="296"/>
      <c r="AH566" s="296"/>
      <c r="AI566" s="70"/>
    </row>
    <row r="567" spans="1:35" ht="15.75" customHeight="1">
      <c r="A567" s="107"/>
      <c r="B567" s="849"/>
      <c r="C567" s="212" t="s">
        <v>1067</v>
      </c>
      <c r="D567" s="265">
        <v>13000</v>
      </c>
      <c r="E567" s="235">
        <f t="shared" si="38"/>
        <v>2.6727578131906765E-2</v>
      </c>
      <c r="F567" s="117">
        <f t="shared" si="41"/>
        <v>0</v>
      </c>
      <c r="G567" s="316">
        <f t="shared" si="42"/>
        <v>0</v>
      </c>
      <c r="H567" s="668" t="s">
        <v>1068</v>
      </c>
      <c r="I567" s="830"/>
      <c r="J567" s="306"/>
      <c r="K567" s="306"/>
      <c r="L567" s="306"/>
      <c r="M567" s="296"/>
      <c r="N567" s="296"/>
      <c r="O567" s="296"/>
      <c r="P567" s="296"/>
      <c r="Q567" s="296"/>
      <c r="R567" s="296"/>
      <c r="S567" s="296"/>
      <c r="T567" s="296"/>
      <c r="U567" s="296"/>
      <c r="V567" s="296"/>
      <c r="W567" s="296"/>
      <c r="X567" s="296"/>
      <c r="Y567" s="296"/>
      <c r="Z567" s="296"/>
      <c r="AA567" s="296"/>
      <c r="AB567" s="296"/>
      <c r="AC567" s="296"/>
      <c r="AD567" s="296"/>
      <c r="AE567" s="296"/>
      <c r="AF567" s="296"/>
      <c r="AG567" s="296"/>
      <c r="AH567" s="296"/>
      <c r="AI567" s="70"/>
    </row>
    <row r="568" spans="1:35" ht="15.75" customHeight="1">
      <c r="A568" s="107"/>
      <c r="B568" s="849"/>
      <c r="C568" s="212" t="s">
        <v>1069</v>
      </c>
      <c r="D568" s="265">
        <v>30000</v>
      </c>
      <c r="E568" s="235">
        <f t="shared" si="38"/>
        <v>6.1679026458246383E-2</v>
      </c>
      <c r="F568" s="117">
        <f t="shared" si="41"/>
        <v>0</v>
      </c>
      <c r="G568" s="316">
        <f t="shared" si="42"/>
        <v>0</v>
      </c>
      <c r="H568" s="668" t="s">
        <v>1070</v>
      </c>
      <c r="I568" s="830"/>
      <c r="J568" s="306"/>
      <c r="K568" s="306"/>
      <c r="L568" s="306"/>
      <c r="M568" s="296"/>
      <c r="N568" s="296"/>
      <c r="O568" s="296"/>
      <c r="P568" s="296"/>
      <c r="Q568" s="296"/>
      <c r="R568" s="296"/>
      <c r="S568" s="296"/>
      <c r="T568" s="296"/>
      <c r="U568" s="296"/>
      <c r="V568" s="296"/>
      <c r="W568" s="296"/>
      <c r="X568" s="296"/>
      <c r="Y568" s="296"/>
      <c r="Z568" s="296"/>
      <c r="AA568" s="296"/>
      <c r="AB568" s="296"/>
      <c r="AC568" s="296"/>
      <c r="AD568" s="296"/>
      <c r="AE568" s="296"/>
      <c r="AF568" s="296"/>
      <c r="AG568" s="296"/>
      <c r="AH568" s="296"/>
      <c r="AI568" s="70"/>
    </row>
    <row r="569" spans="1:35" ht="15.75" customHeight="1">
      <c r="A569" s="107"/>
      <c r="B569" s="849"/>
      <c r="C569" s="212" t="s">
        <v>1071</v>
      </c>
      <c r="D569" s="163">
        <v>30000</v>
      </c>
      <c r="E569" s="235">
        <f t="shared" si="38"/>
        <v>6.1679026458246383E-2</v>
      </c>
      <c r="F569" s="117">
        <f t="shared" si="41"/>
        <v>0</v>
      </c>
      <c r="G569" s="316">
        <f t="shared" si="42"/>
        <v>0</v>
      </c>
      <c r="H569" s="668" t="s">
        <v>1072</v>
      </c>
      <c r="I569" s="830"/>
      <c r="J569" s="306"/>
      <c r="K569" s="306"/>
      <c r="L569" s="306"/>
      <c r="M569" s="296"/>
      <c r="N569" s="296"/>
      <c r="O569" s="296"/>
      <c r="P569" s="296"/>
      <c r="Q569" s="296"/>
      <c r="R569" s="296"/>
      <c r="S569" s="296"/>
      <c r="T569" s="296"/>
      <c r="U569" s="296"/>
      <c r="V569" s="296"/>
      <c r="W569" s="296"/>
      <c r="X569" s="296"/>
      <c r="Y569" s="296"/>
      <c r="Z569" s="296"/>
      <c r="AA569" s="296"/>
      <c r="AB569" s="296"/>
      <c r="AC569" s="296"/>
      <c r="AD569" s="296"/>
      <c r="AE569" s="296"/>
      <c r="AF569" s="296"/>
      <c r="AG569" s="296"/>
      <c r="AH569" s="296"/>
      <c r="AI569" s="70"/>
    </row>
    <row r="570" spans="1:35" ht="15.75" customHeight="1">
      <c r="A570" s="107"/>
      <c r="B570" s="849"/>
      <c r="C570" s="212" t="s">
        <v>1073</v>
      </c>
      <c r="D570" s="204">
        <v>0</v>
      </c>
      <c r="E570" s="239">
        <f t="shared" si="38"/>
        <v>0</v>
      </c>
      <c r="F570" s="117"/>
      <c r="G570" s="316"/>
      <c r="H570" s="668" t="s">
        <v>1074</v>
      </c>
      <c r="I570" s="830"/>
      <c r="J570" s="306"/>
      <c r="K570" s="306"/>
      <c r="L570" s="306"/>
      <c r="M570" s="296"/>
      <c r="N570" s="296"/>
      <c r="O570" s="296"/>
      <c r="P570" s="296"/>
      <c r="Q570" s="296"/>
      <c r="R570" s="296"/>
      <c r="S570" s="296"/>
      <c r="T570" s="296"/>
      <c r="U570" s="296"/>
      <c r="V570" s="296"/>
      <c r="W570" s="296"/>
      <c r="X570" s="296"/>
      <c r="Y570" s="296"/>
      <c r="Z570" s="296"/>
      <c r="AA570" s="296"/>
      <c r="AB570" s="296"/>
      <c r="AC570" s="296"/>
      <c r="AD570" s="296"/>
      <c r="AE570" s="296"/>
      <c r="AF570" s="296"/>
      <c r="AG570" s="296"/>
      <c r="AH570" s="296"/>
      <c r="AI570" s="70"/>
    </row>
    <row r="571" spans="1:35" ht="15.75" customHeight="1">
      <c r="A571" s="107"/>
      <c r="B571" s="839"/>
      <c r="C571" s="212" t="s">
        <v>738</v>
      </c>
      <c r="D571" s="238">
        <v>3000</v>
      </c>
      <c r="E571" s="239">
        <f t="shared" si="38"/>
        <v>6.167902645824638E-3</v>
      </c>
      <c r="F571" s="117">
        <f>SUM(J571:AH571)</f>
        <v>0</v>
      </c>
      <c r="G571" s="316">
        <f>F571/D571</f>
        <v>0</v>
      </c>
      <c r="H571" s="668"/>
      <c r="I571" s="830"/>
      <c r="J571" s="306"/>
      <c r="K571" s="306"/>
      <c r="L571" s="306"/>
      <c r="M571" s="296"/>
      <c r="N571" s="296"/>
      <c r="O571" s="296"/>
      <c r="P571" s="296"/>
      <c r="Q571" s="296"/>
      <c r="R571" s="296"/>
      <c r="S571" s="296"/>
      <c r="T571" s="296"/>
      <c r="U571" s="296"/>
      <c r="V571" s="296"/>
      <c r="W571" s="296"/>
      <c r="X571" s="296"/>
      <c r="Y571" s="296"/>
      <c r="Z571" s="296"/>
      <c r="AA571" s="296"/>
      <c r="AB571" s="296"/>
      <c r="AC571" s="296"/>
      <c r="AD571" s="296"/>
      <c r="AE571" s="296"/>
      <c r="AF571" s="296"/>
      <c r="AG571" s="296"/>
      <c r="AH571" s="296"/>
      <c r="AI571" s="70"/>
    </row>
    <row r="572" spans="1:35" ht="15.75" customHeight="1">
      <c r="A572" s="107"/>
      <c r="B572" s="634" t="s">
        <v>579</v>
      </c>
      <c r="C572" s="830"/>
      <c r="D572" s="266">
        <f>SUM(D560:D571)</f>
        <v>334600</v>
      </c>
      <c r="E572" s="236">
        <f t="shared" si="38"/>
        <v>0.68792674176430801</v>
      </c>
      <c r="F572" s="236"/>
      <c r="G572" s="236"/>
      <c r="H572" s="690"/>
      <c r="I572" s="830"/>
      <c r="J572" s="306"/>
      <c r="K572" s="306"/>
      <c r="L572" s="306"/>
      <c r="M572" s="296"/>
      <c r="N572" s="296"/>
      <c r="O572" s="296"/>
      <c r="P572" s="296"/>
      <c r="Q572" s="296"/>
      <c r="R572" s="296"/>
      <c r="S572" s="296"/>
      <c r="T572" s="296"/>
      <c r="U572" s="296"/>
      <c r="V572" s="296"/>
      <c r="W572" s="296"/>
      <c r="X572" s="296"/>
      <c r="Y572" s="296"/>
      <c r="Z572" s="296"/>
      <c r="AA572" s="296"/>
      <c r="AB572" s="296"/>
      <c r="AC572" s="296"/>
      <c r="AD572" s="296"/>
      <c r="AE572" s="296"/>
      <c r="AF572" s="296"/>
      <c r="AG572" s="296"/>
      <c r="AH572" s="296"/>
      <c r="AI572" s="70"/>
    </row>
    <row r="573" spans="1:35" ht="15.75" customHeight="1">
      <c r="A573" s="107"/>
      <c r="B573" s="592" t="s">
        <v>668</v>
      </c>
      <c r="C573" s="830"/>
      <c r="D573" s="238">
        <v>21609</v>
      </c>
      <c r="E573" s="235">
        <f t="shared" si="38"/>
        <v>4.4427402757874872E-2</v>
      </c>
      <c r="F573" s="117">
        <f>SUM(J573:AH573)</f>
        <v>0</v>
      </c>
      <c r="G573" s="316">
        <f>F573/D573</f>
        <v>0</v>
      </c>
      <c r="H573" s="856"/>
      <c r="I573" s="830"/>
      <c r="J573" s="306"/>
      <c r="K573" s="306"/>
      <c r="L573" s="306"/>
      <c r="M573" s="296"/>
      <c r="N573" s="296"/>
      <c r="O573" s="296"/>
      <c r="P573" s="296"/>
      <c r="Q573" s="296"/>
      <c r="R573" s="296"/>
      <c r="S573" s="296"/>
      <c r="T573" s="296"/>
      <c r="U573" s="296"/>
      <c r="V573" s="296"/>
      <c r="W573" s="296"/>
      <c r="X573" s="296"/>
      <c r="Y573" s="296"/>
      <c r="Z573" s="296"/>
      <c r="AA573" s="296"/>
      <c r="AB573" s="296"/>
      <c r="AC573" s="296"/>
      <c r="AD573" s="296"/>
      <c r="AE573" s="296"/>
      <c r="AF573" s="296"/>
      <c r="AG573" s="296"/>
      <c r="AH573" s="296"/>
      <c r="AI573" s="70"/>
    </row>
    <row r="574" spans="1:35" ht="15.75" customHeight="1">
      <c r="A574" s="107"/>
      <c r="B574" s="683" t="s">
        <v>822</v>
      </c>
      <c r="C574" s="830"/>
      <c r="D574" s="246">
        <f>D545+D549+D556+D559+D572+D573</f>
        <v>486389</v>
      </c>
      <c r="E574" s="247">
        <f t="shared" si="38"/>
        <v>1</v>
      </c>
      <c r="F574" s="247"/>
      <c r="G574" s="247"/>
      <c r="H574" s="695"/>
      <c r="I574" s="830"/>
      <c r="J574" s="306"/>
      <c r="K574" s="306"/>
      <c r="L574" s="306"/>
      <c r="M574" s="296"/>
      <c r="N574" s="296"/>
      <c r="O574" s="296"/>
      <c r="P574" s="296"/>
      <c r="Q574" s="296"/>
      <c r="R574" s="296"/>
      <c r="S574" s="296"/>
      <c r="T574" s="296"/>
      <c r="U574" s="296"/>
      <c r="V574" s="296"/>
      <c r="W574" s="296"/>
      <c r="X574" s="296"/>
      <c r="Y574" s="296"/>
      <c r="Z574" s="296"/>
      <c r="AA574" s="296"/>
      <c r="AB574" s="296"/>
      <c r="AC574" s="296"/>
      <c r="AD574" s="296"/>
      <c r="AE574" s="296"/>
      <c r="AF574" s="296"/>
      <c r="AG574" s="296"/>
      <c r="AH574" s="296"/>
      <c r="AI574" s="70"/>
    </row>
    <row r="575" spans="1:35" ht="15.75" customHeight="1">
      <c r="A575" s="107"/>
      <c r="B575" s="682" t="s">
        <v>573</v>
      </c>
      <c r="C575" s="830"/>
      <c r="D575" s="267">
        <f>D574</f>
        <v>486389</v>
      </c>
      <c r="E575" s="248">
        <f t="shared" si="38"/>
        <v>1</v>
      </c>
      <c r="F575" s="248"/>
      <c r="G575" s="248"/>
      <c r="H575" s="692"/>
      <c r="I575" s="830"/>
      <c r="J575" s="306"/>
      <c r="K575" s="306"/>
      <c r="L575" s="306"/>
      <c r="M575" s="296"/>
      <c r="N575" s="296"/>
      <c r="O575" s="296"/>
      <c r="P575" s="296"/>
      <c r="Q575" s="296"/>
      <c r="R575" s="296"/>
      <c r="S575" s="296"/>
      <c r="T575" s="296"/>
      <c r="U575" s="296"/>
      <c r="V575" s="296"/>
      <c r="W575" s="296"/>
      <c r="X575" s="296"/>
      <c r="Y575" s="296"/>
      <c r="Z575" s="296"/>
      <c r="AA575" s="296"/>
      <c r="AB575" s="296"/>
      <c r="AC575" s="296"/>
      <c r="AD575" s="296"/>
      <c r="AE575" s="296"/>
      <c r="AF575" s="296"/>
      <c r="AG575" s="296"/>
      <c r="AH575" s="296"/>
      <c r="AI575" s="70"/>
    </row>
    <row r="576" spans="1:35" ht="15.75" customHeight="1">
      <c r="A576" s="107"/>
      <c r="B576" s="693"/>
      <c r="C576" s="829"/>
      <c r="D576" s="829"/>
      <c r="E576" s="829"/>
      <c r="F576" s="829"/>
      <c r="G576" s="829"/>
      <c r="H576" s="829"/>
      <c r="I576" s="830"/>
      <c r="J576" s="306"/>
      <c r="K576" s="306"/>
      <c r="L576" s="306"/>
      <c r="M576" s="296"/>
      <c r="N576" s="296"/>
      <c r="O576" s="296"/>
      <c r="P576" s="296"/>
      <c r="Q576" s="296"/>
      <c r="R576" s="296"/>
      <c r="S576" s="296"/>
      <c r="T576" s="296"/>
      <c r="U576" s="296"/>
      <c r="V576" s="296"/>
      <c r="W576" s="296"/>
      <c r="X576" s="296"/>
      <c r="Y576" s="296"/>
      <c r="Z576" s="296"/>
      <c r="AA576" s="296"/>
      <c r="AB576" s="296"/>
      <c r="AC576" s="296"/>
      <c r="AD576" s="296"/>
      <c r="AE576" s="296"/>
      <c r="AF576" s="296"/>
      <c r="AG576" s="296"/>
      <c r="AH576" s="296"/>
      <c r="AI576" s="70"/>
    </row>
    <row r="577" spans="1:35" ht="15.75" customHeight="1">
      <c r="A577" s="107"/>
      <c r="B577" s="600"/>
      <c r="C577" s="829"/>
      <c r="D577" s="829"/>
      <c r="E577" s="829"/>
      <c r="F577" s="829"/>
      <c r="G577" s="829"/>
      <c r="H577" s="829"/>
      <c r="I577" s="830"/>
      <c r="J577" s="306"/>
      <c r="K577" s="306"/>
      <c r="L577" s="306"/>
      <c r="M577" s="296"/>
      <c r="N577" s="296"/>
      <c r="O577" s="296"/>
      <c r="P577" s="296"/>
      <c r="Q577" s="296"/>
      <c r="R577" s="296"/>
      <c r="S577" s="296"/>
      <c r="T577" s="296"/>
      <c r="U577" s="296"/>
      <c r="V577" s="296"/>
      <c r="W577" s="296"/>
      <c r="X577" s="296"/>
      <c r="Y577" s="296"/>
      <c r="Z577" s="296"/>
      <c r="AA577" s="296"/>
      <c r="AB577" s="296"/>
      <c r="AC577" s="296"/>
      <c r="AD577" s="296"/>
      <c r="AE577" s="296"/>
      <c r="AF577" s="296"/>
      <c r="AG577" s="296"/>
      <c r="AH577" s="296"/>
      <c r="AI577" s="70"/>
    </row>
    <row r="578" spans="1:35" ht="15.75" customHeight="1">
      <c r="A578" s="107"/>
      <c r="B578" s="603" t="s">
        <v>1075</v>
      </c>
      <c r="C578" s="829"/>
      <c r="D578" s="829"/>
      <c r="E578" s="829"/>
      <c r="F578" s="829"/>
      <c r="G578" s="829"/>
      <c r="H578" s="829"/>
      <c r="I578" s="830"/>
      <c r="J578" s="306"/>
      <c r="K578" s="306"/>
      <c r="L578" s="306"/>
      <c r="M578" s="296"/>
      <c r="N578" s="296"/>
      <c r="O578" s="296"/>
      <c r="P578" s="296"/>
      <c r="Q578" s="296"/>
      <c r="R578" s="296"/>
      <c r="S578" s="296"/>
      <c r="T578" s="296"/>
      <c r="U578" s="296"/>
      <c r="V578" s="296"/>
      <c r="W578" s="296"/>
      <c r="X578" s="296"/>
      <c r="Y578" s="296"/>
      <c r="Z578" s="296"/>
      <c r="AA578" s="296"/>
      <c r="AB578" s="296"/>
      <c r="AC578" s="296"/>
      <c r="AD578" s="296"/>
      <c r="AE578" s="296"/>
      <c r="AF578" s="296"/>
      <c r="AG578" s="296"/>
      <c r="AH578" s="296"/>
      <c r="AI578" s="70"/>
    </row>
    <row r="579" spans="1:35" ht="15.75" customHeight="1">
      <c r="A579" s="107"/>
      <c r="B579" s="601" t="s">
        <v>754</v>
      </c>
      <c r="C579" s="829"/>
      <c r="D579" s="829"/>
      <c r="E579" s="829"/>
      <c r="F579" s="829"/>
      <c r="G579" s="829"/>
      <c r="H579" s="829"/>
      <c r="I579" s="830"/>
      <c r="J579" s="306"/>
      <c r="K579" s="306"/>
      <c r="L579" s="306"/>
      <c r="M579" s="296"/>
      <c r="N579" s="296"/>
      <c r="O579" s="296"/>
      <c r="P579" s="296"/>
      <c r="Q579" s="296"/>
      <c r="R579" s="296"/>
      <c r="S579" s="296"/>
      <c r="T579" s="296"/>
      <c r="U579" s="296"/>
      <c r="V579" s="296"/>
      <c r="W579" s="296"/>
      <c r="X579" s="296"/>
      <c r="Y579" s="296"/>
      <c r="Z579" s="296"/>
      <c r="AA579" s="296"/>
      <c r="AB579" s="296"/>
      <c r="AC579" s="296"/>
      <c r="AD579" s="296"/>
      <c r="AE579" s="296"/>
      <c r="AF579" s="296"/>
      <c r="AG579" s="296"/>
      <c r="AH579" s="296"/>
      <c r="AI579" s="70"/>
    </row>
    <row r="580" spans="1:35" ht="15.75" customHeight="1">
      <c r="A580" s="107"/>
      <c r="B580" s="109" t="s">
        <v>589</v>
      </c>
      <c r="C580" s="109" t="s">
        <v>590</v>
      </c>
      <c r="D580" s="175" t="s">
        <v>591</v>
      </c>
      <c r="E580" s="176" t="s">
        <v>592</v>
      </c>
      <c r="F580" s="314" t="s">
        <v>730</v>
      </c>
      <c r="G580" s="314" t="s">
        <v>731</v>
      </c>
      <c r="H580" s="607" t="s">
        <v>593</v>
      </c>
      <c r="I580" s="830"/>
      <c r="J580" s="306"/>
      <c r="K580" s="306"/>
      <c r="L580" s="306"/>
      <c r="M580" s="296"/>
      <c r="N580" s="296"/>
      <c r="O580" s="296"/>
      <c r="P580" s="296"/>
      <c r="Q580" s="296"/>
      <c r="R580" s="296"/>
      <c r="S580" s="296"/>
      <c r="T580" s="296"/>
      <c r="U580" s="296"/>
      <c r="V580" s="296"/>
      <c r="W580" s="296"/>
      <c r="X580" s="296"/>
      <c r="Y580" s="296"/>
      <c r="Z580" s="296"/>
      <c r="AA580" s="296"/>
      <c r="AB580" s="296"/>
      <c r="AC580" s="296"/>
      <c r="AD580" s="296"/>
      <c r="AE580" s="296"/>
      <c r="AF580" s="296"/>
      <c r="AG580" s="296"/>
      <c r="AH580" s="296"/>
      <c r="AI580" s="70"/>
    </row>
    <row r="581" spans="1:35" ht="15.75" customHeight="1">
      <c r="A581" s="107"/>
      <c r="B581" s="112" t="s">
        <v>697</v>
      </c>
      <c r="C581" s="112" t="s">
        <v>617</v>
      </c>
      <c r="D581" s="191">
        <v>400000</v>
      </c>
      <c r="E581" s="210">
        <f>D581/D$582</f>
        <v>1</v>
      </c>
      <c r="F581" s="117">
        <f>SUM(J581:AH581)</f>
        <v>0</v>
      </c>
      <c r="G581" s="316">
        <f>F581/D581</f>
        <v>0</v>
      </c>
      <c r="H581" s="616" t="s">
        <v>1076</v>
      </c>
      <c r="I581" s="830"/>
      <c r="J581" s="306"/>
      <c r="K581" s="306"/>
      <c r="L581" s="306"/>
      <c r="M581" s="296"/>
      <c r="N581" s="296"/>
      <c r="O581" s="296"/>
      <c r="P581" s="296"/>
      <c r="Q581" s="296"/>
      <c r="R581" s="296"/>
      <c r="S581" s="296"/>
      <c r="T581" s="296"/>
      <c r="U581" s="296"/>
      <c r="V581" s="296"/>
      <c r="W581" s="296"/>
      <c r="X581" s="296"/>
      <c r="Y581" s="296"/>
      <c r="Z581" s="296"/>
      <c r="AA581" s="296"/>
      <c r="AB581" s="296"/>
      <c r="AC581" s="296"/>
      <c r="AD581" s="296"/>
      <c r="AE581" s="296"/>
      <c r="AF581" s="296"/>
      <c r="AG581" s="296"/>
      <c r="AH581" s="296"/>
      <c r="AI581" s="70"/>
    </row>
    <row r="582" spans="1:35" ht="15.75" customHeight="1">
      <c r="A582" s="107"/>
      <c r="B582" s="621" t="s">
        <v>600</v>
      </c>
      <c r="C582" s="830"/>
      <c r="D582" s="178">
        <v>400000</v>
      </c>
      <c r="E582" s="193">
        <f>D582/D$582</f>
        <v>1</v>
      </c>
      <c r="F582" s="321"/>
      <c r="G582" s="321"/>
      <c r="H582" s="629"/>
      <c r="I582" s="830"/>
      <c r="J582" s="306"/>
      <c r="K582" s="306"/>
      <c r="L582" s="306"/>
      <c r="M582" s="296"/>
      <c r="N582" s="296"/>
      <c r="O582" s="296"/>
      <c r="P582" s="296"/>
      <c r="Q582" s="296"/>
      <c r="R582" s="296"/>
      <c r="S582" s="296"/>
      <c r="T582" s="296"/>
      <c r="U582" s="296"/>
      <c r="V582" s="296"/>
      <c r="W582" s="296"/>
      <c r="X582" s="296"/>
      <c r="Y582" s="296"/>
      <c r="Z582" s="296"/>
      <c r="AA582" s="296"/>
      <c r="AB582" s="296"/>
      <c r="AC582" s="296"/>
      <c r="AD582" s="296"/>
      <c r="AE582" s="296"/>
      <c r="AF582" s="296"/>
      <c r="AG582" s="296"/>
      <c r="AH582" s="296"/>
      <c r="AI582" s="70"/>
    </row>
    <row r="583" spans="1:35" ht="15.75" customHeight="1">
      <c r="A583" s="107"/>
      <c r="B583" s="601" t="s">
        <v>641</v>
      </c>
      <c r="C583" s="829"/>
      <c r="D583" s="829"/>
      <c r="E583" s="829"/>
      <c r="F583" s="829"/>
      <c r="G583" s="829"/>
      <c r="H583" s="829"/>
      <c r="I583" s="830"/>
      <c r="J583" s="306"/>
      <c r="K583" s="306"/>
      <c r="L583" s="306"/>
      <c r="M583" s="296"/>
      <c r="N583" s="296"/>
      <c r="O583" s="296"/>
      <c r="P583" s="296"/>
      <c r="Q583" s="296"/>
      <c r="R583" s="296"/>
      <c r="S583" s="296"/>
      <c r="T583" s="296"/>
      <c r="U583" s="296"/>
      <c r="V583" s="296"/>
      <c r="W583" s="296"/>
      <c r="X583" s="296"/>
      <c r="Y583" s="296"/>
      <c r="Z583" s="296"/>
      <c r="AA583" s="296"/>
      <c r="AB583" s="296"/>
      <c r="AC583" s="296"/>
      <c r="AD583" s="296"/>
      <c r="AE583" s="296"/>
      <c r="AF583" s="296"/>
      <c r="AG583" s="296"/>
      <c r="AH583" s="296"/>
      <c r="AI583" s="70"/>
    </row>
    <row r="584" spans="1:35" ht="15.75" customHeight="1">
      <c r="A584" s="107"/>
      <c r="B584" s="109" t="s">
        <v>642</v>
      </c>
      <c r="C584" s="109" t="s">
        <v>616</v>
      </c>
      <c r="D584" s="175" t="s">
        <v>591</v>
      </c>
      <c r="E584" s="176" t="s">
        <v>592</v>
      </c>
      <c r="F584" s="314" t="s">
        <v>730</v>
      </c>
      <c r="G584" s="314" t="s">
        <v>731</v>
      </c>
      <c r="H584" s="607" t="s">
        <v>593</v>
      </c>
      <c r="I584" s="830"/>
      <c r="J584" s="306"/>
      <c r="K584" s="306"/>
      <c r="L584" s="306"/>
      <c r="M584" s="296"/>
      <c r="N584" s="296"/>
      <c r="O584" s="296"/>
      <c r="P584" s="296"/>
      <c r="Q584" s="296"/>
      <c r="R584" s="296"/>
      <c r="S584" s="296"/>
      <c r="T584" s="296"/>
      <c r="U584" s="296"/>
      <c r="V584" s="296"/>
      <c r="W584" s="296"/>
      <c r="X584" s="296"/>
      <c r="Y584" s="296"/>
      <c r="Z584" s="296"/>
      <c r="AA584" s="296"/>
      <c r="AB584" s="296"/>
      <c r="AC584" s="296"/>
      <c r="AD584" s="296"/>
      <c r="AE584" s="296"/>
      <c r="AF584" s="296"/>
      <c r="AG584" s="296"/>
      <c r="AH584" s="296"/>
      <c r="AI584" s="70"/>
    </row>
    <row r="585" spans="1:35" ht="15.75" customHeight="1">
      <c r="A585" s="107"/>
      <c r="B585" s="112" t="s">
        <v>646</v>
      </c>
      <c r="C585" s="112" t="s">
        <v>682</v>
      </c>
      <c r="D585" s="117">
        <v>15000</v>
      </c>
      <c r="E585" s="124">
        <f>D585/D$611</f>
        <v>4.1528239202657809E-2</v>
      </c>
      <c r="F585" s="117">
        <f>SUM(J585:AH585)</f>
        <v>0</v>
      </c>
      <c r="G585" s="316">
        <f>F585/D585</f>
        <v>0</v>
      </c>
      <c r="H585" s="633" t="s">
        <v>1077</v>
      </c>
      <c r="I585" s="830"/>
      <c r="J585" s="306"/>
      <c r="K585" s="306"/>
      <c r="L585" s="306"/>
      <c r="M585" s="296"/>
      <c r="N585" s="296"/>
      <c r="O585" s="296"/>
      <c r="P585" s="296"/>
      <c r="Q585" s="296"/>
      <c r="R585" s="296"/>
      <c r="S585" s="296"/>
      <c r="T585" s="296"/>
      <c r="U585" s="296"/>
      <c r="V585" s="296"/>
      <c r="W585" s="296"/>
      <c r="X585" s="296"/>
      <c r="Y585" s="296"/>
      <c r="Z585" s="296"/>
      <c r="AA585" s="296"/>
      <c r="AB585" s="296"/>
      <c r="AC585" s="296"/>
      <c r="AD585" s="296"/>
      <c r="AE585" s="296"/>
      <c r="AF585" s="296"/>
      <c r="AG585" s="296"/>
      <c r="AH585" s="296"/>
      <c r="AI585" s="70"/>
    </row>
    <row r="586" spans="1:35" ht="15.75" customHeight="1">
      <c r="A586" s="107"/>
      <c r="B586" s="621" t="s">
        <v>645</v>
      </c>
      <c r="C586" s="830"/>
      <c r="D586" s="178">
        <f>SUM(D585)</f>
        <v>15000</v>
      </c>
      <c r="E586" s="122">
        <f>D586/D$611</f>
        <v>4.1528239202657809E-2</v>
      </c>
      <c r="F586" s="319"/>
      <c r="G586" s="319"/>
      <c r="H586" s="629"/>
      <c r="I586" s="830"/>
      <c r="J586" s="306"/>
      <c r="K586" s="306"/>
      <c r="L586" s="306"/>
      <c r="M586" s="296"/>
      <c r="N586" s="296"/>
      <c r="O586" s="296"/>
      <c r="P586" s="296"/>
      <c r="Q586" s="296"/>
      <c r="R586" s="296"/>
      <c r="S586" s="296"/>
      <c r="T586" s="296"/>
      <c r="U586" s="296"/>
      <c r="V586" s="296"/>
      <c r="W586" s="296"/>
      <c r="X586" s="296"/>
      <c r="Y586" s="296"/>
      <c r="Z586" s="296"/>
      <c r="AA586" s="296"/>
      <c r="AB586" s="296"/>
      <c r="AC586" s="296"/>
      <c r="AD586" s="296"/>
      <c r="AE586" s="296"/>
      <c r="AF586" s="296"/>
      <c r="AG586" s="296"/>
      <c r="AH586" s="296"/>
      <c r="AI586" s="70"/>
    </row>
    <row r="587" spans="1:35" ht="15.75" customHeight="1">
      <c r="A587" s="107"/>
      <c r="B587" s="601" t="s">
        <v>758</v>
      </c>
      <c r="C587" s="829"/>
      <c r="D587" s="829"/>
      <c r="E587" s="829"/>
      <c r="F587" s="829"/>
      <c r="G587" s="829"/>
      <c r="H587" s="829"/>
      <c r="I587" s="830"/>
      <c r="J587" s="306"/>
      <c r="K587" s="306"/>
      <c r="L587" s="306"/>
      <c r="M587" s="296"/>
      <c r="N587" s="296"/>
      <c r="O587" s="296"/>
      <c r="P587" s="296"/>
      <c r="Q587" s="296"/>
      <c r="R587" s="296"/>
      <c r="S587" s="296"/>
      <c r="T587" s="296"/>
      <c r="U587" s="296"/>
      <c r="V587" s="296"/>
      <c r="W587" s="296"/>
      <c r="X587" s="296"/>
      <c r="Y587" s="296"/>
      <c r="Z587" s="296"/>
      <c r="AA587" s="296"/>
      <c r="AB587" s="296"/>
      <c r="AC587" s="296"/>
      <c r="AD587" s="296"/>
      <c r="AE587" s="296"/>
      <c r="AF587" s="296"/>
      <c r="AG587" s="296"/>
      <c r="AH587" s="296"/>
      <c r="AI587" s="70"/>
    </row>
    <row r="588" spans="1:35" ht="15.75" customHeight="1">
      <c r="A588" s="107"/>
      <c r="B588" s="109" t="s">
        <v>642</v>
      </c>
      <c r="C588" s="109" t="s">
        <v>616</v>
      </c>
      <c r="D588" s="175" t="s">
        <v>591</v>
      </c>
      <c r="E588" s="176" t="s">
        <v>592</v>
      </c>
      <c r="F588" s="314" t="s">
        <v>730</v>
      </c>
      <c r="G588" s="314" t="s">
        <v>731</v>
      </c>
      <c r="H588" s="607" t="s">
        <v>593</v>
      </c>
      <c r="I588" s="830"/>
      <c r="J588" s="306"/>
      <c r="K588" s="306"/>
      <c r="L588" s="306"/>
      <c r="M588" s="296"/>
      <c r="N588" s="296"/>
      <c r="O588" s="296"/>
      <c r="P588" s="296"/>
      <c r="Q588" s="296"/>
      <c r="R588" s="296"/>
      <c r="S588" s="296"/>
      <c r="T588" s="296"/>
      <c r="U588" s="296"/>
      <c r="V588" s="296"/>
      <c r="W588" s="296"/>
      <c r="X588" s="296"/>
      <c r="Y588" s="296"/>
      <c r="Z588" s="296"/>
      <c r="AA588" s="296"/>
      <c r="AB588" s="296"/>
      <c r="AC588" s="296"/>
      <c r="AD588" s="296"/>
      <c r="AE588" s="296"/>
      <c r="AF588" s="296"/>
      <c r="AG588" s="296"/>
      <c r="AH588" s="296"/>
      <c r="AI588" s="70"/>
    </row>
    <row r="589" spans="1:35" ht="15.75" customHeight="1">
      <c r="A589" s="107"/>
      <c r="B589" s="632" t="s">
        <v>646</v>
      </c>
      <c r="C589" s="112" t="s">
        <v>312</v>
      </c>
      <c r="D589" s="191">
        <v>5000</v>
      </c>
      <c r="E589" s="124">
        <f t="shared" ref="E589:E611" si="43">D589/D$611</f>
        <v>1.3842746400885935E-2</v>
      </c>
      <c r="F589" s="117">
        <f t="shared" ref="F589:F595" si="44">SUM(J589:AH589)</f>
        <v>0</v>
      </c>
      <c r="G589" s="316">
        <f t="shared" ref="G589:G595" si="45">F589/D589</f>
        <v>0</v>
      </c>
      <c r="H589" s="600" t="s">
        <v>1078</v>
      </c>
      <c r="I589" s="830"/>
      <c r="J589" s="306"/>
      <c r="K589" s="306"/>
      <c r="L589" s="306"/>
      <c r="M589" s="296"/>
      <c r="N589" s="296"/>
      <c r="O589" s="296"/>
      <c r="P589" s="296"/>
      <c r="Q589" s="296"/>
      <c r="R589" s="296"/>
      <c r="S589" s="296"/>
      <c r="T589" s="296"/>
      <c r="U589" s="296"/>
      <c r="V589" s="296"/>
      <c r="W589" s="296"/>
      <c r="X589" s="296"/>
      <c r="Y589" s="296"/>
      <c r="Z589" s="296"/>
      <c r="AA589" s="296"/>
      <c r="AB589" s="296"/>
      <c r="AC589" s="296"/>
      <c r="AD589" s="296"/>
      <c r="AE589" s="296"/>
      <c r="AF589" s="296"/>
      <c r="AG589" s="296"/>
      <c r="AH589" s="296"/>
      <c r="AI589" s="70"/>
    </row>
    <row r="590" spans="1:35" ht="15.75" customHeight="1">
      <c r="A590" s="107"/>
      <c r="B590" s="849"/>
      <c r="C590" s="112" t="s">
        <v>806</v>
      </c>
      <c r="D590" s="191">
        <v>1000</v>
      </c>
      <c r="E590" s="124">
        <f t="shared" si="43"/>
        <v>2.7685492801771874E-3</v>
      </c>
      <c r="F590" s="117">
        <f t="shared" si="44"/>
        <v>0</v>
      </c>
      <c r="G590" s="316">
        <f t="shared" si="45"/>
        <v>0</v>
      </c>
      <c r="H590" s="600" t="s">
        <v>1079</v>
      </c>
      <c r="I590" s="830"/>
      <c r="J590" s="306"/>
      <c r="K590" s="306"/>
      <c r="L590" s="306"/>
      <c r="M590" s="296"/>
      <c r="N590" s="296"/>
      <c r="O590" s="296"/>
      <c r="P590" s="296"/>
      <c r="Q590" s="296"/>
      <c r="R590" s="296"/>
      <c r="S590" s="296"/>
      <c r="T590" s="296"/>
      <c r="U590" s="296"/>
      <c r="V590" s="296"/>
      <c r="W590" s="296"/>
      <c r="X590" s="296"/>
      <c r="Y590" s="296"/>
      <c r="Z590" s="296"/>
      <c r="AA590" s="296"/>
      <c r="AB590" s="296"/>
      <c r="AC590" s="296"/>
      <c r="AD590" s="296"/>
      <c r="AE590" s="296"/>
      <c r="AF590" s="296"/>
      <c r="AG590" s="296"/>
      <c r="AH590" s="296"/>
      <c r="AI590" s="70"/>
    </row>
    <row r="591" spans="1:35" ht="15.75" customHeight="1">
      <c r="A591" s="107"/>
      <c r="B591" s="849"/>
      <c r="C591" s="112" t="s">
        <v>682</v>
      </c>
      <c r="D591" s="191">
        <v>15000</v>
      </c>
      <c r="E591" s="124">
        <f t="shared" si="43"/>
        <v>4.1528239202657809E-2</v>
      </c>
      <c r="F591" s="117">
        <f t="shared" si="44"/>
        <v>0</v>
      </c>
      <c r="G591" s="316">
        <f t="shared" si="45"/>
        <v>0</v>
      </c>
      <c r="H591" s="600" t="s">
        <v>1080</v>
      </c>
      <c r="I591" s="830"/>
      <c r="J591" s="306"/>
      <c r="K591" s="306"/>
      <c r="L591" s="306"/>
      <c r="M591" s="296"/>
      <c r="N591" s="296"/>
      <c r="O591" s="296"/>
      <c r="P591" s="296"/>
      <c r="Q591" s="296"/>
      <c r="R591" s="296"/>
      <c r="S591" s="296"/>
      <c r="T591" s="296"/>
      <c r="U591" s="296"/>
      <c r="V591" s="296"/>
      <c r="W591" s="296"/>
      <c r="X591" s="296"/>
      <c r="Y591" s="296"/>
      <c r="Z591" s="296"/>
      <c r="AA591" s="296"/>
      <c r="AB591" s="296"/>
      <c r="AC591" s="296"/>
      <c r="AD591" s="296"/>
      <c r="AE591" s="296"/>
      <c r="AF591" s="296"/>
      <c r="AG591" s="296"/>
      <c r="AH591" s="296"/>
      <c r="AI591" s="70"/>
    </row>
    <row r="592" spans="1:35" ht="15.75" customHeight="1">
      <c r="A592" s="107"/>
      <c r="B592" s="849"/>
      <c r="C592" s="112" t="s">
        <v>1081</v>
      </c>
      <c r="D592" s="163">
        <v>4000</v>
      </c>
      <c r="E592" s="124">
        <f t="shared" si="43"/>
        <v>1.1074197120708749E-2</v>
      </c>
      <c r="F592" s="117">
        <f t="shared" si="44"/>
        <v>0</v>
      </c>
      <c r="G592" s="316">
        <f t="shared" si="45"/>
        <v>0</v>
      </c>
      <c r="H592" s="688" t="s">
        <v>1082</v>
      </c>
      <c r="I592" s="830"/>
      <c r="J592" s="306"/>
      <c r="K592" s="306"/>
      <c r="L592" s="306"/>
      <c r="M592" s="296"/>
      <c r="N592" s="296"/>
      <c r="O592" s="296"/>
      <c r="P592" s="296"/>
      <c r="Q592" s="296"/>
      <c r="R592" s="296"/>
      <c r="S592" s="296"/>
      <c r="T592" s="296"/>
      <c r="U592" s="296"/>
      <c r="V592" s="296"/>
      <c r="W592" s="296"/>
      <c r="X592" s="296"/>
      <c r="Y592" s="296"/>
      <c r="Z592" s="296"/>
      <c r="AA592" s="296"/>
      <c r="AB592" s="296"/>
      <c r="AC592" s="296"/>
      <c r="AD592" s="296"/>
      <c r="AE592" s="296"/>
      <c r="AF592" s="296"/>
      <c r="AG592" s="296"/>
      <c r="AH592" s="296"/>
      <c r="AI592" s="70"/>
    </row>
    <row r="593" spans="1:35" ht="15.75" customHeight="1">
      <c r="A593" s="107"/>
      <c r="B593" s="849"/>
      <c r="C593" s="112" t="s">
        <v>852</v>
      </c>
      <c r="D593" s="191">
        <v>1000</v>
      </c>
      <c r="E593" s="124">
        <f t="shared" si="43"/>
        <v>2.7685492801771874E-3</v>
      </c>
      <c r="F593" s="117">
        <f t="shared" si="44"/>
        <v>0</v>
      </c>
      <c r="G593" s="316">
        <f t="shared" si="45"/>
        <v>0</v>
      </c>
      <c r="H593" s="600" t="s">
        <v>1083</v>
      </c>
      <c r="I593" s="830"/>
      <c r="J593" s="306"/>
      <c r="K593" s="306"/>
      <c r="L593" s="306"/>
      <c r="M593" s="296"/>
      <c r="N593" s="296"/>
      <c r="O593" s="296"/>
      <c r="P593" s="296"/>
      <c r="Q593" s="296"/>
      <c r="R593" s="296"/>
      <c r="S593" s="296"/>
      <c r="T593" s="296"/>
      <c r="U593" s="296"/>
      <c r="V593" s="296"/>
      <c r="W593" s="296"/>
      <c r="X593" s="296"/>
      <c r="Y593" s="296"/>
      <c r="Z593" s="296"/>
      <c r="AA593" s="296"/>
      <c r="AB593" s="296"/>
      <c r="AC593" s="296"/>
      <c r="AD593" s="296"/>
      <c r="AE593" s="296"/>
      <c r="AF593" s="296"/>
      <c r="AG593" s="296"/>
      <c r="AH593" s="296"/>
      <c r="AI593" s="70"/>
    </row>
    <row r="594" spans="1:35" ht="15.75" customHeight="1">
      <c r="A594" s="107"/>
      <c r="B594" s="849"/>
      <c r="C594" s="112" t="s">
        <v>1084</v>
      </c>
      <c r="D594" s="191">
        <v>1000</v>
      </c>
      <c r="E594" s="124">
        <f t="shared" si="43"/>
        <v>2.7685492801771874E-3</v>
      </c>
      <c r="F594" s="117">
        <f t="shared" si="44"/>
        <v>0</v>
      </c>
      <c r="G594" s="316">
        <f t="shared" si="45"/>
        <v>0</v>
      </c>
      <c r="H594" s="600" t="s">
        <v>1085</v>
      </c>
      <c r="I594" s="830"/>
      <c r="J594" s="306"/>
      <c r="K594" s="306"/>
      <c r="L594" s="306"/>
      <c r="M594" s="296"/>
      <c r="N594" s="296"/>
      <c r="O594" s="296"/>
      <c r="P594" s="296"/>
      <c r="Q594" s="296"/>
      <c r="R594" s="296"/>
      <c r="S594" s="296"/>
      <c r="T594" s="296"/>
      <c r="U594" s="296"/>
      <c r="V594" s="296"/>
      <c r="W594" s="296"/>
      <c r="X594" s="296"/>
      <c r="Y594" s="296"/>
      <c r="Z594" s="296"/>
      <c r="AA594" s="296"/>
      <c r="AB594" s="296"/>
      <c r="AC594" s="296"/>
      <c r="AD594" s="296"/>
      <c r="AE594" s="296"/>
      <c r="AF594" s="296"/>
      <c r="AG594" s="296"/>
      <c r="AH594" s="296"/>
      <c r="AI594" s="70"/>
    </row>
    <row r="595" spans="1:35" ht="15.75" customHeight="1">
      <c r="A595" s="107"/>
      <c r="B595" s="839"/>
      <c r="C595" s="112" t="s">
        <v>1086</v>
      </c>
      <c r="D595" s="191">
        <v>200</v>
      </c>
      <c r="E595" s="124">
        <f t="shared" si="43"/>
        <v>5.5370985603543741E-4</v>
      </c>
      <c r="F595" s="117">
        <f t="shared" si="44"/>
        <v>0</v>
      </c>
      <c r="G595" s="316">
        <f t="shared" si="45"/>
        <v>0</v>
      </c>
      <c r="H595" s="600" t="s">
        <v>1087</v>
      </c>
      <c r="I595" s="830"/>
      <c r="J595" s="306"/>
      <c r="K595" s="306"/>
      <c r="L595" s="306"/>
      <c r="M595" s="296"/>
      <c r="N595" s="296"/>
      <c r="O595" s="296"/>
      <c r="P595" s="296"/>
      <c r="Q595" s="296"/>
      <c r="R595" s="296"/>
      <c r="S595" s="296"/>
      <c r="T595" s="296"/>
      <c r="U595" s="296"/>
      <c r="V595" s="296"/>
      <c r="W595" s="296"/>
      <c r="X595" s="296"/>
      <c r="Y595" s="296"/>
      <c r="Z595" s="296"/>
      <c r="AA595" s="296"/>
      <c r="AB595" s="296"/>
      <c r="AC595" s="296"/>
      <c r="AD595" s="296"/>
      <c r="AE595" s="296"/>
      <c r="AF595" s="296"/>
      <c r="AG595" s="296"/>
      <c r="AH595" s="296"/>
      <c r="AI595" s="70"/>
    </row>
    <row r="596" spans="1:35" ht="15.75" customHeight="1">
      <c r="A596" s="107"/>
      <c r="B596" s="594" t="s">
        <v>579</v>
      </c>
      <c r="C596" s="830"/>
      <c r="D596" s="192">
        <f>SUM(D589:D595)</f>
        <v>27200</v>
      </c>
      <c r="E596" s="116">
        <f t="shared" si="43"/>
        <v>7.5304540420819494E-2</v>
      </c>
      <c r="F596" s="318"/>
      <c r="G596" s="318"/>
      <c r="H596" s="594"/>
      <c r="I596" s="830"/>
      <c r="J596" s="306"/>
      <c r="K596" s="306"/>
      <c r="L596" s="306"/>
      <c r="M596" s="296"/>
      <c r="N596" s="296"/>
      <c r="O596" s="296"/>
      <c r="P596" s="296"/>
      <c r="Q596" s="296"/>
      <c r="R596" s="296"/>
      <c r="S596" s="296"/>
      <c r="T596" s="296"/>
      <c r="U596" s="296"/>
      <c r="V596" s="296"/>
      <c r="W596" s="296"/>
      <c r="X596" s="296"/>
      <c r="Y596" s="296"/>
      <c r="Z596" s="296"/>
      <c r="AA596" s="296"/>
      <c r="AB596" s="296"/>
      <c r="AC596" s="296"/>
      <c r="AD596" s="296"/>
      <c r="AE596" s="296"/>
      <c r="AF596" s="296"/>
      <c r="AG596" s="296"/>
      <c r="AH596" s="296"/>
      <c r="AI596" s="70"/>
    </row>
    <row r="597" spans="1:35" ht="15.75" customHeight="1">
      <c r="A597" s="107"/>
      <c r="B597" s="659" t="s">
        <v>696</v>
      </c>
      <c r="C597" s="212" t="s">
        <v>1088</v>
      </c>
      <c r="D597" s="163">
        <v>15000</v>
      </c>
      <c r="E597" s="124">
        <f t="shared" si="43"/>
        <v>4.1528239202657809E-2</v>
      </c>
      <c r="F597" s="117">
        <f>SUM(J597:AH597)</f>
        <v>15000</v>
      </c>
      <c r="G597" s="316">
        <f>F597/D597</f>
        <v>1</v>
      </c>
      <c r="H597" s="600" t="s">
        <v>1089</v>
      </c>
      <c r="I597" s="830"/>
      <c r="J597" s="315">
        <v>15000</v>
      </c>
      <c r="K597" s="306"/>
      <c r="L597" s="306"/>
      <c r="M597" s="296"/>
      <c r="N597" s="296"/>
      <c r="O597" s="296"/>
      <c r="P597" s="296"/>
      <c r="Q597" s="296"/>
      <c r="R597" s="296"/>
      <c r="S597" s="296"/>
      <c r="T597" s="296"/>
      <c r="U597" s="296"/>
      <c r="V597" s="296"/>
      <c r="W597" s="296"/>
      <c r="X597" s="296"/>
      <c r="Y597" s="296"/>
      <c r="Z597" s="296"/>
      <c r="AA597" s="296"/>
      <c r="AB597" s="296"/>
      <c r="AC597" s="296"/>
      <c r="AD597" s="296"/>
      <c r="AE597" s="296"/>
      <c r="AF597" s="296"/>
      <c r="AG597" s="296"/>
      <c r="AH597" s="296"/>
      <c r="AI597" s="70"/>
    </row>
    <row r="598" spans="1:35" ht="15.75" customHeight="1">
      <c r="A598" s="107"/>
      <c r="B598" s="849"/>
      <c r="C598" s="212" t="s">
        <v>1090</v>
      </c>
      <c r="D598" s="163">
        <v>0</v>
      </c>
      <c r="E598" s="124">
        <f t="shared" si="43"/>
        <v>0</v>
      </c>
      <c r="F598" s="117"/>
      <c r="G598" s="316"/>
      <c r="H598" s="600" t="s">
        <v>1091</v>
      </c>
      <c r="I598" s="830"/>
      <c r="J598" s="306"/>
      <c r="K598" s="306"/>
      <c r="L598" s="306"/>
      <c r="M598" s="296"/>
      <c r="N598" s="296"/>
      <c r="O598" s="296"/>
      <c r="P598" s="296"/>
      <c r="Q598" s="296"/>
      <c r="R598" s="296"/>
      <c r="S598" s="296"/>
      <c r="T598" s="296"/>
      <c r="U598" s="296"/>
      <c r="V598" s="296"/>
      <c r="W598" s="296"/>
      <c r="X598" s="296"/>
      <c r="Y598" s="296"/>
      <c r="Z598" s="296"/>
      <c r="AA598" s="296"/>
      <c r="AB598" s="296"/>
      <c r="AC598" s="296"/>
      <c r="AD598" s="296"/>
      <c r="AE598" s="296"/>
      <c r="AF598" s="296"/>
      <c r="AG598" s="296"/>
      <c r="AH598" s="296"/>
      <c r="AI598" s="70"/>
    </row>
    <row r="599" spans="1:35" ht="15.75" customHeight="1">
      <c r="A599" s="107"/>
      <c r="B599" s="839"/>
      <c r="C599" s="212" t="s">
        <v>957</v>
      </c>
      <c r="D599" s="163">
        <v>2000</v>
      </c>
      <c r="E599" s="124">
        <f t="shared" si="43"/>
        <v>5.5370985603543747E-3</v>
      </c>
      <c r="F599" s="117">
        <f>SUM(J599:AH599)</f>
        <v>0</v>
      </c>
      <c r="G599" s="316">
        <f>F599/D599</f>
        <v>0</v>
      </c>
      <c r="H599" s="600" t="s">
        <v>1092</v>
      </c>
      <c r="I599" s="830"/>
      <c r="J599" s="306"/>
      <c r="K599" s="306"/>
      <c r="L599" s="306"/>
      <c r="M599" s="296"/>
      <c r="N599" s="296"/>
      <c r="O599" s="296"/>
      <c r="P599" s="296"/>
      <c r="Q599" s="296"/>
      <c r="R599" s="296"/>
      <c r="S599" s="296"/>
      <c r="T599" s="296"/>
      <c r="U599" s="296"/>
      <c r="V599" s="296"/>
      <c r="W599" s="296"/>
      <c r="X599" s="296"/>
      <c r="Y599" s="296"/>
      <c r="Z599" s="296"/>
      <c r="AA599" s="296"/>
      <c r="AB599" s="296"/>
      <c r="AC599" s="296"/>
      <c r="AD599" s="296"/>
      <c r="AE599" s="296"/>
      <c r="AF599" s="296"/>
      <c r="AG599" s="296"/>
      <c r="AH599" s="296"/>
      <c r="AI599" s="70"/>
    </row>
    <row r="600" spans="1:35" ht="15.75" customHeight="1">
      <c r="A600" s="107"/>
      <c r="B600" s="634" t="s">
        <v>579</v>
      </c>
      <c r="C600" s="830"/>
      <c r="D600" s="222">
        <f>SUM(D597:D599)</f>
        <v>17000</v>
      </c>
      <c r="E600" s="116">
        <f t="shared" si="43"/>
        <v>4.706533776301218E-2</v>
      </c>
      <c r="F600" s="318"/>
      <c r="G600" s="318"/>
      <c r="H600" s="630"/>
      <c r="I600" s="830"/>
      <c r="J600" s="306"/>
      <c r="K600" s="306"/>
      <c r="L600" s="306"/>
      <c r="M600" s="296"/>
      <c r="N600" s="296"/>
      <c r="O600" s="296"/>
      <c r="P600" s="296"/>
      <c r="Q600" s="296"/>
      <c r="R600" s="296"/>
      <c r="S600" s="296"/>
      <c r="T600" s="296"/>
      <c r="U600" s="296"/>
      <c r="V600" s="296"/>
      <c r="W600" s="296"/>
      <c r="X600" s="296"/>
      <c r="Y600" s="296"/>
      <c r="Z600" s="296"/>
      <c r="AA600" s="296"/>
      <c r="AB600" s="296"/>
      <c r="AC600" s="296"/>
      <c r="AD600" s="296"/>
      <c r="AE600" s="296"/>
      <c r="AF600" s="296"/>
      <c r="AG600" s="296"/>
      <c r="AH600" s="296"/>
      <c r="AI600" s="70"/>
    </row>
    <row r="601" spans="1:35" ht="15.75" customHeight="1">
      <c r="A601" s="107"/>
      <c r="B601" s="659" t="s">
        <v>697</v>
      </c>
      <c r="C601" s="212" t="s">
        <v>974</v>
      </c>
      <c r="D601" s="163">
        <v>4000</v>
      </c>
      <c r="E601" s="124">
        <f t="shared" si="43"/>
        <v>1.1074197120708749E-2</v>
      </c>
      <c r="F601" s="117">
        <f>SUM(J601:AH601)</f>
        <v>0</v>
      </c>
      <c r="G601" s="316">
        <f>F601/D601</f>
        <v>0</v>
      </c>
      <c r="H601" s="600" t="s">
        <v>1093</v>
      </c>
      <c r="I601" s="830"/>
      <c r="J601" s="306"/>
      <c r="K601" s="306"/>
      <c r="L601" s="306"/>
      <c r="M601" s="296"/>
      <c r="N601" s="296"/>
      <c r="O601" s="296"/>
      <c r="P601" s="296"/>
      <c r="Q601" s="296"/>
      <c r="R601" s="296"/>
      <c r="S601" s="296"/>
      <c r="T601" s="296"/>
      <c r="U601" s="296"/>
      <c r="V601" s="296"/>
      <c r="W601" s="296"/>
      <c r="X601" s="296"/>
      <c r="Y601" s="296"/>
      <c r="Z601" s="296"/>
      <c r="AA601" s="296"/>
      <c r="AB601" s="296"/>
      <c r="AC601" s="296"/>
      <c r="AD601" s="296"/>
      <c r="AE601" s="296"/>
      <c r="AF601" s="296"/>
      <c r="AG601" s="296"/>
      <c r="AH601" s="296"/>
      <c r="AI601" s="70"/>
    </row>
    <row r="602" spans="1:35" ht="15.75" customHeight="1">
      <c r="A602" s="107"/>
      <c r="B602" s="839"/>
      <c r="C602" s="212" t="s">
        <v>1094</v>
      </c>
      <c r="D602" s="163">
        <v>275000</v>
      </c>
      <c r="E602" s="124">
        <f t="shared" si="43"/>
        <v>0.76135105204872644</v>
      </c>
      <c r="F602" s="117">
        <f>SUM(J602:AH602)</f>
        <v>0</v>
      </c>
      <c r="G602" s="316">
        <f>F602/D602</f>
        <v>0</v>
      </c>
      <c r="H602" s="857" t="s">
        <v>1095</v>
      </c>
      <c r="I602" s="830"/>
      <c r="J602" s="306"/>
      <c r="K602" s="306"/>
      <c r="L602" s="306"/>
      <c r="M602" s="296"/>
      <c r="N602" s="296"/>
      <c r="O602" s="296"/>
      <c r="P602" s="296"/>
      <c r="Q602" s="296"/>
      <c r="R602" s="296"/>
      <c r="S602" s="296"/>
      <c r="T602" s="296"/>
      <c r="U602" s="296"/>
      <c r="V602" s="296"/>
      <c r="W602" s="296"/>
      <c r="X602" s="296"/>
      <c r="Y602" s="296"/>
      <c r="Z602" s="296"/>
      <c r="AA602" s="296"/>
      <c r="AB602" s="296"/>
      <c r="AC602" s="296"/>
      <c r="AD602" s="296"/>
      <c r="AE602" s="296"/>
      <c r="AF602" s="296"/>
      <c r="AG602" s="296"/>
      <c r="AH602" s="296"/>
      <c r="AI602" s="70"/>
    </row>
    <row r="603" spans="1:35" ht="15.75" customHeight="1">
      <c r="A603" s="107"/>
      <c r="B603" s="212"/>
      <c r="C603" s="212" t="s">
        <v>1096</v>
      </c>
      <c r="D603" s="163">
        <v>20000</v>
      </c>
      <c r="E603" s="124">
        <f t="shared" si="43"/>
        <v>5.537098560354374E-2</v>
      </c>
      <c r="F603" s="117">
        <f>SUM(J603:AH603)</f>
        <v>0</v>
      </c>
      <c r="G603" s="316">
        <f>F603/D603</f>
        <v>0</v>
      </c>
      <c r="H603" s="605" t="s">
        <v>1097</v>
      </c>
      <c r="I603" s="830"/>
      <c r="J603" s="306"/>
      <c r="K603" s="306"/>
      <c r="L603" s="306"/>
      <c r="M603" s="296"/>
      <c r="N603" s="296"/>
      <c r="O603" s="296"/>
      <c r="P603" s="296"/>
      <c r="Q603" s="296"/>
      <c r="R603" s="296"/>
      <c r="S603" s="296"/>
      <c r="T603" s="296"/>
      <c r="U603" s="296"/>
      <c r="V603" s="296"/>
      <c r="W603" s="296"/>
      <c r="X603" s="296"/>
      <c r="Y603" s="296"/>
      <c r="Z603" s="296"/>
      <c r="AA603" s="296"/>
      <c r="AB603" s="296"/>
      <c r="AC603" s="296"/>
      <c r="AD603" s="296"/>
      <c r="AE603" s="296"/>
      <c r="AF603" s="296"/>
      <c r="AG603" s="296"/>
      <c r="AH603" s="296"/>
      <c r="AI603" s="70"/>
    </row>
    <row r="604" spans="1:35" ht="15.75" customHeight="1">
      <c r="A604" s="107"/>
      <c r="B604" s="634" t="s">
        <v>579</v>
      </c>
      <c r="C604" s="830"/>
      <c r="D604" s="222">
        <f>SUM(D601:D603)</f>
        <v>299000</v>
      </c>
      <c r="E604" s="116">
        <f t="shared" si="43"/>
        <v>0.82779623477297892</v>
      </c>
      <c r="F604" s="318"/>
      <c r="G604" s="318"/>
      <c r="H604" s="630"/>
      <c r="I604" s="830"/>
      <c r="J604" s="306"/>
      <c r="K604" s="306"/>
      <c r="L604" s="306"/>
      <c r="M604" s="296"/>
      <c r="N604" s="296"/>
      <c r="O604" s="296"/>
      <c r="P604" s="296"/>
      <c r="Q604" s="296"/>
      <c r="R604" s="296"/>
      <c r="S604" s="296"/>
      <c r="T604" s="296"/>
      <c r="U604" s="296"/>
      <c r="V604" s="296"/>
      <c r="W604" s="296"/>
      <c r="X604" s="296"/>
      <c r="Y604" s="296"/>
      <c r="Z604" s="296"/>
      <c r="AA604" s="296"/>
      <c r="AB604" s="296"/>
      <c r="AC604" s="296"/>
      <c r="AD604" s="296"/>
      <c r="AE604" s="296"/>
      <c r="AF604" s="296"/>
      <c r="AG604" s="296"/>
      <c r="AH604" s="296"/>
      <c r="AI604" s="70"/>
    </row>
    <row r="605" spans="1:35" ht="15.75" customHeight="1">
      <c r="A605" s="107"/>
      <c r="B605" s="632" t="s">
        <v>698</v>
      </c>
      <c r="C605" s="194" t="s">
        <v>1098</v>
      </c>
      <c r="D605" s="191">
        <v>0</v>
      </c>
      <c r="E605" s="124">
        <f t="shared" si="43"/>
        <v>0</v>
      </c>
      <c r="F605" s="117"/>
      <c r="G605" s="316"/>
      <c r="H605" s="600" t="s">
        <v>1091</v>
      </c>
      <c r="I605" s="830"/>
      <c r="J605" s="306"/>
      <c r="K605" s="306"/>
      <c r="L605" s="306"/>
      <c r="M605" s="296"/>
      <c r="N605" s="296"/>
      <c r="O605" s="296"/>
      <c r="P605" s="296"/>
      <c r="Q605" s="296"/>
      <c r="R605" s="296"/>
      <c r="S605" s="296"/>
      <c r="T605" s="296"/>
      <c r="U605" s="296"/>
      <c r="V605" s="296"/>
      <c r="W605" s="296"/>
      <c r="X605" s="296"/>
      <c r="Y605" s="296"/>
      <c r="Z605" s="296"/>
      <c r="AA605" s="296"/>
      <c r="AB605" s="296"/>
      <c r="AC605" s="296"/>
      <c r="AD605" s="296"/>
      <c r="AE605" s="296"/>
      <c r="AF605" s="296"/>
      <c r="AG605" s="296"/>
      <c r="AH605" s="296"/>
      <c r="AI605" s="70"/>
    </row>
    <row r="606" spans="1:35" ht="15.75" customHeight="1">
      <c r="A606" s="107"/>
      <c r="B606" s="849"/>
      <c r="C606" s="112" t="s">
        <v>1090</v>
      </c>
      <c r="D606" s="191">
        <v>0</v>
      </c>
      <c r="E606" s="124">
        <f t="shared" si="43"/>
        <v>0</v>
      </c>
      <c r="F606" s="117"/>
      <c r="G606" s="316"/>
      <c r="H606" s="687" t="s">
        <v>1091</v>
      </c>
      <c r="I606" s="830"/>
      <c r="J606" s="306"/>
      <c r="K606" s="306"/>
      <c r="L606" s="306"/>
      <c r="M606" s="296"/>
      <c r="N606" s="296"/>
      <c r="O606" s="296"/>
      <c r="P606" s="296"/>
      <c r="Q606" s="296"/>
      <c r="R606" s="296"/>
      <c r="S606" s="296"/>
      <c r="T606" s="296"/>
      <c r="U606" s="296"/>
      <c r="V606" s="296"/>
      <c r="W606" s="296"/>
      <c r="X606" s="296"/>
      <c r="Y606" s="296"/>
      <c r="Z606" s="296"/>
      <c r="AA606" s="296"/>
      <c r="AB606" s="296"/>
      <c r="AC606" s="296"/>
      <c r="AD606" s="296"/>
      <c r="AE606" s="296"/>
      <c r="AF606" s="296"/>
      <c r="AG606" s="296"/>
      <c r="AH606" s="296"/>
      <c r="AI606" s="70"/>
    </row>
    <row r="607" spans="1:35" ht="15.75" customHeight="1">
      <c r="A607" s="107"/>
      <c r="B607" s="839"/>
      <c r="C607" s="112" t="s">
        <v>957</v>
      </c>
      <c r="D607" s="191">
        <v>2000</v>
      </c>
      <c r="E607" s="124">
        <f t="shared" si="43"/>
        <v>5.5370985603543747E-3</v>
      </c>
      <c r="F607" s="117">
        <f>SUM(J607:AH607)</f>
        <v>0</v>
      </c>
      <c r="G607" s="316">
        <f>F607/D607</f>
        <v>0</v>
      </c>
      <c r="H607" s="600" t="s">
        <v>1099</v>
      </c>
      <c r="I607" s="830"/>
      <c r="J607" s="306"/>
      <c r="K607" s="306"/>
      <c r="L607" s="306"/>
      <c r="M607" s="296"/>
      <c r="N607" s="296"/>
      <c r="O607" s="296"/>
      <c r="P607" s="296"/>
      <c r="Q607" s="296"/>
      <c r="R607" s="296"/>
      <c r="S607" s="296"/>
      <c r="T607" s="296"/>
      <c r="U607" s="296"/>
      <c r="V607" s="296"/>
      <c r="W607" s="296"/>
      <c r="X607" s="296"/>
      <c r="Y607" s="296"/>
      <c r="Z607" s="296"/>
      <c r="AA607" s="296"/>
      <c r="AB607" s="296"/>
      <c r="AC607" s="296"/>
      <c r="AD607" s="296"/>
      <c r="AE607" s="296"/>
      <c r="AF607" s="296"/>
      <c r="AG607" s="296"/>
      <c r="AH607" s="296"/>
      <c r="AI607" s="70"/>
    </row>
    <row r="608" spans="1:35" ht="15.75" customHeight="1">
      <c r="A608" s="107"/>
      <c r="B608" s="594" t="s">
        <v>579</v>
      </c>
      <c r="C608" s="830"/>
      <c r="D608" s="192">
        <f>SUM(D605:D607)</f>
        <v>2000</v>
      </c>
      <c r="E608" s="116">
        <f t="shared" si="43"/>
        <v>5.5370985603543747E-3</v>
      </c>
      <c r="F608" s="318"/>
      <c r="G608" s="318"/>
      <c r="H608" s="594"/>
      <c r="I608" s="830"/>
      <c r="J608" s="306"/>
      <c r="K608" s="306"/>
      <c r="L608" s="306"/>
      <c r="M608" s="296"/>
      <c r="N608" s="296"/>
      <c r="O608" s="296"/>
      <c r="P608" s="296"/>
      <c r="Q608" s="296"/>
      <c r="R608" s="296"/>
      <c r="S608" s="296"/>
      <c r="T608" s="296"/>
      <c r="U608" s="296"/>
      <c r="V608" s="296"/>
      <c r="W608" s="296"/>
      <c r="X608" s="296"/>
      <c r="Y608" s="296"/>
      <c r="Z608" s="296"/>
      <c r="AA608" s="296"/>
      <c r="AB608" s="296"/>
      <c r="AC608" s="296"/>
      <c r="AD608" s="296"/>
      <c r="AE608" s="296"/>
      <c r="AF608" s="296"/>
      <c r="AG608" s="296"/>
      <c r="AH608" s="296"/>
      <c r="AI608" s="70"/>
    </row>
    <row r="609" spans="1:35" ht="15.75" customHeight="1">
      <c r="A609" s="107"/>
      <c r="B609" s="600" t="s">
        <v>668</v>
      </c>
      <c r="C609" s="830"/>
      <c r="D609" s="191">
        <v>1000</v>
      </c>
      <c r="E609" s="124">
        <f t="shared" si="43"/>
        <v>2.7685492801771874E-3</v>
      </c>
      <c r="F609" s="117">
        <f>SUM(J609:AH609)</f>
        <v>0</v>
      </c>
      <c r="G609" s="316">
        <f>F609/D609</f>
        <v>0</v>
      </c>
      <c r="H609" s="600"/>
      <c r="I609" s="830"/>
      <c r="J609" s="306"/>
      <c r="K609" s="306"/>
      <c r="L609" s="306"/>
      <c r="M609" s="296"/>
      <c r="N609" s="296"/>
      <c r="O609" s="296"/>
      <c r="P609" s="296"/>
      <c r="Q609" s="296"/>
      <c r="R609" s="296"/>
      <c r="S609" s="296"/>
      <c r="T609" s="296"/>
      <c r="U609" s="296"/>
      <c r="V609" s="296"/>
      <c r="W609" s="296"/>
      <c r="X609" s="296"/>
      <c r="Y609" s="296"/>
      <c r="Z609" s="296"/>
      <c r="AA609" s="296"/>
      <c r="AB609" s="296"/>
      <c r="AC609" s="296"/>
      <c r="AD609" s="296"/>
      <c r="AE609" s="296"/>
      <c r="AF609" s="296"/>
      <c r="AG609" s="296"/>
      <c r="AH609" s="296"/>
      <c r="AI609" s="70"/>
    </row>
    <row r="610" spans="1:35" ht="15.75" customHeight="1">
      <c r="A610" s="107"/>
      <c r="B610" s="618" t="s">
        <v>822</v>
      </c>
      <c r="C610" s="830"/>
      <c r="D610" s="189">
        <f>D596+D600+D604+D608+D609</f>
        <v>346200</v>
      </c>
      <c r="E610" s="120">
        <f t="shared" si="43"/>
        <v>0.9584717607973422</v>
      </c>
      <c r="F610" s="323"/>
      <c r="G610" s="323"/>
      <c r="H610" s="613"/>
      <c r="I610" s="830"/>
      <c r="J610" s="306"/>
      <c r="K610" s="306"/>
      <c r="L610" s="306"/>
      <c r="M610" s="296"/>
      <c r="N610" s="296"/>
      <c r="O610" s="296"/>
      <c r="P610" s="296"/>
      <c r="Q610" s="296"/>
      <c r="R610" s="296"/>
      <c r="S610" s="296"/>
      <c r="T610" s="296"/>
      <c r="U610" s="296"/>
      <c r="V610" s="296"/>
      <c r="W610" s="296"/>
      <c r="X610" s="296"/>
      <c r="Y610" s="296"/>
      <c r="Z610" s="296"/>
      <c r="AA610" s="296"/>
      <c r="AB610" s="296"/>
      <c r="AC610" s="296"/>
      <c r="AD610" s="296"/>
      <c r="AE610" s="296"/>
      <c r="AF610" s="296"/>
      <c r="AG610" s="296"/>
      <c r="AH610" s="296"/>
      <c r="AI610" s="70"/>
    </row>
    <row r="611" spans="1:35" ht="15.75" customHeight="1">
      <c r="A611" s="107"/>
      <c r="B611" s="621" t="s">
        <v>1034</v>
      </c>
      <c r="C611" s="830"/>
      <c r="D611" s="178">
        <f>D586+D610</f>
        <v>361200</v>
      </c>
      <c r="E611" s="122">
        <f t="shared" si="43"/>
        <v>1</v>
      </c>
      <c r="F611" s="319"/>
      <c r="G611" s="319"/>
      <c r="H611" s="629"/>
      <c r="I611" s="830"/>
      <c r="J611" s="306"/>
      <c r="K611" s="306"/>
      <c r="L611" s="306"/>
      <c r="M611" s="296"/>
      <c r="N611" s="296"/>
      <c r="O611" s="296"/>
      <c r="P611" s="296"/>
      <c r="Q611" s="296"/>
      <c r="R611" s="296"/>
      <c r="S611" s="296"/>
      <c r="T611" s="296"/>
      <c r="U611" s="296"/>
      <c r="V611" s="296"/>
      <c r="W611" s="296"/>
      <c r="X611" s="296"/>
      <c r="Y611" s="296"/>
      <c r="Z611" s="296"/>
      <c r="AA611" s="296"/>
      <c r="AB611" s="296"/>
      <c r="AC611" s="296"/>
      <c r="AD611" s="296"/>
      <c r="AE611" s="296"/>
      <c r="AF611" s="296"/>
      <c r="AG611" s="296"/>
      <c r="AH611" s="296"/>
      <c r="AI611" s="70"/>
    </row>
    <row r="612" spans="1:35" ht="15.75" customHeight="1">
      <c r="A612" s="107"/>
      <c r="B612" s="600"/>
      <c r="C612" s="829"/>
      <c r="D612" s="829"/>
      <c r="E612" s="829"/>
      <c r="F612" s="829"/>
      <c r="G612" s="829"/>
      <c r="H612" s="829"/>
      <c r="I612" s="830"/>
      <c r="J612" s="306"/>
      <c r="K612" s="306"/>
      <c r="L612" s="306"/>
      <c r="M612" s="296"/>
      <c r="N612" s="296"/>
      <c r="O612" s="296"/>
      <c r="P612" s="296"/>
      <c r="Q612" s="296"/>
      <c r="R612" s="296"/>
      <c r="S612" s="296"/>
      <c r="T612" s="296"/>
      <c r="U612" s="296"/>
      <c r="V612" s="296"/>
      <c r="W612" s="296"/>
      <c r="X612" s="296"/>
      <c r="Y612" s="296"/>
      <c r="Z612" s="296"/>
      <c r="AA612" s="296"/>
      <c r="AB612" s="296"/>
      <c r="AC612" s="296"/>
      <c r="AD612" s="296"/>
      <c r="AE612" s="296"/>
      <c r="AF612" s="296"/>
      <c r="AG612" s="296"/>
      <c r="AH612" s="296"/>
      <c r="AI612" s="70"/>
    </row>
    <row r="613" spans="1:35" ht="15.75" customHeight="1">
      <c r="A613" s="107"/>
      <c r="B613" s="603" t="s">
        <v>1100</v>
      </c>
      <c r="C613" s="829"/>
      <c r="D613" s="829"/>
      <c r="E613" s="829"/>
      <c r="F613" s="829"/>
      <c r="G613" s="829"/>
      <c r="H613" s="829"/>
      <c r="I613" s="830"/>
      <c r="J613" s="306"/>
      <c r="K613" s="306"/>
      <c r="L613" s="306"/>
      <c r="M613" s="296"/>
      <c r="N613" s="296"/>
      <c r="O613" s="296"/>
      <c r="P613" s="296"/>
      <c r="Q613" s="296"/>
      <c r="R613" s="296"/>
      <c r="S613" s="296"/>
      <c r="T613" s="296"/>
      <c r="U613" s="296"/>
      <c r="V613" s="296"/>
      <c r="W613" s="296"/>
      <c r="X613" s="296"/>
      <c r="Y613" s="296"/>
      <c r="Z613" s="296"/>
      <c r="AA613" s="296"/>
      <c r="AB613" s="296"/>
      <c r="AC613" s="296"/>
      <c r="AD613" s="296"/>
      <c r="AE613" s="296"/>
      <c r="AF613" s="296"/>
      <c r="AG613" s="296"/>
      <c r="AH613" s="296"/>
      <c r="AI613" s="70"/>
    </row>
    <row r="614" spans="1:35" ht="15.75" customHeight="1">
      <c r="A614" s="107"/>
      <c r="B614" s="601" t="s">
        <v>754</v>
      </c>
      <c r="C614" s="829"/>
      <c r="D614" s="829"/>
      <c r="E614" s="829"/>
      <c r="F614" s="829"/>
      <c r="G614" s="829"/>
      <c r="H614" s="829"/>
      <c r="I614" s="830"/>
      <c r="J614" s="306"/>
      <c r="K614" s="306"/>
      <c r="L614" s="306"/>
      <c r="M614" s="296"/>
      <c r="N614" s="296"/>
      <c r="O614" s="296"/>
      <c r="P614" s="296"/>
      <c r="Q614" s="296"/>
      <c r="R614" s="296"/>
      <c r="S614" s="296"/>
      <c r="T614" s="296"/>
      <c r="U614" s="296"/>
      <c r="V614" s="296"/>
      <c r="W614" s="296"/>
      <c r="X614" s="296"/>
      <c r="Y614" s="296"/>
      <c r="Z614" s="296"/>
      <c r="AA614" s="296"/>
      <c r="AB614" s="296"/>
      <c r="AC614" s="296"/>
      <c r="AD614" s="296"/>
      <c r="AE614" s="296"/>
      <c r="AF614" s="296"/>
      <c r="AG614" s="296"/>
      <c r="AH614" s="296"/>
      <c r="AI614" s="70"/>
    </row>
    <row r="615" spans="1:35" ht="15.75" customHeight="1">
      <c r="A615" s="107"/>
      <c r="B615" s="109" t="s">
        <v>589</v>
      </c>
      <c r="C615" s="109" t="s">
        <v>590</v>
      </c>
      <c r="D615" s="175" t="s">
        <v>591</v>
      </c>
      <c r="E615" s="176" t="s">
        <v>592</v>
      </c>
      <c r="F615" s="314" t="s">
        <v>730</v>
      </c>
      <c r="G615" s="314" t="s">
        <v>731</v>
      </c>
      <c r="H615" s="607" t="s">
        <v>593</v>
      </c>
      <c r="I615" s="830"/>
      <c r="J615" s="306"/>
      <c r="K615" s="306"/>
      <c r="L615" s="306"/>
      <c r="M615" s="296"/>
      <c r="N615" s="296"/>
      <c r="O615" s="296"/>
      <c r="P615" s="296"/>
      <c r="Q615" s="296"/>
      <c r="R615" s="296"/>
      <c r="S615" s="296"/>
      <c r="T615" s="296"/>
      <c r="U615" s="296"/>
      <c r="V615" s="296"/>
      <c r="W615" s="296"/>
      <c r="X615" s="296"/>
      <c r="Y615" s="296"/>
      <c r="Z615" s="296"/>
      <c r="AA615" s="296"/>
      <c r="AB615" s="296"/>
      <c r="AC615" s="296"/>
      <c r="AD615" s="296"/>
      <c r="AE615" s="296"/>
      <c r="AF615" s="296"/>
      <c r="AG615" s="296"/>
      <c r="AH615" s="296"/>
      <c r="AI615" s="70"/>
    </row>
    <row r="616" spans="1:35" ht="15.75" customHeight="1">
      <c r="A616" s="107"/>
      <c r="B616" s="112"/>
      <c r="C616" s="112"/>
      <c r="D616" s="191">
        <v>0</v>
      </c>
      <c r="E616" s="250"/>
      <c r="F616" s="333"/>
      <c r="G616" s="333"/>
      <c r="H616" s="600"/>
      <c r="I616" s="830"/>
      <c r="J616" s="306"/>
      <c r="K616" s="306"/>
      <c r="L616" s="306"/>
      <c r="M616" s="296"/>
      <c r="N616" s="296"/>
      <c r="O616" s="296"/>
      <c r="P616" s="296"/>
      <c r="Q616" s="296"/>
      <c r="R616" s="296"/>
      <c r="S616" s="296"/>
      <c r="T616" s="296"/>
      <c r="U616" s="296"/>
      <c r="V616" s="296"/>
      <c r="W616" s="296"/>
      <c r="X616" s="296"/>
      <c r="Y616" s="296"/>
      <c r="Z616" s="296"/>
      <c r="AA616" s="296"/>
      <c r="AB616" s="296"/>
      <c r="AC616" s="296"/>
      <c r="AD616" s="296"/>
      <c r="AE616" s="296"/>
      <c r="AF616" s="296"/>
      <c r="AG616" s="296"/>
      <c r="AH616" s="296"/>
      <c r="AI616" s="70"/>
    </row>
    <row r="617" spans="1:35" ht="15.75" customHeight="1">
      <c r="A617" s="107"/>
      <c r="B617" s="621" t="s">
        <v>600</v>
      </c>
      <c r="C617" s="830"/>
      <c r="D617" s="178">
        <f>D616</f>
        <v>0</v>
      </c>
      <c r="E617" s="251"/>
      <c r="F617" s="334"/>
      <c r="G617" s="334"/>
      <c r="H617" s="629"/>
      <c r="I617" s="830"/>
      <c r="J617" s="306"/>
      <c r="K617" s="306"/>
      <c r="L617" s="306"/>
      <c r="M617" s="296"/>
      <c r="N617" s="296"/>
      <c r="O617" s="296"/>
      <c r="P617" s="296"/>
      <c r="Q617" s="296"/>
      <c r="R617" s="296"/>
      <c r="S617" s="296"/>
      <c r="T617" s="296"/>
      <c r="U617" s="296"/>
      <c r="V617" s="296"/>
      <c r="W617" s="296"/>
      <c r="X617" s="296"/>
      <c r="Y617" s="296"/>
      <c r="Z617" s="296"/>
      <c r="AA617" s="296"/>
      <c r="AB617" s="296"/>
      <c r="AC617" s="296"/>
      <c r="AD617" s="296"/>
      <c r="AE617" s="296"/>
      <c r="AF617" s="296"/>
      <c r="AG617" s="296"/>
      <c r="AH617" s="296"/>
      <c r="AI617" s="70"/>
    </row>
    <row r="618" spans="1:35" ht="15.75" customHeight="1">
      <c r="A618" s="107"/>
      <c r="B618" s="601" t="s">
        <v>758</v>
      </c>
      <c r="C618" s="829"/>
      <c r="D618" s="829"/>
      <c r="E618" s="829"/>
      <c r="F618" s="829"/>
      <c r="G618" s="829"/>
      <c r="H618" s="829"/>
      <c r="I618" s="830"/>
      <c r="J618" s="306"/>
      <c r="K618" s="306"/>
      <c r="L618" s="306"/>
      <c r="M618" s="296"/>
      <c r="N618" s="296"/>
      <c r="O618" s="296"/>
      <c r="P618" s="296"/>
      <c r="Q618" s="296"/>
      <c r="R618" s="296"/>
      <c r="S618" s="296"/>
      <c r="T618" s="296"/>
      <c r="U618" s="296"/>
      <c r="V618" s="296"/>
      <c r="W618" s="296"/>
      <c r="X618" s="296"/>
      <c r="Y618" s="296"/>
      <c r="Z618" s="296"/>
      <c r="AA618" s="296"/>
      <c r="AB618" s="296"/>
      <c r="AC618" s="296"/>
      <c r="AD618" s="296"/>
      <c r="AE618" s="296"/>
      <c r="AF618" s="296"/>
      <c r="AG618" s="296"/>
      <c r="AH618" s="296"/>
      <c r="AI618" s="70"/>
    </row>
    <row r="619" spans="1:35" ht="15.75" customHeight="1">
      <c r="A619" s="107"/>
      <c r="B619" s="109" t="s">
        <v>642</v>
      </c>
      <c r="C619" s="109" t="s">
        <v>616</v>
      </c>
      <c r="D619" s="175" t="s">
        <v>591</v>
      </c>
      <c r="E619" s="268" t="s">
        <v>592</v>
      </c>
      <c r="F619" s="314" t="s">
        <v>730</v>
      </c>
      <c r="G619" s="314" t="s">
        <v>731</v>
      </c>
      <c r="H619" s="607" t="s">
        <v>593</v>
      </c>
      <c r="I619" s="830"/>
      <c r="J619" s="306"/>
      <c r="K619" s="306"/>
      <c r="L619" s="306"/>
      <c r="M619" s="296"/>
      <c r="N619" s="296"/>
      <c r="O619" s="296"/>
      <c r="P619" s="296"/>
      <c r="Q619" s="296"/>
      <c r="R619" s="296"/>
      <c r="S619" s="296"/>
      <c r="T619" s="296"/>
      <c r="U619" s="296"/>
      <c r="V619" s="296"/>
      <c r="W619" s="296"/>
      <c r="X619" s="296"/>
      <c r="Y619" s="296"/>
      <c r="Z619" s="296"/>
      <c r="AA619" s="296"/>
      <c r="AB619" s="296"/>
      <c r="AC619" s="296"/>
      <c r="AD619" s="296"/>
      <c r="AE619" s="296"/>
      <c r="AF619" s="296"/>
      <c r="AG619" s="296"/>
      <c r="AH619" s="296"/>
      <c r="AI619" s="70"/>
    </row>
    <row r="620" spans="1:35" ht="15.75" customHeight="1">
      <c r="A620" s="107"/>
      <c r="B620" s="597" t="s">
        <v>672</v>
      </c>
      <c r="C620" s="79" t="s">
        <v>312</v>
      </c>
      <c r="D620" s="191">
        <v>2000</v>
      </c>
      <c r="E620" s="269">
        <f t="shared" ref="E620:E626" si="46">D620/D$626</f>
        <v>0.42553191489361702</v>
      </c>
      <c r="F620" s="117">
        <f>SUM(J620:AH620)</f>
        <v>0</v>
      </c>
      <c r="G620" s="316">
        <f>F620/D620</f>
        <v>0</v>
      </c>
      <c r="H620" s="600"/>
      <c r="I620" s="830"/>
      <c r="J620" s="306"/>
      <c r="K620" s="306"/>
      <c r="L620" s="306"/>
      <c r="M620" s="296"/>
      <c r="N620" s="296"/>
      <c r="O620" s="296"/>
      <c r="P620" s="296"/>
      <c r="Q620" s="296"/>
      <c r="R620" s="296"/>
      <c r="S620" s="296"/>
      <c r="T620" s="296"/>
      <c r="U620" s="296"/>
      <c r="V620" s="296"/>
      <c r="W620" s="296"/>
      <c r="X620" s="296"/>
      <c r="Y620" s="296"/>
      <c r="Z620" s="296"/>
      <c r="AA620" s="296"/>
      <c r="AB620" s="296"/>
      <c r="AC620" s="296"/>
      <c r="AD620" s="296"/>
      <c r="AE620" s="296"/>
      <c r="AF620" s="296"/>
      <c r="AG620" s="296"/>
      <c r="AH620" s="296"/>
      <c r="AI620" s="70"/>
    </row>
    <row r="621" spans="1:35" ht="15.75" customHeight="1">
      <c r="A621" s="107"/>
      <c r="B621" s="849"/>
      <c r="C621" s="79" t="s">
        <v>1101</v>
      </c>
      <c r="D621" s="191">
        <v>1500</v>
      </c>
      <c r="E621" s="269">
        <f t="shared" si="46"/>
        <v>0.31914893617021278</v>
      </c>
      <c r="F621" s="117">
        <f>SUM(J621:AH621)</f>
        <v>30</v>
      </c>
      <c r="G621" s="316">
        <f>F621/D621</f>
        <v>0.02</v>
      </c>
      <c r="H621" s="600"/>
      <c r="I621" s="830"/>
      <c r="J621" s="315">
        <v>30</v>
      </c>
      <c r="K621" s="306"/>
      <c r="L621" s="306"/>
      <c r="M621" s="296"/>
      <c r="N621" s="296"/>
      <c r="O621" s="296"/>
      <c r="P621" s="296"/>
      <c r="Q621" s="296"/>
      <c r="R621" s="296"/>
      <c r="S621" s="296"/>
      <c r="T621" s="296"/>
      <c r="U621" s="296"/>
      <c r="V621" s="296"/>
      <c r="W621" s="296"/>
      <c r="X621" s="296"/>
      <c r="Y621" s="296"/>
      <c r="Z621" s="296"/>
      <c r="AA621" s="296"/>
      <c r="AB621" s="296"/>
      <c r="AC621" s="296"/>
      <c r="AD621" s="296"/>
      <c r="AE621" s="296"/>
      <c r="AF621" s="296"/>
      <c r="AG621" s="296"/>
      <c r="AH621" s="296"/>
      <c r="AI621" s="70"/>
    </row>
    <row r="622" spans="1:35" ht="15.75" customHeight="1">
      <c r="A622" s="107"/>
      <c r="B622" s="839"/>
      <c r="C622" s="79" t="s">
        <v>806</v>
      </c>
      <c r="D622" s="191">
        <v>1000</v>
      </c>
      <c r="E622" s="269">
        <f t="shared" si="46"/>
        <v>0.21276595744680851</v>
      </c>
      <c r="F622" s="117">
        <f>SUM(J622:AH622)</f>
        <v>0</v>
      </c>
      <c r="G622" s="316">
        <f>F622/D622</f>
        <v>0</v>
      </c>
      <c r="H622" s="600"/>
      <c r="I622" s="830"/>
      <c r="J622" s="315"/>
      <c r="K622" s="315"/>
      <c r="L622" s="315"/>
      <c r="M622" s="296"/>
      <c r="N622" s="296"/>
      <c r="O622" s="296"/>
      <c r="P622" s="296"/>
      <c r="Q622" s="296"/>
      <c r="R622" s="296"/>
      <c r="S622" s="296"/>
      <c r="T622" s="296"/>
      <c r="U622" s="296"/>
      <c r="V622" s="296"/>
      <c r="W622" s="296"/>
      <c r="X622" s="296"/>
      <c r="Y622" s="296"/>
      <c r="Z622" s="296"/>
      <c r="AA622" s="296"/>
      <c r="AB622" s="296"/>
      <c r="AC622" s="296"/>
      <c r="AD622" s="296"/>
      <c r="AE622" s="296"/>
      <c r="AF622" s="296"/>
      <c r="AG622" s="296"/>
      <c r="AH622" s="296"/>
      <c r="AI622" s="70"/>
    </row>
    <row r="623" spans="1:35" ht="15.75" customHeight="1">
      <c r="A623" s="107"/>
      <c r="B623" s="594" t="s">
        <v>579</v>
      </c>
      <c r="C623" s="830"/>
      <c r="D623" s="192">
        <f>SUM(D620:D622)</f>
        <v>4500</v>
      </c>
      <c r="E623" s="270">
        <f t="shared" si="46"/>
        <v>0.95744680851063835</v>
      </c>
      <c r="F623" s="117">
        <f>SUM(J623:AH623)</f>
        <v>0</v>
      </c>
      <c r="G623" s="336"/>
      <c r="H623" s="630"/>
      <c r="I623" s="830"/>
      <c r="J623" s="306"/>
      <c r="K623" s="306"/>
      <c r="L623" s="306"/>
      <c r="M623" s="296"/>
      <c r="N623" s="296"/>
      <c r="O623" s="296"/>
      <c r="P623" s="296"/>
      <c r="Q623" s="296"/>
      <c r="R623" s="296"/>
      <c r="S623" s="296"/>
      <c r="T623" s="296"/>
      <c r="U623" s="296"/>
      <c r="V623" s="296"/>
      <c r="W623" s="296"/>
      <c r="X623" s="296"/>
      <c r="Y623" s="296"/>
      <c r="Z623" s="296"/>
      <c r="AA623" s="296"/>
      <c r="AB623" s="296"/>
      <c r="AC623" s="296"/>
      <c r="AD623" s="296"/>
      <c r="AE623" s="296"/>
      <c r="AF623" s="296"/>
      <c r="AG623" s="296"/>
      <c r="AH623" s="296"/>
      <c r="AI623" s="70"/>
    </row>
    <row r="624" spans="1:35" ht="15.75" customHeight="1">
      <c r="A624" s="107"/>
      <c r="B624" s="600" t="s">
        <v>668</v>
      </c>
      <c r="C624" s="830"/>
      <c r="D624" s="191">
        <v>200</v>
      </c>
      <c r="E624" s="269">
        <f t="shared" si="46"/>
        <v>4.2553191489361701E-2</v>
      </c>
      <c r="F624" s="117">
        <f>SUM(J624:AH624)</f>
        <v>0</v>
      </c>
      <c r="G624" s="316">
        <f>F624/D624</f>
        <v>0</v>
      </c>
      <c r="H624" s="600"/>
      <c r="I624" s="830"/>
      <c r="J624" s="306"/>
      <c r="K624" s="306"/>
      <c r="L624" s="306"/>
      <c r="M624" s="296"/>
      <c r="N624" s="296"/>
      <c r="O624" s="296"/>
      <c r="P624" s="296"/>
      <c r="Q624" s="296"/>
      <c r="R624" s="296"/>
      <c r="S624" s="296"/>
      <c r="T624" s="296"/>
      <c r="U624" s="296"/>
      <c r="V624" s="296"/>
      <c r="W624" s="296"/>
      <c r="X624" s="296"/>
      <c r="Y624" s="296"/>
      <c r="Z624" s="296"/>
      <c r="AA624" s="296"/>
      <c r="AB624" s="296"/>
      <c r="AC624" s="296"/>
      <c r="AD624" s="296"/>
      <c r="AE624" s="296"/>
      <c r="AF624" s="296"/>
      <c r="AG624" s="296"/>
      <c r="AH624" s="296"/>
      <c r="AI624" s="70"/>
    </row>
    <row r="625" spans="1:35" ht="15.75" customHeight="1">
      <c r="A625" s="107"/>
      <c r="B625" s="618" t="s">
        <v>822</v>
      </c>
      <c r="C625" s="830"/>
      <c r="D625" s="189">
        <f>D623+D624</f>
        <v>4700</v>
      </c>
      <c r="E625" s="271">
        <f t="shared" si="46"/>
        <v>1</v>
      </c>
      <c r="F625" s="337"/>
      <c r="G625" s="337"/>
      <c r="H625" s="613"/>
      <c r="I625" s="830"/>
      <c r="J625" s="306"/>
      <c r="K625" s="306"/>
      <c r="L625" s="306"/>
      <c r="M625" s="296"/>
      <c r="N625" s="296"/>
      <c r="O625" s="296"/>
      <c r="P625" s="296"/>
      <c r="Q625" s="296"/>
      <c r="R625" s="296"/>
      <c r="S625" s="296"/>
      <c r="T625" s="296"/>
      <c r="U625" s="296"/>
      <c r="V625" s="296"/>
      <c r="W625" s="296"/>
      <c r="X625" s="296"/>
      <c r="Y625" s="296"/>
      <c r="Z625" s="296"/>
      <c r="AA625" s="296"/>
      <c r="AB625" s="296"/>
      <c r="AC625" s="296"/>
      <c r="AD625" s="296"/>
      <c r="AE625" s="296"/>
      <c r="AF625" s="296"/>
      <c r="AG625" s="296"/>
      <c r="AH625" s="296"/>
      <c r="AI625" s="70"/>
    </row>
    <row r="626" spans="1:35" ht="15.75" customHeight="1">
      <c r="A626" s="107"/>
      <c r="B626" s="621" t="s">
        <v>1034</v>
      </c>
      <c r="C626" s="830"/>
      <c r="D626" s="178">
        <f>D625</f>
        <v>4700</v>
      </c>
      <c r="E626" s="272">
        <f t="shared" si="46"/>
        <v>1</v>
      </c>
      <c r="F626" s="338"/>
      <c r="G626" s="338"/>
      <c r="H626" s="629"/>
      <c r="I626" s="830"/>
      <c r="J626" s="306"/>
      <c r="K626" s="306"/>
      <c r="L626" s="306"/>
      <c r="M626" s="296"/>
      <c r="N626" s="296"/>
      <c r="O626" s="296"/>
      <c r="P626" s="296"/>
      <c r="Q626" s="296"/>
      <c r="R626" s="296"/>
      <c r="S626" s="296"/>
      <c r="T626" s="296"/>
      <c r="U626" s="296"/>
      <c r="V626" s="296"/>
      <c r="W626" s="296"/>
      <c r="X626" s="296"/>
      <c r="Y626" s="296"/>
      <c r="Z626" s="296"/>
      <c r="AA626" s="296"/>
      <c r="AB626" s="296"/>
      <c r="AC626" s="296"/>
      <c r="AD626" s="296"/>
      <c r="AE626" s="296"/>
      <c r="AF626" s="296"/>
      <c r="AG626" s="296"/>
      <c r="AH626" s="296"/>
      <c r="AI626" s="70"/>
    </row>
    <row r="627" spans="1:35" ht="15.75" customHeight="1">
      <c r="A627" s="107"/>
      <c r="B627" s="600"/>
      <c r="C627" s="829"/>
      <c r="D627" s="829"/>
      <c r="E627" s="829"/>
      <c r="F627" s="829"/>
      <c r="G627" s="829"/>
      <c r="H627" s="829"/>
      <c r="I627" s="830"/>
      <c r="J627" s="306"/>
      <c r="K627" s="306"/>
      <c r="L627" s="306"/>
      <c r="M627" s="296"/>
      <c r="N627" s="296"/>
      <c r="O627" s="296"/>
      <c r="P627" s="296"/>
      <c r="Q627" s="296"/>
      <c r="R627" s="296"/>
      <c r="S627" s="296"/>
      <c r="T627" s="296"/>
      <c r="U627" s="296"/>
      <c r="V627" s="296"/>
      <c r="W627" s="296"/>
      <c r="X627" s="296"/>
      <c r="Y627" s="296"/>
      <c r="Z627" s="296"/>
      <c r="AA627" s="296"/>
      <c r="AB627" s="296"/>
      <c r="AC627" s="296"/>
      <c r="AD627" s="296"/>
      <c r="AE627" s="296"/>
      <c r="AF627" s="296"/>
      <c r="AG627" s="296"/>
      <c r="AH627" s="296"/>
      <c r="AI627" s="70"/>
    </row>
    <row r="628" spans="1:35" ht="15.75" customHeight="1">
      <c r="A628" s="107"/>
      <c r="B628" s="603" t="s">
        <v>1102</v>
      </c>
      <c r="C628" s="829"/>
      <c r="D628" s="829"/>
      <c r="E628" s="829"/>
      <c r="F628" s="829"/>
      <c r="G628" s="829"/>
      <c r="H628" s="829"/>
      <c r="I628" s="830"/>
      <c r="J628" s="306"/>
      <c r="K628" s="306"/>
      <c r="L628" s="306"/>
      <c r="M628" s="296"/>
      <c r="N628" s="296"/>
      <c r="O628" s="296"/>
      <c r="P628" s="296"/>
      <c r="Q628" s="296"/>
      <c r="R628" s="296"/>
      <c r="S628" s="296"/>
      <c r="T628" s="296"/>
      <c r="U628" s="296"/>
      <c r="V628" s="296"/>
      <c r="W628" s="296"/>
      <c r="X628" s="296"/>
      <c r="Y628" s="296"/>
      <c r="Z628" s="296"/>
      <c r="AA628" s="296"/>
      <c r="AB628" s="296"/>
      <c r="AC628" s="296"/>
      <c r="AD628" s="296"/>
      <c r="AE628" s="296"/>
      <c r="AF628" s="296"/>
      <c r="AG628" s="296"/>
      <c r="AH628" s="296"/>
      <c r="AI628" s="70"/>
    </row>
    <row r="629" spans="1:35" ht="15.75" customHeight="1">
      <c r="A629" s="107"/>
      <c r="B629" s="601" t="s">
        <v>754</v>
      </c>
      <c r="C629" s="829"/>
      <c r="D629" s="829"/>
      <c r="E629" s="829"/>
      <c r="F629" s="829"/>
      <c r="G629" s="829"/>
      <c r="H629" s="829"/>
      <c r="I629" s="830"/>
      <c r="J629" s="306"/>
      <c r="K629" s="306"/>
      <c r="L629" s="306"/>
      <c r="M629" s="296"/>
      <c r="N629" s="296"/>
      <c r="O629" s="296"/>
      <c r="P629" s="296"/>
      <c r="Q629" s="296"/>
      <c r="R629" s="296"/>
      <c r="S629" s="296"/>
      <c r="T629" s="296"/>
      <c r="U629" s="296"/>
      <c r="V629" s="296"/>
      <c r="W629" s="296"/>
      <c r="X629" s="296"/>
      <c r="Y629" s="296"/>
      <c r="Z629" s="296"/>
      <c r="AA629" s="296"/>
      <c r="AB629" s="296"/>
      <c r="AC629" s="296"/>
      <c r="AD629" s="296"/>
      <c r="AE629" s="296"/>
      <c r="AF629" s="296"/>
      <c r="AG629" s="296"/>
      <c r="AH629" s="296"/>
      <c r="AI629" s="70"/>
    </row>
    <row r="630" spans="1:35" ht="15.75" customHeight="1">
      <c r="A630" s="107"/>
      <c r="B630" s="185" t="s">
        <v>589</v>
      </c>
      <c r="C630" s="185" t="s">
        <v>590</v>
      </c>
      <c r="D630" s="186" t="s">
        <v>591</v>
      </c>
      <c r="E630" s="187" t="s">
        <v>592</v>
      </c>
      <c r="F630" s="314" t="s">
        <v>730</v>
      </c>
      <c r="G630" s="314" t="s">
        <v>731</v>
      </c>
      <c r="H630" s="612" t="s">
        <v>593</v>
      </c>
      <c r="I630" s="830"/>
      <c r="J630" s="306"/>
      <c r="K630" s="306"/>
      <c r="L630" s="306"/>
      <c r="M630" s="296"/>
      <c r="N630" s="296"/>
      <c r="O630" s="296"/>
      <c r="P630" s="296"/>
      <c r="Q630" s="296"/>
      <c r="R630" s="296"/>
      <c r="S630" s="296"/>
      <c r="T630" s="296"/>
      <c r="U630" s="296"/>
      <c r="V630" s="296"/>
      <c r="W630" s="296"/>
      <c r="X630" s="296"/>
      <c r="Y630" s="296"/>
      <c r="Z630" s="296"/>
      <c r="AA630" s="296"/>
      <c r="AB630" s="296"/>
      <c r="AC630" s="296"/>
      <c r="AD630" s="296"/>
      <c r="AE630" s="296"/>
      <c r="AF630" s="296"/>
      <c r="AG630" s="296"/>
      <c r="AH630" s="296"/>
      <c r="AI630" s="70"/>
    </row>
    <row r="631" spans="1:35" ht="15.75" customHeight="1">
      <c r="A631" s="107"/>
      <c r="B631" s="112"/>
      <c r="C631" s="112"/>
      <c r="D631" s="191">
        <v>0</v>
      </c>
      <c r="E631" s="250"/>
      <c r="F631" s="333"/>
      <c r="G631" s="333"/>
      <c r="H631" s="600"/>
      <c r="I631" s="830"/>
      <c r="J631" s="306"/>
      <c r="K631" s="306"/>
      <c r="L631" s="306"/>
      <c r="M631" s="296"/>
      <c r="N631" s="296"/>
      <c r="O631" s="296"/>
      <c r="P631" s="296"/>
      <c r="Q631" s="296"/>
      <c r="R631" s="296"/>
      <c r="S631" s="296"/>
      <c r="T631" s="296"/>
      <c r="U631" s="296"/>
      <c r="V631" s="296"/>
      <c r="W631" s="296"/>
      <c r="X631" s="296"/>
      <c r="Y631" s="296"/>
      <c r="Z631" s="296"/>
      <c r="AA631" s="296"/>
      <c r="AB631" s="296"/>
      <c r="AC631" s="296"/>
      <c r="AD631" s="296"/>
      <c r="AE631" s="296"/>
      <c r="AF631" s="296"/>
      <c r="AG631" s="296"/>
      <c r="AH631" s="296"/>
      <c r="AI631" s="70"/>
    </row>
    <row r="632" spans="1:35" ht="15.75" customHeight="1">
      <c r="A632" s="107"/>
      <c r="B632" s="621" t="s">
        <v>600</v>
      </c>
      <c r="C632" s="830"/>
      <c r="D632" s="178">
        <v>0</v>
      </c>
      <c r="E632" s="251"/>
      <c r="F632" s="334"/>
      <c r="G632" s="334"/>
      <c r="H632" s="629"/>
      <c r="I632" s="830"/>
      <c r="J632" s="306"/>
      <c r="K632" s="306"/>
      <c r="L632" s="306"/>
      <c r="M632" s="296"/>
      <c r="N632" s="296"/>
      <c r="O632" s="296"/>
      <c r="P632" s="296"/>
      <c r="Q632" s="296"/>
      <c r="R632" s="296"/>
      <c r="S632" s="296"/>
      <c r="T632" s="296"/>
      <c r="U632" s="296"/>
      <c r="V632" s="296"/>
      <c r="W632" s="296"/>
      <c r="X632" s="296"/>
      <c r="Y632" s="296"/>
      <c r="Z632" s="296"/>
      <c r="AA632" s="296"/>
      <c r="AB632" s="296"/>
      <c r="AC632" s="296"/>
      <c r="AD632" s="296"/>
      <c r="AE632" s="296"/>
      <c r="AF632" s="296"/>
      <c r="AG632" s="296"/>
      <c r="AH632" s="296"/>
      <c r="AI632" s="70"/>
    </row>
    <row r="633" spans="1:35" ht="15.75" customHeight="1">
      <c r="A633" s="107"/>
      <c r="B633" s="601" t="s">
        <v>758</v>
      </c>
      <c r="C633" s="829"/>
      <c r="D633" s="829"/>
      <c r="E633" s="829"/>
      <c r="F633" s="829"/>
      <c r="G633" s="829"/>
      <c r="H633" s="829"/>
      <c r="I633" s="830"/>
      <c r="J633" s="306"/>
      <c r="K633" s="306"/>
      <c r="L633" s="306"/>
      <c r="M633" s="296"/>
      <c r="N633" s="296"/>
      <c r="O633" s="296"/>
      <c r="P633" s="296"/>
      <c r="Q633" s="296"/>
      <c r="R633" s="296"/>
      <c r="S633" s="296"/>
      <c r="T633" s="296"/>
      <c r="U633" s="296"/>
      <c r="V633" s="296"/>
      <c r="W633" s="296"/>
      <c r="X633" s="296"/>
      <c r="Y633" s="296"/>
      <c r="Z633" s="296"/>
      <c r="AA633" s="296"/>
      <c r="AB633" s="296"/>
      <c r="AC633" s="296"/>
      <c r="AD633" s="296"/>
      <c r="AE633" s="296"/>
      <c r="AF633" s="296"/>
      <c r="AG633" s="296"/>
      <c r="AH633" s="296"/>
      <c r="AI633" s="70"/>
    </row>
    <row r="634" spans="1:35" ht="15.75" customHeight="1">
      <c r="A634" s="107"/>
      <c r="B634" s="109" t="s">
        <v>642</v>
      </c>
      <c r="C634" s="109" t="s">
        <v>616</v>
      </c>
      <c r="D634" s="175" t="s">
        <v>591</v>
      </c>
      <c r="E634" s="176" t="s">
        <v>592</v>
      </c>
      <c r="F634" s="314" t="s">
        <v>730</v>
      </c>
      <c r="G634" s="314" t="s">
        <v>731</v>
      </c>
      <c r="H634" s="607" t="s">
        <v>593</v>
      </c>
      <c r="I634" s="830"/>
      <c r="J634" s="306"/>
      <c r="K634" s="306"/>
      <c r="L634" s="306"/>
      <c r="M634" s="296"/>
      <c r="N634" s="296"/>
      <c r="O634" s="296"/>
      <c r="P634" s="296"/>
      <c r="Q634" s="296"/>
      <c r="R634" s="296"/>
      <c r="S634" s="296"/>
      <c r="T634" s="296"/>
      <c r="U634" s="296"/>
      <c r="V634" s="296"/>
      <c r="W634" s="296"/>
      <c r="X634" s="296"/>
      <c r="Y634" s="296"/>
      <c r="Z634" s="296"/>
      <c r="AA634" s="296"/>
      <c r="AB634" s="296"/>
      <c r="AC634" s="296"/>
      <c r="AD634" s="296"/>
      <c r="AE634" s="296"/>
      <c r="AF634" s="296"/>
      <c r="AG634" s="296"/>
      <c r="AH634" s="296"/>
      <c r="AI634" s="70"/>
    </row>
    <row r="635" spans="1:35" ht="15.75" customHeight="1">
      <c r="A635" s="107"/>
      <c r="B635" s="684" t="s">
        <v>672</v>
      </c>
      <c r="C635" s="137" t="s">
        <v>312</v>
      </c>
      <c r="D635" s="163">
        <v>4000</v>
      </c>
      <c r="E635" s="210">
        <f t="shared" ref="E635:E640" si="47">D635/D$640</f>
        <v>0.94674556213017746</v>
      </c>
      <c r="F635" s="117">
        <f>SUM(J635:AH635)</f>
        <v>0</v>
      </c>
      <c r="G635" s="316">
        <f>F635/D635</f>
        <v>0</v>
      </c>
      <c r="H635" s="600"/>
      <c r="I635" s="830"/>
      <c r="J635" s="306"/>
      <c r="K635" s="306"/>
      <c r="L635" s="306"/>
      <c r="M635" s="296"/>
      <c r="N635" s="296"/>
      <c r="O635" s="296"/>
      <c r="P635" s="296"/>
      <c r="Q635" s="296"/>
      <c r="R635" s="296"/>
      <c r="S635" s="296"/>
      <c r="T635" s="296"/>
      <c r="U635" s="296"/>
      <c r="V635" s="296"/>
      <c r="W635" s="296"/>
      <c r="X635" s="296"/>
      <c r="Y635" s="296"/>
      <c r="Z635" s="296"/>
      <c r="AA635" s="296"/>
      <c r="AB635" s="296"/>
      <c r="AC635" s="296"/>
      <c r="AD635" s="296"/>
      <c r="AE635" s="296"/>
      <c r="AF635" s="296"/>
      <c r="AG635" s="296"/>
      <c r="AH635" s="296"/>
      <c r="AI635" s="70"/>
    </row>
    <row r="636" spans="1:35" ht="15.75" customHeight="1">
      <c r="A636" s="107"/>
      <c r="B636" s="839"/>
      <c r="C636" s="137" t="s">
        <v>806</v>
      </c>
      <c r="D636" s="163">
        <v>150</v>
      </c>
      <c r="E636" s="210">
        <f t="shared" si="47"/>
        <v>3.5502958579881658E-2</v>
      </c>
      <c r="F636" s="117">
        <f>SUM(J636:AH636)</f>
        <v>0</v>
      </c>
      <c r="G636" s="316">
        <f>F636/D636</f>
        <v>0</v>
      </c>
      <c r="H636" s="600"/>
      <c r="I636" s="830"/>
      <c r="J636" s="306"/>
      <c r="K636" s="306"/>
      <c r="L636" s="306"/>
      <c r="M636" s="296"/>
      <c r="N636" s="296"/>
      <c r="O636" s="296"/>
      <c r="P636" s="296"/>
      <c r="Q636" s="296"/>
      <c r="R636" s="296"/>
      <c r="S636" s="296"/>
      <c r="T636" s="296"/>
      <c r="U636" s="296"/>
      <c r="V636" s="296"/>
      <c r="W636" s="296"/>
      <c r="X636" s="296"/>
      <c r="Y636" s="296"/>
      <c r="Z636" s="296"/>
      <c r="AA636" s="296"/>
      <c r="AB636" s="296"/>
      <c r="AC636" s="296"/>
      <c r="AD636" s="296"/>
      <c r="AE636" s="296"/>
      <c r="AF636" s="296"/>
      <c r="AG636" s="296"/>
      <c r="AH636" s="296"/>
      <c r="AI636" s="70"/>
    </row>
    <row r="637" spans="1:35" ht="15.75" customHeight="1">
      <c r="A637" s="107"/>
      <c r="B637" s="634" t="s">
        <v>579</v>
      </c>
      <c r="C637" s="830"/>
      <c r="D637" s="222">
        <f>SUM(D635:D636)</f>
        <v>4150</v>
      </c>
      <c r="E637" s="273">
        <f t="shared" si="47"/>
        <v>0.98224852071005919</v>
      </c>
      <c r="F637" s="339"/>
      <c r="G637" s="339"/>
      <c r="H637" s="704"/>
      <c r="I637" s="830"/>
      <c r="J637" s="306"/>
      <c r="K637" s="306"/>
      <c r="L637" s="306"/>
      <c r="M637" s="296"/>
      <c r="N637" s="296"/>
      <c r="O637" s="296"/>
      <c r="P637" s="296"/>
      <c r="Q637" s="296"/>
      <c r="R637" s="296"/>
      <c r="S637" s="296"/>
      <c r="T637" s="296"/>
      <c r="U637" s="296"/>
      <c r="V637" s="296"/>
      <c r="W637" s="296"/>
      <c r="X637" s="296"/>
      <c r="Y637" s="296"/>
      <c r="Z637" s="296"/>
      <c r="AA637" s="296"/>
      <c r="AB637" s="296"/>
      <c r="AC637" s="296"/>
      <c r="AD637" s="296"/>
      <c r="AE637" s="296"/>
      <c r="AF637" s="296"/>
      <c r="AG637" s="296"/>
      <c r="AH637" s="296"/>
      <c r="AI637" s="70"/>
    </row>
    <row r="638" spans="1:35" ht="15.75" customHeight="1">
      <c r="A638" s="107"/>
      <c r="B638" s="600" t="s">
        <v>668</v>
      </c>
      <c r="C638" s="830"/>
      <c r="D638" s="191">
        <v>75</v>
      </c>
      <c r="E638" s="210">
        <f t="shared" si="47"/>
        <v>1.7751479289940829E-2</v>
      </c>
      <c r="F638" s="117">
        <f>SUM(J638:AH638)</f>
        <v>0</v>
      </c>
      <c r="G638" s="316">
        <f>F638/D638</f>
        <v>0</v>
      </c>
      <c r="H638" s="600"/>
      <c r="I638" s="830"/>
      <c r="J638" s="306"/>
      <c r="K638" s="306"/>
      <c r="L638" s="306"/>
      <c r="M638" s="296"/>
      <c r="N638" s="296"/>
      <c r="O638" s="296"/>
      <c r="P638" s="296"/>
      <c r="Q638" s="296"/>
      <c r="R638" s="296"/>
      <c r="S638" s="296"/>
      <c r="T638" s="296"/>
      <c r="U638" s="296"/>
      <c r="V638" s="296"/>
      <c r="W638" s="296"/>
      <c r="X638" s="296"/>
      <c r="Y638" s="296"/>
      <c r="Z638" s="296"/>
      <c r="AA638" s="296"/>
      <c r="AB638" s="296"/>
      <c r="AC638" s="296"/>
      <c r="AD638" s="296"/>
      <c r="AE638" s="296"/>
      <c r="AF638" s="296"/>
      <c r="AG638" s="296"/>
      <c r="AH638" s="296"/>
      <c r="AI638" s="70"/>
    </row>
    <row r="639" spans="1:35" ht="15.75" customHeight="1">
      <c r="A639" s="107"/>
      <c r="B639" s="618" t="s">
        <v>822</v>
      </c>
      <c r="C639" s="830"/>
      <c r="D639" s="189">
        <f>D637+D638</f>
        <v>4225</v>
      </c>
      <c r="E639" s="190">
        <f t="shared" si="47"/>
        <v>1</v>
      </c>
      <c r="F639" s="320"/>
      <c r="G639" s="320"/>
      <c r="H639" s="613"/>
      <c r="I639" s="830"/>
      <c r="J639" s="306"/>
      <c r="K639" s="306"/>
      <c r="L639" s="306"/>
      <c r="M639" s="296"/>
      <c r="N639" s="296"/>
      <c r="O639" s="296"/>
      <c r="P639" s="296"/>
      <c r="Q639" s="296"/>
      <c r="R639" s="296"/>
      <c r="S639" s="296"/>
      <c r="T639" s="296"/>
      <c r="U639" s="296"/>
      <c r="V639" s="296"/>
      <c r="W639" s="296"/>
      <c r="X639" s="296"/>
      <c r="Y639" s="296"/>
      <c r="Z639" s="296"/>
      <c r="AA639" s="296"/>
      <c r="AB639" s="296"/>
      <c r="AC639" s="296"/>
      <c r="AD639" s="296"/>
      <c r="AE639" s="296"/>
      <c r="AF639" s="296"/>
      <c r="AG639" s="296"/>
      <c r="AH639" s="296"/>
      <c r="AI639" s="70"/>
    </row>
    <row r="640" spans="1:35" ht="15.75" customHeight="1">
      <c r="A640" s="107"/>
      <c r="B640" s="621" t="s">
        <v>1034</v>
      </c>
      <c r="C640" s="830"/>
      <c r="D640" s="178">
        <f>D639</f>
        <v>4225</v>
      </c>
      <c r="E640" s="193">
        <f t="shared" si="47"/>
        <v>1</v>
      </c>
      <c r="F640" s="321"/>
      <c r="G640" s="321"/>
      <c r="H640" s="629"/>
      <c r="I640" s="830"/>
      <c r="J640" s="306"/>
      <c r="K640" s="306"/>
      <c r="L640" s="306"/>
      <c r="M640" s="296"/>
      <c r="N640" s="296"/>
      <c r="O640" s="296"/>
      <c r="P640" s="296"/>
      <c r="Q640" s="296"/>
      <c r="R640" s="296"/>
      <c r="S640" s="296"/>
      <c r="T640" s="296"/>
      <c r="U640" s="296"/>
      <c r="V640" s="296"/>
      <c r="W640" s="296"/>
      <c r="X640" s="296"/>
      <c r="Y640" s="296"/>
      <c r="Z640" s="296"/>
      <c r="AA640" s="296"/>
      <c r="AB640" s="296"/>
      <c r="AC640" s="296"/>
      <c r="AD640" s="296"/>
      <c r="AE640" s="296"/>
      <c r="AF640" s="296"/>
      <c r="AG640" s="296"/>
      <c r="AH640" s="296"/>
      <c r="AI640" s="70"/>
    </row>
    <row r="641" spans="1:35" ht="15.75" customHeight="1">
      <c r="A641" s="107"/>
      <c r="B641" s="112"/>
      <c r="C641" s="112"/>
      <c r="D641" s="85"/>
      <c r="E641" s="112"/>
      <c r="F641" s="118"/>
      <c r="G641" s="118"/>
      <c r="H641" s="600"/>
      <c r="I641" s="830"/>
      <c r="J641" s="306"/>
      <c r="K641" s="306"/>
      <c r="L641" s="306"/>
      <c r="M641" s="296"/>
      <c r="N641" s="296"/>
      <c r="O641" s="296"/>
      <c r="P641" s="296"/>
      <c r="Q641" s="296"/>
      <c r="R641" s="296"/>
      <c r="S641" s="296"/>
      <c r="T641" s="296"/>
      <c r="U641" s="296"/>
      <c r="V641" s="296"/>
      <c r="W641" s="296"/>
      <c r="X641" s="296"/>
      <c r="Y641" s="296"/>
      <c r="Z641" s="296"/>
      <c r="AA641" s="296"/>
      <c r="AB641" s="296"/>
      <c r="AC641" s="296"/>
      <c r="AD641" s="296"/>
      <c r="AE641" s="296"/>
      <c r="AF641" s="296"/>
      <c r="AG641" s="296"/>
      <c r="AH641" s="296"/>
      <c r="AI641" s="70"/>
    </row>
    <row r="642" spans="1:35" ht="15.75" customHeight="1">
      <c r="A642" s="107"/>
      <c r="B642" s="603" t="s">
        <v>1103</v>
      </c>
      <c r="C642" s="829"/>
      <c r="D642" s="829"/>
      <c r="E642" s="829"/>
      <c r="F642" s="829"/>
      <c r="G642" s="829"/>
      <c r="H642" s="829"/>
      <c r="I642" s="830"/>
      <c r="J642" s="306"/>
      <c r="K642" s="306"/>
      <c r="L642" s="306"/>
      <c r="M642" s="296"/>
      <c r="N642" s="296"/>
      <c r="O642" s="296"/>
      <c r="P642" s="296"/>
      <c r="Q642" s="296"/>
      <c r="R642" s="296"/>
      <c r="S642" s="296"/>
      <c r="T642" s="296"/>
      <c r="U642" s="296"/>
      <c r="V642" s="296"/>
      <c r="W642" s="296"/>
      <c r="X642" s="296"/>
      <c r="Y642" s="296"/>
      <c r="Z642" s="296"/>
      <c r="AA642" s="296"/>
      <c r="AB642" s="296"/>
      <c r="AC642" s="296"/>
      <c r="AD642" s="296"/>
      <c r="AE642" s="296"/>
      <c r="AF642" s="296"/>
      <c r="AG642" s="296"/>
      <c r="AH642" s="296"/>
      <c r="AI642" s="70"/>
    </row>
    <row r="643" spans="1:35" ht="15.75" customHeight="1">
      <c r="A643" s="107"/>
      <c r="B643" s="601" t="s">
        <v>613</v>
      </c>
      <c r="C643" s="829"/>
      <c r="D643" s="829"/>
      <c r="E643" s="829"/>
      <c r="F643" s="829"/>
      <c r="G643" s="829"/>
      <c r="H643" s="829"/>
      <c r="I643" s="830"/>
      <c r="J643" s="306"/>
      <c r="K643" s="306"/>
      <c r="L643" s="306"/>
      <c r="M643" s="296"/>
      <c r="N643" s="296"/>
      <c r="O643" s="296"/>
      <c r="P643" s="296"/>
      <c r="Q643" s="296"/>
      <c r="R643" s="296"/>
      <c r="S643" s="296"/>
      <c r="T643" s="296"/>
      <c r="U643" s="296"/>
      <c r="V643" s="296"/>
      <c r="W643" s="296"/>
      <c r="X643" s="296"/>
      <c r="Y643" s="296"/>
      <c r="Z643" s="296"/>
      <c r="AA643" s="296"/>
      <c r="AB643" s="296"/>
      <c r="AC643" s="296"/>
      <c r="AD643" s="296"/>
      <c r="AE643" s="296"/>
      <c r="AF643" s="296"/>
      <c r="AG643" s="296"/>
      <c r="AH643" s="296"/>
      <c r="AI643" s="70"/>
    </row>
    <row r="644" spans="1:35" ht="15.75" customHeight="1">
      <c r="A644" s="107"/>
      <c r="B644" s="274" t="s">
        <v>754</v>
      </c>
      <c r="C644" s="274"/>
      <c r="D644" s="275"/>
      <c r="E644" s="274"/>
      <c r="F644" s="340"/>
      <c r="G644" s="340"/>
      <c r="H644" s="604"/>
      <c r="I644" s="830"/>
      <c r="J644" s="306"/>
      <c r="K644" s="306"/>
      <c r="L644" s="306"/>
      <c r="M644" s="296"/>
      <c r="N644" s="296"/>
      <c r="O644" s="296"/>
      <c r="P644" s="296"/>
      <c r="Q644" s="296"/>
      <c r="R644" s="296"/>
      <c r="S644" s="296"/>
      <c r="T644" s="296"/>
      <c r="U644" s="296"/>
      <c r="V644" s="296"/>
      <c r="W644" s="296"/>
      <c r="X644" s="296"/>
      <c r="Y644" s="296"/>
      <c r="Z644" s="296"/>
      <c r="AA644" s="296"/>
      <c r="AB644" s="296"/>
      <c r="AC644" s="296"/>
      <c r="AD644" s="296"/>
      <c r="AE644" s="296"/>
      <c r="AF644" s="296"/>
      <c r="AG644" s="296"/>
      <c r="AH644" s="296"/>
      <c r="AI644" s="70"/>
    </row>
    <row r="645" spans="1:35" ht="15.75" customHeight="1">
      <c r="A645" s="107"/>
      <c r="B645" s="109" t="s">
        <v>589</v>
      </c>
      <c r="C645" s="109" t="s">
        <v>590</v>
      </c>
      <c r="D645" s="175" t="s">
        <v>591</v>
      </c>
      <c r="E645" s="176" t="s">
        <v>592</v>
      </c>
      <c r="F645" s="314" t="s">
        <v>730</v>
      </c>
      <c r="G645" s="314" t="s">
        <v>731</v>
      </c>
      <c r="H645" s="607" t="s">
        <v>593</v>
      </c>
      <c r="I645" s="830"/>
      <c r="J645" s="306"/>
      <c r="K645" s="306"/>
      <c r="L645" s="306"/>
      <c r="M645" s="296"/>
      <c r="N645" s="296"/>
      <c r="O645" s="296"/>
      <c r="P645" s="296"/>
      <c r="Q645" s="296"/>
      <c r="R645" s="296"/>
      <c r="S645" s="296"/>
      <c r="T645" s="296"/>
      <c r="U645" s="296"/>
      <c r="V645" s="296"/>
      <c r="W645" s="296"/>
      <c r="X645" s="296"/>
      <c r="Y645" s="296"/>
      <c r="Z645" s="296"/>
      <c r="AA645" s="296"/>
      <c r="AB645" s="296"/>
      <c r="AC645" s="296"/>
      <c r="AD645" s="296"/>
      <c r="AE645" s="296"/>
      <c r="AF645" s="296"/>
      <c r="AG645" s="296"/>
      <c r="AH645" s="296"/>
      <c r="AI645" s="70"/>
    </row>
    <row r="646" spans="1:35" ht="15.75" customHeight="1">
      <c r="A646" s="107"/>
      <c r="B646" s="112"/>
      <c r="C646" s="194"/>
      <c r="D646" s="191">
        <v>0</v>
      </c>
      <c r="E646" s="210"/>
      <c r="F646" s="326"/>
      <c r="G646" s="326"/>
      <c r="H646" s="616"/>
      <c r="I646" s="830"/>
      <c r="J646" s="306"/>
      <c r="K646" s="306"/>
      <c r="L646" s="306"/>
      <c r="M646" s="296"/>
      <c r="N646" s="296"/>
      <c r="O646" s="296"/>
      <c r="P646" s="296"/>
      <c r="Q646" s="296"/>
      <c r="R646" s="296"/>
      <c r="S646" s="296"/>
      <c r="T646" s="296"/>
      <c r="U646" s="296"/>
      <c r="V646" s="296"/>
      <c r="W646" s="296"/>
      <c r="X646" s="296"/>
      <c r="Y646" s="296"/>
      <c r="Z646" s="296"/>
      <c r="AA646" s="296"/>
      <c r="AB646" s="296"/>
      <c r="AC646" s="296"/>
      <c r="AD646" s="296"/>
      <c r="AE646" s="296"/>
      <c r="AF646" s="296"/>
      <c r="AG646" s="296"/>
      <c r="AH646" s="296"/>
      <c r="AI646" s="70"/>
    </row>
    <row r="647" spans="1:35" ht="15.75" customHeight="1">
      <c r="A647" s="107"/>
      <c r="B647" s="621" t="s">
        <v>600</v>
      </c>
      <c r="C647" s="830"/>
      <c r="D647" s="178">
        <v>0</v>
      </c>
      <c r="E647" s="276"/>
      <c r="F647" s="341"/>
      <c r="G647" s="341"/>
      <c r="H647" s="621"/>
      <c r="I647" s="830"/>
      <c r="J647" s="306"/>
      <c r="K647" s="306"/>
      <c r="L647" s="306"/>
      <c r="M647" s="296"/>
      <c r="N647" s="296"/>
      <c r="O647" s="296"/>
      <c r="P647" s="296"/>
      <c r="Q647" s="296"/>
      <c r="R647" s="296"/>
      <c r="S647" s="296"/>
      <c r="T647" s="296"/>
      <c r="U647" s="296"/>
      <c r="V647" s="296"/>
      <c r="W647" s="296"/>
      <c r="X647" s="296"/>
      <c r="Y647" s="296"/>
      <c r="Z647" s="296"/>
      <c r="AA647" s="296"/>
      <c r="AB647" s="296"/>
      <c r="AC647" s="296"/>
      <c r="AD647" s="296"/>
      <c r="AE647" s="296"/>
      <c r="AF647" s="296"/>
      <c r="AG647" s="296"/>
      <c r="AH647" s="296"/>
      <c r="AI647" s="70"/>
    </row>
    <row r="648" spans="1:35" ht="15.75" customHeight="1">
      <c r="A648" s="107"/>
      <c r="B648" s="604" t="s">
        <v>758</v>
      </c>
      <c r="C648" s="829"/>
      <c r="D648" s="829"/>
      <c r="E648" s="829"/>
      <c r="F648" s="829"/>
      <c r="G648" s="829"/>
      <c r="H648" s="829"/>
      <c r="I648" s="830"/>
      <c r="J648" s="306"/>
      <c r="K648" s="306"/>
      <c r="L648" s="306"/>
      <c r="M648" s="296"/>
      <c r="N648" s="296"/>
      <c r="O648" s="296"/>
      <c r="P648" s="296"/>
      <c r="Q648" s="296"/>
      <c r="R648" s="296"/>
      <c r="S648" s="296"/>
      <c r="T648" s="296"/>
      <c r="U648" s="296"/>
      <c r="V648" s="296"/>
      <c r="W648" s="296"/>
      <c r="X648" s="296"/>
      <c r="Y648" s="296"/>
      <c r="Z648" s="296"/>
      <c r="AA648" s="296"/>
      <c r="AB648" s="296"/>
      <c r="AC648" s="296"/>
      <c r="AD648" s="296"/>
      <c r="AE648" s="296"/>
      <c r="AF648" s="296"/>
      <c r="AG648" s="296"/>
      <c r="AH648" s="296"/>
      <c r="AI648" s="70"/>
    </row>
    <row r="649" spans="1:35" ht="15.75" customHeight="1">
      <c r="A649" s="107"/>
      <c r="B649" s="109" t="s">
        <v>642</v>
      </c>
      <c r="C649" s="109" t="s">
        <v>616</v>
      </c>
      <c r="D649" s="175" t="s">
        <v>1104</v>
      </c>
      <c r="E649" s="176" t="s">
        <v>592</v>
      </c>
      <c r="F649" s="314" t="s">
        <v>730</v>
      </c>
      <c r="G649" s="314" t="s">
        <v>731</v>
      </c>
      <c r="H649" s="607" t="s">
        <v>593</v>
      </c>
      <c r="I649" s="830"/>
      <c r="J649" s="306"/>
      <c r="K649" s="306"/>
      <c r="L649" s="306"/>
      <c r="M649" s="296"/>
      <c r="N649" s="296"/>
      <c r="O649" s="296"/>
      <c r="P649" s="296"/>
      <c r="Q649" s="296"/>
      <c r="R649" s="296"/>
      <c r="S649" s="296"/>
      <c r="T649" s="296"/>
      <c r="U649" s="296"/>
      <c r="V649" s="296"/>
      <c r="W649" s="296"/>
      <c r="X649" s="296"/>
      <c r="Y649" s="296"/>
      <c r="Z649" s="296"/>
      <c r="AA649" s="296"/>
      <c r="AB649" s="296"/>
      <c r="AC649" s="296"/>
      <c r="AD649" s="296"/>
      <c r="AE649" s="296"/>
      <c r="AF649" s="296"/>
      <c r="AG649" s="296"/>
      <c r="AH649" s="296"/>
      <c r="AI649" s="70"/>
    </row>
    <row r="650" spans="1:35" ht="15.75" customHeight="1">
      <c r="A650" s="107"/>
      <c r="B650" s="632" t="s">
        <v>672</v>
      </c>
      <c r="C650" s="194" t="s">
        <v>312</v>
      </c>
      <c r="D650" s="191">
        <v>4500</v>
      </c>
      <c r="E650" s="210">
        <f>D650/D$699</f>
        <v>1.7920504641410703E-2</v>
      </c>
      <c r="F650" s="117">
        <f>SUM(J650:AH650)</f>
        <v>0</v>
      </c>
      <c r="G650" s="316">
        <f>F650/D650</f>
        <v>0</v>
      </c>
      <c r="H650" s="600" t="s">
        <v>1032</v>
      </c>
      <c r="I650" s="830"/>
      <c r="J650" s="306"/>
      <c r="K650" s="306"/>
      <c r="L650" s="306"/>
      <c r="M650" s="296"/>
      <c r="N650" s="296"/>
      <c r="O650" s="296"/>
      <c r="P650" s="296"/>
      <c r="Q650" s="296"/>
      <c r="R650" s="296"/>
      <c r="S650" s="296"/>
      <c r="T650" s="296"/>
      <c r="U650" s="296"/>
      <c r="V650" s="296"/>
      <c r="W650" s="296"/>
      <c r="X650" s="296"/>
      <c r="Y650" s="296"/>
      <c r="Z650" s="296"/>
      <c r="AA650" s="296"/>
      <c r="AB650" s="296"/>
      <c r="AC650" s="296"/>
      <c r="AD650" s="296"/>
      <c r="AE650" s="296"/>
      <c r="AF650" s="296"/>
      <c r="AG650" s="296"/>
      <c r="AH650" s="296"/>
      <c r="AI650" s="70"/>
    </row>
    <row r="651" spans="1:35" ht="15.75" customHeight="1">
      <c r="A651" s="107"/>
      <c r="B651" s="849"/>
      <c r="C651" s="194" t="s">
        <v>1105</v>
      </c>
      <c r="D651" s="191">
        <v>1200</v>
      </c>
      <c r="E651" s="210">
        <f>D651/D$699</f>
        <v>4.7788012377095205E-3</v>
      </c>
      <c r="F651" s="117">
        <f>SUM(J651:AH651)</f>
        <v>0</v>
      </c>
      <c r="G651" s="316">
        <f>F651/D651</f>
        <v>0</v>
      </c>
      <c r="H651" s="600"/>
      <c r="I651" s="830"/>
      <c r="J651" s="306"/>
      <c r="K651" s="306"/>
      <c r="L651" s="306"/>
      <c r="M651" s="296"/>
      <c r="N651" s="296"/>
      <c r="O651" s="296"/>
      <c r="P651" s="296"/>
      <c r="Q651" s="296"/>
      <c r="R651" s="296"/>
      <c r="S651" s="296"/>
      <c r="T651" s="296"/>
      <c r="U651" s="296"/>
      <c r="V651" s="296"/>
      <c r="W651" s="296"/>
      <c r="X651" s="296"/>
      <c r="Y651" s="296"/>
      <c r="Z651" s="296"/>
      <c r="AA651" s="296"/>
      <c r="AB651" s="296"/>
      <c r="AC651" s="296"/>
      <c r="AD651" s="296"/>
      <c r="AE651" s="296"/>
      <c r="AF651" s="296"/>
      <c r="AG651" s="296"/>
      <c r="AH651" s="296"/>
      <c r="AI651" s="70"/>
    </row>
    <row r="652" spans="1:35" ht="15.75" customHeight="1">
      <c r="A652" s="107"/>
      <c r="B652" s="849"/>
      <c r="C652" s="194" t="s">
        <v>1106</v>
      </c>
      <c r="D652" s="191">
        <v>400</v>
      </c>
      <c r="E652" s="210">
        <f>D652/D$699</f>
        <v>1.5929337459031736E-3</v>
      </c>
      <c r="F652" s="117">
        <f>SUM(J652:AH652)</f>
        <v>0</v>
      </c>
      <c r="G652" s="316">
        <f>F652/D652</f>
        <v>0</v>
      </c>
      <c r="H652" s="600" t="s">
        <v>1107</v>
      </c>
      <c r="I652" s="830"/>
      <c r="J652" s="306"/>
      <c r="K652" s="306"/>
      <c r="L652" s="306"/>
      <c r="M652" s="296"/>
      <c r="N652" s="296"/>
      <c r="O652" s="296"/>
      <c r="P652" s="296"/>
      <c r="Q652" s="296"/>
      <c r="R652" s="296"/>
      <c r="S652" s="296"/>
      <c r="T652" s="296"/>
      <c r="U652" s="296"/>
      <c r="V652" s="296"/>
      <c r="W652" s="296"/>
      <c r="X652" s="296"/>
      <c r="Y652" s="296"/>
      <c r="Z652" s="296"/>
      <c r="AA652" s="296"/>
      <c r="AB652" s="296"/>
      <c r="AC652" s="296"/>
      <c r="AD652" s="296"/>
      <c r="AE652" s="296"/>
      <c r="AF652" s="296"/>
      <c r="AG652" s="296"/>
      <c r="AH652" s="296"/>
      <c r="AI652" s="70"/>
    </row>
    <row r="653" spans="1:35" ht="15.75" customHeight="1">
      <c r="A653" s="107"/>
      <c r="B653" s="839"/>
      <c r="C653" s="194" t="s">
        <v>738</v>
      </c>
      <c r="D653" s="191">
        <v>1000</v>
      </c>
      <c r="E653" s="210">
        <f>D653/D$699</f>
        <v>3.9823343647579336E-3</v>
      </c>
      <c r="F653" s="117">
        <f>SUM(J653:AH653)</f>
        <v>0</v>
      </c>
      <c r="G653" s="316">
        <f>F653/D653</f>
        <v>0</v>
      </c>
      <c r="H653" s="600" t="s">
        <v>1108</v>
      </c>
      <c r="I653" s="830"/>
      <c r="J653" s="306"/>
      <c r="K653" s="306"/>
      <c r="L653" s="306"/>
      <c r="M653" s="296"/>
      <c r="N653" s="296"/>
      <c r="O653" s="296"/>
      <c r="P653" s="296"/>
      <c r="Q653" s="296"/>
      <c r="R653" s="296"/>
      <c r="S653" s="296"/>
      <c r="T653" s="296"/>
      <c r="U653" s="296"/>
      <c r="V653" s="296"/>
      <c r="W653" s="296"/>
      <c r="X653" s="296"/>
      <c r="Y653" s="296"/>
      <c r="Z653" s="296"/>
      <c r="AA653" s="296"/>
      <c r="AB653" s="296"/>
      <c r="AC653" s="296"/>
      <c r="AD653" s="296"/>
      <c r="AE653" s="296"/>
      <c r="AF653" s="296"/>
      <c r="AG653" s="296"/>
      <c r="AH653" s="296"/>
      <c r="AI653" s="70"/>
    </row>
    <row r="654" spans="1:35" ht="15.75" customHeight="1">
      <c r="A654" s="107"/>
      <c r="B654" s="594" t="s">
        <v>579</v>
      </c>
      <c r="C654" s="830"/>
      <c r="D654" s="192">
        <f>SUM(D650:D653)</f>
        <v>7100</v>
      </c>
      <c r="E654" s="277">
        <f>D654/D$699</f>
        <v>2.8274573989781331E-2</v>
      </c>
      <c r="F654" s="342"/>
      <c r="G654" s="342"/>
      <c r="H654" s="594"/>
      <c r="I654" s="830"/>
      <c r="J654" s="306"/>
      <c r="K654" s="306"/>
      <c r="L654" s="306"/>
      <c r="M654" s="296"/>
      <c r="N654" s="296"/>
      <c r="O654" s="296"/>
      <c r="P654" s="296"/>
      <c r="Q654" s="296"/>
      <c r="R654" s="296"/>
      <c r="S654" s="296"/>
      <c r="T654" s="296"/>
      <c r="U654" s="296"/>
      <c r="V654" s="296"/>
      <c r="W654" s="296"/>
      <c r="X654" s="296"/>
      <c r="Y654" s="296"/>
      <c r="Z654" s="296"/>
      <c r="AA654" s="296"/>
      <c r="AB654" s="296"/>
      <c r="AC654" s="296"/>
      <c r="AD654" s="296"/>
      <c r="AE654" s="296"/>
      <c r="AF654" s="296"/>
      <c r="AG654" s="296"/>
      <c r="AH654" s="296"/>
      <c r="AI654" s="70"/>
    </row>
    <row r="655" spans="1:35" ht="15.75" customHeight="1">
      <c r="A655" s="107"/>
      <c r="B655" s="637" t="s">
        <v>704</v>
      </c>
      <c r="C655" s="829"/>
      <c r="D655" s="829"/>
      <c r="E655" s="829"/>
      <c r="F655" s="829"/>
      <c r="G655" s="829"/>
      <c r="H655" s="829"/>
      <c r="I655" s="830"/>
      <c r="J655" s="306"/>
      <c r="K655" s="306"/>
      <c r="L655" s="306"/>
      <c r="M655" s="296"/>
      <c r="N655" s="296"/>
      <c r="O655" s="296"/>
      <c r="P655" s="296"/>
      <c r="Q655" s="296"/>
      <c r="R655" s="296"/>
      <c r="S655" s="296"/>
      <c r="T655" s="296"/>
      <c r="U655" s="296"/>
      <c r="V655" s="296"/>
      <c r="W655" s="296"/>
      <c r="X655" s="296"/>
      <c r="Y655" s="296"/>
      <c r="Z655" s="296"/>
      <c r="AA655" s="296"/>
      <c r="AB655" s="296"/>
      <c r="AC655" s="296"/>
      <c r="AD655" s="296"/>
      <c r="AE655" s="296"/>
      <c r="AF655" s="296"/>
      <c r="AG655" s="296"/>
      <c r="AH655" s="296"/>
      <c r="AI655" s="70"/>
    </row>
    <row r="656" spans="1:35" ht="15.75" customHeight="1">
      <c r="A656" s="107"/>
      <c r="B656" s="109" t="s">
        <v>642</v>
      </c>
      <c r="C656" s="203" t="s">
        <v>616</v>
      </c>
      <c r="D656" s="175" t="s">
        <v>591</v>
      </c>
      <c r="E656" s="176" t="s">
        <v>592</v>
      </c>
      <c r="F656" s="314" t="s">
        <v>730</v>
      </c>
      <c r="G656" s="314" t="s">
        <v>731</v>
      </c>
      <c r="H656" s="628" t="s">
        <v>593</v>
      </c>
      <c r="I656" s="830"/>
      <c r="J656" s="306"/>
      <c r="K656" s="306"/>
      <c r="L656" s="306"/>
      <c r="M656" s="296"/>
      <c r="N656" s="296"/>
      <c r="O656" s="296"/>
      <c r="P656" s="296"/>
      <c r="Q656" s="296"/>
      <c r="R656" s="296"/>
      <c r="S656" s="296"/>
      <c r="T656" s="296"/>
      <c r="U656" s="296"/>
      <c r="V656" s="296"/>
      <c r="W656" s="296"/>
      <c r="X656" s="296"/>
      <c r="Y656" s="296"/>
      <c r="Z656" s="296"/>
      <c r="AA656" s="296"/>
      <c r="AB656" s="296"/>
      <c r="AC656" s="296"/>
      <c r="AD656" s="296"/>
      <c r="AE656" s="296"/>
      <c r="AF656" s="296"/>
      <c r="AG656" s="296"/>
      <c r="AH656" s="296"/>
      <c r="AI656" s="70"/>
    </row>
    <row r="657" spans="1:35" ht="15.75" customHeight="1">
      <c r="A657" s="107"/>
      <c r="B657" s="638" t="s">
        <v>1109</v>
      </c>
      <c r="C657" s="194" t="s">
        <v>736</v>
      </c>
      <c r="D657" s="191">
        <v>2300</v>
      </c>
      <c r="E657" s="210">
        <f t="shared" ref="E657:E667" si="48">D657/D$699</f>
        <v>9.1593690389432485E-3</v>
      </c>
      <c r="F657" s="117">
        <f t="shared" ref="F657:F666" si="49">SUM(J657:AH657)</f>
        <v>0</v>
      </c>
      <c r="G657" s="316">
        <f t="shared" ref="G657:G666" si="50">F657/D657</f>
        <v>0</v>
      </c>
      <c r="H657" s="616" t="s">
        <v>1110</v>
      </c>
      <c r="I657" s="830"/>
      <c r="J657" s="306"/>
      <c r="K657" s="306"/>
      <c r="L657" s="306"/>
      <c r="M657" s="296"/>
      <c r="N657" s="296"/>
      <c r="O657" s="296"/>
      <c r="P657" s="296"/>
      <c r="Q657" s="296"/>
      <c r="R657" s="296"/>
      <c r="S657" s="296"/>
      <c r="T657" s="296"/>
      <c r="U657" s="296"/>
      <c r="V657" s="296"/>
      <c r="W657" s="296"/>
      <c r="X657" s="296"/>
      <c r="Y657" s="296"/>
      <c r="Z657" s="296"/>
      <c r="AA657" s="296"/>
      <c r="AB657" s="296"/>
      <c r="AC657" s="296"/>
      <c r="AD657" s="296"/>
      <c r="AE657" s="296"/>
      <c r="AF657" s="296"/>
      <c r="AG657" s="296"/>
      <c r="AH657" s="296"/>
      <c r="AI657" s="70"/>
    </row>
    <row r="658" spans="1:35" ht="15.75" customHeight="1">
      <c r="A658" s="107"/>
      <c r="B658" s="839"/>
      <c r="C658" s="194" t="s">
        <v>875</v>
      </c>
      <c r="D658" s="191">
        <v>200</v>
      </c>
      <c r="E658" s="210">
        <f t="shared" si="48"/>
        <v>7.9646687295158679E-4</v>
      </c>
      <c r="F658" s="117">
        <f t="shared" si="49"/>
        <v>0</v>
      </c>
      <c r="G658" s="316">
        <f t="shared" si="50"/>
        <v>0</v>
      </c>
      <c r="H658" s="616" t="s">
        <v>1111</v>
      </c>
      <c r="I658" s="830"/>
      <c r="J658" s="306"/>
      <c r="K658" s="306"/>
      <c r="L658" s="306"/>
      <c r="M658" s="296"/>
      <c r="N658" s="296"/>
      <c r="O658" s="296"/>
      <c r="P658" s="296"/>
      <c r="Q658" s="296"/>
      <c r="R658" s="296"/>
      <c r="S658" s="296"/>
      <c r="T658" s="296"/>
      <c r="U658" s="296"/>
      <c r="V658" s="296"/>
      <c r="W658" s="296"/>
      <c r="X658" s="296"/>
      <c r="Y658" s="296"/>
      <c r="Z658" s="296"/>
      <c r="AA658" s="296"/>
      <c r="AB658" s="296"/>
      <c r="AC658" s="296"/>
      <c r="AD658" s="296"/>
      <c r="AE658" s="296"/>
      <c r="AF658" s="296"/>
      <c r="AG658" s="296"/>
      <c r="AH658" s="296"/>
      <c r="AI658" s="70"/>
    </row>
    <row r="659" spans="1:35" ht="15.75" customHeight="1">
      <c r="A659" s="107"/>
      <c r="B659" s="632" t="s">
        <v>1112</v>
      </c>
      <c r="C659" s="194" t="s">
        <v>736</v>
      </c>
      <c r="D659" s="191">
        <v>1000</v>
      </c>
      <c r="E659" s="210">
        <f t="shared" si="48"/>
        <v>3.9823343647579336E-3</v>
      </c>
      <c r="F659" s="117">
        <f t="shared" si="49"/>
        <v>0</v>
      </c>
      <c r="G659" s="316">
        <f t="shared" si="50"/>
        <v>0</v>
      </c>
      <c r="H659" s="702" t="s">
        <v>1113</v>
      </c>
      <c r="I659" s="830"/>
      <c r="J659" s="306"/>
      <c r="K659" s="306"/>
      <c r="L659" s="306"/>
      <c r="M659" s="296"/>
      <c r="N659" s="296"/>
      <c r="O659" s="296"/>
      <c r="P659" s="296"/>
      <c r="Q659" s="296"/>
      <c r="R659" s="296"/>
      <c r="S659" s="296"/>
      <c r="T659" s="296"/>
      <c r="U659" s="296"/>
      <c r="V659" s="296"/>
      <c r="W659" s="296"/>
      <c r="X659" s="296"/>
      <c r="Y659" s="296"/>
      <c r="Z659" s="296"/>
      <c r="AA659" s="296"/>
      <c r="AB659" s="296"/>
      <c r="AC659" s="296"/>
      <c r="AD659" s="296"/>
      <c r="AE659" s="296"/>
      <c r="AF659" s="296"/>
      <c r="AG659" s="296"/>
      <c r="AH659" s="296"/>
      <c r="AI659" s="70"/>
    </row>
    <row r="660" spans="1:35" ht="15.75" customHeight="1">
      <c r="A660" s="107"/>
      <c r="B660" s="849"/>
      <c r="C660" s="194" t="s">
        <v>875</v>
      </c>
      <c r="D660" s="191">
        <v>620</v>
      </c>
      <c r="E660" s="210">
        <f t="shared" si="48"/>
        <v>2.469047306149919E-3</v>
      </c>
      <c r="F660" s="117">
        <f t="shared" si="49"/>
        <v>0</v>
      </c>
      <c r="G660" s="316">
        <f t="shared" si="50"/>
        <v>0</v>
      </c>
      <c r="H660" s="702" t="s">
        <v>1114</v>
      </c>
      <c r="I660" s="830"/>
      <c r="J660" s="306"/>
      <c r="K660" s="306"/>
      <c r="L660" s="306"/>
      <c r="M660" s="296"/>
      <c r="N660" s="296"/>
      <c r="O660" s="296"/>
      <c r="P660" s="296"/>
      <c r="Q660" s="296"/>
      <c r="R660" s="296"/>
      <c r="S660" s="296"/>
      <c r="T660" s="296"/>
      <c r="U660" s="296"/>
      <c r="V660" s="296"/>
      <c r="W660" s="296"/>
      <c r="X660" s="296"/>
      <c r="Y660" s="296"/>
      <c r="Z660" s="296"/>
      <c r="AA660" s="296"/>
      <c r="AB660" s="296"/>
      <c r="AC660" s="296"/>
      <c r="AD660" s="296"/>
      <c r="AE660" s="296"/>
      <c r="AF660" s="296"/>
      <c r="AG660" s="296"/>
      <c r="AH660" s="296"/>
      <c r="AI660" s="70"/>
    </row>
    <row r="661" spans="1:35" ht="15.75" customHeight="1">
      <c r="A661" s="107"/>
      <c r="B661" s="839"/>
      <c r="C661" s="194" t="s">
        <v>1115</v>
      </c>
      <c r="D661" s="191">
        <v>6000</v>
      </c>
      <c r="E661" s="210">
        <f t="shared" si="48"/>
        <v>2.3894006188547603E-2</v>
      </c>
      <c r="F661" s="117">
        <f t="shared" si="49"/>
        <v>0</v>
      </c>
      <c r="G661" s="316">
        <f t="shared" si="50"/>
        <v>0</v>
      </c>
      <c r="H661" s="702" t="s">
        <v>1116</v>
      </c>
      <c r="I661" s="830"/>
      <c r="J661" s="306"/>
      <c r="K661" s="306"/>
      <c r="L661" s="306"/>
      <c r="M661" s="296"/>
      <c r="N661" s="296"/>
      <c r="O661" s="296"/>
      <c r="P661" s="296"/>
      <c r="Q661" s="296"/>
      <c r="R661" s="296"/>
      <c r="S661" s="296"/>
      <c r="T661" s="296"/>
      <c r="U661" s="296"/>
      <c r="V661" s="296"/>
      <c r="W661" s="296"/>
      <c r="X661" s="296"/>
      <c r="Y661" s="296"/>
      <c r="Z661" s="296"/>
      <c r="AA661" s="296"/>
      <c r="AB661" s="296"/>
      <c r="AC661" s="296"/>
      <c r="AD661" s="296"/>
      <c r="AE661" s="296"/>
      <c r="AF661" s="296"/>
      <c r="AG661" s="296"/>
      <c r="AH661" s="296"/>
      <c r="AI661" s="70"/>
    </row>
    <row r="662" spans="1:35" ht="15.75" customHeight="1">
      <c r="A662" s="107"/>
      <c r="B662" s="632" t="s">
        <v>1117</v>
      </c>
      <c r="C662" s="194" t="s">
        <v>1118</v>
      </c>
      <c r="D662" s="191">
        <v>5000</v>
      </c>
      <c r="E662" s="210">
        <f t="shared" si="48"/>
        <v>1.9911671823789671E-2</v>
      </c>
      <c r="F662" s="117">
        <f t="shared" si="49"/>
        <v>0</v>
      </c>
      <c r="G662" s="316">
        <f t="shared" si="50"/>
        <v>0</v>
      </c>
      <c r="H662" s="616" t="s">
        <v>1119</v>
      </c>
      <c r="I662" s="830"/>
      <c r="J662" s="306"/>
      <c r="K662" s="306"/>
      <c r="L662" s="306"/>
      <c r="M662" s="296"/>
      <c r="N662" s="296"/>
      <c r="O662" s="296"/>
      <c r="P662" s="296"/>
      <c r="Q662" s="296"/>
      <c r="R662" s="296"/>
      <c r="S662" s="296"/>
      <c r="T662" s="296"/>
      <c r="U662" s="296"/>
      <c r="V662" s="296"/>
      <c r="W662" s="296"/>
      <c r="X662" s="296"/>
      <c r="Y662" s="296"/>
      <c r="Z662" s="296"/>
      <c r="AA662" s="296"/>
      <c r="AB662" s="296"/>
      <c r="AC662" s="296"/>
      <c r="AD662" s="296"/>
      <c r="AE662" s="296"/>
      <c r="AF662" s="296"/>
      <c r="AG662" s="296"/>
      <c r="AH662" s="296"/>
      <c r="AI662" s="70"/>
    </row>
    <row r="663" spans="1:35" ht="15.75" customHeight="1">
      <c r="A663" s="107"/>
      <c r="B663" s="849"/>
      <c r="C663" s="343" t="s">
        <v>1120</v>
      </c>
      <c r="D663" s="344">
        <v>15250</v>
      </c>
      <c r="E663" s="345">
        <f t="shared" si="48"/>
        <v>6.0730599062558489E-2</v>
      </c>
      <c r="F663" s="117">
        <f t="shared" si="49"/>
        <v>0</v>
      </c>
      <c r="G663" s="316">
        <f t="shared" si="50"/>
        <v>0</v>
      </c>
      <c r="H663" s="864" t="s">
        <v>1221</v>
      </c>
      <c r="I663" s="830"/>
      <c r="J663" s="306"/>
      <c r="K663" s="306"/>
      <c r="L663" s="306"/>
      <c r="M663" s="296"/>
      <c r="N663" s="296"/>
      <c r="O663" s="296"/>
      <c r="P663" s="296"/>
      <c r="Q663" s="296"/>
      <c r="R663" s="296"/>
      <c r="S663" s="296"/>
      <c r="T663" s="296"/>
      <c r="U663" s="296"/>
      <c r="V663" s="296"/>
      <c r="W663" s="296"/>
      <c r="X663" s="296"/>
      <c r="Y663" s="296"/>
      <c r="Z663" s="296"/>
      <c r="AA663" s="296"/>
      <c r="AB663" s="296"/>
      <c r="AC663" s="296"/>
      <c r="AD663" s="296"/>
      <c r="AE663" s="296"/>
      <c r="AF663" s="296"/>
      <c r="AG663" s="296"/>
      <c r="AH663" s="296"/>
      <c r="AI663" s="70"/>
    </row>
    <row r="664" spans="1:35" ht="15.75" customHeight="1">
      <c r="A664" s="107"/>
      <c r="B664" s="849"/>
      <c r="C664" s="194" t="s">
        <v>1121</v>
      </c>
      <c r="D664" s="191">
        <v>6500</v>
      </c>
      <c r="E664" s="210">
        <f t="shared" si="48"/>
        <v>2.5885173370926568E-2</v>
      </c>
      <c r="F664" s="117">
        <f t="shared" si="49"/>
        <v>0</v>
      </c>
      <c r="G664" s="316">
        <f t="shared" si="50"/>
        <v>0</v>
      </c>
      <c r="H664" s="616" t="s">
        <v>1122</v>
      </c>
      <c r="I664" s="830"/>
      <c r="J664" s="306"/>
      <c r="K664" s="306"/>
      <c r="L664" s="306"/>
      <c r="M664" s="296"/>
      <c r="N664" s="296"/>
      <c r="O664" s="296"/>
      <c r="P664" s="296"/>
      <c r="Q664" s="296"/>
      <c r="R664" s="296"/>
      <c r="S664" s="296"/>
      <c r="T664" s="296"/>
      <c r="U664" s="296"/>
      <c r="V664" s="296"/>
      <c r="W664" s="296"/>
      <c r="X664" s="296"/>
      <c r="Y664" s="296"/>
      <c r="Z664" s="296"/>
      <c r="AA664" s="296"/>
      <c r="AB664" s="296"/>
      <c r="AC664" s="296"/>
      <c r="AD664" s="296"/>
      <c r="AE664" s="296"/>
      <c r="AF664" s="296"/>
      <c r="AG664" s="296"/>
      <c r="AH664" s="296"/>
      <c r="AI664" s="70"/>
    </row>
    <row r="665" spans="1:35" ht="15.75" customHeight="1">
      <c r="A665" s="107"/>
      <c r="B665" s="849"/>
      <c r="C665" s="194" t="s">
        <v>1123</v>
      </c>
      <c r="D665" s="191">
        <v>1800</v>
      </c>
      <c r="E665" s="210">
        <f t="shared" si="48"/>
        <v>7.1682018565642812E-3</v>
      </c>
      <c r="F665" s="117">
        <f t="shared" si="49"/>
        <v>0</v>
      </c>
      <c r="G665" s="316">
        <f t="shared" si="50"/>
        <v>0</v>
      </c>
      <c r="H665" s="616" t="s">
        <v>1124</v>
      </c>
      <c r="I665" s="830"/>
      <c r="J665" s="306"/>
      <c r="K665" s="306"/>
      <c r="L665" s="306"/>
      <c r="M665" s="296"/>
      <c r="N665" s="296"/>
      <c r="O665" s="296"/>
      <c r="P665" s="296"/>
      <c r="Q665" s="296"/>
      <c r="R665" s="296"/>
      <c r="S665" s="296"/>
      <c r="T665" s="296"/>
      <c r="U665" s="296"/>
      <c r="V665" s="296"/>
      <c r="W665" s="296"/>
      <c r="X665" s="296"/>
      <c r="Y665" s="296"/>
      <c r="Z665" s="296"/>
      <c r="AA665" s="296"/>
      <c r="AB665" s="296"/>
      <c r="AC665" s="296"/>
      <c r="AD665" s="296"/>
      <c r="AE665" s="296"/>
      <c r="AF665" s="296"/>
      <c r="AG665" s="296"/>
      <c r="AH665" s="296"/>
      <c r="AI665" s="70"/>
    </row>
    <row r="666" spans="1:35" ht="15.75" customHeight="1">
      <c r="A666" s="107"/>
      <c r="B666" s="839"/>
      <c r="C666" s="194" t="s">
        <v>1125</v>
      </c>
      <c r="D666" s="191">
        <v>6500</v>
      </c>
      <c r="E666" s="210">
        <f t="shared" si="48"/>
        <v>2.5885173370926568E-2</v>
      </c>
      <c r="F666" s="117">
        <f t="shared" si="49"/>
        <v>0</v>
      </c>
      <c r="G666" s="316">
        <f t="shared" si="50"/>
        <v>0</v>
      </c>
      <c r="H666" s="649" t="s">
        <v>1126</v>
      </c>
      <c r="I666" s="830"/>
      <c r="J666" s="306"/>
      <c r="K666" s="306"/>
      <c r="L666" s="306"/>
      <c r="M666" s="296"/>
      <c r="N666" s="296"/>
      <c r="O666" s="296"/>
      <c r="P666" s="296"/>
      <c r="Q666" s="296"/>
      <c r="R666" s="296"/>
      <c r="S666" s="296"/>
      <c r="T666" s="296"/>
      <c r="U666" s="296"/>
      <c r="V666" s="296"/>
      <c r="W666" s="296"/>
      <c r="X666" s="296"/>
      <c r="Y666" s="296"/>
      <c r="Z666" s="296"/>
      <c r="AA666" s="296"/>
      <c r="AB666" s="296"/>
      <c r="AC666" s="296"/>
      <c r="AD666" s="296"/>
      <c r="AE666" s="296"/>
      <c r="AF666" s="296"/>
      <c r="AG666" s="296"/>
      <c r="AH666" s="296"/>
      <c r="AI666" s="70"/>
    </row>
    <row r="667" spans="1:35" ht="15.75" customHeight="1">
      <c r="A667" s="107"/>
      <c r="B667" s="594" t="s">
        <v>579</v>
      </c>
      <c r="C667" s="830"/>
      <c r="D667" s="192">
        <f>SUM(D657:D666)-D663</f>
        <v>29920</v>
      </c>
      <c r="E667" s="277">
        <f t="shared" si="48"/>
        <v>0.11915144419355737</v>
      </c>
      <c r="F667" s="342"/>
      <c r="G667" s="342"/>
      <c r="H667" s="594"/>
      <c r="I667" s="830"/>
      <c r="J667" s="306"/>
      <c r="K667" s="306"/>
      <c r="L667" s="306"/>
      <c r="M667" s="296"/>
      <c r="N667" s="296"/>
      <c r="O667" s="296"/>
      <c r="P667" s="296"/>
      <c r="Q667" s="296"/>
      <c r="R667" s="296"/>
      <c r="S667" s="296"/>
      <c r="T667" s="296"/>
      <c r="U667" s="296"/>
      <c r="V667" s="296"/>
      <c r="W667" s="296"/>
      <c r="X667" s="296"/>
      <c r="Y667" s="296"/>
      <c r="Z667" s="296"/>
      <c r="AA667" s="296"/>
      <c r="AB667" s="296"/>
      <c r="AC667" s="296"/>
      <c r="AD667" s="296"/>
      <c r="AE667" s="296"/>
      <c r="AF667" s="296"/>
      <c r="AG667" s="296"/>
      <c r="AH667" s="296"/>
      <c r="AI667" s="70"/>
    </row>
    <row r="668" spans="1:35" ht="15.75" customHeight="1">
      <c r="A668" s="107"/>
      <c r="B668" s="637" t="s">
        <v>705</v>
      </c>
      <c r="C668" s="829"/>
      <c r="D668" s="829"/>
      <c r="E668" s="829"/>
      <c r="F668" s="829"/>
      <c r="G668" s="829"/>
      <c r="H668" s="829"/>
      <c r="I668" s="830"/>
      <c r="J668" s="306"/>
      <c r="K668" s="306"/>
      <c r="L668" s="306"/>
      <c r="M668" s="296"/>
      <c r="N668" s="296"/>
      <c r="O668" s="296"/>
      <c r="P668" s="296"/>
      <c r="Q668" s="296"/>
      <c r="R668" s="296"/>
      <c r="S668" s="296"/>
      <c r="T668" s="296"/>
      <c r="U668" s="296"/>
      <c r="V668" s="296"/>
      <c r="W668" s="296"/>
      <c r="X668" s="296"/>
      <c r="Y668" s="296"/>
      <c r="Z668" s="296"/>
      <c r="AA668" s="296"/>
      <c r="AB668" s="296"/>
      <c r="AC668" s="296"/>
      <c r="AD668" s="296"/>
      <c r="AE668" s="296"/>
      <c r="AF668" s="296"/>
      <c r="AG668" s="296"/>
      <c r="AH668" s="296"/>
      <c r="AI668" s="70"/>
    </row>
    <row r="669" spans="1:35" ht="15.75" customHeight="1">
      <c r="A669" s="107"/>
      <c r="B669" s="109" t="s">
        <v>642</v>
      </c>
      <c r="C669" s="203" t="s">
        <v>616</v>
      </c>
      <c r="D669" s="175" t="s">
        <v>591</v>
      </c>
      <c r="E669" s="176" t="s">
        <v>592</v>
      </c>
      <c r="F669" s="314" t="s">
        <v>730</v>
      </c>
      <c r="G669" s="314" t="s">
        <v>731</v>
      </c>
      <c r="H669" s="628" t="s">
        <v>593</v>
      </c>
      <c r="I669" s="830"/>
      <c r="J669" s="306"/>
      <c r="K669" s="306"/>
      <c r="L669" s="306"/>
      <c r="M669" s="296"/>
      <c r="N669" s="296"/>
      <c r="O669" s="296"/>
      <c r="P669" s="296"/>
      <c r="Q669" s="296"/>
      <c r="R669" s="296"/>
      <c r="S669" s="296"/>
      <c r="T669" s="296"/>
      <c r="U669" s="296"/>
      <c r="V669" s="296"/>
      <c r="W669" s="296"/>
      <c r="X669" s="296"/>
      <c r="Y669" s="296"/>
      <c r="Z669" s="296"/>
      <c r="AA669" s="296"/>
      <c r="AB669" s="296"/>
      <c r="AC669" s="296"/>
      <c r="AD669" s="296"/>
      <c r="AE669" s="296"/>
      <c r="AF669" s="296"/>
      <c r="AG669" s="296"/>
      <c r="AH669" s="296"/>
      <c r="AI669" s="70"/>
    </row>
    <row r="670" spans="1:35" ht="15.75" customHeight="1">
      <c r="A670" s="107"/>
      <c r="B670" s="632" t="s">
        <v>1127</v>
      </c>
      <c r="C670" s="194" t="s">
        <v>1128</v>
      </c>
      <c r="D670" s="191">
        <v>1000</v>
      </c>
      <c r="E670" s="210">
        <f t="shared" ref="E670:E688" si="51">D670/D$699</f>
        <v>3.9823343647579336E-3</v>
      </c>
      <c r="F670" s="117">
        <f t="shared" ref="F670:F687" si="52">SUM(J670:AH670)</f>
        <v>0</v>
      </c>
      <c r="G670" s="316">
        <f t="shared" ref="G670:G687" si="53">F670/D670</f>
        <v>0</v>
      </c>
      <c r="H670" s="616" t="s">
        <v>1129</v>
      </c>
      <c r="I670" s="830"/>
      <c r="J670" s="306"/>
      <c r="K670" s="306"/>
      <c r="L670" s="306"/>
      <c r="M670" s="296"/>
      <c r="N670" s="296"/>
      <c r="O670" s="296"/>
      <c r="P670" s="296"/>
      <c r="Q670" s="296"/>
      <c r="R670" s="296"/>
      <c r="S670" s="296"/>
      <c r="T670" s="296"/>
      <c r="U670" s="296"/>
      <c r="V670" s="296"/>
      <c r="W670" s="296"/>
      <c r="X670" s="296"/>
      <c r="Y670" s="296"/>
      <c r="Z670" s="296"/>
      <c r="AA670" s="296"/>
      <c r="AB670" s="296"/>
      <c r="AC670" s="296"/>
      <c r="AD670" s="296"/>
      <c r="AE670" s="296"/>
      <c r="AF670" s="296"/>
      <c r="AG670" s="296"/>
      <c r="AH670" s="296"/>
      <c r="AI670" s="70"/>
    </row>
    <row r="671" spans="1:35" ht="15.75" customHeight="1">
      <c r="A671" s="107"/>
      <c r="B671" s="839"/>
      <c r="C671" s="194" t="s">
        <v>679</v>
      </c>
      <c r="D671" s="191">
        <v>2300</v>
      </c>
      <c r="E671" s="210">
        <f t="shared" si="51"/>
        <v>9.1593690389432485E-3</v>
      </c>
      <c r="F671" s="117">
        <f t="shared" si="52"/>
        <v>0</v>
      </c>
      <c r="G671" s="316">
        <f t="shared" si="53"/>
        <v>0</v>
      </c>
      <c r="H671" s="616" t="s">
        <v>1130</v>
      </c>
      <c r="I671" s="830"/>
      <c r="J671" s="306"/>
      <c r="K671" s="306"/>
      <c r="L671" s="306"/>
      <c r="M671" s="296"/>
      <c r="N671" s="296"/>
      <c r="O671" s="296"/>
      <c r="P671" s="296"/>
      <c r="Q671" s="296"/>
      <c r="R671" s="296"/>
      <c r="S671" s="296"/>
      <c r="T671" s="296"/>
      <c r="U671" s="296"/>
      <c r="V671" s="296"/>
      <c r="W671" s="296"/>
      <c r="X671" s="296"/>
      <c r="Y671" s="296"/>
      <c r="Z671" s="296"/>
      <c r="AA671" s="296"/>
      <c r="AB671" s="296"/>
      <c r="AC671" s="296"/>
      <c r="AD671" s="296"/>
      <c r="AE671" s="296"/>
      <c r="AF671" s="296"/>
      <c r="AG671" s="296"/>
      <c r="AH671" s="296"/>
      <c r="AI671" s="70"/>
    </row>
    <row r="672" spans="1:35" ht="15.75" customHeight="1">
      <c r="A672" s="107"/>
      <c r="B672" s="632" t="s">
        <v>1131</v>
      </c>
      <c r="C672" s="194" t="s">
        <v>1132</v>
      </c>
      <c r="D672" s="191">
        <v>11925</v>
      </c>
      <c r="E672" s="210">
        <f t="shared" si="51"/>
        <v>4.7489337299738359E-2</v>
      </c>
      <c r="F672" s="117">
        <f t="shared" si="52"/>
        <v>0</v>
      </c>
      <c r="G672" s="316">
        <f t="shared" si="53"/>
        <v>0</v>
      </c>
      <c r="H672" s="616" t="s">
        <v>1133</v>
      </c>
      <c r="I672" s="830"/>
      <c r="J672" s="306"/>
      <c r="K672" s="306"/>
      <c r="L672" s="306"/>
      <c r="M672" s="296"/>
      <c r="N672" s="296"/>
      <c r="O672" s="296"/>
      <c r="P672" s="296"/>
      <c r="Q672" s="296"/>
      <c r="R672" s="296"/>
      <c r="S672" s="296"/>
      <c r="T672" s="296"/>
      <c r="U672" s="296"/>
      <c r="V672" s="296"/>
      <c r="W672" s="296"/>
      <c r="X672" s="296"/>
      <c r="Y672" s="296"/>
      <c r="Z672" s="296"/>
      <c r="AA672" s="296"/>
      <c r="AB672" s="296"/>
      <c r="AC672" s="296"/>
      <c r="AD672" s="296"/>
      <c r="AE672" s="296"/>
      <c r="AF672" s="296"/>
      <c r="AG672" s="296"/>
      <c r="AH672" s="296"/>
      <c r="AI672" s="70"/>
    </row>
    <row r="673" spans="1:35" ht="15.75" customHeight="1">
      <c r="A673" s="107"/>
      <c r="B673" s="849"/>
      <c r="C673" s="194" t="s">
        <v>1134</v>
      </c>
      <c r="D673" s="191">
        <v>600</v>
      </c>
      <c r="E673" s="210">
        <f t="shared" si="51"/>
        <v>2.3894006188547603E-3</v>
      </c>
      <c r="F673" s="117">
        <f t="shared" si="52"/>
        <v>0</v>
      </c>
      <c r="G673" s="316">
        <f t="shared" si="53"/>
        <v>0</v>
      </c>
      <c r="H673" s="616" t="s">
        <v>1135</v>
      </c>
      <c r="I673" s="830"/>
      <c r="J673" s="306"/>
      <c r="K673" s="306"/>
      <c r="L673" s="306"/>
      <c r="M673" s="296"/>
      <c r="N673" s="296"/>
      <c r="O673" s="296"/>
      <c r="P673" s="296"/>
      <c r="Q673" s="296"/>
      <c r="R673" s="296"/>
      <c r="S673" s="296"/>
      <c r="T673" s="296"/>
      <c r="U673" s="296"/>
      <c r="V673" s="296"/>
      <c r="W673" s="296"/>
      <c r="X673" s="296"/>
      <c r="Y673" s="296"/>
      <c r="Z673" s="296"/>
      <c r="AA673" s="296"/>
      <c r="AB673" s="296"/>
      <c r="AC673" s="296"/>
      <c r="AD673" s="296"/>
      <c r="AE673" s="296"/>
      <c r="AF673" s="296"/>
      <c r="AG673" s="296"/>
      <c r="AH673" s="296"/>
      <c r="AI673" s="70"/>
    </row>
    <row r="674" spans="1:35" ht="15.75" customHeight="1">
      <c r="A674" s="107"/>
      <c r="B674" s="839"/>
      <c r="C674" s="194" t="s">
        <v>1128</v>
      </c>
      <c r="D674" s="191">
        <v>600</v>
      </c>
      <c r="E674" s="210">
        <f t="shared" si="51"/>
        <v>2.3894006188547603E-3</v>
      </c>
      <c r="F674" s="117">
        <f t="shared" si="52"/>
        <v>0</v>
      </c>
      <c r="G674" s="316">
        <f t="shared" si="53"/>
        <v>0</v>
      </c>
      <c r="H674" s="616" t="s">
        <v>1136</v>
      </c>
      <c r="I674" s="830"/>
      <c r="J674" s="306"/>
      <c r="K674" s="306"/>
      <c r="L674" s="306"/>
      <c r="M674" s="296"/>
      <c r="N674" s="296"/>
      <c r="O674" s="296"/>
      <c r="P674" s="296"/>
      <c r="Q674" s="296"/>
      <c r="R674" s="296"/>
      <c r="S674" s="296"/>
      <c r="T674" s="296"/>
      <c r="U674" s="296"/>
      <c r="V674" s="296"/>
      <c r="W674" s="296"/>
      <c r="X674" s="296"/>
      <c r="Y674" s="296"/>
      <c r="Z674" s="296"/>
      <c r="AA674" s="296"/>
      <c r="AB674" s="296"/>
      <c r="AC674" s="296"/>
      <c r="AD674" s="296"/>
      <c r="AE674" s="296"/>
      <c r="AF674" s="296"/>
      <c r="AG674" s="296"/>
      <c r="AH674" s="296"/>
      <c r="AI674" s="70"/>
    </row>
    <row r="675" spans="1:35" ht="15.75" customHeight="1">
      <c r="A675" s="107"/>
      <c r="B675" s="632" t="s">
        <v>1137</v>
      </c>
      <c r="C675" s="194" t="s">
        <v>1138</v>
      </c>
      <c r="D675" s="191">
        <v>480</v>
      </c>
      <c r="E675" s="210">
        <f t="shared" si="51"/>
        <v>1.9115204950838083E-3</v>
      </c>
      <c r="F675" s="117">
        <f t="shared" si="52"/>
        <v>0</v>
      </c>
      <c r="G675" s="316">
        <f t="shared" si="53"/>
        <v>0</v>
      </c>
      <c r="H675" s="616" t="s">
        <v>1139</v>
      </c>
      <c r="I675" s="830"/>
      <c r="J675" s="306"/>
      <c r="K675" s="306"/>
      <c r="L675" s="306"/>
      <c r="M675" s="296"/>
      <c r="N675" s="296"/>
      <c r="O675" s="296"/>
      <c r="P675" s="296"/>
      <c r="Q675" s="296"/>
      <c r="R675" s="296"/>
      <c r="S675" s="296"/>
      <c r="T675" s="296"/>
      <c r="U675" s="296"/>
      <c r="V675" s="296"/>
      <c r="W675" s="296"/>
      <c r="X675" s="296"/>
      <c r="Y675" s="296"/>
      <c r="Z675" s="296"/>
      <c r="AA675" s="296"/>
      <c r="AB675" s="296"/>
      <c r="AC675" s="296"/>
      <c r="AD675" s="296"/>
      <c r="AE675" s="296"/>
      <c r="AF675" s="296"/>
      <c r="AG675" s="296"/>
      <c r="AH675" s="296"/>
      <c r="AI675" s="70"/>
    </row>
    <row r="676" spans="1:35" ht="15.75" customHeight="1">
      <c r="A676" s="107"/>
      <c r="B676" s="849"/>
      <c r="C676" s="194" t="s">
        <v>1140</v>
      </c>
      <c r="D676" s="191">
        <v>4000</v>
      </c>
      <c r="E676" s="210">
        <f t="shared" si="51"/>
        <v>1.5929337459031735E-2</v>
      </c>
      <c r="F676" s="117">
        <f t="shared" si="52"/>
        <v>0</v>
      </c>
      <c r="G676" s="316">
        <f t="shared" si="53"/>
        <v>0</v>
      </c>
      <c r="H676" s="616" t="s">
        <v>1141</v>
      </c>
      <c r="I676" s="830"/>
      <c r="J676" s="306"/>
      <c r="K676" s="306"/>
      <c r="L676" s="306"/>
      <c r="M676" s="296"/>
      <c r="N676" s="296"/>
      <c r="O676" s="296"/>
      <c r="P676" s="296"/>
      <c r="Q676" s="296"/>
      <c r="R676" s="296"/>
      <c r="S676" s="296"/>
      <c r="T676" s="296"/>
      <c r="U676" s="296"/>
      <c r="V676" s="296"/>
      <c r="W676" s="296"/>
      <c r="X676" s="296"/>
      <c r="Y676" s="296"/>
      <c r="Z676" s="296"/>
      <c r="AA676" s="296"/>
      <c r="AB676" s="296"/>
      <c r="AC676" s="296"/>
      <c r="AD676" s="296"/>
      <c r="AE676" s="296"/>
      <c r="AF676" s="296"/>
      <c r="AG676" s="296"/>
      <c r="AH676" s="296"/>
      <c r="AI676" s="70"/>
    </row>
    <row r="677" spans="1:35" ht="15.75" customHeight="1">
      <c r="A677" s="107"/>
      <c r="B677" s="849"/>
      <c r="C677" s="194" t="s">
        <v>1142</v>
      </c>
      <c r="D677" s="191">
        <v>1380</v>
      </c>
      <c r="E677" s="210">
        <f t="shared" si="51"/>
        <v>5.4956214233659491E-3</v>
      </c>
      <c r="F677" s="117">
        <f t="shared" si="52"/>
        <v>0</v>
      </c>
      <c r="G677" s="316">
        <f t="shared" si="53"/>
        <v>0</v>
      </c>
      <c r="H677" s="858" t="s">
        <v>1143</v>
      </c>
      <c r="I677" s="830"/>
      <c r="J677" s="306"/>
      <c r="K677" s="306"/>
      <c r="L677" s="306"/>
      <c r="M677" s="296"/>
      <c r="N677" s="296"/>
      <c r="O677" s="296"/>
      <c r="P677" s="296"/>
      <c r="Q677" s="296"/>
      <c r="R677" s="296"/>
      <c r="S677" s="296"/>
      <c r="T677" s="296"/>
      <c r="U677" s="296"/>
      <c r="V677" s="296"/>
      <c r="W677" s="296"/>
      <c r="X677" s="296"/>
      <c r="Y677" s="296"/>
      <c r="Z677" s="296"/>
      <c r="AA677" s="296"/>
      <c r="AB677" s="296"/>
      <c r="AC677" s="296"/>
      <c r="AD677" s="296"/>
      <c r="AE677" s="296"/>
      <c r="AF677" s="296"/>
      <c r="AG677" s="296"/>
      <c r="AH677" s="296"/>
      <c r="AI677" s="70"/>
    </row>
    <row r="678" spans="1:35" ht="15.75" customHeight="1">
      <c r="A678" s="107"/>
      <c r="B678" s="849"/>
      <c r="C678" s="194" t="s">
        <v>1144</v>
      </c>
      <c r="D678" s="191">
        <v>880</v>
      </c>
      <c r="E678" s="210">
        <f t="shared" si="51"/>
        <v>3.5044542409869818E-3</v>
      </c>
      <c r="F678" s="117">
        <f t="shared" si="52"/>
        <v>0</v>
      </c>
      <c r="G678" s="316">
        <f t="shared" si="53"/>
        <v>0</v>
      </c>
      <c r="H678" s="616" t="s">
        <v>1145</v>
      </c>
      <c r="I678" s="830"/>
      <c r="J678" s="306"/>
      <c r="K678" s="306"/>
      <c r="L678" s="306"/>
      <c r="M678" s="296"/>
      <c r="N678" s="296"/>
      <c r="O678" s="296"/>
      <c r="P678" s="296"/>
      <c r="Q678" s="296"/>
      <c r="R678" s="296"/>
      <c r="S678" s="296"/>
      <c r="T678" s="296"/>
      <c r="U678" s="296"/>
      <c r="V678" s="296"/>
      <c r="W678" s="296"/>
      <c r="X678" s="296"/>
      <c r="Y678" s="296"/>
      <c r="Z678" s="296"/>
      <c r="AA678" s="296"/>
      <c r="AB678" s="296"/>
      <c r="AC678" s="296"/>
      <c r="AD678" s="296"/>
      <c r="AE678" s="296"/>
      <c r="AF678" s="296"/>
      <c r="AG678" s="296"/>
      <c r="AH678" s="296"/>
      <c r="AI678" s="70"/>
    </row>
    <row r="679" spans="1:35" ht="15.75" customHeight="1">
      <c r="A679" s="107"/>
      <c r="B679" s="849"/>
      <c r="C679" s="194" t="s">
        <v>1146</v>
      </c>
      <c r="D679" s="191">
        <v>6799</v>
      </c>
      <c r="E679" s="210">
        <f t="shared" si="51"/>
        <v>2.7075891345989193E-2</v>
      </c>
      <c r="F679" s="117">
        <f t="shared" si="52"/>
        <v>0</v>
      </c>
      <c r="G679" s="316">
        <f t="shared" si="53"/>
        <v>0</v>
      </c>
      <c r="H679" s="616" t="s">
        <v>1222</v>
      </c>
      <c r="I679" s="830"/>
      <c r="J679" s="306"/>
      <c r="K679" s="306"/>
      <c r="L679" s="306"/>
      <c r="M679" s="296"/>
      <c r="N679" s="296"/>
      <c r="O679" s="296"/>
      <c r="P679" s="296"/>
      <c r="Q679" s="296"/>
      <c r="R679" s="296"/>
      <c r="S679" s="296"/>
      <c r="T679" s="296"/>
      <c r="U679" s="296"/>
      <c r="V679" s="296"/>
      <c r="W679" s="296"/>
      <c r="X679" s="296"/>
      <c r="Y679" s="296"/>
      <c r="Z679" s="296"/>
      <c r="AA679" s="296"/>
      <c r="AB679" s="296"/>
      <c r="AC679" s="296"/>
      <c r="AD679" s="296"/>
      <c r="AE679" s="296"/>
      <c r="AF679" s="296"/>
      <c r="AG679" s="296"/>
      <c r="AH679" s="296"/>
      <c r="AI679" s="70"/>
    </row>
    <row r="680" spans="1:35" ht="15.75" customHeight="1">
      <c r="A680" s="107"/>
      <c r="B680" s="839"/>
      <c r="C680" s="194" t="s">
        <v>1147</v>
      </c>
      <c r="D680" s="191">
        <v>2100</v>
      </c>
      <c r="E680" s="210">
        <f t="shared" si="51"/>
        <v>8.3629021659916616E-3</v>
      </c>
      <c r="F680" s="117">
        <f t="shared" si="52"/>
        <v>0</v>
      </c>
      <c r="G680" s="316">
        <f t="shared" si="53"/>
        <v>0</v>
      </c>
      <c r="H680" s="616" t="s">
        <v>1223</v>
      </c>
      <c r="I680" s="830"/>
      <c r="J680" s="306"/>
      <c r="K680" s="306"/>
      <c r="L680" s="306"/>
      <c r="M680" s="296"/>
      <c r="N680" s="296"/>
      <c r="O680" s="296"/>
      <c r="P680" s="296"/>
      <c r="Q680" s="296"/>
      <c r="R680" s="296"/>
      <c r="S680" s="296"/>
      <c r="T680" s="296"/>
      <c r="U680" s="296"/>
      <c r="V680" s="296"/>
      <c r="W680" s="296"/>
      <c r="X680" s="296"/>
      <c r="Y680" s="296"/>
      <c r="Z680" s="296"/>
      <c r="AA680" s="296"/>
      <c r="AB680" s="296"/>
      <c r="AC680" s="296"/>
      <c r="AD680" s="296"/>
      <c r="AE680" s="296"/>
      <c r="AF680" s="296"/>
      <c r="AG680" s="296"/>
      <c r="AH680" s="296"/>
      <c r="AI680" s="70"/>
    </row>
    <row r="681" spans="1:35" ht="15.75" customHeight="1">
      <c r="A681" s="107"/>
      <c r="B681" s="632" t="s">
        <v>1149</v>
      </c>
      <c r="C681" s="194" t="s">
        <v>1150</v>
      </c>
      <c r="D681" s="191">
        <v>43200</v>
      </c>
      <c r="E681" s="210">
        <f t="shared" si="51"/>
        <v>0.17203684455754273</v>
      </c>
      <c r="F681" s="117">
        <f t="shared" si="52"/>
        <v>0</v>
      </c>
      <c r="G681" s="316">
        <f t="shared" si="53"/>
        <v>0</v>
      </c>
      <c r="H681" s="616" t="s">
        <v>1151</v>
      </c>
      <c r="I681" s="830"/>
      <c r="J681" s="306"/>
      <c r="K681" s="306"/>
      <c r="L681" s="306"/>
      <c r="M681" s="296"/>
      <c r="N681" s="296"/>
      <c r="O681" s="296"/>
      <c r="P681" s="296"/>
      <c r="Q681" s="296"/>
      <c r="R681" s="296"/>
      <c r="S681" s="296"/>
      <c r="T681" s="296"/>
      <c r="U681" s="296"/>
      <c r="V681" s="296"/>
      <c r="W681" s="296"/>
      <c r="X681" s="296"/>
      <c r="Y681" s="296"/>
      <c r="Z681" s="296"/>
      <c r="AA681" s="296"/>
      <c r="AB681" s="296"/>
      <c r="AC681" s="296"/>
      <c r="AD681" s="296"/>
      <c r="AE681" s="296"/>
      <c r="AF681" s="296"/>
      <c r="AG681" s="296"/>
      <c r="AH681" s="296"/>
      <c r="AI681" s="70"/>
    </row>
    <row r="682" spans="1:35" ht="15.75" customHeight="1">
      <c r="A682" s="107"/>
      <c r="B682" s="849"/>
      <c r="C682" s="194" t="s">
        <v>1152</v>
      </c>
      <c r="D682" s="191">
        <v>11625</v>
      </c>
      <c r="E682" s="210">
        <f t="shared" si="51"/>
        <v>4.6294636990310979E-2</v>
      </c>
      <c r="F682" s="117">
        <f t="shared" si="52"/>
        <v>0</v>
      </c>
      <c r="G682" s="316">
        <f t="shared" si="53"/>
        <v>0</v>
      </c>
      <c r="H682" s="616" t="s">
        <v>1153</v>
      </c>
      <c r="I682" s="830"/>
      <c r="J682" s="306"/>
      <c r="K682" s="306"/>
      <c r="L682" s="306"/>
      <c r="M682" s="296"/>
      <c r="N682" s="296"/>
      <c r="O682" s="296"/>
      <c r="P682" s="296"/>
      <c r="Q682" s="296"/>
      <c r="R682" s="296"/>
      <c r="S682" s="296"/>
      <c r="T682" s="296"/>
      <c r="U682" s="296"/>
      <c r="V682" s="296"/>
      <c r="W682" s="296"/>
      <c r="X682" s="296"/>
      <c r="Y682" s="296"/>
      <c r="Z682" s="296"/>
      <c r="AA682" s="296"/>
      <c r="AB682" s="296"/>
      <c r="AC682" s="296"/>
      <c r="AD682" s="296"/>
      <c r="AE682" s="296"/>
      <c r="AF682" s="296"/>
      <c r="AG682" s="296"/>
      <c r="AH682" s="296"/>
      <c r="AI682" s="70"/>
    </row>
    <row r="683" spans="1:35" ht="15.75" customHeight="1">
      <c r="A683" s="107"/>
      <c r="B683" s="849"/>
      <c r="C683" s="194" t="s">
        <v>1154</v>
      </c>
      <c r="D683" s="191">
        <v>6400</v>
      </c>
      <c r="E683" s="210">
        <f t="shared" si="51"/>
        <v>2.5486939934450777E-2</v>
      </c>
      <c r="F683" s="117">
        <f t="shared" si="52"/>
        <v>0</v>
      </c>
      <c r="G683" s="316">
        <f t="shared" si="53"/>
        <v>0</v>
      </c>
      <c r="H683" s="616" t="s">
        <v>1155</v>
      </c>
      <c r="I683" s="830"/>
      <c r="J683" s="306"/>
      <c r="K683" s="306"/>
      <c r="L683" s="306"/>
      <c r="M683" s="296"/>
      <c r="N683" s="296"/>
      <c r="O683" s="296"/>
      <c r="P683" s="296"/>
      <c r="Q683" s="296"/>
      <c r="R683" s="296"/>
      <c r="S683" s="296"/>
      <c r="T683" s="296"/>
      <c r="U683" s="296"/>
      <c r="V683" s="296"/>
      <c r="W683" s="296"/>
      <c r="X683" s="296"/>
      <c r="Y683" s="296"/>
      <c r="Z683" s="296"/>
      <c r="AA683" s="296"/>
      <c r="AB683" s="296"/>
      <c r="AC683" s="296"/>
      <c r="AD683" s="296"/>
      <c r="AE683" s="296"/>
      <c r="AF683" s="296"/>
      <c r="AG683" s="296"/>
      <c r="AH683" s="296"/>
      <c r="AI683" s="70"/>
    </row>
    <row r="684" spans="1:35" ht="15.75" customHeight="1">
      <c r="A684" s="107"/>
      <c r="B684" s="849"/>
      <c r="C684" s="194" t="s">
        <v>1156</v>
      </c>
      <c r="D684" s="191">
        <v>1200</v>
      </c>
      <c r="E684" s="210">
        <f t="shared" si="51"/>
        <v>4.7788012377095205E-3</v>
      </c>
      <c r="F684" s="117">
        <f t="shared" si="52"/>
        <v>0</v>
      </c>
      <c r="G684" s="316">
        <f t="shared" si="53"/>
        <v>0</v>
      </c>
      <c r="H684" s="616" t="s">
        <v>1157</v>
      </c>
      <c r="I684" s="830"/>
      <c r="J684" s="306"/>
      <c r="K684" s="306"/>
      <c r="L684" s="306"/>
      <c r="M684" s="296"/>
      <c r="N684" s="296"/>
      <c r="O684" s="296"/>
      <c r="P684" s="296"/>
      <c r="Q684" s="296"/>
      <c r="R684" s="296"/>
      <c r="S684" s="296"/>
      <c r="T684" s="296"/>
      <c r="U684" s="296"/>
      <c r="V684" s="296"/>
      <c r="W684" s="296"/>
      <c r="X684" s="296"/>
      <c r="Y684" s="296"/>
      <c r="Z684" s="296"/>
      <c r="AA684" s="296"/>
      <c r="AB684" s="296"/>
      <c r="AC684" s="296"/>
      <c r="AD684" s="296"/>
      <c r="AE684" s="296"/>
      <c r="AF684" s="296"/>
      <c r="AG684" s="296"/>
      <c r="AH684" s="296"/>
      <c r="AI684" s="70"/>
    </row>
    <row r="685" spans="1:35" ht="15.75" customHeight="1">
      <c r="A685" s="107"/>
      <c r="B685" s="839"/>
      <c r="C685" s="194" t="s">
        <v>1134</v>
      </c>
      <c r="D685" s="191">
        <v>300</v>
      </c>
      <c r="E685" s="210">
        <f t="shared" si="51"/>
        <v>1.1947003094273801E-3</v>
      </c>
      <c r="F685" s="117">
        <f t="shared" si="52"/>
        <v>0</v>
      </c>
      <c r="G685" s="316">
        <f t="shared" si="53"/>
        <v>0</v>
      </c>
      <c r="H685" s="616" t="s">
        <v>1158</v>
      </c>
      <c r="I685" s="830"/>
      <c r="J685" s="306"/>
      <c r="K685" s="306"/>
      <c r="L685" s="306"/>
      <c r="M685" s="296"/>
      <c r="N685" s="296"/>
      <c r="O685" s="296"/>
      <c r="P685" s="296"/>
      <c r="Q685" s="296"/>
      <c r="R685" s="296"/>
      <c r="S685" s="296"/>
      <c r="T685" s="296"/>
      <c r="U685" s="296"/>
      <c r="V685" s="296"/>
      <c r="W685" s="296"/>
      <c r="X685" s="296"/>
      <c r="Y685" s="296"/>
      <c r="Z685" s="296"/>
      <c r="AA685" s="296"/>
      <c r="AB685" s="296"/>
      <c r="AC685" s="296"/>
      <c r="AD685" s="296"/>
      <c r="AE685" s="296"/>
      <c r="AF685" s="296"/>
      <c r="AG685" s="296"/>
      <c r="AH685" s="296"/>
      <c r="AI685" s="70"/>
    </row>
    <row r="686" spans="1:35" ht="15.75" customHeight="1">
      <c r="A686" s="107"/>
      <c r="B686" s="112" t="s">
        <v>1159</v>
      </c>
      <c r="C686" s="194" t="s">
        <v>1160</v>
      </c>
      <c r="D686" s="191">
        <v>750</v>
      </c>
      <c r="E686" s="210">
        <f t="shared" si="51"/>
        <v>2.9867507735684504E-3</v>
      </c>
      <c r="F686" s="117">
        <f t="shared" si="52"/>
        <v>0</v>
      </c>
      <c r="G686" s="316">
        <f t="shared" si="53"/>
        <v>0</v>
      </c>
      <c r="H686" s="616" t="s">
        <v>1161</v>
      </c>
      <c r="I686" s="830"/>
      <c r="J686" s="306"/>
      <c r="K686" s="306"/>
      <c r="L686" s="306"/>
      <c r="M686" s="296"/>
      <c r="N686" s="296"/>
      <c r="O686" s="296"/>
      <c r="P686" s="296"/>
      <c r="Q686" s="296"/>
      <c r="R686" s="296"/>
      <c r="S686" s="296"/>
      <c r="T686" s="296"/>
      <c r="U686" s="296"/>
      <c r="V686" s="296"/>
      <c r="W686" s="296"/>
      <c r="X686" s="296"/>
      <c r="Y686" s="296"/>
      <c r="Z686" s="296"/>
      <c r="AA686" s="296"/>
      <c r="AB686" s="296"/>
      <c r="AC686" s="296"/>
      <c r="AD686" s="296"/>
      <c r="AE686" s="296"/>
      <c r="AF686" s="296"/>
      <c r="AG686" s="296"/>
      <c r="AH686" s="296"/>
      <c r="AI686" s="70"/>
    </row>
    <row r="687" spans="1:35" ht="15.75" customHeight="1">
      <c r="A687" s="107"/>
      <c r="B687" s="112" t="s">
        <v>1162</v>
      </c>
      <c r="C687" s="194" t="s">
        <v>1163</v>
      </c>
      <c r="D687" s="191">
        <v>5250</v>
      </c>
      <c r="E687" s="210">
        <f t="shared" si="51"/>
        <v>2.0907255414979151E-2</v>
      </c>
      <c r="F687" s="117">
        <f t="shared" si="52"/>
        <v>0</v>
      </c>
      <c r="G687" s="316">
        <f t="shared" si="53"/>
        <v>0</v>
      </c>
      <c r="H687" s="616" t="s">
        <v>1164</v>
      </c>
      <c r="I687" s="830"/>
      <c r="J687" s="306"/>
      <c r="K687" s="306"/>
      <c r="L687" s="306"/>
      <c r="M687" s="296"/>
      <c r="N687" s="296"/>
      <c r="O687" s="296"/>
      <c r="P687" s="296"/>
      <c r="Q687" s="296"/>
      <c r="R687" s="296"/>
      <c r="S687" s="296"/>
      <c r="T687" s="296"/>
      <c r="U687" s="296"/>
      <c r="V687" s="296"/>
      <c r="W687" s="296"/>
      <c r="X687" s="296"/>
      <c r="Y687" s="296"/>
      <c r="Z687" s="296"/>
      <c r="AA687" s="296"/>
      <c r="AB687" s="296"/>
      <c r="AC687" s="296"/>
      <c r="AD687" s="296"/>
      <c r="AE687" s="296"/>
      <c r="AF687" s="296"/>
      <c r="AG687" s="296"/>
      <c r="AH687" s="296"/>
      <c r="AI687" s="70"/>
    </row>
    <row r="688" spans="1:35" ht="15.75" customHeight="1">
      <c r="A688" s="107"/>
      <c r="B688" s="594" t="s">
        <v>579</v>
      </c>
      <c r="C688" s="830"/>
      <c r="D688" s="192">
        <f>SUM(D670:D687)</f>
        <v>100789</v>
      </c>
      <c r="E688" s="277">
        <f t="shared" si="51"/>
        <v>0.40137549828958741</v>
      </c>
      <c r="F688" s="342"/>
      <c r="G688" s="342"/>
      <c r="H688" s="594"/>
      <c r="I688" s="830"/>
      <c r="J688" s="306"/>
      <c r="K688" s="306"/>
      <c r="L688" s="306"/>
      <c r="M688" s="296"/>
      <c r="N688" s="296"/>
      <c r="O688" s="296"/>
      <c r="P688" s="296"/>
      <c r="Q688" s="296"/>
      <c r="R688" s="296"/>
      <c r="S688" s="296"/>
      <c r="T688" s="296"/>
      <c r="U688" s="296"/>
      <c r="V688" s="296"/>
      <c r="W688" s="296"/>
      <c r="X688" s="296"/>
      <c r="Y688" s="296"/>
      <c r="Z688" s="296"/>
      <c r="AA688" s="296"/>
      <c r="AB688" s="296"/>
      <c r="AC688" s="296"/>
      <c r="AD688" s="296"/>
      <c r="AE688" s="296"/>
      <c r="AF688" s="296"/>
      <c r="AG688" s="296"/>
      <c r="AH688" s="296"/>
      <c r="AI688" s="70"/>
    </row>
    <row r="689" spans="1:35" ht="15.75" customHeight="1">
      <c r="A689" s="107"/>
      <c r="B689" s="637" t="s">
        <v>706</v>
      </c>
      <c r="C689" s="829"/>
      <c r="D689" s="829"/>
      <c r="E689" s="829"/>
      <c r="F689" s="829"/>
      <c r="G689" s="829"/>
      <c r="H689" s="829"/>
      <c r="I689" s="830"/>
      <c r="J689" s="306"/>
      <c r="K689" s="306"/>
      <c r="L689" s="306"/>
      <c r="M689" s="296"/>
      <c r="N689" s="296"/>
      <c r="O689" s="296"/>
      <c r="P689" s="296"/>
      <c r="Q689" s="296"/>
      <c r="R689" s="296"/>
      <c r="S689" s="296"/>
      <c r="T689" s="296"/>
      <c r="U689" s="296"/>
      <c r="V689" s="296"/>
      <c r="W689" s="296"/>
      <c r="X689" s="296"/>
      <c r="Y689" s="296"/>
      <c r="Z689" s="296"/>
      <c r="AA689" s="296"/>
      <c r="AB689" s="296"/>
      <c r="AC689" s="296"/>
      <c r="AD689" s="296"/>
      <c r="AE689" s="296"/>
      <c r="AF689" s="296"/>
      <c r="AG689" s="296"/>
      <c r="AH689" s="296"/>
      <c r="AI689" s="70"/>
    </row>
    <row r="690" spans="1:35" ht="15.75" customHeight="1">
      <c r="A690" s="107"/>
      <c r="B690" s="632" t="s">
        <v>1165</v>
      </c>
      <c r="C690" s="205" t="s">
        <v>1166</v>
      </c>
      <c r="D690" s="204">
        <v>30000</v>
      </c>
      <c r="E690" s="278">
        <f t="shared" ref="E690:E699" si="54">D690/D$699</f>
        <v>0.11947003094273802</v>
      </c>
      <c r="F690" s="117">
        <f t="shared" ref="F690:F695" si="55">SUM(J690:AH690)</f>
        <v>0</v>
      </c>
      <c r="G690" s="316">
        <f t="shared" ref="G690:G695" si="56">F690/D690</f>
        <v>0</v>
      </c>
      <c r="H690" s="646" t="s">
        <v>1167</v>
      </c>
      <c r="I690" s="830"/>
      <c r="J690" s="306"/>
      <c r="K690" s="306"/>
      <c r="L690" s="306"/>
      <c r="M690" s="296"/>
      <c r="N690" s="296"/>
      <c r="O690" s="296"/>
      <c r="P690" s="296"/>
      <c r="Q690" s="296"/>
      <c r="R690" s="296"/>
      <c r="S690" s="296"/>
      <c r="T690" s="296"/>
      <c r="U690" s="296"/>
      <c r="V690" s="296"/>
      <c r="W690" s="296"/>
      <c r="X690" s="296"/>
      <c r="Y690" s="296"/>
      <c r="Z690" s="296"/>
      <c r="AA690" s="296"/>
      <c r="AB690" s="296"/>
      <c r="AC690" s="296"/>
      <c r="AD690" s="296"/>
      <c r="AE690" s="296"/>
      <c r="AF690" s="296"/>
      <c r="AG690" s="296"/>
      <c r="AH690" s="296"/>
      <c r="AI690" s="70"/>
    </row>
    <row r="691" spans="1:35" ht="15.75" customHeight="1">
      <c r="A691" s="107"/>
      <c r="B691" s="849"/>
      <c r="C691" s="205" t="s">
        <v>1168</v>
      </c>
      <c r="D691" s="204">
        <v>2700</v>
      </c>
      <c r="E691" s="278">
        <f t="shared" si="54"/>
        <v>1.0752302784846421E-2</v>
      </c>
      <c r="F691" s="117">
        <f t="shared" si="55"/>
        <v>0</v>
      </c>
      <c r="G691" s="316">
        <f t="shared" si="56"/>
        <v>0</v>
      </c>
      <c r="H691" s="687" t="s">
        <v>1169</v>
      </c>
      <c r="I691" s="830"/>
      <c r="J691" s="306"/>
      <c r="K691" s="306"/>
      <c r="L691" s="306"/>
      <c r="M691" s="296"/>
      <c r="N691" s="296"/>
      <c r="O691" s="296"/>
      <c r="P691" s="296"/>
      <c r="Q691" s="296"/>
      <c r="R691" s="296"/>
      <c r="S691" s="296"/>
      <c r="T691" s="296"/>
      <c r="U691" s="296"/>
      <c r="V691" s="296"/>
      <c r="W691" s="296"/>
      <c r="X691" s="296"/>
      <c r="Y691" s="296"/>
      <c r="Z691" s="296"/>
      <c r="AA691" s="296"/>
      <c r="AB691" s="296"/>
      <c r="AC691" s="296"/>
      <c r="AD691" s="296"/>
      <c r="AE691" s="296"/>
      <c r="AF691" s="296"/>
      <c r="AG691" s="296"/>
      <c r="AH691" s="296"/>
      <c r="AI691" s="70"/>
    </row>
    <row r="692" spans="1:35" ht="15.75" customHeight="1">
      <c r="A692" s="107"/>
      <c r="B692" s="849"/>
      <c r="C692" s="161" t="s">
        <v>1170</v>
      </c>
      <c r="D692" s="204">
        <v>20000</v>
      </c>
      <c r="E692" s="278">
        <f t="shared" si="54"/>
        <v>7.9646687295158683E-2</v>
      </c>
      <c r="F692" s="117">
        <f t="shared" si="55"/>
        <v>0</v>
      </c>
      <c r="G692" s="316">
        <f t="shared" si="56"/>
        <v>0</v>
      </c>
      <c r="H692" s="646" t="s">
        <v>1171</v>
      </c>
      <c r="I692" s="830"/>
      <c r="J692" s="306"/>
      <c r="K692" s="306"/>
      <c r="L692" s="306"/>
      <c r="M692" s="296"/>
      <c r="N692" s="296"/>
      <c r="O692" s="296"/>
      <c r="P692" s="296"/>
      <c r="Q692" s="296"/>
      <c r="R692" s="296"/>
      <c r="S692" s="296"/>
      <c r="T692" s="296"/>
      <c r="U692" s="296"/>
      <c r="V692" s="296"/>
      <c r="W692" s="296"/>
      <c r="X692" s="296"/>
      <c r="Y692" s="296"/>
      <c r="Z692" s="296"/>
      <c r="AA692" s="296"/>
      <c r="AB692" s="296"/>
      <c r="AC692" s="296"/>
      <c r="AD692" s="296"/>
      <c r="AE692" s="296"/>
      <c r="AF692" s="296"/>
      <c r="AG692" s="296"/>
      <c r="AH692" s="296"/>
      <c r="AI692" s="70"/>
    </row>
    <row r="693" spans="1:35" ht="15.75" customHeight="1">
      <c r="A693" s="107"/>
      <c r="B693" s="839"/>
      <c r="C693" s="343" t="s">
        <v>1224</v>
      </c>
      <c r="D693" s="344">
        <v>3000</v>
      </c>
      <c r="E693" s="345">
        <f t="shared" si="54"/>
        <v>1.1947003094273802E-2</v>
      </c>
      <c r="F693" s="117">
        <f t="shared" si="55"/>
        <v>0</v>
      </c>
      <c r="G693" s="316">
        <f t="shared" si="56"/>
        <v>0</v>
      </c>
      <c r="H693" s="863" t="s">
        <v>1225</v>
      </c>
      <c r="I693" s="830"/>
      <c r="J693" s="306"/>
      <c r="K693" s="306"/>
      <c r="L693" s="306"/>
      <c r="M693" s="296"/>
      <c r="N693" s="296"/>
      <c r="O693" s="296"/>
      <c r="P693" s="296"/>
      <c r="Q693" s="296"/>
      <c r="R693" s="296"/>
      <c r="S693" s="296"/>
      <c r="T693" s="296"/>
      <c r="U693" s="296"/>
      <c r="V693" s="296"/>
      <c r="W693" s="296"/>
      <c r="X693" s="296"/>
      <c r="Y693" s="296"/>
      <c r="Z693" s="296"/>
      <c r="AA693" s="296"/>
      <c r="AB693" s="296"/>
      <c r="AC693" s="296"/>
      <c r="AD693" s="296"/>
      <c r="AE693" s="296"/>
      <c r="AF693" s="296"/>
      <c r="AG693" s="296"/>
      <c r="AH693" s="296"/>
      <c r="AI693" s="70"/>
    </row>
    <row r="694" spans="1:35" ht="15.75" customHeight="1">
      <c r="A694" s="107"/>
      <c r="B694" s="632" t="s">
        <v>1172</v>
      </c>
      <c r="C694" s="194" t="s">
        <v>1173</v>
      </c>
      <c r="D694" s="191">
        <v>44100</v>
      </c>
      <c r="E694" s="210">
        <f t="shared" si="54"/>
        <v>0.17562094548582488</v>
      </c>
      <c r="F694" s="117">
        <f t="shared" si="55"/>
        <v>0</v>
      </c>
      <c r="G694" s="316">
        <f t="shared" si="56"/>
        <v>0</v>
      </c>
      <c r="H694" s="600" t="s">
        <v>1174</v>
      </c>
      <c r="I694" s="830"/>
      <c r="J694" s="306"/>
      <c r="K694" s="306"/>
      <c r="L694" s="306"/>
      <c r="M694" s="296"/>
      <c r="N694" s="296"/>
      <c r="O694" s="296"/>
      <c r="P694" s="296"/>
      <c r="Q694" s="296"/>
      <c r="R694" s="296"/>
      <c r="S694" s="296"/>
      <c r="T694" s="296"/>
      <c r="U694" s="296"/>
      <c r="V694" s="296"/>
      <c r="W694" s="296"/>
      <c r="X694" s="296"/>
      <c r="Y694" s="296"/>
      <c r="Z694" s="296"/>
      <c r="AA694" s="296"/>
      <c r="AB694" s="296"/>
      <c r="AC694" s="296"/>
      <c r="AD694" s="296"/>
      <c r="AE694" s="296"/>
      <c r="AF694" s="296"/>
      <c r="AG694" s="296"/>
      <c r="AH694" s="296"/>
      <c r="AI694" s="70"/>
    </row>
    <row r="695" spans="1:35" ht="15.75" customHeight="1">
      <c r="A695" s="107"/>
      <c r="B695" s="839"/>
      <c r="C695" s="194" t="s">
        <v>1175</v>
      </c>
      <c r="D695" s="191">
        <v>4000</v>
      </c>
      <c r="E695" s="210">
        <f t="shared" si="54"/>
        <v>1.5929337459031735E-2</v>
      </c>
      <c r="F695" s="117">
        <f t="shared" si="55"/>
        <v>0</v>
      </c>
      <c r="G695" s="316">
        <f t="shared" si="56"/>
        <v>0</v>
      </c>
      <c r="H695" s="600" t="s">
        <v>1176</v>
      </c>
      <c r="I695" s="830"/>
      <c r="J695" s="306"/>
      <c r="K695" s="306"/>
      <c r="L695" s="306"/>
      <c r="M695" s="296"/>
      <c r="N695" s="296"/>
      <c r="O695" s="296"/>
      <c r="P695" s="296"/>
      <c r="Q695" s="296"/>
      <c r="R695" s="296"/>
      <c r="S695" s="296"/>
      <c r="T695" s="296"/>
      <c r="U695" s="296"/>
      <c r="V695" s="296"/>
      <c r="W695" s="296"/>
      <c r="X695" s="296"/>
      <c r="Y695" s="296"/>
      <c r="Z695" s="296"/>
      <c r="AA695" s="296"/>
      <c r="AB695" s="296"/>
      <c r="AC695" s="296"/>
      <c r="AD695" s="296"/>
      <c r="AE695" s="296"/>
      <c r="AF695" s="296"/>
      <c r="AG695" s="296"/>
      <c r="AH695" s="296"/>
      <c r="AI695" s="70"/>
    </row>
    <row r="696" spans="1:35" ht="15.75" customHeight="1">
      <c r="A696" s="107"/>
      <c r="B696" s="594" t="s">
        <v>579</v>
      </c>
      <c r="C696" s="830"/>
      <c r="D696" s="192">
        <f>SUM(D690:D695)-D693</f>
        <v>100800</v>
      </c>
      <c r="E696" s="277">
        <f t="shared" si="54"/>
        <v>0.40141930396759973</v>
      </c>
      <c r="F696" s="342"/>
      <c r="G696" s="342"/>
      <c r="H696" s="630"/>
      <c r="I696" s="830"/>
      <c r="J696" s="306"/>
      <c r="K696" s="306"/>
      <c r="L696" s="306"/>
      <c r="M696" s="296"/>
      <c r="N696" s="296"/>
      <c r="O696" s="296"/>
      <c r="P696" s="296"/>
      <c r="Q696" s="296"/>
      <c r="R696" s="296"/>
      <c r="S696" s="296"/>
      <c r="T696" s="296"/>
      <c r="U696" s="296"/>
      <c r="V696" s="296"/>
      <c r="W696" s="296"/>
      <c r="X696" s="296"/>
      <c r="Y696" s="296"/>
      <c r="Z696" s="296"/>
      <c r="AA696" s="296"/>
      <c r="AB696" s="296"/>
      <c r="AC696" s="296"/>
      <c r="AD696" s="296"/>
      <c r="AE696" s="296"/>
      <c r="AF696" s="296"/>
      <c r="AG696" s="296"/>
      <c r="AH696" s="296"/>
      <c r="AI696" s="70"/>
    </row>
    <row r="697" spans="1:35" ht="15.75" customHeight="1">
      <c r="A697" s="107"/>
      <c r="B697" s="600" t="s">
        <v>668</v>
      </c>
      <c r="C697" s="830"/>
      <c r="D697" s="163">
        <v>12500</v>
      </c>
      <c r="E697" s="210">
        <f t="shared" si="54"/>
        <v>4.9779179559474175E-2</v>
      </c>
      <c r="F697" s="117">
        <f>SUM(J697:AH697)</f>
        <v>0</v>
      </c>
      <c r="G697" s="316">
        <f>F697/D697</f>
        <v>0</v>
      </c>
      <c r="H697" s="600"/>
      <c r="I697" s="830"/>
      <c r="J697" s="306"/>
      <c r="K697" s="306"/>
      <c r="L697" s="306"/>
      <c r="M697" s="296"/>
      <c r="N697" s="296"/>
      <c r="O697" s="296"/>
      <c r="P697" s="296"/>
      <c r="Q697" s="296"/>
      <c r="R697" s="296"/>
      <c r="S697" s="296"/>
      <c r="T697" s="296"/>
      <c r="U697" s="296"/>
      <c r="V697" s="296"/>
      <c r="W697" s="296"/>
      <c r="X697" s="296"/>
      <c r="Y697" s="296"/>
      <c r="Z697" s="296"/>
      <c r="AA697" s="296"/>
      <c r="AB697" s="296"/>
      <c r="AC697" s="296"/>
      <c r="AD697" s="296"/>
      <c r="AE697" s="296"/>
      <c r="AF697" s="296"/>
      <c r="AG697" s="296"/>
      <c r="AH697" s="296"/>
      <c r="AI697" s="70"/>
    </row>
    <row r="698" spans="1:35" ht="15.75" customHeight="1">
      <c r="A698" s="107"/>
      <c r="B698" s="618" t="s">
        <v>822</v>
      </c>
      <c r="C698" s="830"/>
      <c r="D698" s="189">
        <f>D654+D667+D688+D696+D697</f>
        <v>251109</v>
      </c>
      <c r="E698" s="190">
        <f t="shared" si="54"/>
        <v>1</v>
      </c>
      <c r="F698" s="320"/>
      <c r="G698" s="320"/>
      <c r="H698" s="613"/>
      <c r="I698" s="830"/>
      <c r="J698" s="306"/>
      <c r="K698" s="306"/>
      <c r="L698" s="306"/>
      <c r="M698" s="296"/>
      <c r="N698" s="296"/>
      <c r="O698" s="296"/>
      <c r="P698" s="296"/>
      <c r="Q698" s="296"/>
      <c r="R698" s="296"/>
      <c r="S698" s="296"/>
      <c r="T698" s="296"/>
      <c r="U698" s="296"/>
      <c r="V698" s="296"/>
      <c r="W698" s="296"/>
      <c r="X698" s="296"/>
      <c r="Y698" s="296"/>
      <c r="Z698" s="296"/>
      <c r="AA698" s="296"/>
      <c r="AB698" s="296"/>
      <c r="AC698" s="296"/>
      <c r="AD698" s="296"/>
      <c r="AE698" s="296"/>
      <c r="AF698" s="296"/>
      <c r="AG698" s="296"/>
      <c r="AH698" s="296"/>
      <c r="AI698" s="70"/>
    </row>
    <row r="699" spans="1:35" ht="15.75" customHeight="1">
      <c r="A699" s="107"/>
      <c r="B699" s="621" t="s">
        <v>1034</v>
      </c>
      <c r="C699" s="830"/>
      <c r="D699" s="178">
        <f>D698</f>
        <v>251109</v>
      </c>
      <c r="E699" s="193">
        <f t="shared" si="54"/>
        <v>1</v>
      </c>
      <c r="F699" s="321"/>
      <c r="G699" s="321"/>
      <c r="H699" s="629"/>
      <c r="I699" s="830"/>
      <c r="J699" s="306"/>
      <c r="K699" s="306"/>
      <c r="L699" s="306"/>
      <c r="M699" s="296"/>
      <c r="N699" s="296"/>
      <c r="O699" s="296"/>
      <c r="P699" s="296"/>
      <c r="Q699" s="296"/>
      <c r="R699" s="296"/>
      <c r="S699" s="296"/>
      <c r="T699" s="296"/>
      <c r="U699" s="296"/>
      <c r="V699" s="296"/>
      <c r="W699" s="296"/>
      <c r="X699" s="296"/>
      <c r="Y699" s="296"/>
      <c r="Z699" s="296"/>
      <c r="AA699" s="296"/>
      <c r="AB699" s="296"/>
      <c r="AC699" s="296"/>
      <c r="AD699" s="296"/>
      <c r="AE699" s="296"/>
      <c r="AF699" s="296"/>
      <c r="AG699" s="296"/>
      <c r="AH699" s="296"/>
      <c r="AI699" s="70"/>
    </row>
    <row r="700" spans="1:35" ht="15.75" customHeight="1">
      <c r="A700" s="107"/>
      <c r="B700" s="112"/>
      <c r="C700" s="112"/>
      <c r="D700" s="191"/>
      <c r="E700" s="250"/>
      <c r="F700" s="333"/>
      <c r="G700" s="333"/>
      <c r="H700" s="600"/>
      <c r="I700" s="830"/>
      <c r="J700" s="306"/>
      <c r="K700" s="306"/>
      <c r="L700" s="306"/>
      <c r="M700" s="296"/>
      <c r="N700" s="296"/>
      <c r="O700" s="296"/>
      <c r="P700" s="296"/>
      <c r="Q700" s="296"/>
      <c r="R700" s="296"/>
      <c r="S700" s="296"/>
      <c r="T700" s="296"/>
      <c r="U700" s="296"/>
      <c r="V700" s="296"/>
      <c r="W700" s="296"/>
      <c r="X700" s="296"/>
      <c r="Y700" s="296"/>
      <c r="Z700" s="296"/>
      <c r="AA700" s="296"/>
      <c r="AB700" s="296"/>
      <c r="AC700" s="296"/>
      <c r="AD700" s="296"/>
      <c r="AE700" s="296"/>
      <c r="AF700" s="296"/>
      <c r="AG700" s="296"/>
      <c r="AH700" s="296"/>
      <c r="AI700" s="70"/>
    </row>
    <row r="701" spans="1:35" ht="15.75" customHeight="1">
      <c r="A701" s="107"/>
      <c r="B701" s="641" t="s">
        <v>1177</v>
      </c>
      <c r="C701" s="834"/>
      <c r="D701" s="834"/>
      <c r="E701" s="834"/>
      <c r="F701" s="834"/>
      <c r="G701" s="834"/>
      <c r="H701" s="834"/>
      <c r="I701" s="835"/>
      <c r="J701" s="306"/>
      <c r="K701" s="306"/>
      <c r="L701" s="306"/>
      <c r="M701" s="296"/>
      <c r="N701" s="296"/>
      <c r="O701" s="296"/>
      <c r="P701" s="296"/>
      <c r="Q701" s="296"/>
      <c r="R701" s="296"/>
      <c r="S701" s="296"/>
      <c r="T701" s="296"/>
      <c r="U701" s="296"/>
      <c r="V701" s="296"/>
      <c r="W701" s="296"/>
      <c r="X701" s="296"/>
      <c r="Y701" s="296"/>
      <c r="Z701" s="296"/>
      <c r="AA701" s="296"/>
      <c r="AB701" s="296"/>
      <c r="AC701" s="296"/>
      <c r="AD701" s="296"/>
      <c r="AE701" s="296"/>
      <c r="AF701" s="296"/>
      <c r="AG701" s="296"/>
      <c r="AH701" s="296"/>
      <c r="AI701" s="70"/>
    </row>
    <row r="702" spans="1:35" ht="15.75" customHeight="1">
      <c r="A702" s="107"/>
      <c r="B702" s="836"/>
      <c r="C702" s="837"/>
      <c r="D702" s="837"/>
      <c r="E702" s="837"/>
      <c r="F702" s="837"/>
      <c r="G702" s="837"/>
      <c r="H702" s="837"/>
      <c r="I702" s="838"/>
      <c r="J702" s="306"/>
      <c r="K702" s="306"/>
      <c r="L702" s="306"/>
      <c r="M702" s="296"/>
      <c r="N702" s="296"/>
      <c r="O702" s="296"/>
      <c r="P702" s="296"/>
      <c r="Q702" s="296"/>
      <c r="R702" s="296"/>
      <c r="S702" s="296"/>
      <c r="T702" s="296"/>
      <c r="U702" s="296"/>
      <c r="V702" s="296"/>
      <c r="W702" s="296"/>
      <c r="X702" s="296"/>
      <c r="Y702" s="296"/>
      <c r="Z702" s="296"/>
      <c r="AA702" s="296"/>
      <c r="AB702" s="296"/>
      <c r="AC702" s="296"/>
      <c r="AD702" s="296"/>
      <c r="AE702" s="296"/>
      <c r="AF702" s="296"/>
      <c r="AG702" s="296"/>
      <c r="AH702" s="296"/>
      <c r="AI702" s="70"/>
    </row>
    <row r="703" spans="1:35" ht="15.75" customHeight="1">
      <c r="A703" s="107"/>
      <c r="B703" s="608"/>
      <c r="C703" s="829"/>
      <c r="D703" s="829"/>
      <c r="E703" s="829"/>
      <c r="F703" s="829"/>
      <c r="G703" s="829"/>
      <c r="H703" s="829"/>
      <c r="I703" s="830"/>
      <c r="J703" s="306"/>
      <c r="K703" s="306"/>
      <c r="L703" s="306"/>
      <c r="M703" s="296"/>
      <c r="N703" s="296"/>
      <c r="O703" s="296"/>
      <c r="P703" s="296"/>
      <c r="Q703" s="296"/>
      <c r="R703" s="296"/>
      <c r="S703" s="296"/>
      <c r="T703" s="296"/>
      <c r="U703" s="296"/>
      <c r="V703" s="296"/>
      <c r="W703" s="296"/>
      <c r="X703" s="296"/>
      <c r="Y703" s="296"/>
      <c r="Z703" s="296"/>
      <c r="AA703" s="296"/>
      <c r="AB703" s="296"/>
      <c r="AC703" s="296"/>
      <c r="AD703" s="296"/>
      <c r="AE703" s="296"/>
      <c r="AF703" s="296"/>
      <c r="AG703" s="296"/>
      <c r="AH703" s="296"/>
      <c r="AI703" s="70"/>
    </row>
    <row r="704" spans="1:35" ht="15.75" customHeight="1">
      <c r="A704" s="107"/>
      <c r="B704" s="603" t="s">
        <v>109</v>
      </c>
      <c r="C704" s="829"/>
      <c r="D704" s="829"/>
      <c r="E704" s="829"/>
      <c r="F704" s="829"/>
      <c r="G704" s="829"/>
      <c r="H704" s="829"/>
      <c r="I704" s="830"/>
      <c r="J704" s="306"/>
      <c r="K704" s="306"/>
      <c r="L704" s="306"/>
      <c r="M704" s="296"/>
      <c r="N704" s="296"/>
      <c r="O704" s="296"/>
      <c r="P704" s="296"/>
      <c r="Q704" s="296"/>
      <c r="R704" s="296"/>
      <c r="S704" s="296"/>
      <c r="T704" s="296"/>
      <c r="U704" s="296"/>
      <c r="V704" s="296"/>
      <c r="W704" s="296"/>
      <c r="X704" s="296"/>
      <c r="Y704" s="296"/>
      <c r="Z704" s="296"/>
      <c r="AA704" s="296"/>
      <c r="AB704" s="296"/>
      <c r="AC704" s="296"/>
      <c r="AD704" s="296"/>
      <c r="AE704" s="296"/>
      <c r="AF704" s="296"/>
      <c r="AG704" s="296"/>
      <c r="AH704" s="296"/>
      <c r="AI704" s="70"/>
    </row>
    <row r="705" spans="1:35" ht="15.75" customHeight="1">
      <c r="A705" s="107"/>
      <c r="B705" s="601" t="s">
        <v>754</v>
      </c>
      <c r="C705" s="829"/>
      <c r="D705" s="829"/>
      <c r="E705" s="829"/>
      <c r="F705" s="829"/>
      <c r="G705" s="829"/>
      <c r="H705" s="829"/>
      <c r="I705" s="830"/>
      <c r="J705" s="306"/>
      <c r="K705" s="306"/>
      <c r="L705" s="306"/>
      <c r="M705" s="296"/>
      <c r="N705" s="296"/>
      <c r="O705" s="296"/>
      <c r="P705" s="296"/>
      <c r="Q705" s="296"/>
      <c r="R705" s="296"/>
      <c r="S705" s="296"/>
      <c r="T705" s="296"/>
      <c r="U705" s="296"/>
      <c r="V705" s="296"/>
      <c r="W705" s="296"/>
      <c r="X705" s="296"/>
      <c r="Y705" s="296"/>
      <c r="Z705" s="296"/>
      <c r="AA705" s="296"/>
      <c r="AB705" s="296"/>
      <c r="AC705" s="296"/>
      <c r="AD705" s="296"/>
      <c r="AE705" s="296"/>
      <c r="AF705" s="296"/>
      <c r="AG705" s="296"/>
      <c r="AH705" s="296"/>
      <c r="AI705" s="70"/>
    </row>
    <row r="706" spans="1:35" ht="15.75" customHeight="1">
      <c r="A706" s="107"/>
      <c r="B706" s="109" t="s">
        <v>589</v>
      </c>
      <c r="C706" s="109" t="s">
        <v>590</v>
      </c>
      <c r="D706" s="175" t="s">
        <v>591</v>
      </c>
      <c r="E706" s="176" t="s">
        <v>592</v>
      </c>
      <c r="F706" s="314" t="s">
        <v>730</v>
      </c>
      <c r="G706" s="314" t="s">
        <v>731</v>
      </c>
      <c r="H706" s="607" t="s">
        <v>593</v>
      </c>
      <c r="I706" s="830"/>
      <c r="J706" s="306"/>
      <c r="K706" s="306"/>
      <c r="L706" s="306"/>
      <c r="M706" s="296"/>
      <c r="N706" s="296"/>
      <c r="O706" s="296"/>
      <c r="P706" s="296"/>
      <c r="Q706" s="296"/>
      <c r="R706" s="296"/>
      <c r="S706" s="296"/>
      <c r="T706" s="296"/>
      <c r="U706" s="296"/>
      <c r="V706" s="296"/>
      <c r="W706" s="296"/>
      <c r="X706" s="296"/>
      <c r="Y706" s="296"/>
      <c r="Z706" s="296"/>
      <c r="AA706" s="296"/>
      <c r="AB706" s="296"/>
      <c r="AC706" s="296"/>
      <c r="AD706" s="296"/>
      <c r="AE706" s="296"/>
      <c r="AF706" s="296"/>
      <c r="AG706" s="296"/>
      <c r="AH706" s="296"/>
      <c r="AI706" s="70"/>
    </row>
    <row r="707" spans="1:35" ht="15.75" customHeight="1">
      <c r="A707" s="279"/>
      <c r="B707" s="112" t="s">
        <v>583</v>
      </c>
      <c r="C707" s="280" t="s">
        <v>583</v>
      </c>
      <c r="D707" s="117">
        <v>59096</v>
      </c>
      <c r="E707" s="281">
        <f t="shared" ref="E707:E712" si="57">D707/D$712</f>
        <v>0.22131178237325205</v>
      </c>
      <c r="F707" s="117">
        <f>SUM(J707:AH707)</f>
        <v>0</v>
      </c>
      <c r="G707" s="316">
        <f>F707/D707</f>
        <v>0</v>
      </c>
      <c r="H707" s="605" t="s">
        <v>594</v>
      </c>
      <c r="I707" s="830"/>
      <c r="J707" s="346"/>
      <c r="K707" s="346"/>
      <c r="L707" s="346"/>
      <c r="M707" s="347"/>
      <c r="N707" s="347"/>
      <c r="O707" s="347"/>
      <c r="P707" s="347"/>
      <c r="Q707" s="347"/>
      <c r="R707" s="347"/>
      <c r="S707" s="347"/>
      <c r="T707" s="347"/>
      <c r="U707" s="347"/>
      <c r="V707" s="347"/>
      <c r="W707" s="347"/>
      <c r="X707" s="347"/>
      <c r="Y707" s="347"/>
      <c r="Z707" s="347"/>
      <c r="AA707" s="347"/>
      <c r="AB707" s="347"/>
      <c r="AC707" s="347"/>
      <c r="AD707" s="347"/>
      <c r="AE707" s="347"/>
      <c r="AF707" s="347"/>
      <c r="AG707" s="347"/>
      <c r="AH707" s="347"/>
      <c r="AI707" s="133"/>
    </row>
    <row r="708" spans="1:35" ht="15.75" customHeight="1">
      <c r="A708" s="107"/>
      <c r="B708" s="594" t="s">
        <v>579</v>
      </c>
      <c r="C708" s="830"/>
      <c r="D708" s="115">
        <f>D707</f>
        <v>59096</v>
      </c>
      <c r="E708" s="282">
        <f t="shared" si="57"/>
        <v>0.22131178237325205</v>
      </c>
      <c r="F708" s="348"/>
      <c r="G708" s="348"/>
      <c r="H708" s="594"/>
      <c r="I708" s="830"/>
      <c r="J708" s="306"/>
      <c r="K708" s="306"/>
      <c r="L708" s="306"/>
      <c r="M708" s="296"/>
      <c r="N708" s="296"/>
      <c r="O708" s="296"/>
      <c r="P708" s="296"/>
      <c r="Q708" s="296"/>
      <c r="R708" s="296"/>
      <c r="S708" s="296"/>
      <c r="T708" s="296"/>
      <c r="U708" s="296"/>
      <c r="V708" s="296"/>
      <c r="W708" s="296"/>
      <c r="X708" s="296"/>
      <c r="Y708" s="296"/>
      <c r="Z708" s="296"/>
      <c r="AA708" s="296"/>
      <c r="AB708" s="296"/>
      <c r="AC708" s="296"/>
      <c r="AD708" s="296"/>
      <c r="AE708" s="296"/>
      <c r="AF708" s="296"/>
      <c r="AG708" s="296"/>
      <c r="AH708" s="296"/>
      <c r="AI708" s="70"/>
    </row>
    <row r="709" spans="1:35" ht="15.75" customHeight="1">
      <c r="A709" s="107"/>
      <c r="B709" s="597" t="s">
        <v>595</v>
      </c>
      <c r="C709" s="280" t="s">
        <v>596</v>
      </c>
      <c r="D709" s="117">
        <v>20000</v>
      </c>
      <c r="E709" s="283">
        <f t="shared" si="57"/>
        <v>7.4899073498460825E-2</v>
      </c>
      <c r="F709" s="117">
        <f>SUM(J709:AH709)</f>
        <v>0</v>
      </c>
      <c r="G709" s="316">
        <f>F709/D709</f>
        <v>0</v>
      </c>
      <c r="H709" s="605" t="s">
        <v>597</v>
      </c>
      <c r="I709" s="830"/>
      <c r="J709" s="306"/>
      <c r="K709" s="306"/>
      <c r="L709" s="306"/>
      <c r="M709" s="296"/>
      <c r="N709" s="296"/>
      <c r="O709" s="296"/>
      <c r="P709" s="296"/>
      <c r="Q709" s="296"/>
      <c r="R709" s="296"/>
      <c r="S709" s="296"/>
      <c r="T709" s="296"/>
      <c r="U709" s="296"/>
      <c r="V709" s="296"/>
      <c r="W709" s="296"/>
      <c r="X709" s="296"/>
      <c r="Y709" s="296"/>
      <c r="Z709" s="296"/>
      <c r="AA709" s="296"/>
      <c r="AB709" s="296"/>
      <c r="AC709" s="296"/>
      <c r="AD709" s="296"/>
      <c r="AE709" s="296"/>
      <c r="AF709" s="296"/>
      <c r="AG709" s="296"/>
      <c r="AH709" s="296"/>
      <c r="AI709" s="70"/>
    </row>
    <row r="710" spans="1:35" ht="15.75" customHeight="1">
      <c r="A710" s="107"/>
      <c r="B710" s="839"/>
      <c r="C710" s="280" t="s">
        <v>598</v>
      </c>
      <c r="D710" s="117">
        <v>187930</v>
      </c>
      <c r="E710" s="283">
        <f t="shared" si="57"/>
        <v>0.70378914412828708</v>
      </c>
      <c r="F710" s="117">
        <f>SUM(J710:AH710)</f>
        <v>0</v>
      </c>
      <c r="G710" s="316">
        <f>F710/D710</f>
        <v>0</v>
      </c>
      <c r="H710" s="605" t="s">
        <v>599</v>
      </c>
      <c r="I710" s="830"/>
      <c r="J710" s="306"/>
      <c r="K710" s="306"/>
      <c r="L710" s="306"/>
      <c r="M710" s="296"/>
      <c r="N710" s="296"/>
      <c r="O710" s="296"/>
      <c r="P710" s="296"/>
      <c r="Q710" s="296"/>
      <c r="R710" s="296"/>
      <c r="S710" s="296"/>
      <c r="T710" s="296"/>
      <c r="U710" s="296"/>
      <c r="V710" s="296"/>
      <c r="W710" s="296"/>
      <c r="X710" s="296"/>
      <c r="Y710" s="296"/>
      <c r="Z710" s="296"/>
      <c r="AA710" s="296"/>
      <c r="AB710" s="296"/>
      <c r="AC710" s="296"/>
      <c r="AD710" s="296"/>
      <c r="AE710" s="296"/>
      <c r="AF710" s="296"/>
      <c r="AG710" s="296"/>
      <c r="AH710" s="296"/>
      <c r="AI710" s="70"/>
    </row>
    <row r="711" spans="1:35" ht="15.75" customHeight="1">
      <c r="A711" s="107"/>
      <c r="B711" s="594" t="s">
        <v>579</v>
      </c>
      <c r="C711" s="830"/>
      <c r="D711" s="115">
        <f>D709+D710</f>
        <v>207930</v>
      </c>
      <c r="E711" s="282">
        <f t="shared" si="57"/>
        <v>0.778688217626748</v>
      </c>
      <c r="F711" s="348"/>
      <c r="G711" s="348"/>
      <c r="H711" s="594"/>
      <c r="I711" s="830"/>
      <c r="J711" s="306"/>
      <c r="K711" s="306"/>
      <c r="L711" s="306"/>
      <c r="M711" s="296"/>
      <c r="N711" s="296"/>
      <c r="O711" s="296"/>
      <c r="P711" s="296"/>
      <c r="Q711" s="296"/>
      <c r="R711" s="296"/>
      <c r="S711" s="296"/>
      <c r="T711" s="296"/>
      <c r="U711" s="296"/>
      <c r="V711" s="296"/>
      <c r="W711" s="296"/>
      <c r="X711" s="296"/>
      <c r="Y711" s="296"/>
      <c r="Z711" s="296"/>
      <c r="AA711" s="296"/>
      <c r="AB711" s="296"/>
      <c r="AC711" s="296"/>
      <c r="AD711" s="296"/>
      <c r="AE711" s="296"/>
      <c r="AF711" s="296"/>
      <c r="AG711" s="296"/>
      <c r="AH711" s="296"/>
      <c r="AI711" s="70"/>
    </row>
    <row r="712" spans="1:35" ht="15.75" customHeight="1">
      <c r="A712" s="107"/>
      <c r="B712" s="621" t="s">
        <v>600</v>
      </c>
      <c r="C712" s="830"/>
      <c r="D712" s="131">
        <f>D708+D711</f>
        <v>267026</v>
      </c>
      <c r="E712" s="284">
        <f t="shared" si="57"/>
        <v>1</v>
      </c>
      <c r="F712" s="349"/>
      <c r="G712" s="349"/>
      <c r="H712" s="629"/>
      <c r="I712" s="830"/>
      <c r="J712" s="306"/>
      <c r="K712" s="306"/>
      <c r="L712" s="306"/>
      <c r="M712" s="296"/>
      <c r="N712" s="296"/>
      <c r="O712" s="296"/>
      <c r="P712" s="296"/>
      <c r="Q712" s="296"/>
      <c r="R712" s="296"/>
      <c r="S712" s="296"/>
      <c r="T712" s="296"/>
      <c r="U712" s="296"/>
      <c r="V712" s="296"/>
      <c r="W712" s="296"/>
      <c r="X712" s="296"/>
      <c r="Y712" s="296"/>
      <c r="Z712" s="296"/>
      <c r="AA712" s="296"/>
      <c r="AB712" s="296"/>
      <c r="AC712" s="296"/>
      <c r="AD712" s="296"/>
      <c r="AE712" s="296"/>
      <c r="AF712" s="296"/>
      <c r="AG712" s="296"/>
      <c r="AH712" s="296"/>
      <c r="AI712" s="70"/>
    </row>
    <row r="713" spans="1:35" ht="15.75" customHeight="1">
      <c r="A713" s="107"/>
      <c r="B713" s="601" t="s">
        <v>758</v>
      </c>
      <c r="C713" s="829"/>
      <c r="D713" s="829"/>
      <c r="E713" s="829"/>
      <c r="F713" s="829"/>
      <c r="G713" s="829"/>
      <c r="H713" s="829"/>
      <c r="I713" s="830"/>
      <c r="J713" s="306"/>
      <c r="K713" s="306"/>
      <c r="L713" s="306"/>
      <c r="M713" s="296"/>
      <c r="N713" s="296"/>
      <c r="O713" s="296"/>
      <c r="P713" s="296"/>
      <c r="Q713" s="296"/>
      <c r="R713" s="296"/>
      <c r="S713" s="296"/>
      <c r="T713" s="296"/>
      <c r="U713" s="296"/>
      <c r="V713" s="296"/>
      <c r="W713" s="296"/>
      <c r="X713" s="296"/>
      <c r="Y713" s="296"/>
      <c r="Z713" s="296"/>
      <c r="AA713" s="296"/>
      <c r="AB713" s="296"/>
      <c r="AC713" s="296"/>
      <c r="AD713" s="296"/>
      <c r="AE713" s="296"/>
      <c r="AF713" s="296"/>
      <c r="AG713" s="296"/>
      <c r="AH713" s="296"/>
      <c r="AI713" s="70"/>
    </row>
    <row r="714" spans="1:35" ht="15.75" customHeight="1">
      <c r="A714" s="107"/>
      <c r="B714" s="680" t="s">
        <v>641</v>
      </c>
      <c r="C714" s="829"/>
      <c r="D714" s="829"/>
      <c r="E714" s="829"/>
      <c r="F714" s="829"/>
      <c r="G714" s="829"/>
      <c r="H714" s="829"/>
      <c r="I714" s="830"/>
      <c r="J714" s="306"/>
      <c r="K714" s="306"/>
      <c r="L714" s="306"/>
      <c r="M714" s="296"/>
      <c r="N714" s="296"/>
      <c r="O714" s="296"/>
      <c r="P714" s="296"/>
      <c r="Q714" s="296"/>
      <c r="R714" s="296"/>
      <c r="S714" s="296"/>
      <c r="T714" s="296"/>
      <c r="U714" s="296"/>
      <c r="V714" s="296"/>
      <c r="W714" s="296"/>
      <c r="X714" s="296"/>
      <c r="Y714" s="296"/>
      <c r="Z714" s="296"/>
      <c r="AA714" s="296"/>
      <c r="AB714" s="296"/>
      <c r="AC714" s="296"/>
      <c r="AD714" s="296"/>
      <c r="AE714" s="296"/>
      <c r="AF714" s="296"/>
      <c r="AG714" s="296"/>
      <c r="AH714" s="296"/>
      <c r="AI714" s="70"/>
    </row>
    <row r="715" spans="1:35" ht="15.75" customHeight="1">
      <c r="A715" s="107"/>
      <c r="B715" s="109" t="s">
        <v>642</v>
      </c>
      <c r="C715" s="203" t="s">
        <v>616</v>
      </c>
      <c r="D715" s="175" t="s">
        <v>591</v>
      </c>
      <c r="E715" s="176" t="s">
        <v>592</v>
      </c>
      <c r="F715" s="314" t="s">
        <v>730</v>
      </c>
      <c r="G715" s="314" t="s">
        <v>731</v>
      </c>
      <c r="H715" s="628" t="s">
        <v>593</v>
      </c>
      <c r="I715" s="830"/>
      <c r="J715" s="306"/>
      <c r="K715" s="306"/>
      <c r="L715" s="306"/>
      <c r="M715" s="296"/>
      <c r="N715" s="296"/>
      <c r="O715" s="296"/>
      <c r="P715" s="296"/>
      <c r="Q715" s="296"/>
      <c r="R715" s="296"/>
      <c r="S715" s="296"/>
      <c r="T715" s="296"/>
      <c r="U715" s="296"/>
      <c r="V715" s="296"/>
      <c r="W715" s="296"/>
      <c r="X715" s="296"/>
      <c r="Y715" s="296"/>
      <c r="Z715" s="296"/>
      <c r="AA715" s="296"/>
      <c r="AB715" s="296"/>
      <c r="AC715" s="296"/>
      <c r="AD715" s="296"/>
      <c r="AE715" s="296"/>
      <c r="AF715" s="296"/>
      <c r="AG715" s="296"/>
      <c r="AH715" s="296"/>
      <c r="AI715" s="70"/>
    </row>
    <row r="716" spans="1:35" ht="15.75" customHeight="1">
      <c r="A716" s="107"/>
      <c r="B716" s="597" t="s">
        <v>643</v>
      </c>
      <c r="C716" s="280" t="s">
        <v>1178</v>
      </c>
      <c r="D716" s="191">
        <v>37800</v>
      </c>
      <c r="E716" s="281">
        <f t="shared" ref="E716:E722" si="58">D716/D$738</f>
        <v>0.11353738023007839</v>
      </c>
      <c r="F716" s="117">
        <f>SUM(J716:AH716)</f>
        <v>0</v>
      </c>
      <c r="G716" s="316">
        <f>F716/D716</f>
        <v>0</v>
      </c>
      <c r="H716" s="649" t="s">
        <v>1179</v>
      </c>
      <c r="I716" s="830"/>
      <c r="J716" s="306"/>
      <c r="K716" s="306"/>
      <c r="L716" s="306"/>
      <c r="M716" s="296"/>
      <c r="N716" s="296"/>
      <c r="O716" s="296"/>
      <c r="P716" s="296"/>
      <c r="Q716" s="296"/>
      <c r="R716" s="296"/>
      <c r="S716" s="296"/>
      <c r="T716" s="296"/>
      <c r="U716" s="296"/>
      <c r="V716" s="296"/>
      <c r="W716" s="296"/>
      <c r="X716" s="296"/>
      <c r="Y716" s="296"/>
      <c r="Z716" s="296"/>
      <c r="AA716" s="296"/>
      <c r="AB716" s="296"/>
      <c r="AC716" s="296"/>
      <c r="AD716" s="296"/>
      <c r="AE716" s="296"/>
      <c r="AF716" s="296"/>
      <c r="AG716" s="296"/>
      <c r="AH716" s="296"/>
      <c r="AI716" s="70"/>
    </row>
    <row r="717" spans="1:35" ht="15.75" customHeight="1">
      <c r="A717" s="107"/>
      <c r="B717" s="849"/>
      <c r="C717" s="205" t="s">
        <v>658</v>
      </c>
      <c r="D717" s="191">
        <v>62400</v>
      </c>
      <c r="E717" s="281">
        <f t="shared" si="58"/>
        <v>0.18742678641155799</v>
      </c>
      <c r="F717" s="117">
        <f>SUM(J717:AH717)</f>
        <v>0</v>
      </c>
      <c r="G717" s="316">
        <f>F717/D717</f>
        <v>0</v>
      </c>
      <c r="H717" s="649" t="s">
        <v>1180</v>
      </c>
      <c r="I717" s="830"/>
      <c r="J717" s="306"/>
      <c r="K717" s="306"/>
      <c r="L717" s="306"/>
      <c r="M717" s="296"/>
      <c r="N717" s="296"/>
      <c r="O717" s="296"/>
      <c r="P717" s="296"/>
      <c r="Q717" s="296"/>
      <c r="R717" s="296"/>
      <c r="S717" s="296"/>
      <c r="T717" s="296"/>
      <c r="U717" s="296"/>
      <c r="V717" s="296"/>
      <c r="W717" s="296"/>
      <c r="X717" s="296"/>
      <c r="Y717" s="296"/>
      <c r="Z717" s="296"/>
      <c r="AA717" s="296"/>
      <c r="AB717" s="296"/>
      <c r="AC717" s="296"/>
      <c r="AD717" s="296"/>
      <c r="AE717" s="296"/>
      <c r="AF717" s="296"/>
      <c r="AG717" s="296"/>
      <c r="AH717" s="296"/>
      <c r="AI717" s="70"/>
    </row>
    <row r="718" spans="1:35" ht="15.75" customHeight="1">
      <c r="A718" s="107"/>
      <c r="B718" s="849"/>
      <c r="C718" s="205" t="s">
        <v>660</v>
      </c>
      <c r="D718" s="191">
        <v>33400</v>
      </c>
      <c r="E718" s="281">
        <f t="shared" si="58"/>
        <v>0.10032138888054545</v>
      </c>
      <c r="F718" s="117">
        <f>SUM(J718:AH718)</f>
        <v>0</v>
      </c>
      <c r="G718" s="316">
        <f>F718/D718</f>
        <v>0</v>
      </c>
      <c r="H718" s="649" t="s">
        <v>1181</v>
      </c>
      <c r="I718" s="830"/>
      <c r="J718" s="306"/>
      <c r="K718" s="306"/>
      <c r="L718" s="306"/>
      <c r="M718" s="296"/>
      <c r="N718" s="296"/>
      <c r="O718" s="296"/>
      <c r="P718" s="296"/>
      <c r="Q718" s="296"/>
      <c r="R718" s="296"/>
      <c r="S718" s="296"/>
      <c r="T718" s="296"/>
      <c r="U718" s="296"/>
      <c r="V718" s="296"/>
      <c r="W718" s="296"/>
      <c r="X718" s="296"/>
      <c r="Y718" s="296"/>
      <c r="Z718" s="296"/>
      <c r="AA718" s="296"/>
      <c r="AB718" s="296"/>
      <c r="AC718" s="296"/>
      <c r="AD718" s="296"/>
      <c r="AE718" s="296"/>
      <c r="AF718" s="296"/>
      <c r="AG718" s="296"/>
      <c r="AH718" s="296"/>
      <c r="AI718" s="70"/>
    </row>
    <row r="719" spans="1:35" ht="15.75" customHeight="1">
      <c r="A719" s="107"/>
      <c r="B719" s="849"/>
      <c r="C719" s="205" t="s">
        <v>1182</v>
      </c>
      <c r="D719" s="191">
        <v>3400</v>
      </c>
      <c r="E719" s="281">
        <f t="shared" si="58"/>
        <v>1.0212356951911814E-2</v>
      </c>
      <c r="F719" s="117">
        <f>SUM(J719:AH719)</f>
        <v>0</v>
      </c>
      <c r="G719" s="316">
        <f>F719/D719</f>
        <v>0</v>
      </c>
      <c r="H719" s="649" t="s">
        <v>1183</v>
      </c>
      <c r="I719" s="830"/>
      <c r="J719" s="306"/>
      <c r="K719" s="306"/>
      <c r="L719" s="306"/>
      <c r="M719" s="296"/>
      <c r="N719" s="296"/>
      <c r="O719" s="296"/>
      <c r="P719" s="296"/>
      <c r="Q719" s="296"/>
      <c r="R719" s="296"/>
      <c r="S719" s="296"/>
      <c r="T719" s="296"/>
      <c r="U719" s="296"/>
      <c r="V719" s="296"/>
      <c r="W719" s="296"/>
      <c r="X719" s="296"/>
      <c r="Y719" s="296"/>
      <c r="Z719" s="296"/>
      <c r="AA719" s="296"/>
      <c r="AB719" s="296"/>
      <c r="AC719" s="296"/>
      <c r="AD719" s="296"/>
      <c r="AE719" s="296"/>
      <c r="AF719" s="296"/>
      <c r="AG719" s="296"/>
      <c r="AH719" s="296"/>
      <c r="AI719" s="70"/>
    </row>
    <row r="720" spans="1:35" ht="15.75" customHeight="1">
      <c r="A720" s="107"/>
      <c r="B720" s="839"/>
      <c r="C720" s="205" t="s">
        <v>664</v>
      </c>
      <c r="D720" s="191">
        <v>8000</v>
      </c>
      <c r="E720" s="281">
        <f t="shared" si="58"/>
        <v>2.4029075180968973E-2</v>
      </c>
      <c r="F720" s="117">
        <f>SUM(J720:AH720)</f>
        <v>0</v>
      </c>
      <c r="G720" s="316">
        <f>F720/D720</f>
        <v>0</v>
      </c>
      <c r="H720" s="649" t="s">
        <v>1184</v>
      </c>
      <c r="I720" s="830"/>
      <c r="J720" s="306"/>
      <c r="K720" s="306"/>
      <c r="L720" s="306"/>
      <c r="M720" s="296"/>
      <c r="N720" s="296"/>
      <c r="O720" s="296"/>
      <c r="P720" s="296"/>
      <c r="Q720" s="296"/>
      <c r="R720" s="296"/>
      <c r="S720" s="296"/>
      <c r="T720" s="296"/>
      <c r="U720" s="296"/>
      <c r="V720" s="296"/>
      <c r="W720" s="296"/>
      <c r="X720" s="296"/>
      <c r="Y720" s="296"/>
      <c r="Z720" s="296"/>
      <c r="AA720" s="296"/>
      <c r="AB720" s="296"/>
      <c r="AC720" s="296"/>
      <c r="AD720" s="296"/>
      <c r="AE720" s="296"/>
      <c r="AF720" s="296"/>
      <c r="AG720" s="296"/>
      <c r="AH720" s="296"/>
      <c r="AI720" s="70"/>
    </row>
    <row r="721" spans="1:35" ht="15.75" customHeight="1">
      <c r="A721" s="107"/>
      <c r="B721" s="594" t="s">
        <v>579</v>
      </c>
      <c r="C721" s="830"/>
      <c r="D721" s="192">
        <f>SUM(D716:D720)</f>
        <v>145000</v>
      </c>
      <c r="E721" s="282">
        <f t="shared" si="58"/>
        <v>0.43552698765506265</v>
      </c>
      <c r="F721" s="348"/>
      <c r="G721" s="348"/>
      <c r="H721" s="630"/>
      <c r="I721" s="830"/>
      <c r="J721" s="306"/>
      <c r="K721" s="306"/>
      <c r="L721" s="306"/>
      <c r="M721" s="296"/>
      <c r="N721" s="296"/>
      <c r="O721" s="296"/>
      <c r="P721" s="296"/>
      <c r="Q721" s="296"/>
      <c r="R721" s="296"/>
      <c r="S721" s="296"/>
      <c r="T721" s="296"/>
      <c r="U721" s="296"/>
      <c r="V721" s="296"/>
      <c r="W721" s="296"/>
      <c r="X721" s="296"/>
      <c r="Y721" s="296"/>
      <c r="Z721" s="296"/>
      <c r="AA721" s="296"/>
      <c r="AB721" s="296"/>
      <c r="AC721" s="296"/>
      <c r="AD721" s="296"/>
      <c r="AE721" s="296"/>
      <c r="AF721" s="296"/>
      <c r="AG721" s="296"/>
      <c r="AH721" s="296"/>
      <c r="AI721" s="70"/>
    </row>
    <row r="722" spans="1:35" ht="15.75" customHeight="1">
      <c r="A722" s="107"/>
      <c r="B722" s="621" t="s">
        <v>1185</v>
      </c>
      <c r="C722" s="830"/>
      <c r="D722" s="178">
        <f>D721</f>
        <v>145000</v>
      </c>
      <c r="E722" s="284">
        <f t="shared" si="58"/>
        <v>0.43552698765506265</v>
      </c>
      <c r="F722" s="349"/>
      <c r="G722" s="349"/>
      <c r="H722" s="629"/>
      <c r="I722" s="830"/>
      <c r="J722" s="306"/>
      <c r="K722" s="306"/>
      <c r="L722" s="306"/>
      <c r="M722" s="296"/>
      <c r="N722" s="296"/>
      <c r="O722" s="296"/>
      <c r="P722" s="296"/>
      <c r="Q722" s="296"/>
      <c r="R722" s="296"/>
      <c r="S722" s="296"/>
      <c r="T722" s="296"/>
      <c r="U722" s="296"/>
      <c r="V722" s="296"/>
      <c r="W722" s="296"/>
      <c r="X722" s="296"/>
      <c r="Y722" s="296"/>
      <c r="Z722" s="296"/>
      <c r="AA722" s="296"/>
      <c r="AB722" s="296"/>
      <c r="AC722" s="296"/>
      <c r="AD722" s="296"/>
      <c r="AE722" s="296"/>
      <c r="AF722" s="296"/>
      <c r="AG722" s="296"/>
      <c r="AH722" s="296"/>
      <c r="AI722" s="70"/>
    </row>
    <row r="723" spans="1:35" ht="15.75" customHeight="1">
      <c r="A723" s="107"/>
      <c r="B723" s="604" t="s">
        <v>613</v>
      </c>
      <c r="C723" s="829"/>
      <c r="D723" s="829"/>
      <c r="E723" s="829"/>
      <c r="F723" s="829"/>
      <c r="G723" s="829"/>
      <c r="H723" s="829"/>
      <c r="I723" s="830"/>
      <c r="J723" s="306"/>
      <c r="K723" s="306"/>
      <c r="L723" s="306"/>
      <c r="M723" s="296"/>
      <c r="N723" s="296"/>
      <c r="O723" s="296"/>
      <c r="P723" s="296"/>
      <c r="Q723" s="296"/>
      <c r="R723" s="296"/>
      <c r="S723" s="296"/>
      <c r="T723" s="296"/>
      <c r="U723" s="296"/>
      <c r="V723" s="296"/>
      <c r="W723" s="296"/>
      <c r="X723" s="296"/>
      <c r="Y723" s="296"/>
      <c r="Z723" s="296"/>
      <c r="AA723" s="296"/>
      <c r="AB723" s="296"/>
      <c r="AC723" s="296"/>
      <c r="AD723" s="296"/>
      <c r="AE723" s="296"/>
      <c r="AF723" s="296"/>
      <c r="AG723" s="296"/>
      <c r="AH723" s="296"/>
      <c r="AI723" s="70"/>
    </row>
    <row r="724" spans="1:35" ht="15.75" customHeight="1">
      <c r="A724" s="107"/>
      <c r="B724" s="632" t="s">
        <v>646</v>
      </c>
      <c r="C724" s="79" t="s">
        <v>312</v>
      </c>
      <c r="D724" s="117">
        <v>6000</v>
      </c>
      <c r="E724" s="281">
        <f t="shared" ref="E724:E738" si="59">D724/D$738</f>
        <v>1.802180638572673E-2</v>
      </c>
      <c r="F724" s="314" t="s">
        <v>730</v>
      </c>
      <c r="G724" s="314" t="s">
        <v>731</v>
      </c>
      <c r="H724" s="649" t="s">
        <v>647</v>
      </c>
      <c r="I724" s="830"/>
      <c r="J724" s="306"/>
      <c r="K724" s="306"/>
      <c r="L724" s="306"/>
      <c r="M724" s="296"/>
      <c r="N724" s="296"/>
      <c r="O724" s="296"/>
      <c r="P724" s="296"/>
      <c r="Q724" s="296"/>
      <c r="R724" s="296"/>
      <c r="S724" s="296"/>
      <c r="T724" s="296"/>
      <c r="U724" s="296"/>
      <c r="V724" s="296"/>
      <c r="W724" s="296"/>
      <c r="X724" s="296"/>
      <c r="Y724" s="296"/>
      <c r="Z724" s="296"/>
      <c r="AA724" s="296"/>
      <c r="AB724" s="296"/>
      <c r="AC724" s="296"/>
      <c r="AD724" s="296"/>
      <c r="AE724" s="296"/>
      <c r="AF724" s="296"/>
      <c r="AG724" s="296"/>
      <c r="AH724" s="296"/>
      <c r="AI724" s="70"/>
    </row>
    <row r="725" spans="1:35" ht="15.75" customHeight="1">
      <c r="A725" s="107"/>
      <c r="B725" s="849"/>
      <c r="C725" s="79" t="s">
        <v>648</v>
      </c>
      <c r="D725" s="117">
        <v>1250</v>
      </c>
      <c r="E725" s="281">
        <f t="shared" si="59"/>
        <v>3.754542997026402E-3</v>
      </c>
      <c r="F725" s="117">
        <f t="shared" ref="F725:F734" si="60">SUM(J725:AH725)</f>
        <v>0</v>
      </c>
      <c r="G725" s="316">
        <f t="shared" ref="G725:G734" si="61">F725/D725</f>
        <v>0</v>
      </c>
      <c r="H725" s="649" t="s">
        <v>649</v>
      </c>
      <c r="I725" s="830"/>
      <c r="J725" s="306"/>
      <c r="K725" s="306"/>
      <c r="L725" s="306"/>
      <c r="M725" s="296"/>
      <c r="N725" s="296"/>
      <c r="O725" s="296"/>
      <c r="P725" s="296"/>
      <c r="Q725" s="296"/>
      <c r="R725" s="296"/>
      <c r="S725" s="296"/>
      <c r="T725" s="296"/>
      <c r="U725" s="296"/>
      <c r="V725" s="296"/>
      <c r="W725" s="296"/>
      <c r="X725" s="296"/>
      <c r="Y725" s="296"/>
      <c r="Z725" s="296"/>
      <c r="AA725" s="296"/>
      <c r="AB725" s="296"/>
      <c r="AC725" s="296"/>
      <c r="AD725" s="296"/>
      <c r="AE725" s="296"/>
      <c r="AF725" s="296"/>
      <c r="AG725" s="296"/>
      <c r="AH725" s="296"/>
      <c r="AI725" s="70"/>
    </row>
    <row r="726" spans="1:35" ht="15.75" customHeight="1">
      <c r="A726" s="107"/>
      <c r="B726" s="849"/>
      <c r="C726" s="79" t="s">
        <v>650</v>
      </c>
      <c r="D726" s="117">
        <v>1500</v>
      </c>
      <c r="E726" s="281">
        <f t="shared" si="59"/>
        <v>4.5054515964316824E-3</v>
      </c>
      <c r="F726" s="117">
        <f t="shared" si="60"/>
        <v>0</v>
      </c>
      <c r="G726" s="316">
        <f t="shared" si="61"/>
        <v>0</v>
      </c>
      <c r="H726" s="649" t="s">
        <v>651</v>
      </c>
      <c r="I726" s="830"/>
      <c r="J726" s="306"/>
      <c r="K726" s="306"/>
      <c r="L726" s="306"/>
      <c r="M726" s="296"/>
      <c r="N726" s="296"/>
      <c r="O726" s="296"/>
      <c r="P726" s="296"/>
      <c r="Q726" s="296"/>
      <c r="R726" s="296"/>
      <c r="S726" s="296"/>
      <c r="T726" s="296"/>
      <c r="U726" s="296"/>
      <c r="V726" s="296"/>
      <c r="W726" s="296"/>
      <c r="X726" s="296"/>
      <c r="Y726" s="296"/>
      <c r="Z726" s="296"/>
      <c r="AA726" s="296"/>
      <c r="AB726" s="296"/>
      <c r="AC726" s="296"/>
      <c r="AD726" s="296"/>
      <c r="AE726" s="296"/>
      <c r="AF726" s="296"/>
      <c r="AG726" s="296"/>
      <c r="AH726" s="296"/>
      <c r="AI726" s="70"/>
    </row>
    <row r="727" spans="1:35" ht="15.75" customHeight="1">
      <c r="A727" s="107"/>
      <c r="B727" s="849"/>
      <c r="C727" s="79" t="s">
        <v>652</v>
      </c>
      <c r="D727" s="117">
        <v>1500</v>
      </c>
      <c r="E727" s="281">
        <f t="shared" si="59"/>
        <v>4.5054515964316824E-3</v>
      </c>
      <c r="F727" s="117">
        <f t="shared" si="60"/>
        <v>0</v>
      </c>
      <c r="G727" s="316">
        <f t="shared" si="61"/>
        <v>0</v>
      </c>
      <c r="H727" s="649" t="s">
        <v>653</v>
      </c>
      <c r="I727" s="830"/>
      <c r="J727" s="306"/>
      <c r="K727" s="306"/>
      <c r="L727" s="306"/>
      <c r="M727" s="296"/>
      <c r="N727" s="296"/>
      <c r="O727" s="296"/>
      <c r="P727" s="296"/>
      <c r="Q727" s="296"/>
      <c r="R727" s="296"/>
      <c r="S727" s="296"/>
      <c r="T727" s="296"/>
      <c r="U727" s="296"/>
      <c r="V727" s="296"/>
      <c r="W727" s="296"/>
      <c r="X727" s="296"/>
      <c r="Y727" s="296"/>
      <c r="Z727" s="296"/>
      <c r="AA727" s="296"/>
      <c r="AB727" s="296"/>
      <c r="AC727" s="296"/>
      <c r="AD727" s="296"/>
      <c r="AE727" s="296"/>
      <c r="AF727" s="296"/>
      <c r="AG727" s="296"/>
      <c r="AH727" s="296"/>
      <c r="AI727" s="70"/>
    </row>
    <row r="728" spans="1:35" ht="15.75" customHeight="1">
      <c r="A728" s="107"/>
      <c r="B728" s="849"/>
      <c r="C728" s="79" t="s">
        <v>654</v>
      </c>
      <c r="D728" s="117">
        <v>4900</v>
      </c>
      <c r="E728" s="281">
        <f t="shared" si="59"/>
        <v>1.4717808548343496E-2</v>
      </c>
      <c r="F728" s="117">
        <f t="shared" si="60"/>
        <v>0</v>
      </c>
      <c r="G728" s="316">
        <f t="shared" si="61"/>
        <v>0</v>
      </c>
      <c r="H728" s="649" t="s">
        <v>655</v>
      </c>
      <c r="I728" s="830"/>
      <c r="J728" s="306"/>
      <c r="K728" s="306"/>
      <c r="L728" s="306"/>
      <c r="M728" s="296"/>
      <c r="N728" s="296"/>
      <c r="O728" s="296"/>
      <c r="P728" s="296"/>
      <c r="Q728" s="296"/>
      <c r="R728" s="296"/>
      <c r="S728" s="296"/>
      <c r="T728" s="296"/>
      <c r="U728" s="296"/>
      <c r="V728" s="296"/>
      <c r="W728" s="296"/>
      <c r="X728" s="296"/>
      <c r="Y728" s="296"/>
      <c r="Z728" s="296"/>
      <c r="AA728" s="296"/>
      <c r="AB728" s="296"/>
      <c r="AC728" s="296"/>
      <c r="AD728" s="296"/>
      <c r="AE728" s="296"/>
      <c r="AF728" s="296"/>
      <c r="AG728" s="296"/>
      <c r="AH728" s="296"/>
      <c r="AI728" s="70"/>
    </row>
    <row r="729" spans="1:35" ht="15.75" customHeight="1">
      <c r="A729" s="107"/>
      <c r="B729" s="849"/>
      <c r="C729" s="79" t="s">
        <v>656</v>
      </c>
      <c r="D729" s="117">
        <v>46200</v>
      </c>
      <c r="E729" s="281">
        <f t="shared" si="59"/>
        <v>0.13876790917009582</v>
      </c>
      <c r="F729" s="117">
        <f t="shared" si="60"/>
        <v>0</v>
      </c>
      <c r="G729" s="316">
        <f t="shared" si="61"/>
        <v>0</v>
      </c>
      <c r="H729" s="649" t="s">
        <v>657</v>
      </c>
      <c r="I729" s="830"/>
      <c r="J729" s="306"/>
      <c r="K729" s="306"/>
      <c r="L729" s="306"/>
      <c r="M729" s="296"/>
      <c r="N729" s="296"/>
      <c r="O729" s="296"/>
      <c r="P729" s="296"/>
      <c r="Q729" s="296"/>
      <c r="R729" s="296"/>
      <c r="S729" s="296"/>
      <c r="T729" s="296"/>
      <c r="U729" s="296"/>
      <c r="V729" s="296"/>
      <c r="W729" s="296"/>
      <c r="X729" s="296"/>
      <c r="Y729" s="296"/>
      <c r="Z729" s="296"/>
      <c r="AA729" s="296"/>
      <c r="AB729" s="296"/>
      <c r="AC729" s="296"/>
      <c r="AD729" s="296"/>
      <c r="AE729" s="296"/>
      <c r="AF729" s="296"/>
      <c r="AG729" s="296"/>
      <c r="AH729" s="296"/>
      <c r="AI729" s="70"/>
    </row>
    <row r="730" spans="1:35" ht="15.75" customHeight="1">
      <c r="A730" s="107"/>
      <c r="B730" s="849"/>
      <c r="C730" s="79" t="s">
        <v>658</v>
      </c>
      <c r="D730" s="117">
        <v>69520</v>
      </c>
      <c r="E730" s="281">
        <f t="shared" si="59"/>
        <v>0.20881266332262038</v>
      </c>
      <c r="F730" s="117">
        <f t="shared" si="60"/>
        <v>0</v>
      </c>
      <c r="G730" s="316">
        <f t="shared" si="61"/>
        <v>0</v>
      </c>
      <c r="H730" s="649" t="s">
        <v>659</v>
      </c>
      <c r="I730" s="830"/>
      <c r="J730" s="306"/>
      <c r="K730" s="306"/>
      <c r="L730" s="306"/>
      <c r="M730" s="296"/>
      <c r="N730" s="296"/>
      <c r="O730" s="296"/>
      <c r="P730" s="296"/>
      <c r="Q730" s="296"/>
      <c r="R730" s="296"/>
      <c r="S730" s="296"/>
      <c r="T730" s="296"/>
      <c r="U730" s="296"/>
      <c r="V730" s="296"/>
      <c r="W730" s="296"/>
      <c r="X730" s="296"/>
      <c r="Y730" s="296"/>
      <c r="Z730" s="296"/>
      <c r="AA730" s="296"/>
      <c r="AB730" s="296"/>
      <c r="AC730" s="296"/>
      <c r="AD730" s="296"/>
      <c r="AE730" s="296"/>
      <c r="AF730" s="296"/>
      <c r="AG730" s="296"/>
      <c r="AH730" s="296"/>
      <c r="AI730" s="70"/>
    </row>
    <row r="731" spans="1:35" ht="15.75" customHeight="1">
      <c r="A731" s="107"/>
      <c r="B731" s="849"/>
      <c r="C731" s="79" t="s">
        <v>660</v>
      </c>
      <c r="D731" s="117">
        <v>24000</v>
      </c>
      <c r="E731" s="281">
        <f t="shared" si="59"/>
        <v>7.2087225542906919E-2</v>
      </c>
      <c r="F731" s="117">
        <f t="shared" si="60"/>
        <v>0</v>
      </c>
      <c r="G731" s="316">
        <f t="shared" si="61"/>
        <v>0</v>
      </c>
      <c r="H731" s="649" t="s">
        <v>661</v>
      </c>
      <c r="I731" s="830"/>
      <c r="J731" s="306"/>
      <c r="K731" s="306"/>
      <c r="L731" s="306"/>
      <c r="M731" s="296"/>
      <c r="N731" s="296"/>
      <c r="O731" s="296"/>
      <c r="P731" s="296"/>
      <c r="Q731" s="296"/>
      <c r="R731" s="296"/>
      <c r="S731" s="296"/>
      <c r="T731" s="296"/>
      <c r="U731" s="296"/>
      <c r="V731" s="296"/>
      <c r="W731" s="296"/>
      <c r="X731" s="296"/>
      <c r="Y731" s="296"/>
      <c r="Z731" s="296"/>
      <c r="AA731" s="296"/>
      <c r="AB731" s="296"/>
      <c r="AC731" s="296"/>
      <c r="AD731" s="296"/>
      <c r="AE731" s="296"/>
      <c r="AF731" s="296"/>
      <c r="AG731" s="296"/>
      <c r="AH731" s="296"/>
      <c r="AI731" s="70"/>
    </row>
    <row r="732" spans="1:35" ht="15.75" customHeight="1">
      <c r="A732" s="107"/>
      <c r="B732" s="849"/>
      <c r="C732" s="79" t="s">
        <v>662</v>
      </c>
      <c r="D732" s="117">
        <v>15300</v>
      </c>
      <c r="E732" s="281">
        <f t="shared" si="59"/>
        <v>4.5955606283603158E-2</v>
      </c>
      <c r="F732" s="117">
        <f t="shared" si="60"/>
        <v>0</v>
      </c>
      <c r="G732" s="316">
        <f t="shared" si="61"/>
        <v>0</v>
      </c>
      <c r="H732" s="649" t="s">
        <v>663</v>
      </c>
      <c r="I732" s="830"/>
      <c r="J732" s="306"/>
      <c r="K732" s="306"/>
      <c r="L732" s="306"/>
      <c r="M732" s="296"/>
      <c r="N732" s="296"/>
      <c r="O732" s="296"/>
      <c r="P732" s="296"/>
      <c r="Q732" s="296"/>
      <c r="R732" s="296"/>
      <c r="S732" s="296"/>
      <c r="T732" s="296"/>
      <c r="U732" s="296"/>
      <c r="V732" s="296"/>
      <c r="W732" s="296"/>
      <c r="X732" s="296"/>
      <c r="Y732" s="296"/>
      <c r="Z732" s="296"/>
      <c r="AA732" s="296"/>
      <c r="AB732" s="296"/>
      <c r="AC732" s="296"/>
      <c r="AD732" s="296"/>
      <c r="AE732" s="296"/>
      <c r="AF732" s="296"/>
      <c r="AG732" s="296"/>
      <c r="AH732" s="296"/>
      <c r="AI732" s="70"/>
    </row>
    <row r="733" spans="1:35" ht="15.75" customHeight="1">
      <c r="A733" s="107"/>
      <c r="B733" s="849"/>
      <c r="C733" s="79" t="s">
        <v>664</v>
      </c>
      <c r="D733" s="117">
        <v>8000</v>
      </c>
      <c r="E733" s="281">
        <f t="shared" si="59"/>
        <v>2.4029075180968973E-2</v>
      </c>
      <c r="F733" s="117">
        <f t="shared" si="60"/>
        <v>0</v>
      </c>
      <c r="G733" s="316">
        <f t="shared" si="61"/>
        <v>0</v>
      </c>
      <c r="H733" s="649" t="s">
        <v>665</v>
      </c>
      <c r="I733" s="830"/>
      <c r="J733" s="306"/>
      <c r="K733" s="306"/>
      <c r="L733" s="306"/>
      <c r="M733" s="296"/>
      <c r="N733" s="296"/>
      <c r="O733" s="296"/>
      <c r="P733" s="296"/>
      <c r="Q733" s="296"/>
      <c r="R733" s="296"/>
      <c r="S733" s="296"/>
      <c r="T733" s="296"/>
      <c r="U733" s="296"/>
      <c r="V733" s="296"/>
      <c r="W733" s="296"/>
      <c r="X733" s="296"/>
      <c r="Y733" s="296"/>
      <c r="Z733" s="296"/>
      <c r="AA733" s="296"/>
      <c r="AB733" s="296"/>
      <c r="AC733" s="296"/>
      <c r="AD733" s="296"/>
      <c r="AE733" s="296"/>
      <c r="AF733" s="296"/>
      <c r="AG733" s="296"/>
      <c r="AH733" s="296"/>
      <c r="AI733" s="70"/>
    </row>
    <row r="734" spans="1:35" ht="15.75" customHeight="1">
      <c r="A734" s="107"/>
      <c r="B734" s="839"/>
      <c r="C734" s="79" t="s">
        <v>666</v>
      </c>
      <c r="D734" s="117">
        <v>1760</v>
      </c>
      <c r="E734" s="281">
        <f t="shared" si="59"/>
        <v>5.2863965398131738E-3</v>
      </c>
      <c r="F734" s="117">
        <f t="shared" si="60"/>
        <v>0</v>
      </c>
      <c r="G734" s="316">
        <f t="shared" si="61"/>
        <v>0</v>
      </c>
      <c r="H734" s="649" t="s">
        <v>667</v>
      </c>
      <c r="I734" s="830"/>
      <c r="J734" s="306"/>
      <c r="K734" s="306"/>
      <c r="L734" s="306"/>
      <c r="M734" s="296"/>
      <c r="N734" s="296"/>
      <c r="O734" s="296"/>
      <c r="P734" s="296"/>
      <c r="Q734" s="296"/>
      <c r="R734" s="296"/>
      <c r="S734" s="296"/>
      <c r="T734" s="296"/>
      <c r="U734" s="296"/>
      <c r="V734" s="296"/>
      <c r="W734" s="296"/>
      <c r="X734" s="296"/>
      <c r="Y734" s="296"/>
      <c r="Z734" s="296"/>
      <c r="AA734" s="296"/>
      <c r="AB734" s="296"/>
      <c r="AC734" s="296"/>
      <c r="AD734" s="296"/>
      <c r="AE734" s="296"/>
      <c r="AF734" s="296"/>
      <c r="AG734" s="296"/>
      <c r="AH734" s="296"/>
      <c r="AI734" s="70"/>
    </row>
    <row r="735" spans="1:35" ht="15.75" customHeight="1">
      <c r="A735" s="285"/>
      <c r="B735" s="594" t="s">
        <v>579</v>
      </c>
      <c r="C735" s="830"/>
      <c r="D735" s="192">
        <f>SUM(D724:D734)</f>
        <v>179930</v>
      </c>
      <c r="E735" s="282">
        <f t="shared" si="59"/>
        <v>0.54044393716396844</v>
      </c>
      <c r="F735" s="348"/>
      <c r="G735" s="348"/>
      <c r="H735" s="630"/>
      <c r="I735" s="830"/>
      <c r="J735" s="306"/>
      <c r="K735" s="306"/>
      <c r="L735" s="306"/>
      <c r="M735" s="296"/>
      <c r="N735" s="296"/>
      <c r="O735" s="296"/>
      <c r="P735" s="296"/>
      <c r="Q735" s="296"/>
      <c r="R735" s="296"/>
      <c r="S735" s="296"/>
      <c r="T735" s="296"/>
      <c r="U735" s="296"/>
      <c r="V735" s="296"/>
      <c r="W735" s="296"/>
      <c r="X735" s="296"/>
      <c r="Y735" s="296"/>
      <c r="Z735" s="296"/>
      <c r="AA735" s="296"/>
      <c r="AB735" s="296"/>
      <c r="AC735" s="296"/>
      <c r="AD735" s="296"/>
      <c r="AE735" s="296"/>
      <c r="AF735" s="296"/>
      <c r="AG735" s="296"/>
      <c r="AH735" s="296"/>
      <c r="AI735" s="70"/>
    </row>
    <row r="736" spans="1:35" ht="15.75" customHeight="1">
      <c r="A736" s="285"/>
      <c r="B736" s="600" t="s">
        <v>668</v>
      </c>
      <c r="C736" s="830"/>
      <c r="D736" s="191">
        <v>8000</v>
      </c>
      <c r="E736" s="281">
        <f t="shared" si="59"/>
        <v>2.4029075180968973E-2</v>
      </c>
      <c r="F736" s="350"/>
      <c r="G736" s="350"/>
      <c r="H736" s="600"/>
      <c r="I736" s="830"/>
      <c r="J736" s="306"/>
      <c r="K736" s="306"/>
      <c r="L736" s="306"/>
      <c r="M736" s="296"/>
      <c r="N736" s="296"/>
      <c r="O736" s="296"/>
      <c r="P736" s="296"/>
      <c r="Q736" s="296"/>
      <c r="R736" s="296"/>
      <c r="S736" s="296"/>
      <c r="T736" s="296"/>
      <c r="U736" s="296"/>
      <c r="V736" s="296"/>
      <c r="W736" s="296"/>
      <c r="X736" s="296"/>
      <c r="Y736" s="296"/>
      <c r="Z736" s="296"/>
      <c r="AA736" s="296"/>
      <c r="AB736" s="296"/>
      <c r="AC736" s="296"/>
      <c r="AD736" s="296"/>
      <c r="AE736" s="296"/>
      <c r="AF736" s="296"/>
      <c r="AG736" s="296"/>
      <c r="AH736" s="296"/>
      <c r="AI736" s="70"/>
    </row>
    <row r="737" spans="1:35" ht="15.75" customHeight="1">
      <c r="A737" s="285"/>
      <c r="B737" s="618" t="s">
        <v>822</v>
      </c>
      <c r="C737" s="830"/>
      <c r="D737" s="189">
        <f>D735+D736</f>
        <v>187930</v>
      </c>
      <c r="E737" s="286">
        <f t="shared" si="59"/>
        <v>0.56447301234493741</v>
      </c>
      <c r="F737" s="351"/>
      <c r="G737" s="351"/>
      <c r="H737" s="613"/>
      <c r="I737" s="830"/>
      <c r="J737" s="306"/>
      <c r="K737" s="306"/>
      <c r="L737" s="306"/>
      <c r="M737" s="296"/>
      <c r="N737" s="296"/>
      <c r="O737" s="296"/>
      <c r="P737" s="296"/>
      <c r="Q737" s="296"/>
      <c r="R737" s="296"/>
      <c r="S737" s="296"/>
      <c r="T737" s="296"/>
      <c r="U737" s="296"/>
      <c r="V737" s="296"/>
      <c r="W737" s="296"/>
      <c r="X737" s="296"/>
      <c r="Y737" s="296"/>
      <c r="Z737" s="296"/>
      <c r="AA737" s="296"/>
      <c r="AB737" s="296"/>
      <c r="AC737" s="296"/>
      <c r="AD737" s="296"/>
      <c r="AE737" s="296"/>
      <c r="AF737" s="296"/>
      <c r="AG737" s="296"/>
      <c r="AH737" s="296"/>
      <c r="AI737" s="70"/>
    </row>
    <row r="738" spans="1:35" ht="15.75" customHeight="1">
      <c r="A738" s="285"/>
      <c r="B738" s="621" t="s">
        <v>1034</v>
      </c>
      <c r="C738" s="830"/>
      <c r="D738" s="178">
        <f>D737+D722</f>
        <v>332930</v>
      </c>
      <c r="E738" s="284">
        <f t="shared" si="59"/>
        <v>1</v>
      </c>
      <c r="F738" s="349"/>
      <c r="G738" s="349"/>
      <c r="H738" s="629"/>
      <c r="I738" s="830"/>
      <c r="J738" s="306"/>
      <c r="K738" s="306"/>
      <c r="L738" s="306"/>
      <c r="M738" s="296"/>
      <c r="N738" s="296"/>
      <c r="O738" s="296"/>
      <c r="P738" s="296"/>
      <c r="Q738" s="296"/>
      <c r="R738" s="296"/>
      <c r="S738" s="296"/>
      <c r="T738" s="296"/>
      <c r="U738" s="296"/>
      <c r="V738" s="296"/>
      <c r="W738" s="296"/>
      <c r="X738" s="296"/>
      <c r="Y738" s="296"/>
      <c r="Z738" s="296"/>
      <c r="AA738" s="296"/>
      <c r="AB738" s="296"/>
      <c r="AC738" s="296"/>
      <c r="AD738" s="296"/>
      <c r="AE738" s="296"/>
      <c r="AF738" s="296"/>
      <c r="AG738" s="296"/>
      <c r="AH738" s="296"/>
      <c r="AI738" s="70"/>
    </row>
    <row r="739" spans="1:35" ht="15.75" customHeight="1">
      <c r="A739" s="285"/>
      <c r="B739" s="641" t="s">
        <v>1186</v>
      </c>
      <c r="C739" s="834"/>
      <c r="D739" s="834"/>
      <c r="E739" s="834"/>
      <c r="F739" s="834"/>
      <c r="G739" s="834"/>
      <c r="H739" s="834"/>
      <c r="I739" s="835"/>
      <c r="J739" s="306"/>
      <c r="K739" s="306"/>
      <c r="L739" s="306"/>
      <c r="M739" s="296"/>
      <c r="N739" s="296"/>
      <c r="O739" s="296"/>
      <c r="P739" s="296"/>
      <c r="Q739" s="296"/>
      <c r="R739" s="296"/>
      <c r="S739" s="296"/>
      <c r="T739" s="296"/>
      <c r="U739" s="296"/>
      <c r="V739" s="296"/>
      <c r="W739" s="296"/>
      <c r="X739" s="296"/>
      <c r="Y739" s="296"/>
      <c r="Z739" s="296"/>
      <c r="AA739" s="296"/>
      <c r="AB739" s="296"/>
      <c r="AC739" s="296"/>
      <c r="AD739" s="296"/>
      <c r="AE739" s="296"/>
      <c r="AF739" s="296"/>
      <c r="AG739" s="296"/>
      <c r="AH739" s="296"/>
      <c r="AI739" s="70"/>
    </row>
    <row r="740" spans="1:35" ht="15.75" customHeight="1">
      <c r="A740" s="285"/>
      <c r="B740" s="836"/>
      <c r="C740" s="837"/>
      <c r="D740" s="837"/>
      <c r="E740" s="837"/>
      <c r="F740" s="837"/>
      <c r="G740" s="837"/>
      <c r="H740" s="837"/>
      <c r="I740" s="838"/>
      <c r="J740" s="306"/>
      <c r="K740" s="306"/>
      <c r="L740" s="306"/>
      <c r="M740" s="296"/>
      <c r="N740" s="296"/>
      <c r="O740" s="296"/>
      <c r="P740" s="296"/>
      <c r="Q740" s="296"/>
      <c r="R740" s="296"/>
      <c r="S740" s="296"/>
      <c r="T740" s="296"/>
      <c r="U740" s="296"/>
      <c r="V740" s="296"/>
      <c r="W740" s="296"/>
      <c r="X740" s="296"/>
      <c r="Y740" s="296"/>
      <c r="Z740" s="296"/>
      <c r="AA740" s="296"/>
      <c r="AB740" s="296"/>
      <c r="AC740" s="296"/>
      <c r="AD740" s="296"/>
      <c r="AE740" s="296"/>
      <c r="AF740" s="296"/>
      <c r="AG740" s="296"/>
      <c r="AH740" s="296"/>
      <c r="AI740" s="70"/>
    </row>
    <row r="741" spans="1:35" ht="15.75" customHeight="1">
      <c r="A741" s="285"/>
      <c r="B741" s="600"/>
      <c r="C741" s="829"/>
      <c r="D741" s="829"/>
      <c r="E741" s="829"/>
      <c r="F741" s="829"/>
      <c r="G741" s="829"/>
      <c r="H741" s="829"/>
      <c r="I741" s="830"/>
      <c r="J741" s="306"/>
      <c r="K741" s="306"/>
      <c r="L741" s="306"/>
      <c r="M741" s="296"/>
      <c r="N741" s="296"/>
      <c r="O741" s="296"/>
      <c r="P741" s="296"/>
      <c r="Q741" s="296"/>
      <c r="R741" s="296"/>
      <c r="S741" s="296"/>
      <c r="T741" s="296"/>
      <c r="U741" s="296"/>
      <c r="V741" s="296"/>
      <c r="W741" s="296"/>
      <c r="X741" s="296"/>
      <c r="Y741" s="296"/>
      <c r="Z741" s="296"/>
      <c r="AA741" s="296"/>
      <c r="AB741" s="296"/>
      <c r="AC741" s="296"/>
      <c r="AD741" s="296"/>
      <c r="AE741" s="296"/>
      <c r="AF741" s="296"/>
      <c r="AG741" s="296"/>
      <c r="AH741" s="296"/>
      <c r="AI741" s="70"/>
    </row>
    <row r="742" spans="1:35" ht="15.75" customHeight="1">
      <c r="A742" s="285"/>
      <c r="B742" s="603" t="s">
        <v>115</v>
      </c>
      <c r="C742" s="829"/>
      <c r="D742" s="829"/>
      <c r="E742" s="829"/>
      <c r="F742" s="829"/>
      <c r="G742" s="829"/>
      <c r="H742" s="829"/>
      <c r="I742" s="830"/>
      <c r="J742" s="306"/>
      <c r="K742" s="306"/>
      <c r="L742" s="306"/>
      <c r="M742" s="296"/>
      <c r="N742" s="296"/>
      <c r="O742" s="296"/>
      <c r="P742" s="296"/>
      <c r="Q742" s="296"/>
      <c r="R742" s="296"/>
      <c r="S742" s="296"/>
      <c r="T742" s="296"/>
      <c r="U742" s="296"/>
      <c r="V742" s="296"/>
      <c r="W742" s="296"/>
      <c r="X742" s="296"/>
      <c r="Y742" s="296"/>
      <c r="Z742" s="296"/>
      <c r="AA742" s="296"/>
      <c r="AB742" s="296"/>
      <c r="AC742" s="296"/>
      <c r="AD742" s="296"/>
      <c r="AE742" s="296"/>
      <c r="AF742" s="296"/>
      <c r="AG742" s="296"/>
      <c r="AH742" s="296"/>
      <c r="AI742" s="70"/>
    </row>
    <row r="743" spans="1:35" ht="15.75" customHeight="1">
      <c r="A743" s="285"/>
      <c r="B743" s="601" t="s">
        <v>754</v>
      </c>
      <c r="C743" s="829"/>
      <c r="D743" s="829"/>
      <c r="E743" s="829"/>
      <c r="F743" s="829"/>
      <c r="G743" s="829"/>
      <c r="H743" s="829"/>
      <c r="I743" s="830"/>
      <c r="J743" s="306"/>
      <c r="K743" s="306"/>
      <c r="L743" s="306"/>
      <c r="M743" s="296"/>
      <c r="N743" s="296"/>
      <c r="O743" s="296"/>
      <c r="P743" s="296"/>
      <c r="Q743" s="296"/>
      <c r="R743" s="296"/>
      <c r="S743" s="296"/>
      <c r="T743" s="296"/>
      <c r="U743" s="296"/>
      <c r="V743" s="296"/>
      <c r="W743" s="296"/>
      <c r="X743" s="296"/>
      <c r="Y743" s="296"/>
      <c r="Z743" s="296"/>
      <c r="AA743" s="296"/>
      <c r="AB743" s="296"/>
      <c r="AC743" s="296"/>
      <c r="AD743" s="296"/>
      <c r="AE743" s="296"/>
      <c r="AF743" s="296"/>
      <c r="AG743" s="296"/>
      <c r="AH743" s="296"/>
      <c r="AI743" s="70"/>
    </row>
    <row r="744" spans="1:35" ht="15.75" customHeight="1">
      <c r="A744" s="285"/>
      <c r="B744" s="109" t="s">
        <v>589</v>
      </c>
      <c r="C744" s="109" t="s">
        <v>590</v>
      </c>
      <c r="D744" s="175" t="s">
        <v>591</v>
      </c>
      <c r="E744" s="176" t="s">
        <v>592</v>
      </c>
      <c r="F744" s="314" t="s">
        <v>730</v>
      </c>
      <c r="G744" s="314" t="s">
        <v>731</v>
      </c>
      <c r="H744" s="607" t="s">
        <v>593</v>
      </c>
      <c r="I744" s="830"/>
      <c r="J744" s="306"/>
      <c r="K744" s="306"/>
      <c r="L744" s="306"/>
      <c r="M744" s="296"/>
      <c r="N744" s="296"/>
      <c r="O744" s="296"/>
      <c r="P744" s="296"/>
      <c r="Q744" s="296"/>
      <c r="R744" s="296"/>
      <c r="S744" s="296"/>
      <c r="T744" s="296"/>
      <c r="U744" s="296"/>
      <c r="V744" s="296"/>
      <c r="W744" s="296"/>
      <c r="X744" s="296"/>
      <c r="Y744" s="296"/>
      <c r="Z744" s="296"/>
      <c r="AA744" s="296"/>
      <c r="AB744" s="296"/>
      <c r="AC744" s="296"/>
      <c r="AD744" s="296"/>
      <c r="AE744" s="296"/>
      <c r="AF744" s="296"/>
      <c r="AG744" s="296"/>
      <c r="AH744" s="296"/>
      <c r="AI744" s="70"/>
    </row>
    <row r="745" spans="1:35" ht="15.75" customHeight="1">
      <c r="A745" s="285"/>
      <c r="B745" s="112"/>
      <c r="C745" s="112"/>
      <c r="D745" s="191">
        <v>0</v>
      </c>
      <c r="E745" s="250"/>
      <c r="F745" s="333"/>
      <c r="G745" s="333"/>
      <c r="H745" s="600"/>
      <c r="I745" s="830"/>
      <c r="J745" s="306"/>
      <c r="K745" s="306"/>
      <c r="L745" s="306"/>
      <c r="M745" s="296"/>
      <c r="N745" s="296"/>
      <c r="O745" s="296"/>
      <c r="P745" s="296"/>
      <c r="Q745" s="296"/>
      <c r="R745" s="296"/>
      <c r="S745" s="296"/>
      <c r="T745" s="296"/>
      <c r="U745" s="296"/>
      <c r="V745" s="296"/>
      <c r="W745" s="296"/>
      <c r="X745" s="296"/>
      <c r="Y745" s="296"/>
      <c r="Z745" s="296"/>
      <c r="AA745" s="296"/>
      <c r="AB745" s="296"/>
      <c r="AC745" s="296"/>
      <c r="AD745" s="296"/>
      <c r="AE745" s="296"/>
      <c r="AF745" s="296"/>
      <c r="AG745" s="296"/>
      <c r="AH745" s="296"/>
      <c r="AI745" s="70"/>
    </row>
    <row r="746" spans="1:35" ht="15.75" customHeight="1">
      <c r="A746" s="285"/>
      <c r="B746" s="621" t="s">
        <v>600</v>
      </c>
      <c r="C746" s="830"/>
      <c r="D746" s="178">
        <v>0</v>
      </c>
      <c r="E746" s="251"/>
      <c r="F746" s="334"/>
      <c r="G746" s="334"/>
      <c r="H746" s="629"/>
      <c r="I746" s="830"/>
      <c r="J746" s="306"/>
      <c r="K746" s="306"/>
      <c r="L746" s="306"/>
      <c r="M746" s="296"/>
      <c r="N746" s="296"/>
      <c r="O746" s="296"/>
      <c r="P746" s="296"/>
      <c r="Q746" s="296"/>
      <c r="R746" s="296"/>
      <c r="S746" s="296"/>
      <c r="T746" s="296"/>
      <c r="U746" s="296"/>
      <c r="V746" s="296"/>
      <c r="W746" s="296"/>
      <c r="X746" s="296"/>
      <c r="Y746" s="296"/>
      <c r="Z746" s="296"/>
      <c r="AA746" s="296"/>
      <c r="AB746" s="296"/>
      <c r="AC746" s="296"/>
      <c r="AD746" s="296"/>
      <c r="AE746" s="296"/>
      <c r="AF746" s="296"/>
      <c r="AG746" s="296"/>
      <c r="AH746" s="296"/>
      <c r="AI746" s="70"/>
    </row>
    <row r="747" spans="1:35" ht="15.75" customHeight="1">
      <c r="A747" s="285"/>
      <c r="B747" s="179"/>
      <c r="C747" s="180"/>
      <c r="D747" s="181"/>
      <c r="E747" s="182"/>
      <c r="F747" s="182"/>
      <c r="G747" s="182"/>
      <c r="H747" s="611"/>
      <c r="I747" s="829"/>
      <c r="J747" s="306"/>
      <c r="K747" s="306"/>
      <c r="L747" s="306"/>
      <c r="M747" s="296"/>
      <c r="N747" s="296"/>
      <c r="O747" s="296"/>
      <c r="P747" s="296"/>
      <c r="Q747" s="296"/>
      <c r="R747" s="296"/>
      <c r="S747" s="296"/>
      <c r="T747" s="296"/>
      <c r="U747" s="296"/>
      <c r="V747" s="296"/>
      <c r="W747" s="296"/>
      <c r="X747" s="296"/>
      <c r="Y747" s="296"/>
      <c r="Z747" s="296"/>
      <c r="AA747" s="296"/>
      <c r="AB747" s="296"/>
      <c r="AC747" s="296"/>
      <c r="AD747" s="296"/>
      <c r="AE747" s="296"/>
      <c r="AF747" s="296"/>
      <c r="AG747" s="296"/>
      <c r="AH747" s="296"/>
      <c r="AI747" s="70"/>
    </row>
    <row r="748" spans="1:35" ht="15.75" customHeight="1">
      <c r="A748" s="285"/>
      <c r="B748" s="601" t="s">
        <v>613</v>
      </c>
      <c r="C748" s="829"/>
      <c r="D748" s="829"/>
      <c r="E748" s="829"/>
      <c r="F748" s="829"/>
      <c r="G748" s="829"/>
      <c r="H748" s="829"/>
      <c r="I748" s="830"/>
      <c r="J748" s="306"/>
      <c r="K748" s="306"/>
      <c r="L748" s="306"/>
      <c r="M748" s="296"/>
      <c r="N748" s="296"/>
      <c r="O748" s="296"/>
      <c r="P748" s="296"/>
      <c r="Q748" s="296"/>
      <c r="R748" s="296"/>
      <c r="S748" s="296"/>
      <c r="T748" s="296"/>
      <c r="U748" s="296"/>
      <c r="V748" s="296"/>
      <c r="W748" s="296"/>
      <c r="X748" s="296"/>
      <c r="Y748" s="296"/>
      <c r="Z748" s="296"/>
      <c r="AA748" s="296"/>
      <c r="AB748" s="296"/>
      <c r="AC748" s="296"/>
      <c r="AD748" s="296"/>
      <c r="AE748" s="296"/>
      <c r="AF748" s="296"/>
      <c r="AG748" s="296"/>
      <c r="AH748" s="296"/>
      <c r="AI748" s="70"/>
    </row>
    <row r="749" spans="1:35" ht="15.75" customHeight="1">
      <c r="A749" s="285"/>
      <c r="B749" s="109" t="s">
        <v>589</v>
      </c>
      <c r="C749" s="109" t="s">
        <v>590</v>
      </c>
      <c r="D749" s="175" t="s">
        <v>591</v>
      </c>
      <c r="E749" s="176" t="s">
        <v>592</v>
      </c>
      <c r="F749" s="314" t="s">
        <v>730</v>
      </c>
      <c r="G749" s="314" t="s">
        <v>731</v>
      </c>
      <c r="H749" s="607" t="s">
        <v>593</v>
      </c>
      <c r="I749" s="830"/>
      <c r="J749" s="306"/>
      <c r="K749" s="306"/>
      <c r="L749" s="306"/>
      <c r="M749" s="296"/>
      <c r="N749" s="296"/>
      <c r="O749" s="296"/>
      <c r="P749" s="296"/>
      <c r="Q749" s="296"/>
      <c r="R749" s="296"/>
      <c r="S749" s="296"/>
      <c r="T749" s="296"/>
      <c r="U749" s="296"/>
      <c r="V749" s="296"/>
      <c r="W749" s="296"/>
      <c r="X749" s="296"/>
      <c r="Y749" s="296"/>
      <c r="Z749" s="296"/>
      <c r="AA749" s="296"/>
      <c r="AB749" s="296"/>
      <c r="AC749" s="296"/>
      <c r="AD749" s="296"/>
      <c r="AE749" s="296"/>
      <c r="AF749" s="296"/>
      <c r="AG749" s="296"/>
      <c r="AH749" s="296"/>
      <c r="AI749" s="70"/>
    </row>
    <row r="750" spans="1:35" ht="15.75" customHeight="1">
      <c r="A750" s="285"/>
      <c r="B750" s="659" t="s">
        <v>672</v>
      </c>
      <c r="C750" s="212" t="s">
        <v>312</v>
      </c>
      <c r="D750" s="265">
        <v>1500</v>
      </c>
      <c r="E750" s="124">
        <f t="shared" ref="E750:E759" si="62">D750/D$759</f>
        <v>8.2290980908492434E-2</v>
      </c>
      <c r="F750" s="117">
        <f t="shared" ref="F750:F755" si="63">SUM(J750:AH750)</f>
        <v>0</v>
      </c>
      <c r="G750" s="316">
        <f t="shared" ref="G750:G755" si="64">F750/D750</f>
        <v>0</v>
      </c>
      <c r="H750" s="729"/>
      <c r="I750" s="830"/>
      <c r="J750" s="306"/>
      <c r="K750" s="306"/>
      <c r="L750" s="306"/>
      <c r="M750" s="296"/>
      <c r="N750" s="296"/>
      <c r="O750" s="296"/>
      <c r="P750" s="296"/>
      <c r="Q750" s="296"/>
      <c r="R750" s="296"/>
      <c r="S750" s="296"/>
      <c r="T750" s="296"/>
      <c r="U750" s="296"/>
      <c r="V750" s="296"/>
      <c r="W750" s="296"/>
      <c r="X750" s="296"/>
      <c r="Y750" s="296"/>
      <c r="Z750" s="296"/>
      <c r="AA750" s="296"/>
      <c r="AB750" s="296"/>
      <c r="AC750" s="296"/>
      <c r="AD750" s="296"/>
      <c r="AE750" s="296"/>
      <c r="AF750" s="296"/>
      <c r="AG750" s="296"/>
      <c r="AH750" s="296"/>
      <c r="AI750" s="70"/>
    </row>
    <row r="751" spans="1:35" ht="15.75" customHeight="1">
      <c r="A751" s="285"/>
      <c r="B751" s="849"/>
      <c r="C751" s="212" t="s">
        <v>806</v>
      </c>
      <c r="D751" s="265">
        <v>1000</v>
      </c>
      <c r="E751" s="124">
        <f t="shared" si="62"/>
        <v>5.4860653938994954E-2</v>
      </c>
      <c r="F751" s="117">
        <f t="shared" si="63"/>
        <v>0</v>
      </c>
      <c r="G751" s="316">
        <f t="shared" si="64"/>
        <v>0</v>
      </c>
      <c r="H751" s="592" t="s">
        <v>1187</v>
      </c>
      <c r="I751" s="830"/>
      <c r="J751" s="306"/>
      <c r="K751" s="306"/>
      <c r="L751" s="306"/>
      <c r="M751" s="296"/>
      <c r="N751" s="296"/>
      <c r="O751" s="296"/>
      <c r="P751" s="296"/>
      <c r="Q751" s="296"/>
      <c r="R751" s="296"/>
      <c r="S751" s="296"/>
      <c r="T751" s="296"/>
      <c r="U751" s="296"/>
      <c r="V751" s="296"/>
      <c r="W751" s="296"/>
      <c r="X751" s="296"/>
      <c r="Y751" s="296"/>
      <c r="Z751" s="296"/>
      <c r="AA751" s="296"/>
      <c r="AB751" s="296"/>
      <c r="AC751" s="296"/>
      <c r="AD751" s="296"/>
      <c r="AE751" s="296"/>
      <c r="AF751" s="296"/>
      <c r="AG751" s="296"/>
      <c r="AH751" s="296"/>
      <c r="AI751" s="70"/>
    </row>
    <row r="752" spans="1:35" ht="15.75" customHeight="1">
      <c r="A752" s="285"/>
      <c r="B752" s="849"/>
      <c r="C752" s="212" t="s">
        <v>1154</v>
      </c>
      <c r="D752" s="265">
        <v>5760</v>
      </c>
      <c r="E752" s="124">
        <f t="shared" si="62"/>
        <v>0.31599736668861095</v>
      </c>
      <c r="F752" s="117">
        <f t="shared" si="63"/>
        <v>0</v>
      </c>
      <c r="G752" s="316">
        <f t="shared" si="64"/>
        <v>0</v>
      </c>
      <c r="H752" s="592" t="s">
        <v>1188</v>
      </c>
      <c r="I752" s="830"/>
      <c r="J752" s="306"/>
      <c r="K752" s="306"/>
      <c r="L752" s="306"/>
      <c r="M752" s="296"/>
      <c r="N752" s="296"/>
      <c r="O752" s="296"/>
      <c r="P752" s="296"/>
      <c r="Q752" s="296"/>
      <c r="R752" s="296"/>
      <c r="S752" s="296"/>
      <c r="T752" s="296"/>
      <c r="U752" s="296"/>
      <c r="V752" s="296"/>
      <c r="W752" s="296"/>
      <c r="X752" s="296"/>
      <c r="Y752" s="296"/>
      <c r="Z752" s="296"/>
      <c r="AA752" s="296"/>
      <c r="AB752" s="296"/>
      <c r="AC752" s="296"/>
      <c r="AD752" s="296"/>
      <c r="AE752" s="296"/>
      <c r="AF752" s="296"/>
      <c r="AG752" s="296"/>
      <c r="AH752" s="296"/>
      <c r="AI752" s="70"/>
    </row>
    <row r="753" spans="1:35" ht="15.75" customHeight="1">
      <c r="A753" s="285"/>
      <c r="B753" s="849"/>
      <c r="C753" s="212" t="s">
        <v>1189</v>
      </c>
      <c r="D753" s="265">
        <v>3600</v>
      </c>
      <c r="E753" s="124">
        <f t="shared" si="62"/>
        <v>0.19749835418038184</v>
      </c>
      <c r="F753" s="117">
        <f t="shared" si="63"/>
        <v>0</v>
      </c>
      <c r="G753" s="316">
        <f t="shared" si="64"/>
        <v>0</v>
      </c>
      <c r="H753" s="592" t="s">
        <v>1190</v>
      </c>
      <c r="I753" s="830"/>
      <c r="J753" s="306"/>
      <c r="K753" s="306"/>
      <c r="L753" s="306"/>
      <c r="M753" s="296"/>
      <c r="N753" s="296"/>
      <c r="O753" s="296"/>
      <c r="P753" s="296"/>
      <c r="Q753" s="296"/>
      <c r="R753" s="296"/>
      <c r="S753" s="296"/>
      <c r="T753" s="296"/>
      <c r="U753" s="296"/>
      <c r="V753" s="296"/>
      <c r="W753" s="296"/>
      <c r="X753" s="296"/>
      <c r="Y753" s="296"/>
      <c r="Z753" s="296"/>
      <c r="AA753" s="296"/>
      <c r="AB753" s="296"/>
      <c r="AC753" s="296"/>
      <c r="AD753" s="296"/>
      <c r="AE753" s="296"/>
      <c r="AF753" s="296"/>
      <c r="AG753" s="296"/>
      <c r="AH753" s="296"/>
      <c r="AI753" s="70"/>
    </row>
    <row r="754" spans="1:35" ht="15.75" customHeight="1">
      <c r="A754" s="285"/>
      <c r="B754" s="849"/>
      <c r="C754" s="212" t="s">
        <v>1191</v>
      </c>
      <c r="D754" s="265">
        <v>1500</v>
      </c>
      <c r="E754" s="124">
        <f t="shared" si="62"/>
        <v>8.2290980908492434E-2</v>
      </c>
      <c r="F754" s="117">
        <f t="shared" si="63"/>
        <v>0</v>
      </c>
      <c r="G754" s="316">
        <f t="shared" si="64"/>
        <v>0</v>
      </c>
      <c r="H754" s="592" t="s">
        <v>1192</v>
      </c>
      <c r="I754" s="830"/>
      <c r="J754" s="306"/>
      <c r="K754" s="306"/>
      <c r="L754" s="306"/>
      <c r="M754" s="296"/>
      <c r="N754" s="296"/>
      <c r="O754" s="296"/>
      <c r="P754" s="296"/>
      <c r="Q754" s="296"/>
      <c r="R754" s="296"/>
      <c r="S754" s="296"/>
      <c r="T754" s="296"/>
      <c r="U754" s="296"/>
      <c r="V754" s="296"/>
      <c r="W754" s="296"/>
      <c r="X754" s="296"/>
      <c r="Y754" s="296"/>
      <c r="Z754" s="296"/>
      <c r="AA754" s="296"/>
      <c r="AB754" s="296"/>
      <c r="AC754" s="296"/>
      <c r="AD754" s="296"/>
      <c r="AE754" s="296"/>
      <c r="AF754" s="296"/>
      <c r="AG754" s="296"/>
      <c r="AH754" s="296"/>
      <c r="AI754" s="70"/>
    </row>
    <row r="755" spans="1:35" ht="15.75" customHeight="1">
      <c r="A755" s="285"/>
      <c r="B755" s="839"/>
      <c r="C755" s="212" t="s">
        <v>1193</v>
      </c>
      <c r="D755" s="265">
        <v>4000</v>
      </c>
      <c r="E755" s="124">
        <f t="shared" si="62"/>
        <v>0.21944261575597981</v>
      </c>
      <c r="F755" s="117">
        <f t="shared" si="63"/>
        <v>0</v>
      </c>
      <c r="G755" s="316">
        <f t="shared" si="64"/>
        <v>0</v>
      </c>
      <c r="H755" s="592" t="s">
        <v>1194</v>
      </c>
      <c r="I755" s="830"/>
      <c r="J755" s="306"/>
      <c r="K755" s="306"/>
      <c r="L755" s="306"/>
      <c r="M755" s="296"/>
      <c r="N755" s="296"/>
      <c r="O755" s="296"/>
      <c r="P755" s="296"/>
      <c r="Q755" s="296"/>
      <c r="R755" s="296"/>
      <c r="S755" s="296"/>
      <c r="T755" s="296"/>
      <c r="U755" s="296"/>
      <c r="V755" s="296"/>
      <c r="W755" s="296"/>
      <c r="X755" s="296"/>
      <c r="Y755" s="296"/>
      <c r="Z755" s="296"/>
      <c r="AA755" s="296"/>
      <c r="AB755" s="296"/>
      <c r="AC755" s="296"/>
      <c r="AD755" s="296"/>
      <c r="AE755" s="296"/>
      <c r="AF755" s="296"/>
      <c r="AG755" s="296"/>
      <c r="AH755" s="296"/>
      <c r="AI755" s="70"/>
    </row>
    <row r="756" spans="1:35" ht="15.75" customHeight="1">
      <c r="A756" s="285"/>
      <c r="B756" s="617" t="s">
        <v>579</v>
      </c>
      <c r="C756" s="830"/>
      <c r="D756" s="192">
        <f>SUM(D750:D755)</f>
        <v>17360</v>
      </c>
      <c r="E756" s="116">
        <f t="shared" si="62"/>
        <v>0.95238095238095233</v>
      </c>
      <c r="F756" s="318"/>
      <c r="G756" s="318"/>
      <c r="H756" s="631"/>
      <c r="I756" s="830"/>
      <c r="J756" s="306"/>
      <c r="K756" s="306"/>
      <c r="L756" s="306"/>
      <c r="M756" s="296"/>
      <c r="N756" s="296"/>
      <c r="O756" s="296"/>
      <c r="P756" s="296"/>
      <c r="Q756" s="296"/>
      <c r="R756" s="296"/>
      <c r="S756" s="296"/>
      <c r="T756" s="296"/>
      <c r="U756" s="296"/>
      <c r="V756" s="296"/>
      <c r="W756" s="296"/>
      <c r="X756" s="296"/>
      <c r="Y756" s="296"/>
      <c r="Z756" s="296"/>
      <c r="AA756" s="296"/>
      <c r="AB756" s="296"/>
      <c r="AC756" s="296"/>
      <c r="AD756" s="296"/>
      <c r="AE756" s="296"/>
      <c r="AF756" s="296"/>
      <c r="AG756" s="296"/>
      <c r="AH756" s="296"/>
      <c r="AI756" s="70"/>
    </row>
    <row r="757" spans="1:35" ht="15.75" customHeight="1">
      <c r="A757" s="285"/>
      <c r="B757" s="600" t="s">
        <v>668</v>
      </c>
      <c r="C757" s="830"/>
      <c r="D757" s="191">
        <v>868</v>
      </c>
      <c r="E757" s="124">
        <f t="shared" si="62"/>
        <v>4.7619047619047616E-2</v>
      </c>
      <c r="F757" s="117">
        <f>SUM(J757:AH757)</f>
        <v>0</v>
      </c>
      <c r="G757" s="316">
        <f>F757/D757</f>
        <v>0</v>
      </c>
      <c r="H757" s="600"/>
      <c r="I757" s="830"/>
      <c r="J757" s="306"/>
      <c r="K757" s="306"/>
      <c r="L757" s="306"/>
      <c r="M757" s="296"/>
      <c r="N757" s="296"/>
      <c r="O757" s="296"/>
      <c r="P757" s="296"/>
      <c r="Q757" s="296"/>
      <c r="R757" s="296"/>
      <c r="S757" s="296"/>
      <c r="T757" s="296"/>
      <c r="U757" s="296"/>
      <c r="V757" s="296"/>
      <c r="W757" s="296"/>
      <c r="X757" s="296"/>
      <c r="Y757" s="296"/>
      <c r="Z757" s="296"/>
      <c r="AA757" s="296"/>
      <c r="AB757" s="296"/>
      <c r="AC757" s="296"/>
      <c r="AD757" s="296"/>
      <c r="AE757" s="296"/>
      <c r="AF757" s="296"/>
      <c r="AG757" s="296"/>
      <c r="AH757" s="296"/>
      <c r="AI757" s="70"/>
    </row>
    <row r="758" spans="1:35" ht="15.75" customHeight="1">
      <c r="A758" s="285"/>
      <c r="B758" s="618" t="s">
        <v>822</v>
      </c>
      <c r="C758" s="830"/>
      <c r="D758" s="189">
        <f>SUM(D756:D757)</f>
        <v>18228</v>
      </c>
      <c r="E758" s="120">
        <f t="shared" si="62"/>
        <v>1</v>
      </c>
      <c r="F758" s="323"/>
      <c r="G758" s="323"/>
      <c r="H758" s="613"/>
      <c r="I758" s="830"/>
      <c r="J758" s="306"/>
      <c r="K758" s="306"/>
      <c r="L758" s="306"/>
      <c r="M758" s="296"/>
      <c r="N758" s="296"/>
      <c r="O758" s="296"/>
      <c r="P758" s="296"/>
      <c r="Q758" s="296"/>
      <c r="R758" s="296"/>
      <c r="S758" s="296"/>
      <c r="T758" s="296"/>
      <c r="U758" s="296"/>
      <c r="V758" s="296"/>
      <c r="W758" s="296"/>
      <c r="X758" s="296"/>
      <c r="Y758" s="296"/>
      <c r="Z758" s="296"/>
      <c r="AA758" s="296"/>
      <c r="AB758" s="296"/>
      <c r="AC758" s="296"/>
      <c r="AD758" s="296"/>
      <c r="AE758" s="296"/>
      <c r="AF758" s="296"/>
      <c r="AG758" s="296"/>
      <c r="AH758" s="296"/>
      <c r="AI758" s="70"/>
    </row>
    <row r="759" spans="1:35" ht="15.75" customHeight="1">
      <c r="A759" s="285"/>
      <c r="B759" s="728" t="s">
        <v>1034</v>
      </c>
      <c r="C759" s="835"/>
      <c r="D759" s="287">
        <f>D758</f>
        <v>18228</v>
      </c>
      <c r="E759" s="288">
        <f t="shared" si="62"/>
        <v>1</v>
      </c>
      <c r="F759" s="352"/>
      <c r="G759" s="352"/>
      <c r="H759" s="669"/>
      <c r="I759" s="835"/>
      <c r="J759" s="306"/>
      <c r="K759" s="306"/>
      <c r="L759" s="306"/>
      <c r="M759" s="296"/>
      <c r="N759" s="296"/>
      <c r="O759" s="296"/>
      <c r="P759" s="296"/>
      <c r="Q759" s="296"/>
      <c r="R759" s="296"/>
      <c r="S759" s="296"/>
      <c r="T759" s="296"/>
      <c r="U759" s="296"/>
      <c r="V759" s="296"/>
      <c r="W759" s="296"/>
      <c r="X759" s="296"/>
      <c r="Y759" s="296"/>
      <c r="Z759" s="296"/>
      <c r="AA759" s="296"/>
      <c r="AB759" s="296"/>
      <c r="AC759" s="296"/>
      <c r="AD759" s="296"/>
      <c r="AE759" s="296"/>
      <c r="AF759" s="296"/>
      <c r="AG759" s="296"/>
      <c r="AH759" s="296"/>
      <c r="AI759" s="70"/>
    </row>
    <row r="760" spans="1:35" ht="15.75" customHeight="1">
      <c r="A760" s="107"/>
      <c r="B760" s="289"/>
      <c r="C760" s="289"/>
      <c r="D760" s="290"/>
      <c r="E760" s="291"/>
      <c r="F760" s="291"/>
      <c r="G760" s="291"/>
      <c r="H760" s="291"/>
      <c r="I760" s="291"/>
      <c r="J760" s="306"/>
      <c r="K760" s="306"/>
      <c r="L760" s="306"/>
      <c r="M760" s="296"/>
      <c r="N760" s="296"/>
      <c r="O760" s="296"/>
      <c r="P760" s="296"/>
      <c r="Q760" s="296"/>
      <c r="R760" s="296"/>
      <c r="S760" s="296"/>
      <c r="T760" s="296"/>
      <c r="U760" s="296"/>
      <c r="V760" s="296"/>
      <c r="W760" s="296"/>
      <c r="X760" s="296"/>
      <c r="Y760" s="296"/>
      <c r="Z760" s="296"/>
      <c r="AA760" s="296"/>
      <c r="AB760" s="296"/>
      <c r="AC760" s="296"/>
      <c r="AD760" s="296"/>
      <c r="AE760" s="296"/>
      <c r="AF760" s="296"/>
      <c r="AG760" s="296"/>
      <c r="AH760" s="296"/>
      <c r="AI760" s="70"/>
    </row>
    <row r="761" spans="1:35" ht="15.75" customHeight="1">
      <c r="A761" s="107"/>
      <c r="B761" s="289"/>
      <c r="C761" s="289"/>
      <c r="D761" s="290"/>
      <c r="E761" s="291"/>
      <c r="F761" s="291"/>
      <c r="G761" s="291"/>
      <c r="H761" s="291"/>
      <c r="I761" s="291"/>
      <c r="J761" s="306"/>
      <c r="K761" s="306"/>
      <c r="L761" s="306"/>
      <c r="M761" s="296"/>
      <c r="N761" s="296"/>
      <c r="O761" s="296"/>
      <c r="P761" s="296"/>
      <c r="Q761" s="296"/>
      <c r="R761" s="296"/>
      <c r="S761" s="296"/>
      <c r="T761" s="296"/>
      <c r="U761" s="296"/>
      <c r="V761" s="296"/>
      <c r="W761" s="296"/>
      <c r="X761" s="296"/>
      <c r="Y761" s="296"/>
      <c r="Z761" s="296"/>
      <c r="AA761" s="296"/>
      <c r="AB761" s="296"/>
      <c r="AC761" s="296"/>
      <c r="AD761" s="296"/>
      <c r="AE761" s="296"/>
      <c r="AF761" s="296"/>
      <c r="AG761" s="296"/>
      <c r="AH761" s="296"/>
      <c r="AI761" s="70"/>
    </row>
    <row r="762" spans="1:35" ht="15.75" customHeight="1">
      <c r="A762" s="107"/>
      <c r="B762" s="289"/>
      <c r="C762" s="289"/>
      <c r="D762" s="290"/>
      <c r="E762" s="291"/>
      <c r="F762" s="291"/>
      <c r="G762" s="291"/>
      <c r="H762" s="291"/>
      <c r="I762" s="291"/>
      <c r="J762" s="306"/>
      <c r="K762" s="306"/>
      <c r="L762" s="306"/>
      <c r="M762" s="296"/>
      <c r="N762" s="296"/>
      <c r="O762" s="296"/>
      <c r="P762" s="296"/>
      <c r="Q762" s="296"/>
      <c r="R762" s="296"/>
      <c r="S762" s="296"/>
      <c r="T762" s="296"/>
      <c r="U762" s="296"/>
      <c r="V762" s="296"/>
      <c r="W762" s="296"/>
      <c r="X762" s="296"/>
      <c r="Y762" s="296"/>
      <c r="Z762" s="296"/>
      <c r="AA762" s="296"/>
      <c r="AB762" s="296"/>
      <c r="AC762" s="296"/>
      <c r="AD762" s="296"/>
      <c r="AE762" s="296"/>
      <c r="AF762" s="296"/>
      <c r="AG762" s="296"/>
      <c r="AH762" s="296"/>
      <c r="AI762" s="70"/>
    </row>
    <row r="763" spans="1:35" ht="15.75" customHeight="1">
      <c r="A763" s="107"/>
      <c r="B763" s="289"/>
      <c r="C763" s="289"/>
      <c r="D763" s="290"/>
      <c r="E763" s="291"/>
      <c r="F763" s="291"/>
      <c r="G763" s="291"/>
      <c r="H763" s="291"/>
      <c r="I763" s="291"/>
      <c r="J763" s="306"/>
      <c r="K763" s="306"/>
      <c r="L763" s="306"/>
      <c r="M763" s="296"/>
      <c r="N763" s="296"/>
      <c r="O763" s="296"/>
      <c r="P763" s="296"/>
      <c r="Q763" s="296"/>
      <c r="R763" s="296"/>
      <c r="S763" s="296"/>
      <c r="T763" s="296"/>
      <c r="U763" s="296"/>
      <c r="V763" s="296"/>
      <c r="W763" s="296"/>
      <c r="X763" s="296"/>
      <c r="Y763" s="296"/>
      <c r="Z763" s="296"/>
      <c r="AA763" s="296"/>
      <c r="AB763" s="296"/>
      <c r="AC763" s="296"/>
      <c r="AD763" s="296"/>
      <c r="AE763" s="296"/>
      <c r="AF763" s="296"/>
      <c r="AG763" s="296"/>
      <c r="AH763" s="296"/>
      <c r="AI763" s="70"/>
    </row>
    <row r="764" spans="1:35" ht="15.75" customHeight="1">
      <c r="A764" s="107"/>
      <c r="B764" s="289"/>
      <c r="C764" s="289"/>
      <c r="D764" s="290"/>
      <c r="E764" s="291"/>
      <c r="F764" s="291"/>
      <c r="G764" s="291"/>
      <c r="H764" s="291"/>
      <c r="I764" s="291"/>
      <c r="J764" s="306"/>
      <c r="K764" s="306"/>
      <c r="L764" s="306"/>
      <c r="M764" s="296"/>
      <c r="N764" s="296"/>
      <c r="O764" s="296"/>
      <c r="P764" s="296"/>
      <c r="Q764" s="296"/>
      <c r="R764" s="296"/>
      <c r="S764" s="296"/>
      <c r="T764" s="296"/>
      <c r="U764" s="296"/>
      <c r="V764" s="296"/>
      <c r="W764" s="296"/>
      <c r="X764" s="296"/>
      <c r="Y764" s="296"/>
      <c r="Z764" s="296"/>
      <c r="AA764" s="296"/>
      <c r="AB764" s="296"/>
      <c r="AC764" s="296"/>
      <c r="AD764" s="296"/>
      <c r="AE764" s="296"/>
      <c r="AF764" s="296"/>
      <c r="AG764" s="296"/>
      <c r="AH764" s="296"/>
      <c r="AI764" s="70"/>
    </row>
    <row r="765" spans="1:35" ht="15.75" customHeight="1">
      <c r="A765" s="107"/>
      <c r="B765" s="289"/>
      <c r="C765" s="289"/>
      <c r="D765" s="290"/>
      <c r="E765" s="291"/>
      <c r="F765" s="291"/>
      <c r="G765" s="291"/>
      <c r="H765" s="291"/>
      <c r="I765" s="291"/>
      <c r="J765" s="306"/>
      <c r="K765" s="306"/>
      <c r="L765" s="306"/>
      <c r="M765" s="296"/>
      <c r="N765" s="296"/>
      <c r="O765" s="296"/>
      <c r="P765" s="296"/>
      <c r="Q765" s="296"/>
      <c r="R765" s="296"/>
      <c r="S765" s="296"/>
      <c r="T765" s="296"/>
      <c r="U765" s="296"/>
      <c r="V765" s="296"/>
      <c r="W765" s="296"/>
      <c r="X765" s="296"/>
      <c r="Y765" s="296"/>
      <c r="Z765" s="296"/>
      <c r="AA765" s="296"/>
      <c r="AB765" s="296"/>
      <c r="AC765" s="296"/>
      <c r="AD765" s="296"/>
      <c r="AE765" s="296"/>
      <c r="AF765" s="296"/>
      <c r="AG765" s="296"/>
      <c r="AH765" s="296"/>
      <c r="AI765" s="70"/>
    </row>
    <row r="766" spans="1:35" ht="15.75" customHeight="1">
      <c r="A766" s="107"/>
      <c r="B766" s="289"/>
      <c r="C766" s="289"/>
      <c r="D766" s="290"/>
      <c r="E766" s="291"/>
      <c r="F766" s="291"/>
      <c r="G766" s="291"/>
      <c r="H766" s="291"/>
      <c r="I766" s="291"/>
      <c r="J766" s="306"/>
      <c r="K766" s="306"/>
      <c r="L766" s="306"/>
      <c r="M766" s="296"/>
      <c r="N766" s="296"/>
      <c r="O766" s="296"/>
      <c r="P766" s="296"/>
      <c r="Q766" s="296"/>
      <c r="R766" s="296"/>
      <c r="S766" s="296"/>
      <c r="T766" s="296"/>
      <c r="U766" s="296"/>
      <c r="V766" s="296"/>
      <c r="W766" s="296"/>
      <c r="X766" s="296"/>
      <c r="Y766" s="296"/>
      <c r="Z766" s="296"/>
      <c r="AA766" s="296"/>
      <c r="AB766" s="296"/>
      <c r="AC766" s="296"/>
      <c r="AD766" s="296"/>
      <c r="AE766" s="296"/>
      <c r="AF766" s="296"/>
      <c r="AG766" s="296"/>
      <c r="AH766" s="296"/>
      <c r="AI766" s="70"/>
    </row>
    <row r="767" spans="1:35" ht="15.75" customHeight="1">
      <c r="A767" s="107"/>
      <c r="B767" s="289"/>
      <c r="C767" s="289"/>
      <c r="D767" s="290"/>
      <c r="E767" s="291"/>
      <c r="F767" s="291"/>
      <c r="G767" s="291"/>
      <c r="H767" s="291"/>
      <c r="I767" s="291"/>
      <c r="J767" s="306"/>
      <c r="K767" s="306"/>
      <c r="L767" s="306"/>
      <c r="M767" s="296"/>
      <c r="N767" s="296"/>
      <c r="O767" s="296"/>
      <c r="P767" s="296"/>
      <c r="Q767" s="296"/>
      <c r="R767" s="296"/>
      <c r="S767" s="296"/>
      <c r="T767" s="296"/>
      <c r="U767" s="296"/>
      <c r="V767" s="296"/>
      <c r="W767" s="296"/>
      <c r="X767" s="296"/>
      <c r="Y767" s="296"/>
      <c r="Z767" s="296"/>
      <c r="AA767" s="296"/>
      <c r="AB767" s="296"/>
      <c r="AC767" s="296"/>
      <c r="AD767" s="296"/>
      <c r="AE767" s="296"/>
      <c r="AF767" s="296"/>
      <c r="AG767" s="296"/>
      <c r="AH767" s="296"/>
      <c r="AI767" s="70"/>
    </row>
    <row r="768" spans="1:35" ht="15.75" customHeight="1">
      <c r="A768" s="107"/>
      <c r="B768" s="289"/>
      <c r="C768" s="289"/>
      <c r="D768" s="290"/>
      <c r="E768" s="291"/>
      <c r="F768" s="291"/>
      <c r="G768" s="291"/>
      <c r="H768" s="291"/>
      <c r="I768" s="291"/>
      <c r="J768" s="306"/>
      <c r="K768" s="306"/>
      <c r="L768" s="306"/>
      <c r="M768" s="296"/>
      <c r="N768" s="296"/>
      <c r="O768" s="296"/>
      <c r="P768" s="296"/>
      <c r="Q768" s="296"/>
      <c r="R768" s="296"/>
      <c r="S768" s="296"/>
      <c r="T768" s="296"/>
      <c r="U768" s="296"/>
      <c r="V768" s="296"/>
      <c r="W768" s="296"/>
      <c r="X768" s="296"/>
      <c r="Y768" s="296"/>
      <c r="Z768" s="296"/>
      <c r="AA768" s="296"/>
      <c r="AB768" s="296"/>
      <c r="AC768" s="296"/>
      <c r="AD768" s="296"/>
      <c r="AE768" s="296"/>
      <c r="AF768" s="296"/>
      <c r="AG768" s="296"/>
      <c r="AH768" s="296"/>
      <c r="AI768" s="70"/>
    </row>
    <row r="769" spans="1:35" ht="15.75" customHeight="1">
      <c r="A769" s="107"/>
      <c r="B769" s="289"/>
      <c r="C769" s="289"/>
      <c r="D769" s="290"/>
      <c r="E769" s="291"/>
      <c r="F769" s="291"/>
      <c r="G769" s="291"/>
      <c r="H769" s="291"/>
      <c r="I769" s="291"/>
      <c r="J769" s="306"/>
      <c r="K769" s="306"/>
      <c r="L769" s="306"/>
      <c r="M769" s="296"/>
      <c r="N769" s="296"/>
      <c r="O769" s="296"/>
      <c r="P769" s="296"/>
      <c r="Q769" s="296"/>
      <c r="R769" s="296"/>
      <c r="S769" s="296"/>
      <c r="T769" s="296"/>
      <c r="U769" s="296"/>
      <c r="V769" s="296"/>
      <c r="W769" s="296"/>
      <c r="X769" s="296"/>
      <c r="Y769" s="296"/>
      <c r="Z769" s="296"/>
      <c r="AA769" s="296"/>
      <c r="AB769" s="296"/>
      <c r="AC769" s="296"/>
      <c r="AD769" s="296"/>
      <c r="AE769" s="296"/>
      <c r="AF769" s="296"/>
      <c r="AG769" s="296"/>
      <c r="AH769" s="296"/>
      <c r="AI769" s="70"/>
    </row>
    <row r="770" spans="1:35" ht="15.75" customHeight="1">
      <c r="A770" s="107"/>
      <c r="B770" s="289"/>
      <c r="C770" s="289"/>
      <c r="D770" s="290"/>
      <c r="E770" s="291"/>
      <c r="F770" s="291"/>
      <c r="G770" s="291"/>
      <c r="H770" s="291"/>
      <c r="I770" s="291"/>
      <c r="J770" s="306"/>
      <c r="K770" s="306"/>
      <c r="L770" s="306"/>
      <c r="M770" s="296"/>
      <c r="N770" s="296"/>
      <c r="O770" s="296"/>
      <c r="P770" s="296"/>
      <c r="Q770" s="296"/>
      <c r="R770" s="296"/>
      <c r="S770" s="296"/>
      <c r="T770" s="296"/>
      <c r="U770" s="296"/>
      <c r="V770" s="296"/>
      <c r="W770" s="296"/>
      <c r="X770" s="296"/>
      <c r="Y770" s="296"/>
      <c r="Z770" s="296"/>
      <c r="AA770" s="296"/>
      <c r="AB770" s="296"/>
      <c r="AC770" s="296"/>
      <c r="AD770" s="296"/>
      <c r="AE770" s="296"/>
      <c r="AF770" s="296"/>
      <c r="AG770" s="296"/>
      <c r="AH770" s="296"/>
      <c r="AI770" s="70"/>
    </row>
    <row r="771" spans="1:35" ht="15.75" customHeight="1">
      <c r="A771" s="107"/>
      <c r="B771" s="289"/>
      <c r="C771" s="289"/>
      <c r="D771" s="290"/>
      <c r="E771" s="291"/>
      <c r="F771" s="291"/>
      <c r="G771" s="291"/>
      <c r="H771" s="291"/>
      <c r="I771" s="291"/>
      <c r="J771" s="306"/>
      <c r="K771" s="306"/>
      <c r="L771" s="306"/>
      <c r="M771" s="296"/>
      <c r="N771" s="296"/>
      <c r="O771" s="296"/>
      <c r="P771" s="296"/>
      <c r="Q771" s="296"/>
      <c r="R771" s="296"/>
      <c r="S771" s="296"/>
      <c r="T771" s="296"/>
      <c r="U771" s="296"/>
      <c r="V771" s="296"/>
      <c r="W771" s="296"/>
      <c r="X771" s="296"/>
      <c r="Y771" s="296"/>
      <c r="Z771" s="296"/>
      <c r="AA771" s="296"/>
      <c r="AB771" s="296"/>
      <c r="AC771" s="296"/>
      <c r="AD771" s="296"/>
      <c r="AE771" s="296"/>
      <c r="AF771" s="296"/>
      <c r="AG771" s="296"/>
      <c r="AH771" s="296"/>
      <c r="AI771" s="70"/>
    </row>
    <row r="772" spans="1:35" ht="15.75" customHeight="1">
      <c r="A772" s="107"/>
      <c r="B772" s="289"/>
      <c r="C772" s="289"/>
      <c r="D772" s="290"/>
      <c r="E772" s="291"/>
      <c r="F772" s="291"/>
      <c r="G772" s="291"/>
      <c r="H772" s="291"/>
      <c r="I772" s="291"/>
      <c r="J772" s="306"/>
      <c r="K772" s="306"/>
      <c r="L772" s="306"/>
      <c r="M772" s="296"/>
      <c r="N772" s="296"/>
      <c r="O772" s="296"/>
      <c r="P772" s="296"/>
      <c r="Q772" s="296"/>
      <c r="R772" s="296"/>
      <c r="S772" s="296"/>
      <c r="T772" s="296"/>
      <c r="U772" s="296"/>
      <c r="V772" s="296"/>
      <c r="W772" s="296"/>
      <c r="X772" s="296"/>
      <c r="Y772" s="296"/>
      <c r="Z772" s="296"/>
      <c r="AA772" s="296"/>
      <c r="AB772" s="296"/>
      <c r="AC772" s="296"/>
      <c r="AD772" s="296"/>
      <c r="AE772" s="296"/>
      <c r="AF772" s="296"/>
      <c r="AG772" s="296"/>
      <c r="AH772" s="296"/>
      <c r="AI772" s="70"/>
    </row>
    <row r="773" spans="1:35" ht="15.75" customHeight="1">
      <c r="A773" s="107"/>
      <c r="B773" s="289"/>
      <c r="C773" s="289"/>
      <c r="D773" s="290"/>
      <c r="E773" s="291"/>
      <c r="F773" s="291"/>
      <c r="G773" s="291"/>
      <c r="H773" s="291"/>
      <c r="I773" s="291"/>
      <c r="J773" s="306"/>
      <c r="K773" s="306"/>
      <c r="L773" s="306"/>
      <c r="M773" s="296"/>
      <c r="N773" s="296"/>
      <c r="O773" s="296"/>
      <c r="P773" s="296"/>
      <c r="Q773" s="296"/>
      <c r="R773" s="296"/>
      <c r="S773" s="296"/>
      <c r="T773" s="296"/>
      <c r="U773" s="296"/>
      <c r="V773" s="296"/>
      <c r="W773" s="296"/>
      <c r="X773" s="296"/>
      <c r="Y773" s="296"/>
      <c r="Z773" s="296"/>
      <c r="AA773" s="296"/>
      <c r="AB773" s="296"/>
      <c r="AC773" s="296"/>
      <c r="AD773" s="296"/>
      <c r="AE773" s="296"/>
      <c r="AF773" s="296"/>
      <c r="AG773" s="296"/>
      <c r="AH773" s="296"/>
      <c r="AI773" s="70"/>
    </row>
    <row r="774" spans="1:35" ht="15.75" customHeight="1">
      <c r="A774" s="107"/>
      <c r="B774" s="289"/>
      <c r="C774" s="289"/>
      <c r="D774" s="290"/>
      <c r="E774" s="291"/>
      <c r="F774" s="291"/>
      <c r="G774" s="291"/>
      <c r="H774" s="291"/>
      <c r="I774" s="291"/>
      <c r="J774" s="306"/>
      <c r="K774" s="306"/>
      <c r="L774" s="306"/>
      <c r="M774" s="296"/>
      <c r="N774" s="296"/>
      <c r="O774" s="296"/>
      <c r="P774" s="296"/>
      <c r="Q774" s="296"/>
      <c r="R774" s="296"/>
      <c r="S774" s="296"/>
      <c r="T774" s="296"/>
      <c r="U774" s="296"/>
      <c r="V774" s="296"/>
      <c r="W774" s="296"/>
      <c r="X774" s="296"/>
      <c r="Y774" s="296"/>
      <c r="Z774" s="296"/>
      <c r="AA774" s="296"/>
      <c r="AB774" s="296"/>
      <c r="AC774" s="296"/>
      <c r="AD774" s="296"/>
      <c r="AE774" s="296"/>
      <c r="AF774" s="296"/>
      <c r="AG774" s="296"/>
      <c r="AH774" s="296"/>
      <c r="AI774" s="70"/>
    </row>
    <row r="775" spans="1:35" ht="15.75" customHeight="1">
      <c r="A775" s="107"/>
      <c r="B775" s="289"/>
      <c r="C775" s="289"/>
      <c r="D775" s="290"/>
      <c r="E775" s="291"/>
      <c r="F775" s="291"/>
      <c r="G775" s="291"/>
      <c r="H775" s="291"/>
      <c r="I775" s="291"/>
      <c r="J775" s="306"/>
      <c r="K775" s="306"/>
      <c r="L775" s="306"/>
      <c r="M775" s="296"/>
      <c r="N775" s="296"/>
      <c r="O775" s="296"/>
      <c r="P775" s="296"/>
      <c r="Q775" s="296"/>
      <c r="R775" s="296"/>
      <c r="S775" s="296"/>
      <c r="T775" s="296"/>
      <c r="U775" s="296"/>
      <c r="V775" s="296"/>
      <c r="W775" s="296"/>
      <c r="X775" s="296"/>
      <c r="Y775" s="296"/>
      <c r="Z775" s="296"/>
      <c r="AA775" s="296"/>
      <c r="AB775" s="296"/>
      <c r="AC775" s="296"/>
      <c r="AD775" s="296"/>
      <c r="AE775" s="296"/>
      <c r="AF775" s="296"/>
      <c r="AG775" s="296"/>
      <c r="AH775" s="296"/>
      <c r="AI775" s="70"/>
    </row>
    <row r="776" spans="1:35" ht="15.75" customHeight="1">
      <c r="A776" s="107"/>
      <c r="B776" s="289"/>
      <c r="C776" s="289"/>
      <c r="D776" s="290"/>
      <c r="E776" s="291"/>
      <c r="F776" s="291"/>
      <c r="G776" s="291"/>
      <c r="H776" s="291"/>
      <c r="I776" s="291"/>
      <c r="J776" s="306"/>
      <c r="K776" s="306"/>
      <c r="L776" s="306"/>
      <c r="M776" s="296"/>
      <c r="N776" s="296"/>
      <c r="O776" s="296"/>
      <c r="P776" s="296"/>
      <c r="Q776" s="296"/>
      <c r="R776" s="296"/>
      <c r="S776" s="296"/>
      <c r="T776" s="296"/>
      <c r="U776" s="296"/>
      <c r="V776" s="296"/>
      <c r="W776" s="296"/>
      <c r="X776" s="296"/>
      <c r="Y776" s="296"/>
      <c r="Z776" s="296"/>
      <c r="AA776" s="296"/>
      <c r="AB776" s="296"/>
      <c r="AC776" s="296"/>
      <c r="AD776" s="296"/>
      <c r="AE776" s="296"/>
      <c r="AF776" s="296"/>
      <c r="AG776" s="296"/>
      <c r="AH776" s="296"/>
      <c r="AI776" s="70"/>
    </row>
    <row r="777" spans="1:35" ht="15.75" customHeight="1">
      <c r="A777" s="107"/>
      <c r="B777" s="289"/>
      <c r="C777" s="289"/>
      <c r="D777" s="290"/>
      <c r="E777" s="291"/>
      <c r="F777" s="291"/>
      <c r="G777" s="291"/>
      <c r="H777" s="291"/>
      <c r="I777" s="291"/>
      <c r="J777" s="306"/>
      <c r="K777" s="306"/>
      <c r="L777" s="306"/>
      <c r="M777" s="296"/>
      <c r="N777" s="296"/>
      <c r="O777" s="296"/>
      <c r="P777" s="296"/>
      <c r="Q777" s="296"/>
      <c r="R777" s="296"/>
      <c r="S777" s="296"/>
      <c r="T777" s="296"/>
      <c r="U777" s="296"/>
      <c r="V777" s="296"/>
      <c r="W777" s="296"/>
      <c r="X777" s="296"/>
      <c r="Y777" s="296"/>
      <c r="Z777" s="296"/>
      <c r="AA777" s="296"/>
      <c r="AB777" s="296"/>
      <c r="AC777" s="296"/>
      <c r="AD777" s="296"/>
      <c r="AE777" s="296"/>
      <c r="AF777" s="296"/>
      <c r="AG777" s="296"/>
      <c r="AH777" s="296"/>
      <c r="AI777" s="70"/>
    </row>
    <row r="778" spans="1:35" ht="15.75" customHeight="1">
      <c r="A778" s="107"/>
      <c r="B778" s="289"/>
      <c r="C778" s="289"/>
      <c r="D778" s="290"/>
      <c r="E778" s="291"/>
      <c r="F778" s="291"/>
      <c r="G778" s="291"/>
      <c r="H778" s="291"/>
      <c r="I778" s="291"/>
      <c r="J778" s="306"/>
      <c r="K778" s="306"/>
      <c r="L778" s="306"/>
      <c r="M778" s="296"/>
      <c r="N778" s="296"/>
      <c r="O778" s="296"/>
      <c r="P778" s="296"/>
      <c r="Q778" s="296"/>
      <c r="R778" s="296"/>
      <c r="S778" s="296"/>
      <c r="T778" s="296"/>
      <c r="U778" s="296"/>
      <c r="V778" s="296"/>
      <c r="W778" s="296"/>
      <c r="X778" s="296"/>
      <c r="Y778" s="296"/>
      <c r="Z778" s="296"/>
      <c r="AA778" s="296"/>
      <c r="AB778" s="296"/>
      <c r="AC778" s="296"/>
      <c r="AD778" s="296"/>
      <c r="AE778" s="296"/>
      <c r="AF778" s="296"/>
      <c r="AG778" s="296"/>
      <c r="AH778" s="296"/>
      <c r="AI778" s="70"/>
    </row>
    <row r="779" spans="1:35" ht="15.75" customHeight="1">
      <c r="A779" s="107"/>
      <c r="B779" s="289"/>
      <c r="C779" s="289"/>
      <c r="D779" s="290"/>
      <c r="E779" s="291"/>
      <c r="F779" s="291"/>
      <c r="G779" s="291"/>
      <c r="H779" s="291"/>
      <c r="I779" s="291"/>
      <c r="J779" s="306"/>
      <c r="K779" s="306"/>
      <c r="L779" s="306"/>
      <c r="M779" s="296"/>
      <c r="N779" s="296"/>
      <c r="O779" s="296"/>
      <c r="P779" s="296"/>
      <c r="Q779" s="296"/>
      <c r="R779" s="296"/>
      <c r="S779" s="296"/>
      <c r="T779" s="296"/>
      <c r="U779" s="296"/>
      <c r="V779" s="296"/>
      <c r="W779" s="296"/>
      <c r="X779" s="296"/>
      <c r="Y779" s="296"/>
      <c r="Z779" s="296"/>
      <c r="AA779" s="296"/>
      <c r="AB779" s="296"/>
      <c r="AC779" s="296"/>
      <c r="AD779" s="296"/>
      <c r="AE779" s="296"/>
      <c r="AF779" s="296"/>
      <c r="AG779" s="296"/>
      <c r="AH779" s="296"/>
      <c r="AI779" s="70"/>
    </row>
    <row r="780" spans="1:35" ht="15.75" customHeight="1">
      <c r="A780" s="107"/>
      <c r="B780" s="289"/>
      <c r="C780" s="289"/>
      <c r="D780" s="290"/>
      <c r="E780" s="291"/>
      <c r="F780" s="291"/>
      <c r="G780" s="291"/>
      <c r="H780" s="291"/>
      <c r="I780" s="291"/>
      <c r="J780" s="306"/>
      <c r="K780" s="306"/>
      <c r="L780" s="306"/>
      <c r="M780" s="296"/>
      <c r="N780" s="296"/>
      <c r="O780" s="296"/>
      <c r="P780" s="296"/>
      <c r="Q780" s="296"/>
      <c r="R780" s="296"/>
      <c r="S780" s="296"/>
      <c r="T780" s="296"/>
      <c r="U780" s="296"/>
      <c r="V780" s="296"/>
      <c r="W780" s="296"/>
      <c r="X780" s="296"/>
      <c r="Y780" s="296"/>
      <c r="Z780" s="296"/>
      <c r="AA780" s="296"/>
      <c r="AB780" s="296"/>
      <c r="AC780" s="296"/>
      <c r="AD780" s="296"/>
      <c r="AE780" s="296"/>
      <c r="AF780" s="296"/>
      <c r="AG780" s="296"/>
      <c r="AH780" s="296"/>
      <c r="AI780" s="70"/>
    </row>
    <row r="781" spans="1:35" ht="15.75" customHeight="1">
      <c r="A781" s="107"/>
      <c r="B781" s="289"/>
      <c r="C781" s="289"/>
      <c r="D781" s="290"/>
      <c r="E781" s="291"/>
      <c r="F781" s="291"/>
      <c r="G781" s="291"/>
      <c r="H781" s="291"/>
      <c r="I781" s="291"/>
      <c r="J781" s="306"/>
      <c r="K781" s="306"/>
      <c r="L781" s="306"/>
      <c r="M781" s="296"/>
      <c r="N781" s="296"/>
      <c r="O781" s="296"/>
      <c r="P781" s="296"/>
      <c r="Q781" s="296"/>
      <c r="R781" s="296"/>
      <c r="S781" s="296"/>
      <c r="T781" s="296"/>
      <c r="U781" s="296"/>
      <c r="V781" s="296"/>
      <c r="W781" s="296"/>
      <c r="X781" s="296"/>
      <c r="Y781" s="296"/>
      <c r="Z781" s="296"/>
      <c r="AA781" s="296"/>
      <c r="AB781" s="296"/>
      <c r="AC781" s="296"/>
      <c r="AD781" s="296"/>
      <c r="AE781" s="296"/>
      <c r="AF781" s="296"/>
      <c r="AG781" s="296"/>
      <c r="AH781" s="296"/>
      <c r="AI781" s="70"/>
    </row>
    <row r="782" spans="1:35" ht="15.75" customHeight="1">
      <c r="A782" s="107"/>
      <c r="B782" s="289"/>
      <c r="C782" s="289"/>
      <c r="D782" s="290"/>
      <c r="E782" s="291"/>
      <c r="F782" s="291"/>
      <c r="G782" s="291"/>
      <c r="H782" s="291"/>
      <c r="I782" s="291"/>
      <c r="J782" s="306"/>
      <c r="K782" s="306"/>
      <c r="L782" s="306"/>
      <c r="M782" s="296"/>
      <c r="N782" s="296"/>
      <c r="O782" s="296"/>
      <c r="P782" s="296"/>
      <c r="Q782" s="296"/>
      <c r="R782" s="296"/>
      <c r="S782" s="296"/>
      <c r="T782" s="296"/>
      <c r="U782" s="296"/>
      <c r="V782" s="296"/>
      <c r="W782" s="296"/>
      <c r="X782" s="296"/>
      <c r="Y782" s="296"/>
      <c r="Z782" s="296"/>
      <c r="AA782" s="296"/>
      <c r="AB782" s="296"/>
      <c r="AC782" s="296"/>
      <c r="AD782" s="296"/>
      <c r="AE782" s="296"/>
      <c r="AF782" s="296"/>
      <c r="AG782" s="296"/>
      <c r="AH782" s="296"/>
      <c r="AI782" s="70"/>
    </row>
    <row r="783" spans="1:35" ht="15.75" customHeight="1">
      <c r="A783" s="107"/>
      <c r="B783" s="289"/>
      <c r="C783" s="289"/>
      <c r="D783" s="290"/>
      <c r="E783" s="291"/>
      <c r="F783" s="291"/>
      <c r="G783" s="291"/>
      <c r="H783" s="291"/>
      <c r="I783" s="291"/>
      <c r="J783" s="306"/>
      <c r="K783" s="306"/>
      <c r="L783" s="306"/>
      <c r="M783" s="296"/>
      <c r="N783" s="296"/>
      <c r="O783" s="296"/>
      <c r="P783" s="296"/>
      <c r="Q783" s="296"/>
      <c r="R783" s="296"/>
      <c r="S783" s="296"/>
      <c r="T783" s="296"/>
      <c r="U783" s="296"/>
      <c r="V783" s="296"/>
      <c r="W783" s="296"/>
      <c r="X783" s="296"/>
      <c r="Y783" s="296"/>
      <c r="Z783" s="296"/>
      <c r="AA783" s="296"/>
      <c r="AB783" s="296"/>
      <c r="AC783" s="296"/>
      <c r="AD783" s="296"/>
      <c r="AE783" s="296"/>
      <c r="AF783" s="296"/>
      <c r="AG783" s="296"/>
      <c r="AH783" s="296"/>
      <c r="AI783" s="70"/>
    </row>
    <row r="784" spans="1:35" ht="15.75" customHeight="1">
      <c r="A784" s="107"/>
      <c r="B784" s="289"/>
      <c r="C784" s="289"/>
      <c r="D784" s="290"/>
      <c r="E784" s="291"/>
      <c r="F784" s="291"/>
      <c r="G784" s="291"/>
      <c r="H784" s="291"/>
      <c r="I784" s="291"/>
      <c r="J784" s="306"/>
      <c r="K784" s="306"/>
      <c r="L784" s="306"/>
      <c r="M784" s="296"/>
      <c r="N784" s="296"/>
      <c r="O784" s="296"/>
      <c r="P784" s="296"/>
      <c r="Q784" s="296"/>
      <c r="R784" s="296"/>
      <c r="S784" s="296"/>
      <c r="T784" s="296"/>
      <c r="U784" s="296"/>
      <c r="V784" s="296"/>
      <c r="W784" s="296"/>
      <c r="X784" s="296"/>
      <c r="Y784" s="296"/>
      <c r="Z784" s="296"/>
      <c r="AA784" s="296"/>
      <c r="AB784" s="296"/>
      <c r="AC784" s="296"/>
      <c r="AD784" s="296"/>
      <c r="AE784" s="296"/>
      <c r="AF784" s="296"/>
      <c r="AG784" s="296"/>
      <c r="AH784" s="296"/>
      <c r="AI784" s="70"/>
    </row>
    <row r="785" spans="1:35" ht="15.75" customHeight="1">
      <c r="A785" s="107"/>
      <c r="B785" s="289"/>
      <c r="C785" s="289"/>
      <c r="D785" s="290"/>
      <c r="E785" s="291"/>
      <c r="F785" s="291"/>
      <c r="G785" s="291"/>
      <c r="H785" s="291"/>
      <c r="I785" s="291"/>
      <c r="J785" s="306"/>
      <c r="K785" s="306"/>
      <c r="L785" s="306"/>
      <c r="M785" s="296"/>
      <c r="N785" s="296"/>
      <c r="O785" s="296"/>
      <c r="P785" s="296"/>
      <c r="Q785" s="296"/>
      <c r="R785" s="296"/>
      <c r="S785" s="296"/>
      <c r="T785" s="296"/>
      <c r="U785" s="296"/>
      <c r="V785" s="296"/>
      <c r="W785" s="296"/>
      <c r="X785" s="296"/>
      <c r="Y785" s="296"/>
      <c r="Z785" s="296"/>
      <c r="AA785" s="296"/>
      <c r="AB785" s="296"/>
      <c r="AC785" s="296"/>
      <c r="AD785" s="296"/>
      <c r="AE785" s="296"/>
      <c r="AF785" s="296"/>
      <c r="AG785" s="296"/>
      <c r="AH785" s="296"/>
      <c r="AI785" s="70"/>
    </row>
    <row r="786" spans="1:35" ht="15.75" customHeight="1">
      <c r="A786" s="107"/>
      <c r="B786" s="289"/>
      <c r="C786" s="289"/>
      <c r="D786" s="290"/>
      <c r="E786" s="291"/>
      <c r="F786" s="291"/>
      <c r="G786" s="291"/>
      <c r="H786" s="291"/>
      <c r="I786" s="291"/>
      <c r="J786" s="306"/>
      <c r="K786" s="306"/>
      <c r="L786" s="306"/>
      <c r="M786" s="296"/>
      <c r="N786" s="296"/>
      <c r="O786" s="296"/>
      <c r="P786" s="296"/>
      <c r="Q786" s="296"/>
      <c r="R786" s="296"/>
      <c r="S786" s="296"/>
      <c r="T786" s="296"/>
      <c r="U786" s="296"/>
      <c r="V786" s="296"/>
      <c r="W786" s="296"/>
      <c r="X786" s="296"/>
      <c r="Y786" s="296"/>
      <c r="Z786" s="296"/>
      <c r="AA786" s="296"/>
      <c r="AB786" s="296"/>
      <c r="AC786" s="296"/>
      <c r="AD786" s="296"/>
      <c r="AE786" s="296"/>
      <c r="AF786" s="296"/>
      <c r="AG786" s="296"/>
      <c r="AH786" s="296"/>
      <c r="AI786" s="70"/>
    </row>
    <row r="787" spans="1:35" ht="15.75" customHeight="1">
      <c r="A787" s="107"/>
      <c r="B787" s="289"/>
      <c r="C787" s="289"/>
      <c r="D787" s="290"/>
      <c r="E787" s="291"/>
      <c r="F787" s="291"/>
      <c r="G787" s="291"/>
      <c r="H787" s="291"/>
      <c r="I787" s="291"/>
      <c r="J787" s="306"/>
      <c r="K787" s="306"/>
      <c r="L787" s="306"/>
      <c r="M787" s="296"/>
      <c r="N787" s="296"/>
      <c r="O787" s="296"/>
      <c r="P787" s="296"/>
      <c r="Q787" s="296"/>
      <c r="R787" s="296"/>
      <c r="S787" s="296"/>
      <c r="T787" s="296"/>
      <c r="U787" s="296"/>
      <c r="V787" s="296"/>
      <c r="W787" s="296"/>
      <c r="X787" s="296"/>
      <c r="Y787" s="296"/>
      <c r="Z787" s="296"/>
      <c r="AA787" s="296"/>
      <c r="AB787" s="296"/>
      <c r="AC787" s="296"/>
      <c r="AD787" s="296"/>
      <c r="AE787" s="296"/>
      <c r="AF787" s="296"/>
      <c r="AG787" s="296"/>
      <c r="AH787" s="296"/>
      <c r="AI787" s="70"/>
    </row>
    <row r="788" spans="1:35" ht="15.75" customHeight="1">
      <c r="A788" s="107"/>
      <c r="B788" s="289"/>
      <c r="C788" s="289"/>
      <c r="D788" s="290"/>
      <c r="E788" s="291"/>
      <c r="F788" s="291"/>
      <c r="G788" s="291"/>
      <c r="H788" s="291"/>
      <c r="I788" s="291"/>
      <c r="J788" s="306"/>
      <c r="K788" s="306"/>
      <c r="L788" s="306"/>
      <c r="M788" s="296"/>
      <c r="N788" s="296"/>
      <c r="O788" s="296"/>
      <c r="P788" s="296"/>
      <c r="Q788" s="296"/>
      <c r="R788" s="296"/>
      <c r="S788" s="296"/>
      <c r="T788" s="296"/>
      <c r="U788" s="296"/>
      <c r="V788" s="296"/>
      <c r="W788" s="296"/>
      <c r="X788" s="296"/>
      <c r="Y788" s="296"/>
      <c r="Z788" s="296"/>
      <c r="AA788" s="296"/>
      <c r="AB788" s="296"/>
      <c r="AC788" s="296"/>
      <c r="AD788" s="296"/>
      <c r="AE788" s="296"/>
      <c r="AF788" s="296"/>
      <c r="AG788" s="296"/>
      <c r="AH788" s="296"/>
      <c r="AI788" s="70"/>
    </row>
    <row r="789" spans="1:35" ht="15.75" customHeight="1">
      <c r="A789" s="107"/>
      <c r="B789" s="289"/>
      <c r="C789" s="289"/>
      <c r="D789" s="290"/>
      <c r="E789" s="291"/>
      <c r="F789" s="291"/>
      <c r="G789" s="291"/>
      <c r="H789" s="291"/>
      <c r="I789" s="291"/>
      <c r="J789" s="306"/>
      <c r="K789" s="306"/>
      <c r="L789" s="306"/>
      <c r="M789" s="296"/>
      <c r="N789" s="296"/>
      <c r="O789" s="296"/>
      <c r="P789" s="296"/>
      <c r="Q789" s="296"/>
      <c r="R789" s="296"/>
      <c r="S789" s="296"/>
      <c r="T789" s="296"/>
      <c r="U789" s="296"/>
      <c r="V789" s="296"/>
      <c r="W789" s="296"/>
      <c r="X789" s="296"/>
      <c r="Y789" s="296"/>
      <c r="Z789" s="296"/>
      <c r="AA789" s="296"/>
      <c r="AB789" s="296"/>
      <c r="AC789" s="296"/>
      <c r="AD789" s="296"/>
      <c r="AE789" s="296"/>
      <c r="AF789" s="296"/>
      <c r="AG789" s="296"/>
      <c r="AH789" s="296"/>
      <c r="AI789" s="70"/>
    </row>
    <row r="790" spans="1:35" ht="15.75" customHeight="1">
      <c r="A790" s="107"/>
      <c r="B790" s="289"/>
      <c r="C790" s="289"/>
      <c r="D790" s="290"/>
      <c r="E790" s="291"/>
      <c r="F790" s="291"/>
      <c r="G790" s="291"/>
      <c r="H790" s="291"/>
      <c r="I790" s="291"/>
      <c r="J790" s="306"/>
      <c r="K790" s="306"/>
      <c r="L790" s="306"/>
      <c r="M790" s="296"/>
      <c r="N790" s="296"/>
      <c r="O790" s="296"/>
      <c r="P790" s="296"/>
      <c r="Q790" s="296"/>
      <c r="R790" s="296"/>
      <c r="S790" s="296"/>
      <c r="T790" s="296"/>
      <c r="U790" s="296"/>
      <c r="V790" s="296"/>
      <c r="W790" s="296"/>
      <c r="X790" s="296"/>
      <c r="Y790" s="296"/>
      <c r="Z790" s="296"/>
      <c r="AA790" s="296"/>
      <c r="AB790" s="296"/>
      <c r="AC790" s="296"/>
      <c r="AD790" s="296"/>
      <c r="AE790" s="296"/>
      <c r="AF790" s="296"/>
      <c r="AG790" s="296"/>
      <c r="AH790" s="296"/>
      <c r="AI790" s="70"/>
    </row>
    <row r="791" spans="1:35" ht="15.75" customHeight="1">
      <c r="A791" s="107"/>
      <c r="B791" s="289"/>
      <c r="C791" s="289"/>
      <c r="D791" s="290"/>
      <c r="E791" s="291"/>
      <c r="F791" s="291"/>
      <c r="G791" s="291"/>
      <c r="H791" s="291"/>
      <c r="I791" s="291"/>
      <c r="J791" s="306"/>
      <c r="K791" s="306"/>
      <c r="L791" s="306"/>
      <c r="M791" s="296"/>
      <c r="N791" s="296"/>
      <c r="O791" s="296"/>
      <c r="P791" s="296"/>
      <c r="Q791" s="296"/>
      <c r="R791" s="296"/>
      <c r="S791" s="296"/>
      <c r="T791" s="296"/>
      <c r="U791" s="296"/>
      <c r="V791" s="296"/>
      <c r="W791" s="296"/>
      <c r="X791" s="296"/>
      <c r="Y791" s="296"/>
      <c r="Z791" s="296"/>
      <c r="AA791" s="296"/>
      <c r="AB791" s="296"/>
      <c r="AC791" s="296"/>
      <c r="AD791" s="296"/>
      <c r="AE791" s="296"/>
      <c r="AF791" s="296"/>
      <c r="AG791" s="296"/>
      <c r="AH791" s="296"/>
      <c r="AI791" s="70"/>
    </row>
    <row r="792" spans="1:35" ht="15.75" customHeight="1">
      <c r="A792" s="107"/>
      <c r="B792" s="289"/>
      <c r="C792" s="289"/>
      <c r="D792" s="290"/>
      <c r="E792" s="291"/>
      <c r="F792" s="291"/>
      <c r="G792" s="291"/>
      <c r="H792" s="291"/>
      <c r="I792" s="291"/>
      <c r="J792" s="306"/>
      <c r="K792" s="306"/>
      <c r="L792" s="306"/>
      <c r="M792" s="296"/>
      <c r="N792" s="296"/>
      <c r="O792" s="296"/>
      <c r="P792" s="296"/>
      <c r="Q792" s="296"/>
      <c r="R792" s="296"/>
      <c r="S792" s="296"/>
      <c r="T792" s="296"/>
      <c r="U792" s="296"/>
      <c r="V792" s="296"/>
      <c r="W792" s="296"/>
      <c r="X792" s="296"/>
      <c r="Y792" s="296"/>
      <c r="Z792" s="296"/>
      <c r="AA792" s="296"/>
      <c r="AB792" s="296"/>
      <c r="AC792" s="296"/>
      <c r="AD792" s="296"/>
      <c r="AE792" s="296"/>
      <c r="AF792" s="296"/>
      <c r="AG792" s="296"/>
      <c r="AH792" s="296"/>
      <c r="AI792" s="70"/>
    </row>
    <row r="793" spans="1:35" ht="15.75" customHeight="1">
      <c r="A793" s="107"/>
      <c r="B793" s="289"/>
      <c r="C793" s="289"/>
      <c r="D793" s="290"/>
      <c r="E793" s="291"/>
      <c r="F793" s="291"/>
      <c r="G793" s="291"/>
      <c r="H793" s="291"/>
      <c r="I793" s="291"/>
      <c r="J793" s="306"/>
      <c r="K793" s="306"/>
      <c r="L793" s="306"/>
      <c r="M793" s="296"/>
      <c r="N793" s="296"/>
      <c r="O793" s="296"/>
      <c r="P793" s="296"/>
      <c r="Q793" s="296"/>
      <c r="R793" s="296"/>
      <c r="S793" s="296"/>
      <c r="T793" s="296"/>
      <c r="U793" s="296"/>
      <c r="V793" s="296"/>
      <c r="W793" s="296"/>
      <c r="X793" s="296"/>
      <c r="Y793" s="296"/>
      <c r="Z793" s="296"/>
      <c r="AA793" s="296"/>
      <c r="AB793" s="296"/>
      <c r="AC793" s="296"/>
      <c r="AD793" s="296"/>
      <c r="AE793" s="296"/>
      <c r="AF793" s="296"/>
      <c r="AG793" s="296"/>
      <c r="AH793" s="296"/>
      <c r="AI793" s="70"/>
    </row>
    <row r="794" spans="1:35" ht="15.75" customHeight="1">
      <c r="A794" s="107"/>
      <c r="B794" s="289"/>
      <c r="C794" s="289"/>
      <c r="D794" s="290"/>
      <c r="E794" s="291"/>
      <c r="F794" s="291"/>
      <c r="G794" s="291"/>
      <c r="H794" s="291"/>
      <c r="I794" s="291"/>
      <c r="J794" s="306"/>
      <c r="K794" s="306"/>
      <c r="L794" s="306"/>
      <c r="M794" s="296"/>
      <c r="N794" s="296"/>
      <c r="O794" s="296"/>
      <c r="P794" s="296"/>
      <c r="Q794" s="296"/>
      <c r="R794" s="296"/>
      <c r="S794" s="296"/>
      <c r="T794" s="296"/>
      <c r="U794" s="296"/>
      <c r="V794" s="296"/>
      <c r="W794" s="296"/>
      <c r="X794" s="296"/>
      <c r="Y794" s="296"/>
      <c r="Z794" s="296"/>
      <c r="AA794" s="296"/>
      <c r="AB794" s="296"/>
      <c r="AC794" s="296"/>
      <c r="AD794" s="296"/>
      <c r="AE794" s="296"/>
      <c r="AF794" s="296"/>
      <c r="AG794" s="296"/>
      <c r="AH794" s="296"/>
      <c r="AI794" s="70"/>
    </row>
    <row r="795" spans="1:35" ht="15.75" customHeight="1">
      <c r="A795" s="107"/>
      <c r="B795" s="289"/>
      <c r="C795" s="289"/>
      <c r="D795" s="290"/>
      <c r="E795" s="291"/>
      <c r="F795" s="291"/>
      <c r="G795" s="291"/>
      <c r="H795" s="291"/>
      <c r="I795" s="291"/>
      <c r="J795" s="306"/>
      <c r="K795" s="306"/>
      <c r="L795" s="306"/>
      <c r="M795" s="296"/>
      <c r="N795" s="296"/>
      <c r="O795" s="296"/>
      <c r="P795" s="296"/>
      <c r="Q795" s="296"/>
      <c r="R795" s="296"/>
      <c r="S795" s="296"/>
      <c r="T795" s="296"/>
      <c r="U795" s="296"/>
      <c r="V795" s="296"/>
      <c r="W795" s="296"/>
      <c r="X795" s="296"/>
      <c r="Y795" s="296"/>
      <c r="Z795" s="296"/>
      <c r="AA795" s="296"/>
      <c r="AB795" s="296"/>
      <c r="AC795" s="296"/>
      <c r="AD795" s="296"/>
      <c r="AE795" s="296"/>
      <c r="AF795" s="296"/>
      <c r="AG795" s="296"/>
      <c r="AH795" s="296"/>
      <c r="AI795" s="70"/>
    </row>
    <row r="796" spans="1:35" ht="15.75" customHeight="1">
      <c r="A796" s="107"/>
      <c r="B796" s="289"/>
      <c r="C796" s="289"/>
      <c r="D796" s="290"/>
      <c r="E796" s="291"/>
      <c r="F796" s="291"/>
      <c r="G796" s="291"/>
      <c r="H796" s="291"/>
      <c r="I796" s="291"/>
      <c r="J796" s="306"/>
      <c r="K796" s="306"/>
      <c r="L796" s="306"/>
      <c r="M796" s="296"/>
      <c r="N796" s="296"/>
      <c r="O796" s="296"/>
      <c r="P796" s="296"/>
      <c r="Q796" s="296"/>
      <c r="R796" s="296"/>
      <c r="S796" s="296"/>
      <c r="T796" s="296"/>
      <c r="U796" s="296"/>
      <c r="V796" s="296"/>
      <c r="W796" s="296"/>
      <c r="X796" s="296"/>
      <c r="Y796" s="296"/>
      <c r="Z796" s="296"/>
      <c r="AA796" s="296"/>
      <c r="AB796" s="296"/>
      <c r="AC796" s="296"/>
      <c r="AD796" s="296"/>
      <c r="AE796" s="296"/>
      <c r="AF796" s="296"/>
      <c r="AG796" s="296"/>
      <c r="AH796" s="296"/>
      <c r="AI796" s="70"/>
    </row>
    <row r="797" spans="1:35" ht="15.75" customHeight="1">
      <c r="A797" s="107"/>
      <c r="B797" s="289"/>
      <c r="C797" s="289"/>
      <c r="D797" s="290"/>
      <c r="E797" s="291"/>
      <c r="F797" s="291"/>
      <c r="G797" s="291"/>
      <c r="H797" s="291"/>
      <c r="I797" s="291"/>
      <c r="J797" s="306"/>
      <c r="K797" s="306"/>
      <c r="L797" s="306"/>
      <c r="M797" s="296"/>
      <c r="N797" s="296"/>
      <c r="O797" s="296"/>
      <c r="P797" s="296"/>
      <c r="Q797" s="296"/>
      <c r="R797" s="296"/>
      <c r="S797" s="296"/>
      <c r="T797" s="296"/>
      <c r="U797" s="296"/>
      <c r="V797" s="296"/>
      <c r="W797" s="296"/>
      <c r="X797" s="296"/>
      <c r="Y797" s="296"/>
      <c r="Z797" s="296"/>
      <c r="AA797" s="296"/>
      <c r="AB797" s="296"/>
      <c r="AC797" s="296"/>
      <c r="AD797" s="296"/>
      <c r="AE797" s="296"/>
      <c r="AF797" s="296"/>
      <c r="AG797" s="296"/>
      <c r="AH797" s="296"/>
      <c r="AI797" s="70"/>
    </row>
    <row r="798" spans="1:35" ht="15.75" customHeight="1">
      <c r="A798" s="107"/>
      <c r="B798" s="289"/>
      <c r="C798" s="289"/>
      <c r="D798" s="290"/>
      <c r="E798" s="291"/>
      <c r="F798" s="291"/>
      <c r="G798" s="291"/>
      <c r="H798" s="291"/>
      <c r="I798" s="291"/>
      <c r="J798" s="306"/>
      <c r="K798" s="306"/>
      <c r="L798" s="306"/>
      <c r="M798" s="296"/>
      <c r="N798" s="296"/>
      <c r="O798" s="296"/>
      <c r="P798" s="296"/>
      <c r="Q798" s="296"/>
      <c r="R798" s="296"/>
      <c r="S798" s="296"/>
      <c r="T798" s="296"/>
      <c r="U798" s="296"/>
      <c r="V798" s="296"/>
      <c r="W798" s="296"/>
      <c r="X798" s="296"/>
      <c r="Y798" s="296"/>
      <c r="Z798" s="296"/>
      <c r="AA798" s="296"/>
      <c r="AB798" s="296"/>
      <c r="AC798" s="296"/>
      <c r="AD798" s="296"/>
      <c r="AE798" s="296"/>
      <c r="AF798" s="296"/>
      <c r="AG798" s="296"/>
      <c r="AH798" s="296"/>
      <c r="AI798" s="70"/>
    </row>
    <row r="799" spans="1:35" ht="15.75" customHeight="1">
      <c r="A799" s="107"/>
      <c r="B799" s="289"/>
      <c r="C799" s="289"/>
      <c r="D799" s="290"/>
      <c r="E799" s="291"/>
      <c r="F799" s="291"/>
      <c r="G799" s="291"/>
      <c r="H799" s="291"/>
      <c r="I799" s="291"/>
      <c r="J799" s="306"/>
      <c r="K799" s="306"/>
      <c r="L799" s="306"/>
      <c r="M799" s="296"/>
      <c r="N799" s="296"/>
      <c r="O799" s="296"/>
      <c r="P799" s="296"/>
      <c r="Q799" s="296"/>
      <c r="R799" s="296"/>
      <c r="S799" s="296"/>
      <c r="T799" s="296"/>
      <c r="U799" s="296"/>
      <c r="V799" s="296"/>
      <c r="W799" s="296"/>
      <c r="X799" s="296"/>
      <c r="Y799" s="296"/>
      <c r="Z799" s="296"/>
      <c r="AA799" s="296"/>
      <c r="AB799" s="296"/>
      <c r="AC799" s="296"/>
      <c r="AD799" s="296"/>
      <c r="AE799" s="296"/>
      <c r="AF799" s="296"/>
      <c r="AG799" s="296"/>
      <c r="AH799" s="296"/>
      <c r="AI799" s="70"/>
    </row>
    <row r="800" spans="1:35" ht="15.75" customHeight="1">
      <c r="A800" s="107"/>
      <c r="B800" s="289"/>
      <c r="C800" s="289"/>
      <c r="D800" s="290"/>
      <c r="E800" s="291"/>
      <c r="F800" s="291"/>
      <c r="G800" s="291"/>
      <c r="H800" s="291"/>
      <c r="I800" s="291"/>
      <c r="J800" s="306"/>
      <c r="K800" s="306"/>
      <c r="L800" s="306"/>
      <c r="M800" s="296"/>
      <c r="N800" s="296"/>
      <c r="O800" s="296"/>
      <c r="P800" s="296"/>
      <c r="Q800" s="296"/>
      <c r="R800" s="296"/>
      <c r="S800" s="296"/>
      <c r="T800" s="296"/>
      <c r="U800" s="296"/>
      <c r="V800" s="296"/>
      <c r="W800" s="296"/>
      <c r="X800" s="296"/>
      <c r="Y800" s="296"/>
      <c r="Z800" s="296"/>
      <c r="AA800" s="296"/>
      <c r="AB800" s="296"/>
      <c r="AC800" s="296"/>
      <c r="AD800" s="296"/>
      <c r="AE800" s="296"/>
      <c r="AF800" s="296"/>
      <c r="AG800" s="296"/>
      <c r="AH800" s="296"/>
      <c r="AI800" s="70"/>
    </row>
    <row r="801" spans="1:35" ht="15.75" customHeight="1">
      <c r="A801" s="107"/>
      <c r="B801" s="289"/>
      <c r="C801" s="289"/>
      <c r="D801" s="290"/>
      <c r="E801" s="291"/>
      <c r="F801" s="291"/>
      <c r="G801" s="291"/>
      <c r="H801" s="291"/>
      <c r="I801" s="291"/>
      <c r="J801" s="306"/>
      <c r="K801" s="306"/>
      <c r="L801" s="306"/>
      <c r="M801" s="296"/>
      <c r="N801" s="296"/>
      <c r="O801" s="296"/>
      <c r="P801" s="296"/>
      <c r="Q801" s="296"/>
      <c r="R801" s="296"/>
      <c r="S801" s="296"/>
      <c r="T801" s="296"/>
      <c r="U801" s="296"/>
      <c r="V801" s="296"/>
      <c r="W801" s="296"/>
      <c r="X801" s="296"/>
      <c r="Y801" s="296"/>
      <c r="Z801" s="296"/>
      <c r="AA801" s="296"/>
      <c r="AB801" s="296"/>
      <c r="AC801" s="296"/>
      <c r="AD801" s="296"/>
      <c r="AE801" s="296"/>
      <c r="AF801" s="296"/>
      <c r="AG801" s="296"/>
      <c r="AH801" s="296"/>
      <c r="AI801" s="70"/>
    </row>
    <row r="802" spans="1:35" ht="15.75" customHeight="1">
      <c r="A802" s="107"/>
      <c r="B802" s="289"/>
      <c r="C802" s="289"/>
      <c r="D802" s="290"/>
      <c r="E802" s="291"/>
      <c r="F802" s="291"/>
      <c r="G802" s="291"/>
      <c r="H802" s="291"/>
      <c r="I802" s="291"/>
      <c r="J802" s="306"/>
      <c r="K802" s="306"/>
      <c r="L802" s="306"/>
      <c r="M802" s="296"/>
      <c r="N802" s="296"/>
      <c r="O802" s="296"/>
      <c r="P802" s="296"/>
      <c r="Q802" s="296"/>
      <c r="R802" s="296"/>
      <c r="S802" s="296"/>
      <c r="T802" s="296"/>
      <c r="U802" s="296"/>
      <c r="V802" s="296"/>
      <c r="W802" s="296"/>
      <c r="X802" s="296"/>
      <c r="Y802" s="296"/>
      <c r="Z802" s="296"/>
      <c r="AA802" s="296"/>
      <c r="AB802" s="296"/>
      <c r="AC802" s="296"/>
      <c r="AD802" s="296"/>
      <c r="AE802" s="296"/>
      <c r="AF802" s="296"/>
      <c r="AG802" s="296"/>
      <c r="AH802" s="296"/>
      <c r="AI802" s="70"/>
    </row>
    <row r="803" spans="1:35" ht="15.75" customHeight="1">
      <c r="A803" s="107"/>
      <c r="B803" s="289"/>
      <c r="C803" s="289"/>
      <c r="D803" s="290"/>
      <c r="E803" s="291"/>
      <c r="F803" s="291"/>
      <c r="G803" s="291"/>
      <c r="H803" s="291"/>
      <c r="I803" s="291"/>
      <c r="J803" s="306"/>
      <c r="K803" s="306"/>
      <c r="L803" s="306"/>
      <c r="M803" s="296"/>
      <c r="N803" s="296"/>
      <c r="O803" s="296"/>
      <c r="P803" s="296"/>
      <c r="Q803" s="296"/>
      <c r="R803" s="296"/>
      <c r="S803" s="296"/>
      <c r="T803" s="296"/>
      <c r="U803" s="296"/>
      <c r="V803" s="296"/>
      <c r="W803" s="296"/>
      <c r="X803" s="296"/>
      <c r="Y803" s="296"/>
      <c r="Z803" s="296"/>
      <c r="AA803" s="296"/>
      <c r="AB803" s="296"/>
      <c r="AC803" s="296"/>
      <c r="AD803" s="296"/>
      <c r="AE803" s="296"/>
      <c r="AF803" s="296"/>
      <c r="AG803" s="296"/>
      <c r="AH803" s="296"/>
      <c r="AI803" s="70"/>
    </row>
    <row r="804" spans="1:35" ht="15.75" customHeight="1">
      <c r="A804" s="107"/>
      <c r="B804" s="289"/>
      <c r="C804" s="289"/>
      <c r="D804" s="290"/>
      <c r="E804" s="291"/>
      <c r="F804" s="291"/>
      <c r="G804" s="291"/>
      <c r="H804" s="291"/>
      <c r="I804" s="291"/>
      <c r="J804" s="306"/>
      <c r="K804" s="306"/>
      <c r="L804" s="306"/>
      <c r="M804" s="296"/>
      <c r="N804" s="296"/>
      <c r="O804" s="296"/>
      <c r="P804" s="296"/>
      <c r="Q804" s="296"/>
      <c r="R804" s="296"/>
      <c r="S804" s="296"/>
      <c r="T804" s="296"/>
      <c r="U804" s="296"/>
      <c r="V804" s="296"/>
      <c r="W804" s="296"/>
      <c r="X804" s="296"/>
      <c r="Y804" s="296"/>
      <c r="Z804" s="296"/>
      <c r="AA804" s="296"/>
      <c r="AB804" s="296"/>
      <c r="AC804" s="296"/>
      <c r="AD804" s="296"/>
      <c r="AE804" s="296"/>
      <c r="AF804" s="296"/>
      <c r="AG804" s="296"/>
      <c r="AH804" s="296"/>
      <c r="AI804" s="70"/>
    </row>
    <row r="805" spans="1:35" ht="15.75" customHeight="1">
      <c r="A805" s="107"/>
      <c r="B805" s="289"/>
      <c r="C805" s="289"/>
      <c r="D805" s="290"/>
      <c r="E805" s="291"/>
      <c r="F805" s="291"/>
      <c r="G805" s="291"/>
      <c r="H805" s="291"/>
      <c r="I805" s="291"/>
      <c r="J805" s="306"/>
      <c r="K805" s="306"/>
      <c r="L805" s="306"/>
      <c r="M805" s="296"/>
      <c r="N805" s="296"/>
      <c r="O805" s="296"/>
      <c r="P805" s="296"/>
      <c r="Q805" s="296"/>
      <c r="R805" s="296"/>
      <c r="S805" s="296"/>
      <c r="T805" s="296"/>
      <c r="U805" s="296"/>
      <c r="V805" s="296"/>
      <c r="W805" s="296"/>
      <c r="X805" s="296"/>
      <c r="Y805" s="296"/>
      <c r="Z805" s="296"/>
      <c r="AA805" s="296"/>
      <c r="AB805" s="296"/>
      <c r="AC805" s="296"/>
      <c r="AD805" s="296"/>
      <c r="AE805" s="296"/>
      <c r="AF805" s="296"/>
      <c r="AG805" s="296"/>
      <c r="AH805" s="296"/>
      <c r="AI805" s="70"/>
    </row>
    <row r="806" spans="1:35" ht="15.75" customHeight="1">
      <c r="A806" s="107"/>
      <c r="B806" s="289"/>
      <c r="C806" s="289"/>
      <c r="D806" s="290"/>
      <c r="E806" s="291"/>
      <c r="F806" s="291"/>
      <c r="G806" s="291"/>
      <c r="H806" s="291"/>
      <c r="I806" s="291"/>
      <c r="J806" s="306"/>
      <c r="K806" s="306"/>
      <c r="L806" s="306"/>
      <c r="M806" s="296"/>
      <c r="N806" s="296"/>
      <c r="O806" s="296"/>
      <c r="P806" s="296"/>
      <c r="Q806" s="296"/>
      <c r="R806" s="296"/>
      <c r="S806" s="296"/>
      <c r="T806" s="296"/>
      <c r="U806" s="296"/>
      <c r="V806" s="296"/>
      <c r="W806" s="296"/>
      <c r="X806" s="296"/>
      <c r="Y806" s="296"/>
      <c r="Z806" s="296"/>
      <c r="AA806" s="296"/>
      <c r="AB806" s="296"/>
      <c r="AC806" s="296"/>
      <c r="AD806" s="296"/>
      <c r="AE806" s="296"/>
      <c r="AF806" s="296"/>
      <c r="AG806" s="296"/>
      <c r="AH806" s="296"/>
      <c r="AI806" s="70"/>
    </row>
    <row r="807" spans="1:35" ht="15.75" customHeight="1">
      <c r="A807" s="107"/>
      <c r="B807" s="289"/>
      <c r="C807" s="289"/>
      <c r="D807" s="290"/>
      <c r="E807" s="291"/>
      <c r="F807" s="291"/>
      <c r="G807" s="291"/>
      <c r="H807" s="291"/>
      <c r="I807" s="291"/>
      <c r="J807" s="306"/>
      <c r="K807" s="306"/>
      <c r="L807" s="306"/>
      <c r="M807" s="296"/>
      <c r="N807" s="296"/>
      <c r="O807" s="296"/>
      <c r="P807" s="296"/>
      <c r="Q807" s="296"/>
      <c r="R807" s="296"/>
      <c r="S807" s="296"/>
      <c r="T807" s="296"/>
      <c r="U807" s="296"/>
      <c r="V807" s="296"/>
      <c r="W807" s="296"/>
      <c r="X807" s="296"/>
      <c r="Y807" s="296"/>
      <c r="Z807" s="296"/>
      <c r="AA807" s="296"/>
      <c r="AB807" s="296"/>
      <c r="AC807" s="296"/>
      <c r="AD807" s="296"/>
      <c r="AE807" s="296"/>
      <c r="AF807" s="296"/>
      <c r="AG807" s="296"/>
      <c r="AH807" s="296"/>
      <c r="AI807" s="70"/>
    </row>
    <row r="808" spans="1:35" ht="15.75" customHeight="1">
      <c r="A808" s="107"/>
      <c r="B808" s="289"/>
      <c r="C808" s="289"/>
      <c r="D808" s="290"/>
      <c r="E808" s="291"/>
      <c r="F808" s="291"/>
      <c r="G808" s="291"/>
      <c r="H808" s="291"/>
      <c r="I808" s="291"/>
      <c r="J808" s="306"/>
      <c r="K808" s="306"/>
      <c r="L808" s="306"/>
      <c r="M808" s="296"/>
      <c r="N808" s="296"/>
      <c r="O808" s="296"/>
      <c r="P808" s="296"/>
      <c r="Q808" s="296"/>
      <c r="R808" s="296"/>
      <c r="S808" s="296"/>
      <c r="T808" s="296"/>
      <c r="U808" s="296"/>
      <c r="V808" s="296"/>
      <c r="W808" s="296"/>
      <c r="X808" s="296"/>
      <c r="Y808" s="296"/>
      <c r="Z808" s="296"/>
      <c r="AA808" s="296"/>
      <c r="AB808" s="296"/>
      <c r="AC808" s="296"/>
      <c r="AD808" s="296"/>
      <c r="AE808" s="296"/>
      <c r="AF808" s="296"/>
      <c r="AG808" s="296"/>
      <c r="AH808" s="296"/>
      <c r="AI808" s="70"/>
    </row>
    <row r="809" spans="1:35" ht="15.75" customHeight="1">
      <c r="A809" s="107"/>
      <c r="B809" s="289"/>
      <c r="C809" s="289"/>
      <c r="D809" s="290"/>
      <c r="E809" s="291"/>
      <c r="F809" s="291"/>
      <c r="G809" s="291"/>
      <c r="H809" s="291"/>
      <c r="I809" s="291"/>
      <c r="J809" s="306"/>
      <c r="K809" s="306"/>
      <c r="L809" s="306"/>
      <c r="M809" s="296"/>
      <c r="N809" s="296"/>
      <c r="O809" s="296"/>
      <c r="P809" s="296"/>
      <c r="Q809" s="296"/>
      <c r="R809" s="296"/>
      <c r="S809" s="296"/>
      <c r="T809" s="296"/>
      <c r="U809" s="296"/>
      <c r="V809" s="296"/>
      <c r="W809" s="296"/>
      <c r="X809" s="296"/>
      <c r="Y809" s="296"/>
      <c r="Z809" s="296"/>
      <c r="AA809" s="296"/>
      <c r="AB809" s="296"/>
      <c r="AC809" s="296"/>
      <c r="AD809" s="296"/>
      <c r="AE809" s="296"/>
      <c r="AF809" s="296"/>
      <c r="AG809" s="296"/>
      <c r="AH809" s="296"/>
      <c r="AI809" s="70"/>
    </row>
    <row r="810" spans="1:35" ht="15.75" customHeight="1">
      <c r="A810" s="107"/>
      <c r="B810" s="289"/>
      <c r="C810" s="289"/>
      <c r="D810" s="290"/>
      <c r="E810" s="291"/>
      <c r="F810" s="291"/>
      <c r="G810" s="291"/>
      <c r="H810" s="291"/>
      <c r="I810" s="291"/>
      <c r="J810" s="306"/>
      <c r="K810" s="306"/>
      <c r="L810" s="306"/>
      <c r="M810" s="296"/>
      <c r="N810" s="296"/>
      <c r="O810" s="296"/>
      <c r="P810" s="296"/>
      <c r="Q810" s="296"/>
      <c r="R810" s="296"/>
      <c r="S810" s="296"/>
      <c r="T810" s="296"/>
      <c r="U810" s="296"/>
      <c r="V810" s="296"/>
      <c r="W810" s="296"/>
      <c r="X810" s="296"/>
      <c r="Y810" s="296"/>
      <c r="Z810" s="296"/>
      <c r="AA810" s="296"/>
      <c r="AB810" s="296"/>
      <c r="AC810" s="296"/>
      <c r="AD810" s="296"/>
      <c r="AE810" s="296"/>
      <c r="AF810" s="296"/>
      <c r="AG810" s="296"/>
      <c r="AH810" s="296"/>
      <c r="AI810" s="70"/>
    </row>
    <row r="811" spans="1:35" ht="15.75" customHeight="1">
      <c r="A811" s="107"/>
      <c r="B811" s="289"/>
      <c r="C811" s="289"/>
      <c r="D811" s="290"/>
      <c r="E811" s="291"/>
      <c r="F811" s="291"/>
      <c r="G811" s="291"/>
      <c r="H811" s="291"/>
      <c r="I811" s="291"/>
      <c r="J811" s="306"/>
      <c r="K811" s="306"/>
      <c r="L811" s="306"/>
      <c r="M811" s="296"/>
      <c r="N811" s="296"/>
      <c r="O811" s="296"/>
      <c r="P811" s="296"/>
      <c r="Q811" s="296"/>
      <c r="R811" s="296"/>
      <c r="S811" s="296"/>
      <c r="T811" s="296"/>
      <c r="U811" s="296"/>
      <c r="V811" s="296"/>
      <c r="W811" s="296"/>
      <c r="X811" s="296"/>
      <c r="Y811" s="296"/>
      <c r="Z811" s="296"/>
      <c r="AA811" s="296"/>
      <c r="AB811" s="296"/>
      <c r="AC811" s="296"/>
      <c r="AD811" s="296"/>
      <c r="AE811" s="296"/>
      <c r="AF811" s="296"/>
      <c r="AG811" s="296"/>
      <c r="AH811" s="296"/>
      <c r="AI811" s="70"/>
    </row>
    <row r="812" spans="1:35" ht="15.75" customHeight="1">
      <c r="A812" s="107"/>
      <c r="B812" s="289"/>
      <c r="C812" s="289"/>
      <c r="D812" s="290"/>
      <c r="E812" s="291"/>
      <c r="F812" s="291"/>
      <c r="G812" s="291"/>
      <c r="H812" s="291"/>
      <c r="I812" s="291"/>
      <c r="J812" s="306"/>
      <c r="K812" s="306"/>
      <c r="L812" s="306"/>
      <c r="M812" s="296"/>
      <c r="N812" s="296"/>
      <c r="O812" s="296"/>
      <c r="P812" s="296"/>
      <c r="Q812" s="296"/>
      <c r="R812" s="296"/>
      <c r="S812" s="296"/>
      <c r="T812" s="296"/>
      <c r="U812" s="296"/>
      <c r="V812" s="296"/>
      <c r="W812" s="296"/>
      <c r="X812" s="296"/>
      <c r="Y812" s="296"/>
      <c r="Z812" s="296"/>
      <c r="AA812" s="296"/>
      <c r="AB812" s="296"/>
      <c r="AC812" s="296"/>
      <c r="AD812" s="296"/>
      <c r="AE812" s="296"/>
      <c r="AF812" s="296"/>
      <c r="AG812" s="296"/>
      <c r="AH812" s="296"/>
      <c r="AI812" s="70"/>
    </row>
    <row r="813" spans="1:35" ht="15.75" customHeight="1">
      <c r="A813" s="107"/>
      <c r="B813" s="289"/>
      <c r="C813" s="289"/>
      <c r="D813" s="290"/>
      <c r="E813" s="291"/>
      <c r="F813" s="291"/>
      <c r="G813" s="291"/>
      <c r="H813" s="291"/>
      <c r="I813" s="291"/>
      <c r="J813" s="306"/>
      <c r="K813" s="306"/>
      <c r="L813" s="306"/>
      <c r="M813" s="296"/>
      <c r="N813" s="296"/>
      <c r="O813" s="296"/>
      <c r="P813" s="296"/>
      <c r="Q813" s="296"/>
      <c r="R813" s="296"/>
      <c r="S813" s="296"/>
      <c r="T813" s="296"/>
      <c r="U813" s="296"/>
      <c r="V813" s="296"/>
      <c r="W813" s="296"/>
      <c r="X813" s="296"/>
      <c r="Y813" s="296"/>
      <c r="Z813" s="296"/>
      <c r="AA813" s="296"/>
      <c r="AB813" s="296"/>
      <c r="AC813" s="296"/>
      <c r="AD813" s="296"/>
      <c r="AE813" s="296"/>
      <c r="AF813" s="296"/>
      <c r="AG813" s="296"/>
      <c r="AH813" s="296"/>
      <c r="AI813" s="70"/>
    </row>
    <row r="814" spans="1:35" ht="15.75" customHeight="1">
      <c r="A814" s="107"/>
      <c r="B814" s="289"/>
      <c r="C814" s="289"/>
      <c r="D814" s="290"/>
      <c r="E814" s="291"/>
      <c r="F814" s="291"/>
      <c r="G814" s="291"/>
      <c r="H814" s="291"/>
      <c r="I814" s="291"/>
      <c r="J814" s="306"/>
      <c r="K814" s="306"/>
      <c r="L814" s="306"/>
      <c r="M814" s="296"/>
      <c r="N814" s="296"/>
      <c r="O814" s="296"/>
      <c r="P814" s="296"/>
      <c r="Q814" s="296"/>
      <c r="R814" s="296"/>
      <c r="S814" s="296"/>
      <c r="T814" s="296"/>
      <c r="U814" s="296"/>
      <c r="V814" s="296"/>
      <c r="W814" s="296"/>
      <c r="X814" s="296"/>
      <c r="Y814" s="296"/>
      <c r="Z814" s="296"/>
      <c r="AA814" s="296"/>
      <c r="AB814" s="296"/>
      <c r="AC814" s="296"/>
      <c r="AD814" s="296"/>
      <c r="AE814" s="296"/>
      <c r="AF814" s="296"/>
      <c r="AG814" s="296"/>
      <c r="AH814" s="296"/>
      <c r="AI814" s="70"/>
    </row>
    <row r="815" spans="1:35" ht="15.75" customHeight="1">
      <c r="A815" s="107"/>
      <c r="B815" s="289"/>
      <c r="C815" s="289"/>
      <c r="D815" s="290"/>
      <c r="E815" s="291"/>
      <c r="F815" s="291"/>
      <c r="G815" s="291"/>
      <c r="H815" s="291"/>
      <c r="I815" s="291"/>
      <c r="J815" s="306"/>
      <c r="K815" s="306"/>
      <c r="L815" s="306"/>
      <c r="M815" s="296"/>
      <c r="N815" s="296"/>
      <c r="O815" s="296"/>
      <c r="P815" s="296"/>
      <c r="Q815" s="296"/>
      <c r="R815" s="296"/>
      <c r="S815" s="296"/>
      <c r="T815" s="296"/>
      <c r="U815" s="296"/>
      <c r="V815" s="296"/>
      <c r="W815" s="296"/>
      <c r="X815" s="296"/>
      <c r="Y815" s="296"/>
      <c r="Z815" s="296"/>
      <c r="AA815" s="296"/>
      <c r="AB815" s="296"/>
      <c r="AC815" s="296"/>
      <c r="AD815" s="296"/>
      <c r="AE815" s="296"/>
      <c r="AF815" s="296"/>
      <c r="AG815" s="296"/>
      <c r="AH815" s="296"/>
      <c r="AI815" s="70"/>
    </row>
    <row r="816" spans="1:35" ht="15.75" customHeight="1">
      <c r="A816" s="107"/>
      <c r="B816" s="289"/>
      <c r="C816" s="289"/>
      <c r="D816" s="290"/>
      <c r="E816" s="291"/>
      <c r="F816" s="291"/>
      <c r="G816" s="291"/>
      <c r="H816" s="291"/>
      <c r="I816" s="291"/>
      <c r="J816" s="306"/>
      <c r="K816" s="306"/>
      <c r="L816" s="306"/>
      <c r="M816" s="296"/>
      <c r="N816" s="296"/>
      <c r="O816" s="296"/>
      <c r="P816" s="296"/>
      <c r="Q816" s="296"/>
      <c r="R816" s="296"/>
      <c r="S816" s="296"/>
      <c r="T816" s="296"/>
      <c r="U816" s="296"/>
      <c r="V816" s="296"/>
      <c r="W816" s="296"/>
      <c r="X816" s="296"/>
      <c r="Y816" s="296"/>
      <c r="Z816" s="296"/>
      <c r="AA816" s="296"/>
      <c r="AB816" s="296"/>
      <c r="AC816" s="296"/>
      <c r="AD816" s="296"/>
      <c r="AE816" s="296"/>
      <c r="AF816" s="296"/>
      <c r="AG816" s="296"/>
      <c r="AH816" s="296"/>
      <c r="AI816" s="70"/>
    </row>
    <row r="817" spans="1:35" ht="15.75" customHeight="1">
      <c r="A817" s="107"/>
      <c r="B817" s="289"/>
      <c r="C817" s="289"/>
      <c r="D817" s="290"/>
      <c r="E817" s="291"/>
      <c r="F817" s="291"/>
      <c r="G817" s="291"/>
      <c r="H817" s="291"/>
      <c r="I817" s="291"/>
      <c r="J817" s="306"/>
      <c r="K817" s="306"/>
      <c r="L817" s="306"/>
      <c r="M817" s="296"/>
      <c r="N817" s="296"/>
      <c r="O817" s="296"/>
      <c r="P817" s="296"/>
      <c r="Q817" s="296"/>
      <c r="R817" s="296"/>
      <c r="S817" s="296"/>
      <c r="T817" s="296"/>
      <c r="U817" s="296"/>
      <c r="V817" s="296"/>
      <c r="W817" s="296"/>
      <c r="X817" s="296"/>
      <c r="Y817" s="296"/>
      <c r="Z817" s="296"/>
      <c r="AA817" s="296"/>
      <c r="AB817" s="296"/>
      <c r="AC817" s="296"/>
      <c r="AD817" s="296"/>
      <c r="AE817" s="296"/>
      <c r="AF817" s="296"/>
      <c r="AG817" s="296"/>
      <c r="AH817" s="296"/>
      <c r="AI817" s="70"/>
    </row>
    <row r="818" spans="1:35" ht="15.75" customHeight="1">
      <c r="A818" s="107"/>
      <c r="B818" s="289"/>
      <c r="C818" s="289"/>
      <c r="D818" s="290"/>
      <c r="E818" s="291"/>
      <c r="F818" s="291"/>
      <c r="G818" s="291"/>
      <c r="H818" s="291"/>
      <c r="I818" s="291"/>
      <c r="J818" s="306"/>
      <c r="K818" s="306"/>
      <c r="L818" s="306"/>
      <c r="M818" s="296"/>
      <c r="N818" s="296"/>
      <c r="O818" s="296"/>
      <c r="P818" s="296"/>
      <c r="Q818" s="296"/>
      <c r="R818" s="296"/>
      <c r="S818" s="296"/>
      <c r="T818" s="296"/>
      <c r="U818" s="296"/>
      <c r="V818" s="296"/>
      <c r="W818" s="296"/>
      <c r="X818" s="296"/>
      <c r="Y818" s="296"/>
      <c r="Z818" s="296"/>
      <c r="AA818" s="296"/>
      <c r="AB818" s="296"/>
      <c r="AC818" s="296"/>
      <c r="AD818" s="296"/>
      <c r="AE818" s="296"/>
      <c r="AF818" s="296"/>
      <c r="AG818" s="296"/>
      <c r="AH818" s="296"/>
      <c r="AI818" s="70"/>
    </row>
    <row r="819" spans="1:35" ht="15.75" customHeight="1">
      <c r="A819" s="107"/>
      <c r="B819" s="289"/>
      <c r="C819" s="289"/>
      <c r="D819" s="290"/>
      <c r="E819" s="291"/>
      <c r="F819" s="291"/>
      <c r="G819" s="291"/>
      <c r="H819" s="291"/>
      <c r="I819" s="291"/>
      <c r="J819" s="306"/>
      <c r="K819" s="306"/>
      <c r="L819" s="306"/>
      <c r="M819" s="296"/>
      <c r="N819" s="296"/>
      <c r="O819" s="296"/>
      <c r="P819" s="296"/>
      <c r="Q819" s="296"/>
      <c r="R819" s="296"/>
      <c r="S819" s="296"/>
      <c r="T819" s="296"/>
      <c r="U819" s="296"/>
      <c r="V819" s="296"/>
      <c r="W819" s="296"/>
      <c r="X819" s="296"/>
      <c r="Y819" s="296"/>
      <c r="Z819" s="296"/>
      <c r="AA819" s="296"/>
      <c r="AB819" s="296"/>
      <c r="AC819" s="296"/>
      <c r="AD819" s="296"/>
      <c r="AE819" s="296"/>
      <c r="AF819" s="296"/>
      <c r="AG819" s="296"/>
      <c r="AH819" s="296"/>
      <c r="AI819" s="70"/>
    </row>
    <row r="820" spans="1:35" ht="15.75" customHeight="1">
      <c r="A820" s="107"/>
      <c r="B820" s="289"/>
      <c r="C820" s="289"/>
      <c r="D820" s="290"/>
      <c r="E820" s="291"/>
      <c r="F820" s="291"/>
      <c r="G820" s="291"/>
      <c r="H820" s="291"/>
      <c r="I820" s="291"/>
      <c r="J820" s="306"/>
      <c r="K820" s="306"/>
      <c r="L820" s="306"/>
      <c r="M820" s="296"/>
      <c r="N820" s="296"/>
      <c r="O820" s="296"/>
      <c r="P820" s="296"/>
      <c r="Q820" s="296"/>
      <c r="R820" s="296"/>
      <c r="S820" s="296"/>
      <c r="T820" s="296"/>
      <c r="U820" s="296"/>
      <c r="V820" s="296"/>
      <c r="W820" s="296"/>
      <c r="X820" s="296"/>
      <c r="Y820" s="296"/>
      <c r="Z820" s="296"/>
      <c r="AA820" s="296"/>
      <c r="AB820" s="296"/>
      <c r="AC820" s="296"/>
      <c r="AD820" s="296"/>
      <c r="AE820" s="296"/>
      <c r="AF820" s="296"/>
      <c r="AG820" s="296"/>
      <c r="AH820" s="296"/>
      <c r="AI820" s="70"/>
    </row>
    <row r="821" spans="1:35" ht="15.75" customHeight="1">
      <c r="A821" s="107"/>
      <c r="B821" s="289"/>
      <c r="C821" s="289"/>
      <c r="D821" s="290"/>
      <c r="E821" s="291"/>
      <c r="F821" s="291"/>
      <c r="G821" s="291"/>
      <c r="H821" s="291"/>
      <c r="I821" s="291"/>
      <c r="J821" s="306"/>
      <c r="K821" s="306"/>
      <c r="L821" s="306"/>
      <c r="M821" s="296"/>
      <c r="N821" s="296"/>
      <c r="O821" s="296"/>
      <c r="P821" s="296"/>
      <c r="Q821" s="296"/>
      <c r="R821" s="296"/>
      <c r="S821" s="296"/>
      <c r="T821" s="296"/>
      <c r="U821" s="296"/>
      <c r="V821" s="296"/>
      <c r="W821" s="296"/>
      <c r="X821" s="296"/>
      <c r="Y821" s="296"/>
      <c r="Z821" s="296"/>
      <c r="AA821" s="296"/>
      <c r="AB821" s="296"/>
      <c r="AC821" s="296"/>
      <c r="AD821" s="296"/>
      <c r="AE821" s="296"/>
      <c r="AF821" s="296"/>
      <c r="AG821" s="296"/>
      <c r="AH821" s="296"/>
      <c r="AI821" s="70"/>
    </row>
    <row r="822" spans="1:35" ht="15.75" customHeight="1">
      <c r="A822" s="107"/>
      <c r="B822" s="289"/>
      <c r="C822" s="289"/>
      <c r="D822" s="290"/>
      <c r="E822" s="291"/>
      <c r="F822" s="291"/>
      <c r="G822" s="291"/>
      <c r="H822" s="291"/>
      <c r="I822" s="291"/>
      <c r="J822" s="306"/>
      <c r="K822" s="306"/>
      <c r="L822" s="306"/>
      <c r="M822" s="296"/>
      <c r="N822" s="296"/>
      <c r="O822" s="296"/>
      <c r="P822" s="296"/>
      <c r="Q822" s="296"/>
      <c r="R822" s="296"/>
      <c r="S822" s="296"/>
      <c r="T822" s="296"/>
      <c r="U822" s="296"/>
      <c r="V822" s="296"/>
      <c r="W822" s="296"/>
      <c r="X822" s="296"/>
      <c r="Y822" s="296"/>
      <c r="Z822" s="296"/>
      <c r="AA822" s="296"/>
      <c r="AB822" s="296"/>
      <c r="AC822" s="296"/>
      <c r="AD822" s="296"/>
      <c r="AE822" s="296"/>
      <c r="AF822" s="296"/>
      <c r="AG822" s="296"/>
      <c r="AH822" s="296"/>
      <c r="AI822" s="70"/>
    </row>
    <row r="823" spans="1:35" ht="15.75" customHeight="1">
      <c r="A823" s="107"/>
      <c r="B823" s="289"/>
      <c r="C823" s="289"/>
      <c r="D823" s="290"/>
      <c r="E823" s="291"/>
      <c r="F823" s="291"/>
      <c r="G823" s="291"/>
      <c r="H823" s="291"/>
      <c r="I823" s="291"/>
      <c r="J823" s="306"/>
      <c r="K823" s="306"/>
      <c r="L823" s="306"/>
      <c r="M823" s="296"/>
      <c r="N823" s="296"/>
      <c r="O823" s="296"/>
      <c r="P823" s="296"/>
      <c r="Q823" s="296"/>
      <c r="R823" s="296"/>
      <c r="S823" s="296"/>
      <c r="T823" s="296"/>
      <c r="U823" s="296"/>
      <c r="V823" s="296"/>
      <c r="W823" s="296"/>
      <c r="X823" s="296"/>
      <c r="Y823" s="296"/>
      <c r="Z823" s="296"/>
      <c r="AA823" s="296"/>
      <c r="AB823" s="296"/>
      <c r="AC823" s="296"/>
      <c r="AD823" s="296"/>
      <c r="AE823" s="296"/>
      <c r="AF823" s="296"/>
      <c r="AG823" s="296"/>
      <c r="AH823" s="296"/>
      <c r="AI823" s="70"/>
    </row>
    <row r="824" spans="1:35" ht="15.75" customHeight="1">
      <c r="A824" s="107"/>
      <c r="B824" s="289"/>
      <c r="C824" s="289"/>
      <c r="D824" s="290"/>
      <c r="E824" s="291"/>
      <c r="F824" s="291"/>
      <c r="G824" s="291"/>
      <c r="H824" s="291"/>
      <c r="I824" s="291"/>
      <c r="J824" s="306"/>
      <c r="K824" s="306"/>
      <c r="L824" s="306"/>
      <c r="M824" s="296"/>
      <c r="N824" s="296"/>
      <c r="O824" s="296"/>
      <c r="P824" s="296"/>
      <c r="Q824" s="296"/>
      <c r="R824" s="296"/>
      <c r="S824" s="296"/>
      <c r="T824" s="296"/>
      <c r="U824" s="296"/>
      <c r="V824" s="296"/>
      <c r="W824" s="296"/>
      <c r="X824" s="296"/>
      <c r="Y824" s="296"/>
      <c r="Z824" s="296"/>
      <c r="AA824" s="296"/>
      <c r="AB824" s="296"/>
      <c r="AC824" s="296"/>
      <c r="AD824" s="296"/>
      <c r="AE824" s="296"/>
      <c r="AF824" s="296"/>
      <c r="AG824" s="296"/>
      <c r="AH824" s="296"/>
      <c r="AI824" s="70"/>
    </row>
    <row r="825" spans="1:35" ht="15.75" customHeight="1">
      <c r="A825" s="107"/>
      <c r="B825" s="289"/>
      <c r="C825" s="289"/>
      <c r="D825" s="290"/>
      <c r="E825" s="291"/>
      <c r="F825" s="291"/>
      <c r="G825" s="291"/>
      <c r="H825" s="291"/>
      <c r="I825" s="291"/>
      <c r="J825" s="306"/>
      <c r="K825" s="306"/>
      <c r="L825" s="306"/>
      <c r="M825" s="296"/>
      <c r="N825" s="296"/>
      <c r="O825" s="296"/>
      <c r="P825" s="296"/>
      <c r="Q825" s="296"/>
      <c r="R825" s="296"/>
      <c r="S825" s="296"/>
      <c r="T825" s="296"/>
      <c r="U825" s="296"/>
      <c r="V825" s="296"/>
      <c r="W825" s="296"/>
      <c r="X825" s="296"/>
      <c r="Y825" s="296"/>
      <c r="Z825" s="296"/>
      <c r="AA825" s="296"/>
      <c r="AB825" s="296"/>
      <c r="AC825" s="296"/>
      <c r="AD825" s="296"/>
      <c r="AE825" s="296"/>
      <c r="AF825" s="296"/>
      <c r="AG825" s="296"/>
      <c r="AH825" s="296"/>
      <c r="AI825" s="70"/>
    </row>
    <row r="826" spans="1:35" ht="15.75" customHeight="1">
      <c r="A826" s="107"/>
      <c r="B826" s="289"/>
      <c r="C826" s="289"/>
      <c r="D826" s="290"/>
      <c r="E826" s="291"/>
      <c r="F826" s="291"/>
      <c r="G826" s="291"/>
      <c r="H826" s="291"/>
      <c r="I826" s="291"/>
      <c r="J826" s="306"/>
      <c r="K826" s="306"/>
      <c r="L826" s="306"/>
      <c r="M826" s="296"/>
      <c r="N826" s="296"/>
      <c r="O826" s="296"/>
      <c r="P826" s="296"/>
      <c r="Q826" s="296"/>
      <c r="R826" s="296"/>
      <c r="S826" s="296"/>
      <c r="T826" s="296"/>
      <c r="U826" s="296"/>
      <c r="V826" s="296"/>
      <c r="W826" s="296"/>
      <c r="X826" s="296"/>
      <c r="Y826" s="296"/>
      <c r="Z826" s="296"/>
      <c r="AA826" s="296"/>
      <c r="AB826" s="296"/>
      <c r="AC826" s="296"/>
      <c r="AD826" s="296"/>
      <c r="AE826" s="296"/>
      <c r="AF826" s="296"/>
      <c r="AG826" s="296"/>
      <c r="AH826" s="296"/>
      <c r="AI826" s="70"/>
    </row>
    <row r="827" spans="1:35" ht="15.75" customHeight="1">
      <c r="A827" s="107"/>
      <c r="B827" s="289"/>
      <c r="C827" s="289"/>
      <c r="D827" s="290"/>
      <c r="E827" s="291"/>
      <c r="F827" s="291"/>
      <c r="G827" s="291"/>
      <c r="H827" s="291"/>
      <c r="I827" s="291"/>
      <c r="J827" s="306"/>
      <c r="K827" s="306"/>
      <c r="L827" s="306"/>
      <c r="M827" s="296"/>
      <c r="N827" s="296"/>
      <c r="O827" s="296"/>
      <c r="P827" s="296"/>
      <c r="Q827" s="296"/>
      <c r="R827" s="296"/>
      <c r="S827" s="296"/>
      <c r="T827" s="296"/>
      <c r="U827" s="296"/>
      <c r="V827" s="296"/>
      <c r="W827" s="296"/>
      <c r="X827" s="296"/>
      <c r="Y827" s="296"/>
      <c r="Z827" s="296"/>
      <c r="AA827" s="296"/>
      <c r="AB827" s="296"/>
      <c r="AC827" s="296"/>
      <c r="AD827" s="296"/>
      <c r="AE827" s="296"/>
      <c r="AF827" s="296"/>
      <c r="AG827" s="296"/>
      <c r="AH827" s="296"/>
      <c r="AI827" s="70"/>
    </row>
    <row r="828" spans="1:35" ht="15.75" customHeight="1">
      <c r="A828" s="107"/>
      <c r="B828" s="289"/>
      <c r="C828" s="289"/>
      <c r="D828" s="290"/>
      <c r="E828" s="291"/>
      <c r="F828" s="291"/>
      <c r="G828" s="291"/>
      <c r="H828" s="291"/>
      <c r="I828" s="291"/>
      <c r="J828" s="306"/>
      <c r="K828" s="306"/>
      <c r="L828" s="306"/>
      <c r="M828" s="296"/>
      <c r="N828" s="296"/>
      <c r="O828" s="296"/>
      <c r="P828" s="296"/>
      <c r="Q828" s="296"/>
      <c r="R828" s="296"/>
      <c r="S828" s="296"/>
      <c r="T828" s="296"/>
      <c r="U828" s="296"/>
      <c r="V828" s="296"/>
      <c r="W828" s="296"/>
      <c r="X828" s="296"/>
      <c r="Y828" s="296"/>
      <c r="Z828" s="296"/>
      <c r="AA828" s="296"/>
      <c r="AB828" s="296"/>
      <c r="AC828" s="296"/>
      <c r="AD828" s="296"/>
      <c r="AE828" s="296"/>
      <c r="AF828" s="296"/>
      <c r="AG828" s="296"/>
      <c r="AH828" s="296"/>
      <c r="AI828" s="70"/>
    </row>
    <row r="829" spans="1:35" ht="15.75" customHeight="1">
      <c r="A829" s="107"/>
      <c r="B829" s="289"/>
      <c r="C829" s="289"/>
      <c r="D829" s="290"/>
      <c r="E829" s="291"/>
      <c r="F829" s="291"/>
      <c r="G829" s="291"/>
      <c r="H829" s="291"/>
      <c r="I829" s="291"/>
      <c r="J829" s="306"/>
      <c r="K829" s="306"/>
      <c r="L829" s="306"/>
      <c r="M829" s="296"/>
      <c r="N829" s="296"/>
      <c r="O829" s="296"/>
      <c r="P829" s="296"/>
      <c r="Q829" s="296"/>
      <c r="R829" s="296"/>
      <c r="S829" s="296"/>
      <c r="T829" s="296"/>
      <c r="U829" s="296"/>
      <c r="V829" s="296"/>
      <c r="W829" s="296"/>
      <c r="X829" s="296"/>
      <c r="Y829" s="296"/>
      <c r="Z829" s="296"/>
      <c r="AA829" s="296"/>
      <c r="AB829" s="296"/>
      <c r="AC829" s="296"/>
      <c r="AD829" s="296"/>
      <c r="AE829" s="296"/>
      <c r="AF829" s="296"/>
      <c r="AG829" s="296"/>
      <c r="AH829" s="296"/>
      <c r="AI829" s="70"/>
    </row>
    <row r="830" spans="1:35" ht="15.75" customHeight="1">
      <c r="A830" s="107"/>
      <c r="B830" s="289"/>
      <c r="C830" s="289"/>
      <c r="D830" s="290"/>
      <c r="E830" s="291"/>
      <c r="F830" s="291"/>
      <c r="G830" s="291"/>
      <c r="H830" s="291"/>
      <c r="I830" s="291"/>
      <c r="J830" s="306"/>
      <c r="K830" s="306"/>
      <c r="L830" s="306"/>
      <c r="M830" s="296"/>
      <c r="N830" s="296"/>
      <c r="O830" s="296"/>
      <c r="P830" s="296"/>
      <c r="Q830" s="296"/>
      <c r="R830" s="296"/>
      <c r="S830" s="296"/>
      <c r="T830" s="296"/>
      <c r="U830" s="296"/>
      <c r="V830" s="296"/>
      <c r="W830" s="296"/>
      <c r="X830" s="296"/>
      <c r="Y830" s="296"/>
      <c r="Z830" s="296"/>
      <c r="AA830" s="296"/>
      <c r="AB830" s="296"/>
      <c r="AC830" s="296"/>
      <c r="AD830" s="296"/>
      <c r="AE830" s="296"/>
      <c r="AF830" s="296"/>
      <c r="AG830" s="296"/>
      <c r="AH830" s="296"/>
      <c r="AI830" s="70"/>
    </row>
    <row r="831" spans="1:35" ht="15.75" customHeight="1">
      <c r="A831" s="107"/>
      <c r="B831" s="289"/>
      <c r="C831" s="289"/>
      <c r="D831" s="290"/>
      <c r="E831" s="291"/>
      <c r="F831" s="291"/>
      <c r="G831" s="291"/>
      <c r="H831" s="291"/>
      <c r="I831" s="291"/>
      <c r="J831" s="306"/>
      <c r="K831" s="306"/>
      <c r="L831" s="306"/>
      <c r="M831" s="296"/>
      <c r="N831" s="296"/>
      <c r="O831" s="296"/>
      <c r="P831" s="296"/>
      <c r="Q831" s="296"/>
      <c r="R831" s="296"/>
      <c r="S831" s="296"/>
      <c r="T831" s="296"/>
      <c r="U831" s="296"/>
      <c r="V831" s="296"/>
      <c r="W831" s="296"/>
      <c r="X831" s="296"/>
      <c r="Y831" s="296"/>
      <c r="Z831" s="296"/>
      <c r="AA831" s="296"/>
      <c r="AB831" s="296"/>
      <c r="AC831" s="296"/>
      <c r="AD831" s="296"/>
      <c r="AE831" s="296"/>
      <c r="AF831" s="296"/>
      <c r="AG831" s="296"/>
      <c r="AH831" s="296"/>
      <c r="AI831" s="70"/>
    </row>
    <row r="832" spans="1:35" ht="15.75" customHeight="1">
      <c r="A832" s="107"/>
      <c r="B832" s="289"/>
      <c r="C832" s="289"/>
      <c r="D832" s="290"/>
      <c r="E832" s="291"/>
      <c r="F832" s="291"/>
      <c r="G832" s="291"/>
      <c r="H832" s="291"/>
      <c r="I832" s="291"/>
      <c r="J832" s="306"/>
      <c r="K832" s="306"/>
      <c r="L832" s="306"/>
      <c r="M832" s="296"/>
      <c r="N832" s="296"/>
      <c r="O832" s="296"/>
      <c r="P832" s="296"/>
      <c r="Q832" s="296"/>
      <c r="R832" s="296"/>
      <c r="S832" s="296"/>
      <c r="T832" s="296"/>
      <c r="U832" s="296"/>
      <c r="V832" s="296"/>
      <c r="W832" s="296"/>
      <c r="X832" s="296"/>
      <c r="Y832" s="296"/>
      <c r="Z832" s="296"/>
      <c r="AA832" s="296"/>
      <c r="AB832" s="296"/>
      <c r="AC832" s="296"/>
      <c r="AD832" s="296"/>
      <c r="AE832" s="296"/>
      <c r="AF832" s="296"/>
      <c r="AG832" s="296"/>
      <c r="AH832" s="296"/>
      <c r="AI832" s="70"/>
    </row>
    <row r="833" spans="1:35" ht="15.75" customHeight="1">
      <c r="A833" s="107"/>
      <c r="B833" s="289"/>
      <c r="C833" s="289"/>
      <c r="D833" s="290"/>
      <c r="E833" s="291"/>
      <c r="F833" s="291"/>
      <c r="G833" s="291"/>
      <c r="H833" s="291"/>
      <c r="I833" s="291"/>
      <c r="J833" s="306"/>
      <c r="K833" s="306"/>
      <c r="L833" s="306"/>
      <c r="M833" s="296"/>
      <c r="N833" s="296"/>
      <c r="O833" s="296"/>
      <c r="P833" s="296"/>
      <c r="Q833" s="296"/>
      <c r="R833" s="296"/>
      <c r="S833" s="296"/>
      <c r="T833" s="296"/>
      <c r="U833" s="296"/>
      <c r="V833" s="296"/>
      <c r="W833" s="296"/>
      <c r="X833" s="296"/>
      <c r="Y833" s="296"/>
      <c r="Z833" s="296"/>
      <c r="AA833" s="296"/>
      <c r="AB833" s="296"/>
      <c r="AC833" s="296"/>
      <c r="AD833" s="296"/>
      <c r="AE833" s="296"/>
      <c r="AF833" s="296"/>
      <c r="AG833" s="296"/>
      <c r="AH833" s="296"/>
      <c r="AI833" s="70"/>
    </row>
    <row r="834" spans="1:35" ht="15.75" customHeight="1">
      <c r="A834" s="107"/>
      <c r="B834" s="289"/>
      <c r="C834" s="289"/>
      <c r="D834" s="290"/>
      <c r="E834" s="291"/>
      <c r="F834" s="291"/>
      <c r="G834" s="291"/>
      <c r="H834" s="291"/>
      <c r="I834" s="291"/>
      <c r="J834" s="306"/>
      <c r="K834" s="306"/>
      <c r="L834" s="306"/>
      <c r="M834" s="296"/>
      <c r="N834" s="296"/>
      <c r="O834" s="296"/>
      <c r="P834" s="296"/>
      <c r="Q834" s="296"/>
      <c r="R834" s="296"/>
      <c r="S834" s="296"/>
      <c r="T834" s="296"/>
      <c r="U834" s="296"/>
      <c r="V834" s="296"/>
      <c r="W834" s="296"/>
      <c r="X834" s="296"/>
      <c r="Y834" s="296"/>
      <c r="Z834" s="296"/>
      <c r="AA834" s="296"/>
      <c r="AB834" s="296"/>
      <c r="AC834" s="296"/>
      <c r="AD834" s="296"/>
      <c r="AE834" s="296"/>
      <c r="AF834" s="296"/>
      <c r="AG834" s="296"/>
      <c r="AH834" s="296"/>
      <c r="AI834" s="70"/>
    </row>
    <row r="835" spans="1:35" ht="15.75" customHeight="1">
      <c r="A835" s="107"/>
      <c r="B835" s="289"/>
      <c r="C835" s="289"/>
      <c r="D835" s="290"/>
      <c r="E835" s="291"/>
      <c r="F835" s="291"/>
      <c r="G835" s="291"/>
      <c r="H835" s="291"/>
      <c r="I835" s="291"/>
      <c r="J835" s="306"/>
      <c r="K835" s="306"/>
      <c r="L835" s="306"/>
      <c r="M835" s="296"/>
      <c r="N835" s="296"/>
      <c r="O835" s="296"/>
      <c r="P835" s="296"/>
      <c r="Q835" s="296"/>
      <c r="R835" s="296"/>
      <c r="S835" s="296"/>
      <c r="T835" s="296"/>
      <c r="U835" s="296"/>
      <c r="V835" s="296"/>
      <c r="W835" s="296"/>
      <c r="X835" s="296"/>
      <c r="Y835" s="296"/>
      <c r="Z835" s="296"/>
      <c r="AA835" s="296"/>
      <c r="AB835" s="296"/>
      <c r="AC835" s="296"/>
      <c r="AD835" s="296"/>
      <c r="AE835" s="296"/>
      <c r="AF835" s="296"/>
      <c r="AG835" s="296"/>
      <c r="AH835" s="296"/>
      <c r="AI835" s="70"/>
    </row>
    <row r="836" spans="1:35" ht="15.75" customHeight="1">
      <c r="A836" s="107"/>
      <c r="B836" s="289"/>
      <c r="C836" s="289"/>
      <c r="D836" s="290"/>
      <c r="E836" s="291"/>
      <c r="F836" s="291"/>
      <c r="G836" s="291"/>
      <c r="H836" s="291"/>
      <c r="I836" s="291"/>
      <c r="J836" s="306"/>
      <c r="K836" s="306"/>
      <c r="L836" s="306"/>
      <c r="M836" s="296"/>
      <c r="N836" s="296"/>
      <c r="O836" s="296"/>
      <c r="P836" s="296"/>
      <c r="Q836" s="296"/>
      <c r="R836" s="296"/>
      <c r="S836" s="296"/>
      <c r="T836" s="296"/>
      <c r="U836" s="296"/>
      <c r="V836" s="296"/>
      <c r="W836" s="296"/>
      <c r="X836" s="296"/>
      <c r="Y836" s="296"/>
      <c r="Z836" s="296"/>
      <c r="AA836" s="296"/>
      <c r="AB836" s="296"/>
      <c r="AC836" s="296"/>
      <c r="AD836" s="296"/>
      <c r="AE836" s="296"/>
      <c r="AF836" s="296"/>
      <c r="AG836" s="296"/>
      <c r="AH836" s="296"/>
      <c r="AI836" s="70"/>
    </row>
    <row r="837" spans="1:35" ht="15.75" customHeight="1">
      <c r="A837" s="107"/>
      <c r="B837" s="289"/>
      <c r="C837" s="289"/>
      <c r="D837" s="290"/>
      <c r="E837" s="291"/>
      <c r="F837" s="291"/>
      <c r="G837" s="291"/>
      <c r="H837" s="291"/>
      <c r="I837" s="291"/>
      <c r="J837" s="306"/>
      <c r="K837" s="306"/>
      <c r="L837" s="306"/>
      <c r="M837" s="296"/>
      <c r="N837" s="296"/>
      <c r="O837" s="296"/>
      <c r="P837" s="296"/>
      <c r="Q837" s="296"/>
      <c r="R837" s="296"/>
      <c r="S837" s="296"/>
      <c r="T837" s="296"/>
      <c r="U837" s="296"/>
      <c r="V837" s="296"/>
      <c r="W837" s="296"/>
      <c r="X837" s="296"/>
      <c r="Y837" s="296"/>
      <c r="Z837" s="296"/>
      <c r="AA837" s="296"/>
      <c r="AB837" s="296"/>
      <c r="AC837" s="296"/>
      <c r="AD837" s="296"/>
      <c r="AE837" s="296"/>
      <c r="AF837" s="296"/>
      <c r="AG837" s="296"/>
      <c r="AH837" s="296"/>
      <c r="AI837" s="70"/>
    </row>
    <row r="838" spans="1:35" ht="15.75" customHeight="1">
      <c r="A838" s="107"/>
      <c r="B838" s="289"/>
      <c r="C838" s="289"/>
      <c r="D838" s="290"/>
      <c r="E838" s="291"/>
      <c r="F838" s="291"/>
      <c r="G838" s="291"/>
      <c r="H838" s="291"/>
      <c r="I838" s="291"/>
      <c r="J838" s="306"/>
      <c r="K838" s="306"/>
      <c r="L838" s="306"/>
      <c r="M838" s="296"/>
      <c r="N838" s="296"/>
      <c r="O838" s="296"/>
      <c r="P838" s="296"/>
      <c r="Q838" s="296"/>
      <c r="R838" s="296"/>
      <c r="S838" s="296"/>
      <c r="T838" s="296"/>
      <c r="U838" s="296"/>
      <c r="V838" s="296"/>
      <c r="W838" s="296"/>
      <c r="X838" s="296"/>
      <c r="Y838" s="296"/>
      <c r="Z838" s="296"/>
      <c r="AA838" s="296"/>
      <c r="AB838" s="296"/>
      <c r="AC838" s="296"/>
      <c r="AD838" s="296"/>
      <c r="AE838" s="296"/>
      <c r="AF838" s="296"/>
      <c r="AG838" s="296"/>
      <c r="AH838" s="296"/>
      <c r="AI838" s="70"/>
    </row>
    <row r="839" spans="1:35" ht="15.75" customHeight="1">
      <c r="A839" s="107"/>
      <c r="B839" s="289"/>
      <c r="C839" s="289"/>
      <c r="D839" s="290"/>
      <c r="E839" s="291"/>
      <c r="F839" s="291"/>
      <c r="G839" s="291"/>
      <c r="H839" s="291"/>
      <c r="I839" s="291"/>
      <c r="J839" s="306"/>
      <c r="K839" s="306"/>
      <c r="L839" s="306"/>
      <c r="M839" s="296"/>
      <c r="N839" s="296"/>
      <c r="O839" s="296"/>
      <c r="P839" s="296"/>
      <c r="Q839" s="296"/>
      <c r="R839" s="296"/>
      <c r="S839" s="296"/>
      <c r="T839" s="296"/>
      <c r="U839" s="296"/>
      <c r="V839" s="296"/>
      <c r="W839" s="296"/>
      <c r="X839" s="296"/>
      <c r="Y839" s="296"/>
      <c r="Z839" s="296"/>
      <c r="AA839" s="296"/>
      <c r="AB839" s="296"/>
      <c r="AC839" s="296"/>
      <c r="AD839" s="296"/>
      <c r="AE839" s="296"/>
      <c r="AF839" s="296"/>
      <c r="AG839" s="296"/>
      <c r="AH839" s="296"/>
      <c r="AI839" s="70"/>
    </row>
    <row r="840" spans="1:35" ht="15.75" customHeight="1">
      <c r="A840" s="107"/>
      <c r="B840" s="289"/>
      <c r="C840" s="289"/>
      <c r="D840" s="290"/>
      <c r="E840" s="291"/>
      <c r="F840" s="291"/>
      <c r="G840" s="291"/>
      <c r="H840" s="291"/>
      <c r="I840" s="291"/>
      <c r="J840" s="306"/>
      <c r="K840" s="306"/>
      <c r="L840" s="306"/>
      <c r="M840" s="296"/>
      <c r="N840" s="296"/>
      <c r="O840" s="296"/>
      <c r="P840" s="296"/>
      <c r="Q840" s="296"/>
      <c r="R840" s="296"/>
      <c r="S840" s="296"/>
      <c r="T840" s="296"/>
      <c r="U840" s="296"/>
      <c r="V840" s="296"/>
      <c r="W840" s="296"/>
      <c r="X840" s="296"/>
      <c r="Y840" s="296"/>
      <c r="Z840" s="296"/>
      <c r="AA840" s="296"/>
      <c r="AB840" s="296"/>
      <c r="AC840" s="296"/>
      <c r="AD840" s="296"/>
      <c r="AE840" s="296"/>
      <c r="AF840" s="296"/>
      <c r="AG840" s="296"/>
      <c r="AH840" s="296"/>
      <c r="AI840" s="70"/>
    </row>
    <row r="841" spans="1:35" ht="15.75" customHeight="1">
      <c r="A841" s="107"/>
      <c r="B841" s="289"/>
      <c r="C841" s="289"/>
      <c r="D841" s="290"/>
      <c r="E841" s="291"/>
      <c r="F841" s="291"/>
      <c r="G841" s="291"/>
      <c r="H841" s="291"/>
      <c r="I841" s="291"/>
      <c r="J841" s="306"/>
      <c r="K841" s="306"/>
      <c r="L841" s="306"/>
      <c r="M841" s="296"/>
      <c r="N841" s="296"/>
      <c r="O841" s="296"/>
      <c r="P841" s="296"/>
      <c r="Q841" s="296"/>
      <c r="R841" s="296"/>
      <c r="S841" s="296"/>
      <c r="T841" s="296"/>
      <c r="U841" s="296"/>
      <c r="V841" s="296"/>
      <c r="W841" s="296"/>
      <c r="X841" s="296"/>
      <c r="Y841" s="296"/>
      <c r="Z841" s="296"/>
      <c r="AA841" s="296"/>
      <c r="AB841" s="296"/>
      <c r="AC841" s="296"/>
      <c r="AD841" s="296"/>
      <c r="AE841" s="296"/>
      <c r="AF841" s="296"/>
      <c r="AG841" s="296"/>
      <c r="AH841" s="296"/>
      <c r="AI841" s="70"/>
    </row>
    <row r="842" spans="1:35" ht="15.75" customHeight="1">
      <c r="A842" s="107"/>
      <c r="B842" s="289"/>
      <c r="C842" s="289"/>
      <c r="D842" s="290"/>
      <c r="E842" s="291"/>
      <c r="F842" s="291"/>
      <c r="G842" s="291"/>
      <c r="H842" s="291"/>
      <c r="I842" s="291"/>
      <c r="J842" s="306"/>
      <c r="K842" s="306"/>
      <c r="L842" s="306"/>
      <c r="M842" s="296"/>
      <c r="N842" s="296"/>
      <c r="O842" s="296"/>
      <c r="P842" s="296"/>
      <c r="Q842" s="296"/>
      <c r="R842" s="296"/>
      <c r="S842" s="296"/>
      <c r="T842" s="296"/>
      <c r="U842" s="296"/>
      <c r="V842" s="296"/>
      <c r="W842" s="296"/>
      <c r="X842" s="296"/>
      <c r="Y842" s="296"/>
      <c r="Z842" s="296"/>
      <c r="AA842" s="296"/>
      <c r="AB842" s="296"/>
      <c r="AC842" s="296"/>
      <c r="AD842" s="296"/>
      <c r="AE842" s="296"/>
      <c r="AF842" s="296"/>
      <c r="AG842" s="296"/>
      <c r="AH842" s="296"/>
      <c r="AI842" s="70"/>
    </row>
    <row r="843" spans="1:35" ht="15.75" customHeight="1">
      <c r="A843" s="107"/>
      <c r="B843" s="289"/>
      <c r="C843" s="289"/>
      <c r="D843" s="290"/>
      <c r="E843" s="291"/>
      <c r="F843" s="291"/>
      <c r="G843" s="291"/>
      <c r="H843" s="291"/>
      <c r="I843" s="291"/>
      <c r="J843" s="306"/>
      <c r="K843" s="306"/>
      <c r="L843" s="306"/>
      <c r="M843" s="296"/>
      <c r="N843" s="296"/>
      <c r="O843" s="296"/>
      <c r="P843" s="296"/>
      <c r="Q843" s="296"/>
      <c r="R843" s="296"/>
      <c r="S843" s="296"/>
      <c r="T843" s="296"/>
      <c r="U843" s="296"/>
      <c r="V843" s="296"/>
      <c r="W843" s="296"/>
      <c r="X843" s="296"/>
      <c r="Y843" s="296"/>
      <c r="Z843" s="296"/>
      <c r="AA843" s="296"/>
      <c r="AB843" s="296"/>
      <c r="AC843" s="296"/>
      <c r="AD843" s="296"/>
      <c r="AE843" s="296"/>
      <c r="AF843" s="296"/>
      <c r="AG843" s="296"/>
      <c r="AH843" s="296"/>
      <c r="AI843" s="70"/>
    </row>
    <row r="844" spans="1:35" ht="15.75" customHeight="1">
      <c r="A844" s="107"/>
      <c r="B844" s="289"/>
      <c r="C844" s="289"/>
      <c r="D844" s="290"/>
      <c r="E844" s="291"/>
      <c r="F844" s="291"/>
      <c r="G844" s="291"/>
      <c r="H844" s="291"/>
      <c r="I844" s="291"/>
      <c r="J844" s="306"/>
      <c r="K844" s="306"/>
      <c r="L844" s="306"/>
      <c r="M844" s="296"/>
      <c r="N844" s="296"/>
      <c r="O844" s="296"/>
      <c r="P844" s="296"/>
      <c r="Q844" s="296"/>
      <c r="R844" s="296"/>
      <c r="S844" s="296"/>
      <c r="T844" s="296"/>
      <c r="U844" s="296"/>
      <c r="V844" s="296"/>
      <c r="W844" s="296"/>
      <c r="X844" s="296"/>
      <c r="Y844" s="296"/>
      <c r="Z844" s="296"/>
      <c r="AA844" s="296"/>
      <c r="AB844" s="296"/>
      <c r="AC844" s="296"/>
      <c r="AD844" s="296"/>
      <c r="AE844" s="296"/>
      <c r="AF844" s="296"/>
      <c r="AG844" s="296"/>
      <c r="AH844" s="296"/>
      <c r="AI844" s="70"/>
    </row>
    <row r="845" spans="1:35" ht="15.75" customHeight="1">
      <c r="A845" s="107"/>
      <c r="B845" s="289"/>
      <c r="C845" s="289"/>
      <c r="D845" s="290"/>
      <c r="E845" s="291"/>
      <c r="F845" s="291"/>
      <c r="G845" s="291"/>
      <c r="H845" s="291"/>
      <c r="I845" s="291"/>
      <c r="J845" s="306"/>
      <c r="K845" s="306"/>
      <c r="L845" s="306"/>
      <c r="M845" s="296"/>
      <c r="N845" s="296"/>
      <c r="O845" s="296"/>
      <c r="P845" s="296"/>
      <c r="Q845" s="296"/>
      <c r="R845" s="296"/>
      <c r="S845" s="296"/>
      <c r="T845" s="296"/>
      <c r="U845" s="296"/>
      <c r="V845" s="296"/>
      <c r="W845" s="296"/>
      <c r="X845" s="296"/>
      <c r="Y845" s="296"/>
      <c r="Z845" s="296"/>
      <c r="AA845" s="296"/>
      <c r="AB845" s="296"/>
      <c r="AC845" s="296"/>
      <c r="AD845" s="296"/>
      <c r="AE845" s="296"/>
      <c r="AF845" s="296"/>
      <c r="AG845" s="296"/>
      <c r="AH845" s="296"/>
      <c r="AI845" s="70"/>
    </row>
    <row r="846" spans="1:35" ht="15.75" customHeight="1">
      <c r="A846" s="107"/>
      <c r="B846" s="289"/>
      <c r="C846" s="289"/>
      <c r="D846" s="290"/>
      <c r="E846" s="291"/>
      <c r="F846" s="291"/>
      <c r="G846" s="291"/>
      <c r="H846" s="291"/>
      <c r="I846" s="291"/>
      <c r="J846" s="306"/>
      <c r="K846" s="306"/>
      <c r="L846" s="306"/>
      <c r="M846" s="296"/>
      <c r="N846" s="296"/>
      <c r="O846" s="296"/>
      <c r="P846" s="296"/>
      <c r="Q846" s="296"/>
      <c r="R846" s="296"/>
      <c r="S846" s="296"/>
      <c r="T846" s="296"/>
      <c r="U846" s="296"/>
      <c r="V846" s="296"/>
      <c r="W846" s="296"/>
      <c r="X846" s="296"/>
      <c r="Y846" s="296"/>
      <c r="Z846" s="296"/>
      <c r="AA846" s="296"/>
      <c r="AB846" s="296"/>
      <c r="AC846" s="296"/>
      <c r="AD846" s="296"/>
      <c r="AE846" s="296"/>
      <c r="AF846" s="296"/>
      <c r="AG846" s="296"/>
      <c r="AH846" s="296"/>
      <c r="AI846" s="70"/>
    </row>
    <row r="847" spans="1:35" ht="15.75" customHeight="1">
      <c r="A847" s="107"/>
      <c r="B847" s="289"/>
      <c r="C847" s="289"/>
      <c r="D847" s="290"/>
      <c r="E847" s="291"/>
      <c r="F847" s="291"/>
      <c r="G847" s="291"/>
      <c r="H847" s="291"/>
      <c r="I847" s="291"/>
      <c r="J847" s="306"/>
      <c r="K847" s="306"/>
      <c r="L847" s="306"/>
      <c r="M847" s="296"/>
      <c r="N847" s="296"/>
      <c r="O847" s="296"/>
      <c r="P847" s="296"/>
      <c r="Q847" s="296"/>
      <c r="R847" s="296"/>
      <c r="S847" s="296"/>
      <c r="T847" s="296"/>
      <c r="U847" s="296"/>
      <c r="V847" s="296"/>
      <c r="W847" s="296"/>
      <c r="X847" s="296"/>
      <c r="Y847" s="296"/>
      <c r="Z847" s="296"/>
      <c r="AA847" s="296"/>
      <c r="AB847" s="296"/>
      <c r="AC847" s="296"/>
      <c r="AD847" s="296"/>
      <c r="AE847" s="296"/>
      <c r="AF847" s="296"/>
      <c r="AG847" s="296"/>
      <c r="AH847" s="296"/>
      <c r="AI847" s="70"/>
    </row>
    <row r="848" spans="1:35" ht="15.75" customHeight="1">
      <c r="A848" s="107"/>
      <c r="B848" s="289"/>
      <c r="C848" s="289"/>
      <c r="D848" s="290"/>
      <c r="E848" s="291"/>
      <c r="F848" s="291"/>
      <c r="G848" s="291"/>
      <c r="H848" s="291"/>
      <c r="I848" s="291"/>
      <c r="J848" s="306"/>
      <c r="K848" s="306"/>
      <c r="L848" s="306"/>
      <c r="M848" s="296"/>
      <c r="N848" s="296"/>
      <c r="O848" s="296"/>
      <c r="P848" s="296"/>
      <c r="Q848" s="296"/>
      <c r="R848" s="296"/>
      <c r="S848" s="296"/>
      <c r="T848" s="296"/>
      <c r="U848" s="296"/>
      <c r="V848" s="296"/>
      <c r="W848" s="296"/>
      <c r="X848" s="296"/>
      <c r="Y848" s="296"/>
      <c r="Z848" s="296"/>
      <c r="AA848" s="296"/>
      <c r="AB848" s="296"/>
      <c r="AC848" s="296"/>
      <c r="AD848" s="296"/>
      <c r="AE848" s="296"/>
      <c r="AF848" s="296"/>
      <c r="AG848" s="296"/>
      <c r="AH848" s="296"/>
      <c r="AI848" s="70"/>
    </row>
    <row r="849" spans="1:35" ht="15.75" customHeight="1">
      <c r="A849" s="107"/>
      <c r="B849" s="289"/>
      <c r="C849" s="289"/>
      <c r="D849" s="290"/>
      <c r="E849" s="291"/>
      <c r="F849" s="291"/>
      <c r="G849" s="291"/>
      <c r="H849" s="291"/>
      <c r="I849" s="291"/>
      <c r="J849" s="306"/>
      <c r="K849" s="306"/>
      <c r="L849" s="306"/>
      <c r="M849" s="296"/>
      <c r="N849" s="296"/>
      <c r="O849" s="296"/>
      <c r="P849" s="296"/>
      <c r="Q849" s="296"/>
      <c r="R849" s="296"/>
      <c r="S849" s="296"/>
      <c r="T849" s="296"/>
      <c r="U849" s="296"/>
      <c r="V849" s="296"/>
      <c r="W849" s="296"/>
      <c r="X849" s="296"/>
      <c r="Y849" s="296"/>
      <c r="Z849" s="296"/>
      <c r="AA849" s="296"/>
      <c r="AB849" s="296"/>
      <c r="AC849" s="296"/>
      <c r="AD849" s="296"/>
      <c r="AE849" s="296"/>
      <c r="AF849" s="296"/>
      <c r="AG849" s="296"/>
      <c r="AH849" s="296"/>
      <c r="AI849" s="70"/>
    </row>
    <row r="850" spans="1:35" ht="15.75" customHeight="1">
      <c r="A850" s="107"/>
      <c r="B850" s="289"/>
      <c r="C850" s="289"/>
      <c r="D850" s="290"/>
      <c r="E850" s="291"/>
      <c r="F850" s="291"/>
      <c r="G850" s="291"/>
      <c r="H850" s="291"/>
      <c r="I850" s="291"/>
      <c r="J850" s="306"/>
      <c r="K850" s="306"/>
      <c r="L850" s="306"/>
      <c r="M850" s="296"/>
      <c r="N850" s="296"/>
      <c r="O850" s="296"/>
      <c r="P850" s="296"/>
      <c r="Q850" s="296"/>
      <c r="R850" s="296"/>
      <c r="S850" s="296"/>
      <c r="T850" s="296"/>
      <c r="U850" s="296"/>
      <c r="V850" s="296"/>
      <c r="W850" s="296"/>
      <c r="X850" s="296"/>
      <c r="Y850" s="296"/>
      <c r="Z850" s="296"/>
      <c r="AA850" s="296"/>
      <c r="AB850" s="296"/>
      <c r="AC850" s="296"/>
      <c r="AD850" s="296"/>
      <c r="AE850" s="296"/>
      <c r="AF850" s="296"/>
      <c r="AG850" s="296"/>
      <c r="AH850" s="296"/>
      <c r="AI850" s="70"/>
    </row>
    <row r="851" spans="1:35" ht="15.75" customHeight="1">
      <c r="A851" s="107"/>
      <c r="B851" s="289"/>
      <c r="C851" s="289"/>
      <c r="D851" s="290"/>
      <c r="E851" s="291"/>
      <c r="F851" s="291"/>
      <c r="G851" s="291"/>
      <c r="H851" s="291"/>
      <c r="I851" s="291"/>
      <c r="J851" s="306"/>
      <c r="K851" s="306"/>
      <c r="L851" s="306"/>
      <c r="M851" s="296"/>
      <c r="N851" s="296"/>
      <c r="O851" s="296"/>
      <c r="P851" s="296"/>
      <c r="Q851" s="296"/>
      <c r="R851" s="296"/>
      <c r="S851" s="296"/>
      <c r="T851" s="296"/>
      <c r="U851" s="296"/>
      <c r="V851" s="296"/>
      <c r="W851" s="296"/>
      <c r="X851" s="296"/>
      <c r="Y851" s="296"/>
      <c r="Z851" s="296"/>
      <c r="AA851" s="296"/>
      <c r="AB851" s="296"/>
      <c r="AC851" s="296"/>
      <c r="AD851" s="296"/>
      <c r="AE851" s="296"/>
      <c r="AF851" s="296"/>
      <c r="AG851" s="296"/>
      <c r="AH851" s="296"/>
      <c r="AI851" s="70"/>
    </row>
    <row r="852" spans="1:35" ht="15.75" customHeight="1">
      <c r="A852" s="107"/>
      <c r="B852" s="289"/>
      <c r="C852" s="289"/>
      <c r="D852" s="290"/>
      <c r="E852" s="291"/>
      <c r="F852" s="291"/>
      <c r="G852" s="291"/>
      <c r="H852" s="291"/>
      <c r="I852" s="291"/>
      <c r="J852" s="306"/>
      <c r="K852" s="306"/>
      <c r="L852" s="306"/>
      <c r="M852" s="296"/>
      <c r="N852" s="296"/>
      <c r="O852" s="296"/>
      <c r="P852" s="296"/>
      <c r="Q852" s="296"/>
      <c r="R852" s="296"/>
      <c r="S852" s="296"/>
      <c r="T852" s="296"/>
      <c r="U852" s="296"/>
      <c r="V852" s="296"/>
      <c r="W852" s="296"/>
      <c r="X852" s="296"/>
      <c r="Y852" s="296"/>
      <c r="Z852" s="296"/>
      <c r="AA852" s="296"/>
      <c r="AB852" s="296"/>
      <c r="AC852" s="296"/>
      <c r="AD852" s="296"/>
      <c r="AE852" s="296"/>
      <c r="AF852" s="296"/>
      <c r="AG852" s="296"/>
      <c r="AH852" s="296"/>
      <c r="AI852" s="70"/>
    </row>
    <row r="853" spans="1:35" ht="15.75" customHeight="1">
      <c r="A853" s="107"/>
      <c r="B853" s="289"/>
      <c r="C853" s="289"/>
      <c r="D853" s="290"/>
      <c r="E853" s="291"/>
      <c r="F853" s="291"/>
      <c r="G853" s="291"/>
      <c r="H853" s="291"/>
      <c r="I853" s="291"/>
      <c r="J853" s="306"/>
      <c r="K853" s="306"/>
      <c r="L853" s="306"/>
      <c r="M853" s="296"/>
      <c r="N853" s="296"/>
      <c r="O853" s="296"/>
      <c r="P853" s="296"/>
      <c r="Q853" s="296"/>
      <c r="R853" s="296"/>
      <c r="S853" s="296"/>
      <c r="T853" s="296"/>
      <c r="U853" s="296"/>
      <c r="V853" s="296"/>
      <c r="W853" s="296"/>
      <c r="X853" s="296"/>
      <c r="Y853" s="296"/>
      <c r="Z853" s="296"/>
      <c r="AA853" s="296"/>
      <c r="AB853" s="296"/>
      <c r="AC853" s="296"/>
      <c r="AD853" s="296"/>
      <c r="AE853" s="296"/>
      <c r="AF853" s="296"/>
      <c r="AG853" s="296"/>
      <c r="AH853" s="296"/>
      <c r="AI853" s="70"/>
    </row>
    <row r="854" spans="1:35" ht="15.75" customHeight="1">
      <c r="A854" s="107"/>
      <c r="B854" s="289"/>
      <c r="C854" s="289"/>
      <c r="D854" s="290"/>
      <c r="E854" s="291"/>
      <c r="F854" s="291"/>
      <c r="G854" s="291"/>
      <c r="H854" s="291"/>
      <c r="I854" s="291"/>
      <c r="J854" s="306"/>
      <c r="K854" s="306"/>
      <c r="L854" s="306"/>
      <c r="M854" s="296"/>
      <c r="N854" s="296"/>
      <c r="O854" s="296"/>
      <c r="P854" s="296"/>
      <c r="Q854" s="296"/>
      <c r="R854" s="296"/>
      <c r="S854" s="296"/>
      <c r="T854" s="296"/>
      <c r="U854" s="296"/>
      <c r="V854" s="296"/>
      <c r="W854" s="296"/>
      <c r="X854" s="296"/>
      <c r="Y854" s="296"/>
      <c r="Z854" s="296"/>
      <c r="AA854" s="296"/>
      <c r="AB854" s="296"/>
      <c r="AC854" s="296"/>
      <c r="AD854" s="296"/>
      <c r="AE854" s="296"/>
      <c r="AF854" s="296"/>
      <c r="AG854" s="296"/>
      <c r="AH854" s="296"/>
      <c r="AI854" s="70"/>
    </row>
    <row r="855" spans="1:35" ht="15.75" customHeight="1">
      <c r="A855" s="107"/>
      <c r="B855" s="289"/>
      <c r="C855" s="289"/>
      <c r="D855" s="290"/>
      <c r="E855" s="291"/>
      <c r="F855" s="291"/>
      <c r="G855" s="291"/>
      <c r="H855" s="291"/>
      <c r="I855" s="291"/>
      <c r="J855" s="306"/>
      <c r="K855" s="306"/>
      <c r="L855" s="306"/>
      <c r="M855" s="296"/>
      <c r="N855" s="296"/>
      <c r="O855" s="296"/>
      <c r="P855" s="296"/>
      <c r="Q855" s="296"/>
      <c r="R855" s="296"/>
      <c r="S855" s="296"/>
      <c r="T855" s="296"/>
      <c r="U855" s="296"/>
      <c r="V855" s="296"/>
      <c r="W855" s="296"/>
      <c r="X855" s="296"/>
      <c r="Y855" s="296"/>
      <c r="Z855" s="296"/>
      <c r="AA855" s="296"/>
      <c r="AB855" s="296"/>
      <c r="AC855" s="296"/>
      <c r="AD855" s="296"/>
      <c r="AE855" s="296"/>
      <c r="AF855" s="296"/>
      <c r="AG855" s="296"/>
      <c r="AH855" s="296"/>
      <c r="AI855" s="70"/>
    </row>
    <row r="856" spans="1:35" ht="15.75" customHeight="1">
      <c r="A856" s="107"/>
      <c r="B856" s="289"/>
      <c r="C856" s="289"/>
      <c r="D856" s="290"/>
      <c r="E856" s="291"/>
      <c r="F856" s="291"/>
      <c r="G856" s="291"/>
      <c r="H856" s="291"/>
      <c r="I856" s="291"/>
      <c r="J856" s="306"/>
      <c r="K856" s="306"/>
      <c r="L856" s="306"/>
      <c r="M856" s="296"/>
      <c r="N856" s="296"/>
      <c r="O856" s="296"/>
      <c r="P856" s="296"/>
      <c r="Q856" s="296"/>
      <c r="R856" s="296"/>
      <c r="S856" s="296"/>
      <c r="T856" s="296"/>
      <c r="U856" s="296"/>
      <c r="V856" s="296"/>
      <c r="W856" s="296"/>
      <c r="X856" s="296"/>
      <c r="Y856" s="296"/>
      <c r="Z856" s="296"/>
      <c r="AA856" s="296"/>
      <c r="AB856" s="296"/>
      <c r="AC856" s="296"/>
      <c r="AD856" s="296"/>
      <c r="AE856" s="296"/>
      <c r="AF856" s="296"/>
      <c r="AG856" s="296"/>
      <c r="AH856" s="296"/>
      <c r="AI856" s="70"/>
    </row>
    <row r="857" spans="1:35" ht="15.75" customHeight="1">
      <c r="A857" s="107"/>
      <c r="B857" s="289"/>
      <c r="C857" s="289"/>
      <c r="D857" s="290"/>
      <c r="E857" s="291"/>
      <c r="F857" s="291"/>
      <c r="G857" s="291"/>
      <c r="H857" s="291"/>
      <c r="I857" s="291"/>
      <c r="J857" s="306"/>
      <c r="K857" s="306"/>
      <c r="L857" s="306"/>
      <c r="M857" s="296"/>
      <c r="N857" s="296"/>
      <c r="O857" s="296"/>
      <c r="P857" s="296"/>
      <c r="Q857" s="296"/>
      <c r="R857" s="296"/>
      <c r="S857" s="296"/>
      <c r="T857" s="296"/>
      <c r="U857" s="296"/>
      <c r="V857" s="296"/>
      <c r="W857" s="296"/>
      <c r="X857" s="296"/>
      <c r="Y857" s="296"/>
      <c r="Z857" s="296"/>
      <c r="AA857" s="296"/>
      <c r="AB857" s="296"/>
      <c r="AC857" s="296"/>
      <c r="AD857" s="296"/>
      <c r="AE857" s="296"/>
      <c r="AF857" s="296"/>
      <c r="AG857" s="296"/>
      <c r="AH857" s="296"/>
      <c r="AI857" s="70"/>
    </row>
    <row r="858" spans="1:35" ht="15.75" customHeight="1">
      <c r="A858" s="107"/>
      <c r="B858" s="289"/>
      <c r="C858" s="289"/>
      <c r="D858" s="290"/>
      <c r="E858" s="291"/>
      <c r="F858" s="291"/>
      <c r="G858" s="291"/>
      <c r="H858" s="291"/>
      <c r="I858" s="291"/>
      <c r="J858" s="306"/>
      <c r="K858" s="306"/>
      <c r="L858" s="306"/>
      <c r="M858" s="296"/>
      <c r="N858" s="296"/>
      <c r="O858" s="296"/>
      <c r="P858" s="296"/>
      <c r="Q858" s="296"/>
      <c r="R858" s="296"/>
      <c r="S858" s="296"/>
      <c r="T858" s="296"/>
      <c r="U858" s="296"/>
      <c r="V858" s="296"/>
      <c r="W858" s="296"/>
      <c r="X858" s="296"/>
      <c r="Y858" s="296"/>
      <c r="Z858" s="296"/>
      <c r="AA858" s="296"/>
      <c r="AB858" s="296"/>
      <c r="AC858" s="296"/>
      <c r="AD858" s="296"/>
      <c r="AE858" s="296"/>
      <c r="AF858" s="296"/>
      <c r="AG858" s="296"/>
      <c r="AH858" s="296"/>
      <c r="AI858" s="70"/>
    </row>
    <row r="859" spans="1:35" ht="15.75" customHeight="1">
      <c r="A859" s="107"/>
      <c r="B859" s="289"/>
      <c r="C859" s="289"/>
      <c r="D859" s="290"/>
      <c r="E859" s="291"/>
      <c r="F859" s="291"/>
      <c r="G859" s="291"/>
      <c r="H859" s="291"/>
      <c r="I859" s="291"/>
      <c r="J859" s="306"/>
      <c r="K859" s="306"/>
      <c r="L859" s="306"/>
      <c r="M859" s="296"/>
      <c r="N859" s="296"/>
      <c r="O859" s="296"/>
      <c r="P859" s="296"/>
      <c r="Q859" s="296"/>
      <c r="R859" s="296"/>
      <c r="S859" s="296"/>
      <c r="T859" s="296"/>
      <c r="U859" s="296"/>
      <c r="V859" s="296"/>
      <c r="W859" s="296"/>
      <c r="X859" s="296"/>
      <c r="Y859" s="296"/>
      <c r="Z859" s="296"/>
      <c r="AA859" s="296"/>
      <c r="AB859" s="296"/>
      <c r="AC859" s="296"/>
      <c r="AD859" s="296"/>
      <c r="AE859" s="296"/>
      <c r="AF859" s="296"/>
      <c r="AG859" s="296"/>
      <c r="AH859" s="296"/>
      <c r="AI859" s="70"/>
    </row>
    <row r="860" spans="1:35" ht="14">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33"/>
      <c r="AF860" s="133"/>
      <c r="AG860" s="133"/>
      <c r="AH860" s="133"/>
      <c r="AI860" s="133"/>
    </row>
    <row r="861" spans="1:35" ht="14">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33"/>
      <c r="AF861" s="133"/>
      <c r="AG861" s="133"/>
      <c r="AH861" s="133"/>
      <c r="AI861" s="133"/>
    </row>
    <row r="862" spans="1:35" ht="14">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33"/>
      <c r="AF862" s="133"/>
      <c r="AG862" s="133"/>
      <c r="AH862" s="133"/>
      <c r="AI862" s="133"/>
    </row>
    <row r="863" spans="1:35" ht="14">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33"/>
      <c r="AF863" s="133"/>
      <c r="AG863" s="133"/>
      <c r="AH863" s="133"/>
      <c r="AI863" s="133"/>
    </row>
    <row r="864" spans="1:35" ht="14">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33"/>
      <c r="AF864" s="133"/>
      <c r="AG864" s="133"/>
      <c r="AH864" s="133"/>
      <c r="AI864" s="133"/>
    </row>
    <row r="865" spans="1:35" ht="14">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33"/>
      <c r="AF865" s="133"/>
      <c r="AG865" s="133"/>
      <c r="AH865" s="133"/>
      <c r="AI865" s="133"/>
    </row>
    <row r="866" spans="1:35" ht="14">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33"/>
      <c r="AF866" s="133"/>
      <c r="AG866" s="133"/>
      <c r="AH866" s="133"/>
      <c r="AI866" s="133"/>
    </row>
    <row r="867" spans="1:35" ht="14">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33"/>
      <c r="AF867" s="133"/>
      <c r="AG867" s="133"/>
      <c r="AH867" s="133"/>
      <c r="AI867" s="133"/>
    </row>
    <row r="868" spans="1:35" ht="14">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33"/>
      <c r="AF868" s="133"/>
      <c r="AG868" s="133"/>
      <c r="AH868" s="133"/>
      <c r="AI868" s="133"/>
    </row>
    <row r="869" spans="1:35" ht="14">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33"/>
      <c r="AF869" s="133"/>
      <c r="AG869" s="133"/>
      <c r="AH869" s="133"/>
      <c r="AI869" s="133"/>
    </row>
    <row r="870" spans="1:35" ht="14">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33"/>
      <c r="AF870" s="133"/>
      <c r="AG870" s="133"/>
      <c r="AH870" s="133"/>
      <c r="AI870" s="133"/>
    </row>
    <row r="871" spans="1:35" ht="14">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33"/>
      <c r="AF871" s="133"/>
      <c r="AG871" s="133"/>
      <c r="AH871" s="133"/>
      <c r="AI871" s="133"/>
    </row>
    <row r="872" spans="1:35" ht="14">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33"/>
      <c r="AF872" s="133"/>
      <c r="AG872" s="133"/>
      <c r="AH872" s="133"/>
      <c r="AI872" s="133"/>
    </row>
    <row r="873" spans="1:35" ht="14">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33"/>
      <c r="AF873" s="133"/>
      <c r="AG873" s="133"/>
      <c r="AH873" s="133"/>
      <c r="AI873" s="133"/>
    </row>
    <row r="874" spans="1:35" ht="14">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33"/>
      <c r="AF874" s="133"/>
      <c r="AG874" s="133"/>
      <c r="AH874" s="133"/>
      <c r="AI874" s="133"/>
    </row>
    <row r="875" spans="1:35" ht="14">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33"/>
      <c r="AF875" s="133"/>
      <c r="AG875" s="133"/>
      <c r="AH875" s="133"/>
      <c r="AI875" s="133"/>
    </row>
    <row r="876" spans="1:35" ht="14">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33"/>
      <c r="AF876" s="133"/>
      <c r="AG876" s="133"/>
      <c r="AH876" s="133"/>
      <c r="AI876" s="133"/>
    </row>
    <row r="877" spans="1:35" ht="14">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33"/>
      <c r="AF877" s="133"/>
      <c r="AG877" s="133"/>
      <c r="AH877" s="133"/>
      <c r="AI877" s="133"/>
    </row>
    <row r="878" spans="1:35" ht="14">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33"/>
      <c r="AF878" s="133"/>
      <c r="AG878" s="133"/>
      <c r="AH878" s="133"/>
      <c r="AI878" s="133"/>
    </row>
    <row r="879" spans="1:35" ht="14">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33"/>
      <c r="AF879" s="133"/>
      <c r="AG879" s="133"/>
      <c r="AH879" s="133"/>
      <c r="AI879" s="133"/>
    </row>
    <row r="880" spans="1:35" ht="14">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33"/>
      <c r="AF880" s="133"/>
      <c r="AG880" s="133"/>
      <c r="AH880" s="133"/>
      <c r="AI880" s="133"/>
    </row>
    <row r="881" spans="1:35" ht="14">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33"/>
      <c r="AF881" s="133"/>
      <c r="AG881" s="133"/>
      <c r="AH881" s="133"/>
      <c r="AI881" s="133"/>
    </row>
    <row r="882" spans="1:35" ht="14">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33"/>
      <c r="AF882" s="133"/>
      <c r="AG882" s="133"/>
      <c r="AH882" s="133"/>
      <c r="AI882" s="133"/>
    </row>
    <row r="883" spans="1:35" ht="14">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33"/>
      <c r="AF883" s="133"/>
      <c r="AG883" s="133"/>
      <c r="AH883" s="133"/>
      <c r="AI883" s="133"/>
    </row>
    <row r="884" spans="1:35" ht="14">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33"/>
      <c r="AF884" s="133"/>
      <c r="AG884" s="133"/>
      <c r="AH884" s="133"/>
      <c r="AI884" s="133"/>
    </row>
    <row r="885" spans="1:35" ht="14">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33"/>
      <c r="AF885" s="133"/>
      <c r="AG885" s="133"/>
      <c r="AH885" s="133"/>
      <c r="AI885" s="133"/>
    </row>
    <row r="886" spans="1:35" ht="14">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33"/>
      <c r="AF886" s="133"/>
      <c r="AG886" s="133"/>
      <c r="AH886" s="133"/>
      <c r="AI886" s="133"/>
    </row>
    <row r="887" spans="1:35" ht="14">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33"/>
      <c r="AF887" s="133"/>
      <c r="AG887" s="133"/>
      <c r="AH887" s="133"/>
      <c r="AI887" s="133"/>
    </row>
    <row r="888" spans="1:35" ht="14">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33"/>
      <c r="AF888" s="133"/>
      <c r="AG888" s="133"/>
      <c r="AH888" s="133"/>
      <c r="AI888" s="133"/>
    </row>
    <row r="889" spans="1:35" ht="14">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33"/>
      <c r="AF889" s="133"/>
      <c r="AG889" s="133"/>
      <c r="AH889" s="133"/>
      <c r="AI889" s="133"/>
    </row>
    <row r="890" spans="1:35" ht="14">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33"/>
      <c r="AF890" s="133"/>
      <c r="AG890" s="133"/>
      <c r="AH890" s="133"/>
      <c r="AI890" s="133"/>
    </row>
    <row r="891" spans="1:35" ht="14">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33"/>
      <c r="AF891" s="133"/>
      <c r="AG891" s="133"/>
      <c r="AH891" s="133"/>
      <c r="AI891" s="133"/>
    </row>
    <row r="892" spans="1:35" ht="14">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33"/>
      <c r="AF892" s="133"/>
      <c r="AG892" s="133"/>
      <c r="AH892" s="133"/>
      <c r="AI892" s="133"/>
    </row>
    <row r="893" spans="1:35" ht="14">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33"/>
      <c r="AF893" s="133"/>
      <c r="AG893" s="133"/>
      <c r="AH893" s="133"/>
      <c r="AI893" s="133"/>
    </row>
    <row r="894" spans="1:35" ht="14">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33"/>
      <c r="AF894" s="133"/>
      <c r="AG894" s="133"/>
      <c r="AH894" s="133"/>
      <c r="AI894" s="133"/>
    </row>
    <row r="895" spans="1:35" ht="14">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33"/>
      <c r="AF895" s="133"/>
      <c r="AG895" s="133"/>
      <c r="AH895" s="133"/>
      <c r="AI895" s="133"/>
    </row>
    <row r="896" spans="1:35" ht="14">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33"/>
      <c r="AF896" s="133"/>
      <c r="AG896" s="133"/>
      <c r="AH896" s="133"/>
      <c r="AI896" s="133"/>
    </row>
    <row r="897" spans="1:35" ht="14">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33"/>
      <c r="AF897" s="133"/>
      <c r="AG897" s="133"/>
      <c r="AH897" s="133"/>
      <c r="AI897" s="133"/>
    </row>
    <row r="898" spans="1:35" ht="14">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33"/>
      <c r="AF898" s="133"/>
      <c r="AG898" s="133"/>
      <c r="AH898" s="133"/>
      <c r="AI898" s="133"/>
    </row>
    <row r="899" spans="1:35" ht="14">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33"/>
      <c r="AF899" s="133"/>
      <c r="AG899" s="133"/>
      <c r="AH899" s="133"/>
      <c r="AI899" s="133"/>
    </row>
    <row r="900" spans="1:35" ht="14">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33"/>
      <c r="AF900" s="133"/>
      <c r="AG900" s="133"/>
      <c r="AH900" s="133"/>
      <c r="AI900" s="133"/>
    </row>
    <row r="901" spans="1:35" ht="14">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33"/>
      <c r="AF901" s="133"/>
      <c r="AG901" s="133"/>
      <c r="AH901" s="133"/>
      <c r="AI901" s="133"/>
    </row>
    <row r="902" spans="1:35" ht="14">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33"/>
      <c r="AF902" s="133"/>
      <c r="AG902" s="133"/>
      <c r="AH902" s="133"/>
      <c r="AI902" s="133"/>
    </row>
    <row r="903" spans="1:35" ht="14">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33"/>
      <c r="AF903" s="133"/>
      <c r="AG903" s="133"/>
      <c r="AH903" s="133"/>
      <c r="AI903" s="133"/>
    </row>
    <row r="904" spans="1:35" ht="14">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33"/>
      <c r="AF904" s="133"/>
      <c r="AG904" s="133"/>
      <c r="AH904" s="133"/>
      <c r="AI904" s="133"/>
    </row>
    <row r="905" spans="1:35" ht="14">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33"/>
      <c r="AF905" s="133"/>
      <c r="AG905" s="133"/>
      <c r="AH905" s="133"/>
      <c r="AI905" s="133"/>
    </row>
    <row r="906" spans="1:35" ht="14">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33"/>
      <c r="AF906" s="133"/>
      <c r="AG906" s="133"/>
      <c r="AH906" s="133"/>
      <c r="AI906" s="133"/>
    </row>
    <row r="907" spans="1:35" ht="14">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33"/>
      <c r="AF907" s="133"/>
      <c r="AG907" s="133"/>
      <c r="AH907" s="133"/>
      <c r="AI907" s="133"/>
    </row>
    <row r="908" spans="1:35" ht="14">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33"/>
      <c r="AF908" s="133"/>
      <c r="AG908" s="133"/>
      <c r="AH908" s="133"/>
      <c r="AI908" s="133"/>
    </row>
    <row r="909" spans="1:35" ht="14">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33"/>
      <c r="AF909" s="133"/>
      <c r="AG909" s="133"/>
      <c r="AH909" s="133"/>
      <c r="AI909" s="133"/>
    </row>
    <row r="910" spans="1:35" ht="14">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33"/>
      <c r="AF910" s="133"/>
      <c r="AG910" s="133"/>
      <c r="AH910" s="133"/>
      <c r="AI910" s="133"/>
    </row>
    <row r="911" spans="1:35" ht="14">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33"/>
      <c r="AF911" s="133"/>
      <c r="AG911" s="133"/>
      <c r="AH911" s="133"/>
      <c r="AI911" s="133"/>
    </row>
    <row r="912" spans="1:35" ht="14">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33"/>
      <c r="AF912" s="133"/>
      <c r="AG912" s="133"/>
      <c r="AH912" s="133"/>
      <c r="AI912" s="133"/>
    </row>
    <row r="913" spans="1:35" ht="14">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33"/>
      <c r="AF913" s="133"/>
      <c r="AG913" s="133"/>
      <c r="AH913" s="133"/>
      <c r="AI913" s="133"/>
    </row>
    <row r="914" spans="1:35" ht="14">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33"/>
      <c r="AF914" s="133"/>
      <c r="AG914" s="133"/>
      <c r="AH914" s="133"/>
      <c r="AI914" s="133"/>
    </row>
    <row r="915" spans="1:35" ht="14">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33"/>
      <c r="AF915" s="133"/>
      <c r="AG915" s="133"/>
      <c r="AH915" s="133"/>
      <c r="AI915" s="133"/>
    </row>
    <row r="916" spans="1:35" ht="14">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33"/>
      <c r="AF916" s="133"/>
      <c r="AG916" s="133"/>
      <c r="AH916" s="133"/>
      <c r="AI916" s="133"/>
    </row>
    <row r="917" spans="1:35" ht="14">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33"/>
      <c r="AF917" s="133"/>
      <c r="AG917" s="133"/>
      <c r="AH917" s="133"/>
      <c r="AI917" s="133"/>
    </row>
    <row r="918" spans="1:35" ht="14">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33"/>
      <c r="AF918" s="133"/>
      <c r="AG918" s="133"/>
      <c r="AH918" s="133"/>
      <c r="AI918" s="133"/>
    </row>
    <row r="919" spans="1:35" ht="14">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33"/>
      <c r="AF919" s="133"/>
      <c r="AG919" s="133"/>
      <c r="AH919" s="133"/>
      <c r="AI919" s="133"/>
    </row>
    <row r="920" spans="1:35" ht="14">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33"/>
      <c r="AF920" s="133"/>
      <c r="AG920" s="133"/>
      <c r="AH920" s="133"/>
      <c r="AI920" s="133"/>
    </row>
    <row r="921" spans="1:35" ht="14">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33"/>
      <c r="AF921" s="133"/>
      <c r="AG921" s="133"/>
      <c r="AH921" s="133"/>
      <c r="AI921" s="133"/>
    </row>
    <row r="922" spans="1:35" ht="14">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33"/>
      <c r="AF922" s="133"/>
      <c r="AG922" s="133"/>
      <c r="AH922" s="133"/>
      <c r="AI922" s="133"/>
    </row>
    <row r="923" spans="1:35" ht="14">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33"/>
      <c r="AF923" s="133"/>
      <c r="AG923" s="133"/>
      <c r="AH923" s="133"/>
      <c r="AI923" s="133"/>
    </row>
    <row r="924" spans="1:35" ht="14">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33"/>
      <c r="AF924" s="133"/>
      <c r="AG924" s="133"/>
      <c r="AH924" s="133"/>
      <c r="AI924" s="133"/>
    </row>
    <row r="925" spans="1:35" ht="14">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33"/>
      <c r="AF925" s="133"/>
      <c r="AG925" s="133"/>
      <c r="AH925" s="133"/>
      <c r="AI925" s="133"/>
    </row>
    <row r="926" spans="1:35" ht="14">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33"/>
      <c r="AF926" s="133"/>
      <c r="AG926" s="133"/>
      <c r="AH926" s="133"/>
      <c r="AI926" s="133"/>
    </row>
    <row r="927" spans="1:35" ht="14">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33"/>
      <c r="AF927" s="133"/>
      <c r="AG927" s="133"/>
      <c r="AH927" s="133"/>
      <c r="AI927" s="133"/>
    </row>
    <row r="928" spans="1:35" ht="14">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33"/>
      <c r="AF928" s="133"/>
      <c r="AG928" s="133"/>
      <c r="AH928" s="133"/>
      <c r="AI928" s="133"/>
    </row>
    <row r="929" spans="1:35" ht="14">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33"/>
      <c r="AF929" s="133"/>
      <c r="AG929" s="133"/>
      <c r="AH929" s="133"/>
      <c r="AI929" s="133"/>
    </row>
    <row r="930" spans="1:35" ht="14">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33"/>
      <c r="AF930" s="133"/>
      <c r="AG930" s="133"/>
      <c r="AH930" s="133"/>
      <c r="AI930" s="133"/>
    </row>
    <row r="931" spans="1:35" ht="14">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33"/>
      <c r="AF931" s="133"/>
      <c r="AG931" s="133"/>
      <c r="AH931" s="133"/>
      <c r="AI931" s="133"/>
    </row>
    <row r="932" spans="1:35" ht="14">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33"/>
      <c r="AF932" s="133"/>
      <c r="AG932" s="133"/>
      <c r="AH932" s="133"/>
      <c r="AI932" s="133"/>
    </row>
    <row r="933" spans="1:35" ht="14">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33"/>
      <c r="AF933" s="133"/>
      <c r="AG933" s="133"/>
      <c r="AH933" s="133"/>
      <c r="AI933" s="133"/>
    </row>
    <row r="934" spans="1:35" ht="14">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33"/>
      <c r="AF934" s="133"/>
      <c r="AG934" s="133"/>
      <c r="AH934" s="133"/>
      <c r="AI934" s="133"/>
    </row>
    <row r="935" spans="1:35" ht="14">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33"/>
      <c r="AF935" s="133"/>
      <c r="AG935" s="133"/>
      <c r="AH935" s="133"/>
      <c r="AI935" s="133"/>
    </row>
    <row r="936" spans="1:35" ht="14">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33"/>
      <c r="AF936" s="133"/>
      <c r="AG936" s="133"/>
      <c r="AH936" s="133"/>
      <c r="AI936" s="133"/>
    </row>
    <row r="937" spans="1:35" ht="14">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33"/>
      <c r="AF937" s="133"/>
      <c r="AG937" s="133"/>
      <c r="AH937" s="133"/>
      <c r="AI937" s="133"/>
    </row>
    <row r="938" spans="1:35" ht="14">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33"/>
      <c r="AF938" s="133"/>
      <c r="AG938" s="133"/>
      <c r="AH938" s="133"/>
      <c r="AI938" s="133"/>
    </row>
    <row r="939" spans="1:35" ht="14">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33"/>
      <c r="AF939" s="133"/>
      <c r="AG939" s="133"/>
      <c r="AH939" s="133"/>
      <c r="AI939" s="133"/>
    </row>
    <row r="940" spans="1:35" ht="14">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33"/>
      <c r="AF940" s="133"/>
      <c r="AG940" s="133"/>
      <c r="AH940" s="133"/>
      <c r="AI940" s="133"/>
    </row>
    <row r="941" spans="1:35" ht="14">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33"/>
      <c r="AF941" s="133"/>
      <c r="AG941" s="133"/>
      <c r="AH941" s="133"/>
      <c r="AI941" s="133"/>
    </row>
    <row r="942" spans="1:35" ht="14">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33"/>
      <c r="AF942" s="133"/>
      <c r="AG942" s="133"/>
      <c r="AH942" s="133"/>
      <c r="AI942" s="133"/>
    </row>
    <row r="943" spans="1:35" ht="14">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33"/>
      <c r="AF943" s="133"/>
      <c r="AG943" s="133"/>
      <c r="AH943" s="133"/>
      <c r="AI943" s="133"/>
    </row>
    <row r="944" spans="1:35" ht="14">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33"/>
      <c r="AF944" s="133"/>
      <c r="AG944" s="133"/>
      <c r="AH944" s="133"/>
      <c r="AI944" s="133"/>
    </row>
    <row r="945" spans="1:35" ht="14">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33"/>
      <c r="AF945" s="133"/>
      <c r="AG945" s="133"/>
      <c r="AH945" s="133"/>
      <c r="AI945" s="133"/>
    </row>
    <row r="946" spans="1:35" ht="14">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33"/>
      <c r="AF946" s="133"/>
      <c r="AG946" s="133"/>
      <c r="AH946" s="133"/>
      <c r="AI946" s="133"/>
    </row>
    <row r="947" spans="1:35" ht="14">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33"/>
      <c r="AF947" s="133"/>
      <c r="AG947" s="133"/>
      <c r="AH947" s="133"/>
      <c r="AI947" s="133"/>
    </row>
    <row r="948" spans="1:35" ht="14">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33"/>
      <c r="AF948" s="133"/>
      <c r="AG948" s="133"/>
      <c r="AH948" s="133"/>
      <c r="AI948" s="133"/>
    </row>
    <row r="949" spans="1:35" ht="14">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33"/>
      <c r="AF949" s="133"/>
      <c r="AG949" s="133"/>
      <c r="AH949" s="133"/>
      <c r="AI949" s="133"/>
    </row>
    <row r="950" spans="1:35" ht="14">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33"/>
      <c r="AF950" s="133"/>
      <c r="AG950" s="133"/>
      <c r="AH950" s="133"/>
      <c r="AI950" s="133"/>
    </row>
    <row r="951" spans="1:35" ht="14">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33"/>
      <c r="AF951" s="133"/>
      <c r="AG951" s="133"/>
      <c r="AH951" s="133"/>
      <c r="AI951" s="133"/>
    </row>
    <row r="952" spans="1:35" ht="14">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33"/>
      <c r="AF952" s="133"/>
      <c r="AG952" s="133"/>
      <c r="AH952" s="133"/>
      <c r="AI952" s="133"/>
    </row>
    <row r="953" spans="1:35" ht="14">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33"/>
      <c r="AF953" s="133"/>
      <c r="AG953" s="133"/>
      <c r="AH953" s="133"/>
      <c r="AI953" s="133"/>
    </row>
    <row r="954" spans="1:35" ht="14">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33"/>
      <c r="AF954" s="133"/>
      <c r="AG954" s="133"/>
      <c r="AH954" s="133"/>
      <c r="AI954" s="133"/>
    </row>
    <row r="955" spans="1:35" ht="14">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33"/>
      <c r="AF955" s="133"/>
      <c r="AG955" s="133"/>
      <c r="AH955" s="133"/>
      <c r="AI955" s="133"/>
    </row>
    <row r="956" spans="1:35" ht="14">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33"/>
      <c r="AF956" s="133"/>
      <c r="AG956" s="133"/>
      <c r="AH956" s="133"/>
      <c r="AI956" s="133"/>
    </row>
    <row r="957" spans="1:35" ht="14">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33"/>
      <c r="AF957" s="133"/>
      <c r="AG957" s="133"/>
      <c r="AH957" s="133"/>
      <c r="AI957" s="133"/>
    </row>
    <row r="958" spans="1:35" ht="14">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33"/>
      <c r="AF958" s="133"/>
      <c r="AG958" s="133"/>
      <c r="AH958" s="133"/>
      <c r="AI958" s="133"/>
    </row>
    <row r="959" spans="1:35" ht="14">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33"/>
      <c r="AF959" s="133"/>
      <c r="AG959" s="133"/>
      <c r="AH959" s="133"/>
      <c r="AI959" s="133"/>
    </row>
    <row r="960" spans="1:35" ht="14">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33"/>
      <c r="AF960" s="133"/>
      <c r="AG960" s="133"/>
      <c r="AH960" s="133"/>
      <c r="AI960" s="133"/>
    </row>
    <row r="961" spans="1:35" ht="14">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33"/>
      <c r="AF961" s="133"/>
      <c r="AG961" s="133"/>
      <c r="AH961" s="133"/>
      <c r="AI961" s="133"/>
    </row>
    <row r="962" spans="1:35" ht="14">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33"/>
      <c r="AF962" s="133"/>
      <c r="AG962" s="133"/>
      <c r="AH962" s="133"/>
      <c r="AI962" s="133"/>
    </row>
    <row r="963" spans="1:35" ht="14">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33"/>
      <c r="AF963" s="133"/>
      <c r="AG963" s="133"/>
      <c r="AH963" s="133"/>
      <c r="AI963" s="133"/>
    </row>
    <row r="964" spans="1:35" ht="14">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33"/>
      <c r="AF964" s="133"/>
      <c r="AG964" s="133"/>
      <c r="AH964" s="133"/>
      <c r="AI964" s="133"/>
    </row>
    <row r="965" spans="1:35" ht="14">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33"/>
      <c r="AF965" s="133"/>
      <c r="AG965" s="133"/>
      <c r="AH965" s="133"/>
      <c r="AI965" s="133"/>
    </row>
    <row r="966" spans="1:35" ht="14">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c r="AD966" s="133"/>
      <c r="AE966" s="133"/>
      <c r="AF966" s="133"/>
      <c r="AG966" s="133"/>
      <c r="AH966" s="133"/>
      <c r="AI966" s="133"/>
    </row>
    <row r="967" spans="1:35">
      <c r="A967" s="70"/>
      <c r="B967" s="289"/>
      <c r="C967" s="292"/>
      <c r="D967" s="293"/>
      <c r="E967" s="294"/>
      <c r="F967" s="294"/>
      <c r="G967" s="294"/>
      <c r="H967" s="294"/>
      <c r="I967" s="160"/>
      <c r="J967" s="296"/>
      <c r="K967" s="296"/>
      <c r="L967" s="296"/>
      <c r="M967" s="296"/>
      <c r="N967" s="296"/>
      <c r="O967" s="296"/>
      <c r="P967" s="296"/>
      <c r="Q967" s="296"/>
      <c r="R967" s="296"/>
      <c r="S967" s="296"/>
      <c r="T967" s="296"/>
      <c r="U967" s="296"/>
      <c r="V967" s="296"/>
      <c r="W967" s="296"/>
      <c r="X967" s="296"/>
      <c r="Y967" s="296"/>
      <c r="Z967" s="296"/>
      <c r="AA967" s="296"/>
      <c r="AB967" s="296"/>
      <c r="AC967" s="296"/>
      <c r="AD967" s="296"/>
      <c r="AE967" s="296"/>
      <c r="AF967" s="296"/>
      <c r="AG967" s="296"/>
      <c r="AH967" s="296"/>
      <c r="AI967" s="70"/>
    </row>
    <row r="968" spans="1:35">
      <c r="A968" s="70"/>
      <c r="B968" s="289"/>
      <c r="C968" s="292"/>
      <c r="D968" s="293"/>
      <c r="E968" s="294"/>
      <c r="F968" s="294"/>
      <c r="G968" s="294"/>
      <c r="H968" s="294"/>
      <c r="I968" s="160"/>
      <c r="J968" s="296"/>
      <c r="K968" s="296"/>
      <c r="L968" s="296"/>
      <c r="M968" s="296"/>
      <c r="N968" s="296"/>
      <c r="O968" s="296"/>
      <c r="P968" s="296"/>
      <c r="Q968" s="296"/>
      <c r="R968" s="296"/>
      <c r="S968" s="296"/>
      <c r="T968" s="296"/>
      <c r="U968" s="296"/>
      <c r="V968" s="296"/>
      <c r="W968" s="296"/>
      <c r="X968" s="296"/>
      <c r="Y968" s="296"/>
      <c r="Z968" s="296"/>
      <c r="AA968" s="296"/>
      <c r="AB968" s="296"/>
      <c r="AC968" s="296"/>
      <c r="AD968" s="296"/>
      <c r="AE968" s="296"/>
      <c r="AF968" s="296"/>
      <c r="AG968" s="296"/>
      <c r="AH968" s="296"/>
      <c r="AI968" s="70"/>
    </row>
    <row r="969" spans="1:35">
      <c r="A969" s="70"/>
      <c r="B969" s="289"/>
      <c r="C969" s="292"/>
      <c r="D969" s="293"/>
      <c r="E969" s="294"/>
      <c r="F969" s="294"/>
      <c r="G969" s="294"/>
      <c r="H969" s="294"/>
      <c r="I969" s="160"/>
      <c r="J969" s="296"/>
      <c r="K969" s="296"/>
      <c r="L969" s="296"/>
      <c r="M969" s="296"/>
      <c r="N969" s="296"/>
      <c r="O969" s="296"/>
      <c r="P969" s="296"/>
      <c r="Q969" s="296"/>
      <c r="R969" s="296"/>
      <c r="S969" s="296"/>
      <c r="T969" s="296"/>
      <c r="U969" s="296"/>
      <c r="V969" s="296"/>
      <c r="W969" s="296"/>
      <c r="X969" s="296"/>
      <c r="Y969" s="296"/>
      <c r="Z969" s="296"/>
      <c r="AA969" s="296"/>
      <c r="AB969" s="296"/>
      <c r="AC969" s="296"/>
      <c r="AD969" s="296"/>
      <c r="AE969" s="296"/>
      <c r="AF969" s="296"/>
      <c r="AG969" s="296"/>
      <c r="AH969" s="296"/>
      <c r="AI969" s="70"/>
    </row>
    <row r="970" spans="1:35">
      <c r="A970" s="70"/>
      <c r="B970" s="289"/>
      <c r="C970" s="292"/>
      <c r="D970" s="293"/>
      <c r="E970" s="294"/>
      <c r="F970" s="294"/>
      <c r="G970" s="294"/>
      <c r="H970" s="294"/>
      <c r="I970" s="160"/>
      <c r="J970" s="296"/>
      <c r="K970" s="296"/>
      <c r="L970" s="296"/>
      <c r="M970" s="296"/>
      <c r="N970" s="296"/>
      <c r="O970" s="296"/>
      <c r="P970" s="296"/>
      <c r="Q970" s="296"/>
      <c r="R970" s="296"/>
      <c r="S970" s="296"/>
      <c r="T970" s="296"/>
      <c r="U970" s="296"/>
      <c r="V970" s="296"/>
      <c r="W970" s="296"/>
      <c r="X970" s="296"/>
      <c r="Y970" s="296"/>
      <c r="Z970" s="296"/>
      <c r="AA970" s="296"/>
      <c r="AB970" s="296"/>
      <c r="AC970" s="296"/>
      <c r="AD970" s="296"/>
      <c r="AE970" s="296"/>
      <c r="AF970" s="296"/>
      <c r="AG970" s="296"/>
      <c r="AH970" s="296"/>
      <c r="AI970" s="70"/>
    </row>
    <row r="971" spans="1:35">
      <c r="A971" s="70"/>
      <c r="B971" s="289"/>
      <c r="C971" s="292"/>
      <c r="D971" s="293"/>
      <c r="E971" s="294"/>
      <c r="F971" s="294"/>
      <c r="G971" s="294"/>
      <c r="H971" s="294"/>
      <c r="I971" s="160"/>
      <c r="J971" s="296"/>
      <c r="K971" s="296"/>
      <c r="L971" s="296"/>
      <c r="M971" s="296"/>
      <c r="N971" s="296"/>
      <c r="O971" s="296"/>
      <c r="P971" s="296"/>
      <c r="Q971" s="296"/>
      <c r="R971" s="296"/>
      <c r="S971" s="296"/>
      <c r="T971" s="296"/>
      <c r="U971" s="296"/>
      <c r="V971" s="296"/>
      <c r="W971" s="296"/>
      <c r="X971" s="296"/>
      <c r="Y971" s="296"/>
      <c r="Z971" s="296"/>
      <c r="AA971" s="296"/>
      <c r="AB971" s="296"/>
      <c r="AC971" s="296"/>
      <c r="AD971" s="296"/>
      <c r="AE971" s="296"/>
      <c r="AF971" s="296"/>
      <c r="AG971" s="296"/>
      <c r="AH971" s="296"/>
      <c r="AI971" s="70"/>
    </row>
    <row r="972" spans="1:35">
      <c r="A972" s="70"/>
      <c r="B972" s="289"/>
      <c r="C972" s="292"/>
      <c r="D972" s="293"/>
      <c r="E972" s="294"/>
      <c r="F972" s="294"/>
      <c r="G972" s="294"/>
      <c r="H972" s="294"/>
      <c r="I972" s="160"/>
      <c r="J972" s="296"/>
      <c r="K972" s="296"/>
      <c r="L972" s="296"/>
      <c r="M972" s="296"/>
      <c r="N972" s="296"/>
      <c r="O972" s="296"/>
      <c r="P972" s="296"/>
      <c r="Q972" s="296"/>
      <c r="R972" s="296"/>
      <c r="S972" s="296"/>
      <c r="T972" s="296"/>
      <c r="U972" s="296"/>
      <c r="V972" s="296"/>
      <c r="W972" s="296"/>
      <c r="X972" s="296"/>
      <c r="Y972" s="296"/>
      <c r="Z972" s="296"/>
      <c r="AA972" s="296"/>
      <c r="AB972" s="296"/>
      <c r="AC972" s="296"/>
      <c r="AD972" s="296"/>
      <c r="AE972" s="296"/>
      <c r="AF972" s="296"/>
      <c r="AG972" s="296"/>
      <c r="AH972" s="296"/>
      <c r="AI972" s="70"/>
    </row>
    <row r="973" spans="1:35">
      <c r="A973" s="70"/>
      <c r="B973" s="289"/>
      <c r="C973" s="292"/>
      <c r="D973" s="293"/>
      <c r="E973" s="294"/>
      <c r="F973" s="294"/>
      <c r="G973" s="294"/>
      <c r="H973" s="294"/>
      <c r="I973" s="160"/>
      <c r="J973" s="296"/>
      <c r="K973" s="296"/>
      <c r="L973" s="296"/>
      <c r="M973" s="296"/>
      <c r="N973" s="296"/>
      <c r="O973" s="296"/>
      <c r="P973" s="296"/>
      <c r="Q973" s="296"/>
      <c r="R973" s="296"/>
      <c r="S973" s="296"/>
      <c r="T973" s="296"/>
      <c r="U973" s="296"/>
      <c r="V973" s="296"/>
      <c r="W973" s="296"/>
      <c r="X973" s="296"/>
      <c r="Y973" s="296"/>
      <c r="Z973" s="296"/>
      <c r="AA973" s="296"/>
      <c r="AB973" s="296"/>
      <c r="AC973" s="296"/>
      <c r="AD973" s="296"/>
      <c r="AE973" s="296"/>
      <c r="AF973" s="296"/>
      <c r="AG973" s="296"/>
      <c r="AH973" s="296"/>
      <c r="AI973" s="70"/>
    </row>
    <row r="974" spans="1:35">
      <c r="A974" s="70"/>
      <c r="B974" s="289"/>
      <c r="C974" s="292"/>
      <c r="D974" s="293"/>
      <c r="E974" s="294"/>
      <c r="F974" s="294"/>
      <c r="G974" s="294"/>
      <c r="H974" s="294"/>
      <c r="I974" s="160"/>
      <c r="J974" s="296"/>
      <c r="K974" s="296"/>
      <c r="L974" s="296"/>
      <c r="M974" s="296"/>
      <c r="N974" s="296"/>
      <c r="O974" s="296"/>
      <c r="P974" s="296"/>
      <c r="Q974" s="296"/>
      <c r="R974" s="296"/>
      <c r="S974" s="296"/>
      <c r="T974" s="296"/>
      <c r="U974" s="296"/>
      <c r="V974" s="296"/>
      <c r="W974" s="296"/>
      <c r="X974" s="296"/>
      <c r="Y974" s="296"/>
      <c r="Z974" s="296"/>
      <c r="AA974" s="296"/>
      <c r="AB974" s="296"/>
      <c r="AC974" s="296"/>
      <c r="AD974" s="296"/>
      <c r="AE974" s="296"/>
      <c r="AF974" s="296"/>
      <c r="AG974" s="296"/>
      <c r="AH974" s="296"/>
      <c r="AI974" s="70"/>
    </row>
    <row r="975" spans="1:35">
      <c r="A975" s="70"/>
      <c r="B975" s="289"/>
      <c r="C975" s="292"/>
      <c r="D975" s="293"/>
      <c r="E975" s="294"/>
      <c r="F975" s="294"/>
      <c r="G975" s="294"/>
      <c r="H975" s="294"/>
      <c r="I975" s="160"/>
      <c r="J975" s="296"/>
      <c r="K975" s="296"/>
      <c r="L975" s="296"/>
      <c r="M975" s="296"/>
      <c r="N975" s="296"/>
      <c r="O975" s="296"/>
      <c r="P975" s="296"/>
      <c r="Q975" s="296"/>
      <c r="R975" s="296"/>
      <c r="S975" s="296"/>
      <c r="T975" s="296"/>
      <c r="U975" s="296"/>
      <c r="V975" s="296"/>
      <c r="W975" s="296"/>
      <c r="X975" s="296"/>
      <c r="Y975" s="296"/>
      <c r="Z975" s="296"/>
      <c r="AA975" s="296"/>
      <c r="AB975" s="296"/>
      <c r="AC975" s="296"/>
      <c r="AD975" s="296"/>
      <c r="AE975" s="296"/>
      <c r="AF975" s="296"/>
      <c r="AG975" s="296"/>
      <c r="AH975" s="296"/>
      <c r="AI975" s="70"/>
    </row>
    <row r="976" spans="1:35">
      <c r="A976" s="70"/>
      <c r="B976" s="289"/>
      <c r="C976" s="292"/>
      <c r="D976" s="293"/>
      <c r="E976" s="294"/>
      <c r="F976" s="294"/>
      <c r="G976" s="294"/>
      <c r="H976" s="294"/>
      <c r="I976" s="160"/>
      <c r="J976" s="296"/>
      <c r="K976" s="296"/>
      <c r="L976" s="296"/>
      <c r="M976" s="296"/>
      <c r="N976" s="296"/>
      <c r="O976" s="296"/>
      <c r="P976" s="296"/>
      <c r="Q976" s="296"/>
      <c r="R976" s="296"/>
      <c r="S976" s="296"/>
      <c r="T976" s="296"/>
      <c r="U976" s="296"/>
      <c r="V976" s="296"/>
      <c r="W976" s="296"/>
      <c r="X976" s="296"/>
      <c r="Y976" s="296"/>
      <c r="Z976" s="296"/>
      <c r="AA976" s="296"/>
      <c r="AB976" s="296"/>
      <c r="AC976" s="296"/>
      <c r="AD976" s="296"/>
      <c r="AE976" s="296"/>
      <c r="AF976" s="296"/>
      <c r="AG976" s="296"/>
      <c r="AH976" s="296"/>
      <c r="AI976" s="70"/>
    </row>
    <row r="977" spans="1:35">
      <c r="A977" s="70"/>
      <c r="B977" s="289"/>
      <c r="C977" s="292"/>
      <c r="D977" s="293"/>
      <c r="E977" s="294"/>
      <c r="F977" s="294"/>
      <c r="G977" s="294"/>
      <c r="H977" s="294"/>
      <c r="I977" s="160"/>
      <c r="J977" s="296"/>
      <c r="K977" s="296"/>
      <c r="L977" s="296"/>
      <c r="M977" s="296"/>
      <c r="N977" s="296"/>
      <c r="O977" s="296"/>
      <c r="P977" s="296"/>
      <c r="Q977" s="296"/>
      <c r="R977" s="296"/>
      <c r="S977" s="296"/>
      <c r="T977" s="296"/>
      <c r="U977" s="296"/>
      <c r="V977" s="296"/>
      <c r="W977" s="296"/>
      <c r="X977" s="296"/>
      <c r="Y977" s="296"/>
      <c r="Z977" s="296"/>
      <c r="AA977" s="296"/>
      <c r="AB977" s="296"/>
      <c r="AC977" s="296"/>
      <c r="AD977" s="296"/>
      <c r="AE977" s="296"/>
      <c r="AF977" s="296"/>
      <c r="AG977" s="296"/>
      <c r="AH977" s="296"/>
      <c r="AI977" s="70"/>
    </row>
    <row r="978" spans="1:35">
      <c r="A978" s="70"/>
      <c r="B978" s="289"/>
      <c r="C978" s="292"/>
      <c r="D978" s="293"/>
      <c r="E978" s="294"/>
      <c r="F978" s="294"/>
      <c r="G978" s="294"/>
      <c r="H978" s="294"/>
      <c r="I978" s="160"/>
      <c r="J978" s="296"/>
      <c r="K978" s="296"/>
      <c r="L978" s="296"/>
      <c r="M978" s="296"/>
      <c r="N978" s="296"/>
      <c r="O978" s="296"/>
      <c r="P978" s="296"/>
      <c r="Q978" s="296"/>
      <c r="R978" s="296"/>
      <c r="S978" s="296"/>
      <c r="T978" s="296"/>
      <c r="U978" s="296"/>
      <c r="V978" s="296"/>
      <c r="W978" s="296"/>
      <c r="X978" s="296"/>
      <c r="Y978" s="296"/>
      <c r="Z978" s="296"/>
      <c r="AA978" s="296"/>
      <c r="AB978" s="296"/>
      <c r="AC978" s="296"/>
      <c r="AD978" s="296"/>
      <c r="AE978" s="296"/>
      <c r="AF978" s="296"/>
      <c r="AG978" s="296"/>
      <c r="AH978" s="296"/>
      <c r="AI978" s="70"/>
    </row>
    <row r="979" spans="1:35">
      <c r="A979" s="70"/>
      <c r="B979" s="289"/>
      <c r="C979" s="292"/>
      <c r="D979" s="293"/>
      <c r="E979" s="294"/>
      <c r="F979" s="294"/>
      <c r="G979" s="294"/>
      <c r="H979" s="294"/>
      <c r="I979" s="160"/>
      <c r="J979" s="296"/>
      <c r="K979" s="296"/>
      <c r="L979" s="296"/>
      <c r="M979" s="296"/>
      <c r="N979" s="296"/>
      <c r="O979" s="296"/>
      <c r="P979" s="296"/>
      <c r="Q979" s="296"/>
      <c r="R979" s="296"/>
      <c r="S979" s="296"/>
      <c r="T979" s="296"/>
      <c r="U979" s="296"/>
      <c r="V979" s="296"/>
      <c r="W979" s="296"/>
      <c r="X979" s="296"/>
      <c r="Y979" s="296"/>
      <c r="Z979" s="296"/>
      <c r="AA979" s="296"/>
      <c r="AB979" s="296"/>
      <c r="AC979" s="296"/>
      <c r="AD979" s="296"/>
      <c r="AE979" s="296"/>
      <c r="AF979" s="296"/>
      <c r="AG979" s="296"/>
      <c r="AH979" s="296"/>
      <c r="AI979" s="70"/>
    </row>
    <row r="980" spans="1:35">
      <c r="A980" s="70"/>
      <c r="B980" s="289"/>
      <c r="C980" s="292"/>
      <c r="D980" s="293"/>
      <c r="E980" s="294"/>
      <c r="F980" s="294"/>
      <c r="G980" s="294"/>
      <c r="H980" s="294"/>
      <c r="I980" s="160"/>
      <c r="J980" s="296"/>
      <c r="K980" s="296"/>
      <c r="L980" s="296"/>
      <c r="M980" s="296"/>
      <c r="N980" s="296"/>
      <c r="O980" s="296"/>
      <c r="P980" s="296"/>
      <c r="Q980" s="296"/>
      <c r="R980" s="296"/>
      <c r="S980" s="296"/>
      <c r="T980" s="296"/>
      <c r="U980" s="296"/>
      <c r="V980" s="296"/>
      <c r="W980" s="296"/>
      <c r="X980" s="296"/>
      <c r="Y980" s="296"/>
      <c r="Z980" s="296"/>
      <c r="AA980" s="296"/>
      <c r="AB980" s="296"/>
      <c r="AC980" s="296"/>
      <c r="AD980" s="296"/>
      <c r="AE980" s="296"/>
      <c r="AF980" s="296"/>
      <c r="AG980" s="296"/>
      <c r="AH980" s="296"/>
      <c r="AI980" s="70"/>
    </row>
    <row r="981" spans="1:35">
      <c r="A981" s="70"/>
      <c r="B981" s="289"/>
      <c r="C981" s="292"/>
      <c r="D981" s="293"/>
      <c r="E981" s="294"/>
      <c r="F981" s="294"/>
      <c r="G981" s="294"/>
      <c r="H981" s="294"/>
      <c r="I981" s="160"/>
      <c r="J981" s="296"/>
      <c r="K981" s="296"/>
      <c r="L981" s="296"/>
      <c r="M981" s="296"/>
      <c r="N981" s="296"/>
      <c r="O981" s="296"/>
      <c r="P981" s="296"/>
      <c r="Q981" s="296"/>
      <c r="R981" s="296"/>
      <c r="S981" s="296"/>
      <c r="T981" s="296"/>
      <c r="U981" s="296"/>
      <c r="V981" s="296"/>
      <c r="W981" s="296"/>
      <c r="X981" s="296"/>
      <c r="Y981" s="296"/>
      <c r="Z981" s="296"/>
      <c r="AA981" s="296"/>
      <c r="AB981" s="296"/>
      <c r="AC981" s="296"/>
      <c r="AD981" s="296"/>
      <c r="AE981" s="296"/>
      <c r="AF981" s="296"/>
      <c r="AG981" s="296"/>
      <c r="AH981" s="296"/>
      <c r="AI981" s="70"/>
    </row>
    <row r="982" spans="1:35">
      <c r="A982" s="70"/>
      <c r="B982" s="289"/>
      <c r="C982" s="292"/>
      <c r="D982" s="293"/>
      <c r="E982" s="294"/>
      <c r="F982" s="294"/>
      <c r="G982" s="294"/>
      <c r="H982" s="294"/>
      <c r="I982" s="160"/>
      <c r="J982" s="296"/>
      <c r="K982" s="296"/>
      <c r="L982" s="296"/>
      <c r="M982" s="296"/>
      <c r="N982" s="296"/>
      <c r="O982" s="296"/>
      <c r="P982" s="296"/>
      <c r="Q982" s="296"/>
      <c r="R982" s="296"/>
      <c r="S982" s="296"/>
      <c r="T982" s="296"/>
      <c r="U982" s="296"/>
      <c r="V982" s="296"/>
      <c r="W982" s="296"/>
      <c r="X982" s="296"/>
      <c r="Y982" s="296"/>
      <c r="Z982" s="296"/>
      <c r="AA982" s="296"/>
      <c r="AB982" s="296"/>
      <c r="AC982" s="296"/>
      <c r="AD982" s="296"/>
      <c r="AE982" s="296"/>
      <c r="AF982" s="296"/>
      <c r="AG982" s="296"/>
      <c r="AH982" s="296"/>
      <c r="AI982" s="70"/>
    </row>
    <row r="983" spans="1:35">
      <c r="A983" s="70"/>
      <c r="B983" s="289"/>
      <c r="C983" s="292"/>
      <c r="D983" s="293"/>
      <c r="E983" s="294"/>
      <c r="F983" s="294"/>
      <c r="G983" s="294"/>
      <c r="H983" s="294"/>
      <c r="I983" s="160"/>
      <c r="J983" s="296"/>
      <c r="K983" s="296"/>
      <c r="L983" s="296"/>
      <c r="M983" s="296"/>
      <c r="N983" s="296"/>
      <c r="O983" s="296"/>
      <c r="P983" s="296"/>
      <c r="Q983" s="296"/>
      <c r="R983" s="296"/>
      <c r="S983" s="296"/>
      <c r="T983" s="296"/>
      <c r="U983" s="296"/>
      <c r="V983" s="296"/>
      <c r="W983" s="296"/>
      <c r="X983" s="296"/>
      <c r="Y983" s="296"/>
      <c r="Z983" s="296"/>
      <c r="AA983" s="296"/>
      <c r="AB983" s="296"/>
      <c r="AC983" s="296"/>
      <c r="AD983" s="296"/>
      <c r="AE983" s="296"/>
      <c r="AF983" s="296"/>
      <c r="AG983" s="296"/>
      <c r="AH983" s="296"/>
      <c r="AI983" s="70"/>
    </row>
    <row r="984" spans="1:35">
      <c r="A984" s="70"/>
      <c r="B984" s="289"/>
      <c r="C984" s="292"/>
      <c r="D984" s="293"/>
      <c r="E984" s="294"/>
      <c r="F984" s="294"/>
      <c r="G984" s="294"/>
      <c r="H984" s="294"/>
      <c r="I984" s="160"/>
      <c r="J984" s="296"/>
      <c r="K984" s="296"/>
      <c r="L984" s="296"/>
      <c r="M984" s="296"/>
      <c r="N984" s="296"/>
      <c r="O984" s="296"/>
      <c r="P984" s="296"/>
      <c r="Q984" s="296"/>
      <c r="R984" s="296"/>
      <c r="S984" s="296"/>
      <c r="T984" s="296"/>
      <c r="U984" s="296"/>
      <c r="V984" s="296"/>
      <c r="W984" s="296"/>
      <c r="X984" s="296"/>
      <c r="Y984" s="296"/>
      <c r="Z984" s="296"/>
      <c r="AA984" s="296"/>
      <c r="AB984" s="296"/>
      <c r="AC984" s="296"/>
      <c r="AD984" s="296"/>
      <c r="AE984" s="296"/>
      <c r="AF984" s="296"/>
      <c r="AG984" s="296"/>
      <c r="AH984" s="296"/>
      <c r="AI984" s="70"/>
    </row>
    <row r="985" spans="1:35">
      <c r="A985" s="70"/>
      <c r="B985" s="289"/>
      <c r="C985" s="292"/>
      <c r="D985" s="293"/>
      <c r="E985" s="294"/>
      <c r="F985" s="294"/>
      <c r="G985" s="294"/>
      <c r="H985" s="294"/>
      <c r="I985" s="160"/>
      <c r="J985" s="296"/>
      <c r="K985" s="296"/>
      <c r="L985" s="296"/>
      <c r="M985" s="296"/>
      <c r="N985" s="296"/>
      <c r="O985" s="296"/>
      <c r="P985" s="296"/>
      <c r="Q985" s="296"/>
      <c r="R985" s="296"/>
      <c r="S985" s="296"/>
      <c r="T985" s="296"/>
      <c r="U985" s="296"/>
      <c r="V985" s="296"/>
      <c r="W985" s="296"/>
      <c r="X985" s="296"/>
      <c r="Y985" s="296"/>
      <c r="Z985" s="296"/>
      <c r="AA985" s="296"/>
      <c r="AB985" s="296"/>
      <c r="AC985" s="296"/>
      <c r="AD985" s="296"/>
      <c r="AE985" s="296"/>
      <c r="AF985" s="296"/>
      <c r="AG985" s="296"/>
      <c r="AH985" s="296"/>
      <c r="AI985" s="70"/>
    </row>
    <row r="986" spans="1:35">
      <c r="A986" s="70"/>
      <c r="B986" s="289"/>
      <c r="C986" s="292"/>
      <c r="D986" s="293"/>
      <c r="E986" s="294"/>
      <c r="F986" s="294"/>
      <c r="G986" s="294"/>
      <c r="H986" s="294"/>
      <c r="I986" s="160"/>
      <c r="J986" s="296"/>
      <c r="K986" s="296"/>
      <c r="L986" s="296"/>
      <c r="M986" s="296"/>
      <c r="N986" s="296"/>
      <c r="O986" s="296"/>
      <c r="P986" s="296"/>
      <c r="Q986" s="296"/>
      <c r="R986" s="296"/>
      <c r="S986" s="296"/>
      <c r="T986" s="296"/>
      <c r="U986" s="296"/>
      <c r="V986" s="296"/>
      <c r="W986" s="296"/>
      <c r="X986" s="296"/>
      <c r="Y986" s="296"/>
      <c r="Z986" s="296"/>
      <c r="AA986" s="296"/>
      <c r="AB986" s="296"/>
      <c r="AC986" s="296"/>
      <c r="AD986" s="296"/>
      <c r="AE986" s="296"/>
      <c r="AF986" s="296"/>
      <c r="AG986" s="296"/>
      <c r="AH986" s="296"/>
      <c r="AI986" s="70"/>
    </row>
    <row r="987" spans="1:35">
      <c r="A987" s="70"/>
      <c r="B987" s="289"/>
      <c r="C987" s="292"/>
      <c r="D987" s="293"/>
      <c r="E987" s="294"/>
      <c r="F987" s="294"/>
      <c r="G987" s="294"/>
      <c r="H987" s="294"/>
      <c r="I987" s="160"/>
      <c r="J987" s="296"/>
      <c r="K987" s="296"/>
      <c r="L987" s="296"/>
      <c r="M987" s="296"/>
      <c r="N987" s="296"/>
      <c r="O987" s="296"/>
      <c r="P987" s="296"/>
      <c r="Q987" s="296"/>
      <c r="R987" s="296"/>
      <c r="S987" s="296"/>
      <c r="T987" s="296"/>
      <c r="U987" s="296"/>
      <c r="V987" s="296"/>
      <c r="W987" s="296"/>
      <c r="X987" s="296"/>
      <c r="Y987" s="296"/>
      <c r="Z987" s="296"/>
      <c r="AA987" s="296"/>
      <c r="AB987" s="296"/>
      <c r="AC987" s="296"/>
      <c r="AD987" s="296"/>
      <c r="AE987" s="296"/>
      <c r="AF987" s="296"/>
      <c r="AG987" s="296"/>
      <c r="AH987" s="296"/>
      <c r="AI987" s="70"/>
    </row>
    <row r="988" spans="1:35">
      <c r="A988" s="70"/>
      <c r="B988" s="289"/>
      <c r="C988" s="292"/>
      <c r="D988" s="293"/>
      <c r="E988" s="294"/>
      <c r="F988" s="294"/>
      <c r="G988" s="294"/>
      <c r="H988" s="294"/>
      <c r="I988" s="160"/>
      <c r="J988" s="296"/>
      <c r="K988" s="296"/>
      <c r="L988" s="296"/>
      <c r="M988" s="296"/>
      <c r="N988" s="296"/>
      <c r="O988" s="296"/>
      <c r="P988" s="296"/>
      <c r="Q988" s="296"/>
      <c r="R988" s="296"/>
      <c r="S988" s="296"/>
      <c r="T988" s="296"/>
      <c r="U988" s="296"/>
      <c r="V988" s="296"/>
      <c r="W988" s="296"/>
      <c r="X988" s="296"/>
      <c r="Y988" s="296"/>
      <c r="Z988" s="296"/>
      <c r="AA988" s="296"/>
      <c r="AB988" s="296"/>
      <c r="AC988" s="296"/>
      <c r="AD988" s="296"/>
      <c r="AE988" s="296"/>
      <c r="AF988" s="296"/>
      <c r="AG988" s="296"/>
      <c r="AH988" s="296"/>
      <c r="AI988" s="70"/>
    </row>
    <row r="989" spans="1:35">
      <c r="A989" s="70"/>
      <c r="B989" s="289"/>
      <c r="C989" s="292"/>
      <c r="D989" s="293"/>
      <c r="E989" s="294"/>
      <c r="F989" s="294"/>
      <c r="G989" s="294"/>
      <c r="H989" s="294"/>
      <c r="I989" s="160"/>
      <c r="J989" s="296"/>
      <c r="K989" s="296"/>
      <c r="L989" s="296"/>
      <c r="M989" s="296"/>
      <c r="N989" s="296"/>
      <c r="O989" s="296"/>
      <c r="P989" s="296"/>
      <c r="Q989" s="296"/>
      <c r="R989" s="296"/>
      <c r="S989" s="296"/>
      <c r="T989" s="296"/>
      <c r="U989" s="296"/>
      <c r="V989" s="296"/>
      <c r="W989" s="296"/>
      <c r="X989" s="296"/>
      <c r="Y989" s="296"/>
      <c r="Z989" s="296"/>
      <c r="AA989" s="296"/>
      <c r="AB989" s="296"/>
      <c r="AC989" s="296"/>
      <c r="AD989" s="296"/>
      <c r="AE989" s="296"/>
      <c r="AF989" s="296"/>
      <c r="AG989" s="296"/>
      <c r="AH989" s="296"/>
      <c r="AI989" s="70"/>
    </row>
    <row r="990" spans="1:35">
      <c r="A990" s="70"/>
      <c r="B990" s="289"/>
      <c r="C990" s="292"/>
      <c r="D990" s="293"/>
      <c r="E990" s="294"/>
      <c r="F990" s="294"/>
      <c r="G990" s="294"/>
      <c r="H990" s="294"/>
      <c r="I990" s="160"/>
      <c r="J990" s="296"/>
      <c r="K990" s="296"/>
      <c r="L990" s="296"/>
      <c r="M990" s="296"/>
      <c r="N990" s="296"/>
      <c r="O990" s="296"/>
      <c r="P990" s="296"/>
      <c r="Q990" s="296"/>
      <c r="R990" s="296"/>
      <c r="S990" s="296"/>
      <c r="T990" s="296"/>
      <c r="U990" s="296"/>
      <c r="V990" s="296"/>
      <c r="W990" s="296"/>
      <c r="X990" s="296"/>
      <c r="Y990" s="296"/>
      <c r="Z990" s="296"/>
      <c r="AA990" s="296"/>
      <c r="AB990" s="296"/>
      <c r="AC990" s="296"/>
      <c r="AD990" s="296"/>
      <c r="AE990" s="296"/>
      <c r="AF990" s="296"/>
      <c r="AG990" s="296"/>
      <c r="AH990" s="296"/>
      <c r="AI990" s="70"/>
    </row>
    <row r="991" spans="1:35">
      <c r="A991" s="70"/>
      <c r="B991" s="289"/>
      <c r="C991" s="292"/>
      <c r="D991" s="293"/>
      <c r="E991" s="294"/>
      <c r="F991" s="294"/>
      <c r="G991" s="294"/>
      <c r="H991" s="294"/>
      <c r="I991" s="160"/>
      <c r="J991" s="296"/>
      <c r="K991" s="296"/>
      <c r="L991" s="296"/>
      <c r="M991" s="296"/>
      <c r="N991" s="296"/>
      <c r="O991" s="296"/>
      <c r="P991" s="296"/>
      <c r="Q991" s="296"/>
      <c r="R991" s="296"/>
      <c r="S991" s="296"/>
      <c r="T991" s="296"/>
      <c r="U991" s="296"/>
      <c r="V991" s="296"/>
      <c r="W991" s="296"/>
      <c r="X991" s="296"/>
      <c r="Y991" s="296"/>
      <c r="Z991" s="296"/>
      <c r="AA991" s="296"/>
      <c r="AB991" s="296"/>
      <c r="AC991" s="296"/>
      <c r="AD991" s="296"/>
      <c r="AE991" s="296"/>
      <c r="AF991" s="296"/>
      <c r="AG991" s="296"/>
      <c r="AH991" s="296"/>
      <c r="AI991" s="70"/>
    </row>
    <row r="992" spans="1:35">
      <c r="A992" s="70"/>
      <c r="B992" s="289"/>
      <c r="C992" s="292"/>
      <c r="D992" s="293"/>
      <c r="E992" s="294"/>
      <c r="F992" s="294"/>
      <c r="G992" s="294"/>
      <c r="H992" s="294"/>
      <c r="I992" s="160"/>
      <c r="J992" s="296"/>
      <c r="K992" s="296"/>
      <c r="L992" s="296"/>
      <c r="M992" s="296"/>
      <c r="N992" s="296"/>
      <c r="O992" s="296"/>
      <c r="P992" s="296"/>
      <c r="Q992" s="296"/>
      <c r="R992" s="296"/>
      <c r="S992" s="296"/>
      <c r="T992" s="296"/>
      <c r="U992" s="296"/>
      <c r="V992" s="296"/>
      <c r="W992" s="296"/>
      <c r="X992" s="296"/>
      <c r="Y992" s="296"/>
      <c r="Z992" s="296"/>
      <c r="AA992" s="296"/>
      <c r="AB992" s="296"/>
      <c r="AC992" s="296"/>
      <c r="AD992" s="296"/>
      <c r="AE992" s="296"/>
      <c r="AF992" s="296"/>
      <c r="AG992" s="296"/>
      <c r="AH992" s="296"/>
      <c r="AI992" s="70"/>
    </row>
    <row r="993" spans="1:35">
      <c r="A993" s="70"/>
      <c r="B993" s="289"/>
      <c r="C993" s="292"/>
      <c r="D993" s="293"/>
      <c r="E993" s="294"/>
      <c r="F993" s="294"/>
      <c r="G993" s="294"/>
      <c r="H993" s="294"/>
      <c r="I993" s="160"/>
      <c r="J993" s="296"/>
      <c r="K993" s="296"/>
      <c r="L993" s="296"/>
      <c r="M993" s="296"/>
      <c r="N993" s="296"/>
      <c r="O993" s="296"/>
      <c r="P993" s="296"/>
      <c r="Q993" s="296"/>
      <c r="R993" s="296"/>
      <c r="S993" s="296"/>
      <c r="T993" s="296"/>
      <c r="U993" s="296"/>
      <c r="V993" s="296"/>
      <c r="W993" s="296"/>
      <c r="X993" s="296"/>
      <c r="Y993" s="296"/>
      <c r="Z993" s="296"/>
      <c r="AA993" s="296"/>
      <c r="AB993" s="296"/>
      <c r="AC993" s="296"/>
      <c r="AD993" s="296"/>
      <c r="AE993" s="296"/>
      <c r="AF993" s="296"/>
      <c r="AG993" s="296"/>
      <c r="AH993" s="296"/>
      <c r="AI993" s="70"/>
    </row>
    <row r="994" spans="1:35">
      <c r="A994" s="70"/>
      <c r="B994" s="289"/>
      <c r="C994" s="292"/>
      <c r="D994" s="293"/>
      <c r="E994" s="294"/>
      <c r="F994" s="294"/>
      <c r="G994" s="294"/>
      <c r="H994" s="294"/>
      <c r="I994" s="160"/>
      <c r="J994" s="296"/>
      <c r="K994" s="296"/>
      <c r="L994" s="296"/>
      <c r="M994" s="296"/>
      <c r="N994" s="296"/>
      <c r="O994" s="296"/>
      <c r="P994" s="296"/>
      <c r="Q994" s="296"/>
      <c r="R994" s="296"/>
      <c r="S994" s="296"/>
      <c r="T994" s="296"/>
      <c r="U994" s="296"/>
      <c r="V994" s="296"/>
      <c r="W994" s="296"/>
      <c r="X994" s="296"/>
      <c r="Y994" s="296"/>
      <c r="Z994" s="296"/>
      <c r="AA994" s="296"/>
      <c r="AB994" s="296"/>
      <c r="AC994" s="296"/>
      <c r="AD994" s="296"/>
      <c r="AE994" s="296"/>
      <c r="AF994" s="296"/>
      <c r="AG994" s="296"/>
      <c r="AH994" s="296"/>
      <c r="AI994" s="70"/>
    </row>
    <row r="995" spans="1:35">
      <c r="A995" s="70"/>
      <c r="B995" s="289"/>
      <c r="C995" s="292"/>
      <c r="D995" s="293"/>
      <c r="E995" s="294"/>
      <c r="F995" s="294"/>
      <c r="G995" s="294"/>
      <c r="H995" s="294"/>
      <c r="I995" s="160"/>
      <c r="J995" s="296"/>
      <c r="K995" s="296"/>
      <c r="L995" s="296"/>
      <c r="M995" s="296"/>
      <c r="N995" s="296"/>
      <c r="O995" s="296"/>
      <c r="P995" s="296"/>
      <c r="Q995" s="296"/>
      <c r="R995" s="296"/>
      <c r="S995" s="296"/>
      <c r="T995" s="296"/>
      <c r="U995" s="296"/>
      <c r="V995" s="296"/>
      <c r="W995" s="296"/>
      <c r="X995" s="296"/>
      <c r="Y995" s="296"/>
      <c r="Z995" s="296"/>
      <c r="AA995" s="296"/>
      <c r="AB995" s="296"/>
      <c r="AC995" s="296"/>
      <c r="AD995" s="296"/>
      <c r="AE995" s="296"/>
      <c r="AF995" s="296"/>
      <c r="AG995" s="296"/>
      <c r="AH995" s="296"/>
      <c r="AI995" s="70"/>
    </row>
    <row r="996" spans="1:35">
      <c r="A996" s="70"/>
      <c r="B996" s="289"/>
      <c r="C996" s="292"/>
      <c r="D996" s="293"/>
      <c r="E996" s="294"/>
      <c r="F996" s="294"/>
      <c r="G996" s="294"/>
      <c r="H996" s="294"/>
      <c r="I996" s="160"/>
      <c r="J996" s="296"/>
      <c r="K996" s="296"/>
      <c r="L996" s="296"/>
      <c r="M996" s="296"/>
      <c r="N996" s="296"/>
      <c r="O996" s="296"/>
      <c r="P996" s="296"/>
      <c r="Q996" s="296"/>
      <c r="R996" s="296"/>
      <c r="S996" s="296"/>
      <c r="T996" s="296"/>
      <c r="U996" s="296"/>
      <c r="V996" s="296"/>
      <c r="W996" s="296"/>
      <c r="X996" s="296"/>
      <c r="Y996" s="296"/>
      <c r="Z996" s="296"/>
      <c r="AA996" s="296"/>
      <c r="AB996" s="296"/>
      <c r="AC996" s="296"/>
      <c r="AD996" s="296"/>
      <c r="AE996" s="296"/>
      <c r="AF996" s="296"/>
      <c r="AG996" s="296"/>
      <c r="AH996" s="296"/>
      <c r="AI996" s="70"/>
    </row>
    <row r="997" spans="1:35">
      <c r="A997" s="70"/>
      <c r="B997" s="289"/>
      <c r="C997" s="292"/>
      <c r="D997" s="293"/>
      <c r="E997" s="294"/>
      <c r="F997" s="294"/>
      <c r="G997" s="294"/>
      <c r="H997" s="294"/>
      <c r="I997" s="160"/>
      <c r="J997" s="296"/>
      <c r="K997" s="296"/>
      <c r="L997" s="296"/>
      <c r="M997" s="296"/>
      <c r="N997" s="296"/>
      <c r="O997" s="296"/>
      <c r="P997" s="296"/>
      <c r="Q997" s="296"/>
      <c r="R997" s="296"/>
      <c r="S997" s="296"/>
      <c r="T997" s="296"/>
      <c r="U997" s="296"/>
      <c r="V997" s="296"/>
      <c r="W997" s="296"/>
      <c r="X997" s="296"/>
      <c r="Y997" s="296"/>
      <c r="Z997" s="296"/>
      <c r="AA997" s="296"/>
      <c r="AB997" s="296"/>
      <c r="AC997" s="296"/>
      <c r="AD997" s="296"/>
      <c r="AE997" s="296"/>
      <c r="AF997" s="296"/>
      <c r="AG997" s="296"/>
      <c r="AH997" s="296"/>
      <c r="AI997" s="70"/>
    </row>
    <row r="998" spans="1:35">
      <c r="A998" s="70"/>
      <c r="B998" s="289"/>
      <c r="C998" s="292"/>
      <c r="D998" s="293"/>
      <c r="E998" s="294"/>
      <c r="F998" s="294"/>
      <c r="G998" s="294"/>
      <c r="H998" s="294"/>
      <c r="I998" s="160"/>
      <c r="J998" s="296"/>
      <c r="K998" s="296"/>
      <c r="L998" s="296"/>
      <c r="M998" s="296"/>
      <c r="N998" s="296"/>
      <c r="O998" s="296"/>
      <c r="P998" s="296"/>
      <c r="Q998" s="296"/>
      <c r="R998" s="296"/>
      <c r="S998" s="296"/>
      <c r="T998" s="296"/>
      <c r="U998" s="296"/>
      <c r="V998" s="296"/>
      <c r="W998" s="296"/>
      <c r="X998" s="296"/>
      <c r="Y998" s="296"/>
      <c r="Z998" s="296"/>
      <c r="AA998" s="296"/>
      <c r="AB998" s="296"/>
      <c r="AC998" s="296"/>
      <c r="AD998" s="296"/>
      <c r="AE998" s="296"/>
      <c r="AF998" s="296"/>
      <c r="AG998" s="296"/>
      <c r="AH998" s="296"/>
      <c r="AI998" s="70"/>
    </row>
    <row r="999" spans="1:35">
      <c r="A999" s="70"/>
      <c r="B999" s="289"/>
      <c r="C999" s="292"/>
      <c r="D999" s="293"/>
      <c r="E999" s="294"/>
      <c r="F999" s="294"/>
      <c r="G999" s="294"/>
      <c r="H999" s="294"/>
      <c r="I999" s="160"/>
      <c r="J999" s="296"/>
      <c r="K999" s="296"/>
      <c r="L999" s="296"/>
      <c r="M999" s="296"/>
      <c r="N999" s="296"/>
      <c r="O999" s="296"/>
      <c r="P999" s="296"/>
      <c r="Q999" s="296"/>
      <c r="R999" s="296"/>
      <c r="S999" s="296"/>
      <c r="T999" s="296"/>
      <c r="U999" s="296"/>
      <c r="V999" s="296"/>
      <c r="W999" s="296"/>
      <c r="X999" s="296"/>
      <c r="Y999" s="296"/>
      <c r="Z999" s="296"/>
      <c r="AA999" s="296"/>
      <c r="AB999" s="296"/>
      <c r="AC999" s="296"/>
      <c r="AD999" s="296"/>
      <c r="AE999" s="296"/>
      <c r="AF999" s="296"/>
      <c r="AG999" s="296"/>
      <c r="AH999" s="296"/>
      <c r="AI999" s="70"/>
    </row>
    <row r="1000" spans="1:35">
      <c r="A1000" s="70"/>
      <c r="B1000" s="289"/>
      <c r="C1000" s="292"/>
      <c r="D1000" s="293"/>
      <c r="E1000" s="294"/>
      <c r="F1000" s="294"/>
      <c r="G1000" s="294"/>
      <c r="H1000" s="294"/>
      <c r="I1000" s="160"/>
      <c r="J1000" s="296"/>
      <c r="K1000" s="296"/>
      <c r="L1000" s="296"/>
      <c r="M1000" s="296"/>
      <c r="N1000" s="296"/>
      <c r="O1000" s="296"/>
      <c r="P1000" s="296"/>
      <c r="Q1000" s="296"/>
      <c r="R1000" s="296"/>
      <c r="S1000" s="296"/>
      <c r="T1000" s="296"/>
      <c r="U1000" s="296"/>
      <c r="V1000" s="296"/>
      <c r="W1000" s="296"/>
      <c r="X1000" s="296"/>
      <c r="Y1000" s="296"/>
      <c r="Z1000" s="296"/>
      <c r="AA1000" s="296"/>
      <c r="AB1000" s="296"/>
      <c r="AC1000" s="296"/>
      <c r="AD1000" s="296"/>
      <c r="AE1000" s="296"/>
      <c r="AF1000" s="296"/>
      <c r="AG1000" s="296"/>
      <c r="AH1000" s="296"/>
      <c r="AI1000" s="70"/>
    </row>
  </sheetData>
  <mergeCells count="954">
    <mergeCell ref="H305:I305"/>
    <mergeCell ref="B269:I269"/>
    <mergeCell ref="H271:I271"/>
    <mergeCell ref="B274:C274"/>
    <mergeCell ref="B292:B298"/>
    <mergeCell ref="H298:I298"/>
    <mergeCell ref="B288:I288"/>
    <mergeCell ref="H277:I277"/>
    <mergeCell ref="H276:I276"/>
    <mergeCell ref="H304:I304"/>
    <mergeCell ref="H303:I303"/>
    <mergeCell ref="B299:C299"/>
    <mergeCell ref="H299:I299"/>
    <mergeCell ref="H295:I295"/>
    <mergeCell ref="H292:I292"/>
    <mergeCell ref="H294:I294"/>
    <mergeCell ref="H296:I296"/>
    <mergeCell ref="H297:I297"/>
    <mergeCell ref="H287:I287"/>
    <mergeCell ref="B287:C287"/>
    <mergeCell ref="B280:C280"/>
    <mergeCell ref="B286:C286"/>
    <mergeCell ref="H249:I249"/>
    <mergeCell ref="B262:I262"/>
    <mergeCell ref="B263:I263"/>
    <mergeCell ref="H253:I253"/>
    <mergeCell ref="H254:I254"/>
    <mergeCell ref="H260:I260"/>
    <mergeCell ref="H261:I261"/>
    <mergeCell ref="B301:I301"/>
    <mergeCell ref="B300:C300"/>
    <mergeCell ref="B311:C311"/>
    <mergeCell ref="B312:I312"/>
    <mergeCell ref="B284:C284"/>
    <mergeCell ref="H272:I272"/>
    <mergeCell ref="H273:I273"/>
    <mergeCell ref="B220:B225"/>
    <mergeCell ref="B271:B273"/>
    <mergeCell ref="B275:B279"/>
    <mergeCell ref="B307:I307"/>
    <mergeCell ref="B308:I308"/>
    <mergeCell ref="B306:C306"/>
    <mergeCell ref="B289:I289"/>
    <mergeCell ref="B290:I290"/>
    <mergeCell ref="B282:C282"/>
    <mergeCell ref="B238:I238"/>
    <mergeCell ref="B229:I229"/>
    <mergeCell ref="B230:I230"/>
    <mergeCell ref="H265:I265"/>
    <mergeCell ref="H264:I264"/>
    <mergeCell ref="H279:I279"/>
    <mergeCell ref="H224:I224"/>
    <mergeCell ref="H252:I252"/>
    <mergeCell ref="H251:I251"/>
    <mergeCell ref="H250:I250"/>
    <mergeCell ref="B329:C329"/>
    <mergeCell ref="B327:C327"/>
    <mergeCell ref="B314:B326"/>
    <mergeCell ref="B342:C342"/>
    <mergeCell ref="B340:C340"/>
    <mergeCell ref="H324:I324"/>
    <mergeCell ref="B330:B333"/>
    <mergeCell ref="H330:I330"/>
    <mergeCell ref="H322:I322"/>
    <mergeCell ref="H321:I321"/>
    <mergeCell ref="H320:I320"/>
    <mergeCell ref="H315:I315"/>
    <mergeCell ref="H319:I319"/>
    <mergeCell ref="H316:I316"/>
    <mergeCell ref="H317:I317"/>
    <mergeCell ref="H318:I318"/>
    <mergeCell ref="H376:I376"/>
    <mergeCell ref="B385:I385"/>
    <mergeCell ref="H412:I412"/>
    <mergeCell ref="H415:I415"/>
    <mergeCell ref="H426:I426"/>
    <mergeCell ref="H427:I427"/>
    <mergeCell ref="H428:I428"/>
    <mergeCell ref="H429:I429"/>
    <mergeCell ref="H375:I375"/>
    <mergeCell ref="H389:I389"/>
    <mergeCell ref="H388:I388"/>
    <mergeCell ref="B397:C397"/>
    <mergeCell ref="B391:I391"/>
    <mergeCell ref="H408:I408"/>
    <mergeCell ref="H406:I406"/>
    <mergeCell ref="H403:I403"/>
    <mergeCell ref="H402:I402"/>
    <mergeCell ref="H401:I401"/>
    <mergeCell ref="H400:I400"/>
    <mergeCell ref="H398:I398"/>
    <mergeCell ref="H397:I397"/>
    <mergeCell ref="H395:I395"/>
    <mergeCell ref="H396:I396"/>
    <mergeCell ref="H383:I383"/>
    <mergeCell ref="B414:C414"/>
    <mergeCell ref="B430:B434"/>
    <mergeCell ref="B410:B413"/>
    <mergeCell ref="B399:I399"/>
    <mergeCell ref="B398:C398"/>
    <mergeCell ref="B401:B403"/>
    <mergeCell ref="B405:I405"/>
    <mergeCell ref="H404:I404"/>
    <mergeCell ref="H422:I422"/>
    <mergeCell ref="H421:I421"/>
    <mergeCell ref="H413:I413"/>
    <mergeCell ref="H411:I411"/>
    <mergeCell ref="H417:I417"/>
    <mergeCell ref="H418:I418"/>
    <mergeCell ref="H419:I419"/>
    <mergeCell ref="H420:I420"/>
    <mergeCell ref="H414:I414"/>
    <mergeCell ref="B416:I416"/>
    <mergeCell ref="H425:I425"/>
    <mergeCell ref="H410:I410"/>
    <mergeCell ref="H407:I407"/>
    <mergeCell ref="H409:I409"/>
    <mergeCell ref="H432:I432"/>
    <mergeCell ref="H423:I423"/>
    <mergeCell ref="H448:I448"/>
    <mergeCell ref="H450:I450"/>
    <mergeCell ref="H441:I441"/>
    <mergeCell ref="B370:B372"/>
    <mergeCell ref="B373:C373"/>
    <mergeCell ref="B374:C374"/>
    <mergeCell ref="B355:B359"/>
    <mergeCell ref="H369:I369"/>
    <mergeCell ref="H367:I367"/>
    <mergeCell ref="B365:C365"/>
    <mergeCell ref="B369:C369"/>
    <mergeCell ref="B366:B368"/>
    <mergeCell ref="B361:B364"/>
    <mergeCell ref="B360:C360"/>
    <mergeCell ref="B376:C376"/>
    <mergeCell ref="B375:C375"/>
    <mergeCell ref="B407:B408"/>
    <mergeCell ref="B409:C409"/>
    <mergeCell ref="B437:B446"/>
    <mergeCell ref="B423:B429"/>
    <mergeCell ref="B448:C448"/>
    <mergeCell ref="B450:C450"/>
    <mergeCell ref="B435:C435"/>
    <mergeCell ref="B415:C415"/>
    <mergeCell ref="B449:C449"/>
    <mergeCell ref="B447:C447"/>
    <mergeCell ref="B396:C396"/>
    <mergeCell ref="B390:C390"/>
    <mergeCell ref="H382:I382"/>
    <mergeCell ref="H381:I381"/>
    <mergeCell ref="H380:I380"/>
    <mergeCell ref="H370:I370"/>
    <mergeCell ref="H374:I374"/>
    <mergeCell ref="H373:I373"/>
    <mergeCell ref="H372:I372"/>
    <mergeCell ref="B377:I377"/>
    <mergeCell ref="B384:I384"/>
    <mergeCell ref="B383:C383"/>
    <mergeCell ref="B382:C382"/>
    <mergeCell ref="B378:I378"/>
    <mergeCell ref="B379:I379"/>
    <mergeCell ref="B387:I387"/>
    <mergeCell ref="H386:I386"/>
    <mergeCell ref="H390:I390"/>
    <mergeCell ref="H394:I394"/>
    <mergeCell ref="H393:I393"/>
    <mergeCell ref="H392:I392"/>
    <mergeCell ref="B404:C404"/>
    <mergeCell ref="H366:I366"/>
    <mergeCell ref="H270:I270"/>
    <mergeCell ref="H268:I268"/>
    <mergeCell ref="H267:I267"/>
    <mergeCell ref="H266:I266"/>
    <mergeCell ref="H256:I256"/>
    <mergeCell ref="H255:I255"/>
    <mergeCell ref="H278:I278"/>
    <mergeCell ref="H275:I275"/>
    <mergeCell ref="H257:I257"/>
    <mergeCell ref="H258:I258"/>
    <mergeCell ref="H259:I259"/>
    <mergeCell ref="H274:I274"/>
    <mergeCell ref="H314:I314"/>
    <mergeCell ref="H313:I313"/>
    <mergeCell ref="H351:I351"/>
    <mergeCell ref="H352:I352"/>
    <mergeCell ref="H336:I336"/>
    <mergeCell ref="H332:I332"/>
    <mergeCell ref="H333:I333"/>
    <mergeCell ref="H311:I311"/>
    <mergeCell ref="H310:I310"/>
    <mergeCell ref="H325:I325"/>
    <mergeCell ref="H323:I323"/>
    <mergeCell ref="H362:I362"/>
    <mergeCell ref="H365:I365"/>
    <mergeCell ref="H363:I363"/>
    <mergeCell ref="H364:I364"/>
    <mergeCell ref="H359:I359"/>
    <mergeCell ref="H358:I358"/>
    <mergeCell ref="H357:I357"/>
    <mergeCell ref="H354:I354"/>
    <mergeCell ref="H355:I355"/>
    <mergeCell ref="H356:I356"/>
    <mergeCell ref="H368:I368"/>
    <mergeCell ref="H280:I280"/>
    <mergeCell ref="H281:I281"/>
    <mergeCell ref="H293:I293"/>
    <mergeCell ref="H291:I291"/>
    <mergeCell ref="H306:I306"/>
    <mergeCell ref="H309:I309"/>
    <mergeCell ref="H353:I353"/>
    <mergeCell ref="H371:I371"/>
    <mergeCell ref="H286:I286"/>
    <mergeCell ref="H284:I284"/>
    <mergeCell ref="H285:I285"/>
    <mergeCell ref="H282:I282"/>
    <mergeCell ref="H283:I283"/>
    <mergeCell ref="H302:I302"/>
    <mergeCell ref="H300:I300"/>
    <mergeCell ref="H360:I360"/>
    <mergeCell ref="H361:I361"/>
    <mergeCell ref="H347:I347"/>
    <mergeCell ref="H348:I348"/>
    <mergeCell ref="H326:I326"/>
    <mergeCell ref="H327:I327"/>
    <mergeCell ref="H331:I331"/>
    <mergeCell ref="H328:I328"/>
    <mergeCell ref="B354:C354"/>
    <mergeCell ref="B350:I350"/>
    <mergeCell ref="B344:I344"/>
    <mergeCell ref="B345:I345"/>
    <mergeCell ref="B346:I346"/>
    <mergeCell ref="B352:B353"/>
    <mergeCell ref="H334:I334"/>
    <mergeCell ref="H335:I335"/>
    <mergeCell ref="B335:B338"/>
    <mergeCell ref="B334:C334"/>
    <mergeCell ref="B339:C339"/>
    <mergeCell ref="B341:C341"/>
    <mergeCell ref="H340:I340"/>
    <mergeCell ref="H339:I339"/>
    <mergeCell ref="H338:I338"/>
    <mergeCell ref="H337:I337"/>
    <mergeCell ref="H349:I349"/>
    <mergeCell ref="B349:C349"/>
    <mergeCell ref="B343:I343"/>
    <mergeCell ref="H342:I342"/>
    <mergeCell ref="H341:I341"/>
    <mergeCell ref="H482:I482"/>
    <mergeCell ref="H484:I484"/>
    <mergeCell ref="H483:I483"/>
    <mergeCell ref="H478:I478"/>
    <mergeCell ref="H477:I477"/>
    <mergeCell ref="H480:I480"/>
    <mergeCell ref="H515:I515"/>
    <mergeCell ref="H517:I517"/>
    <mergeCell ref="H516:I516"/>
    <mergeCell ref="H511:I511"/>
    <mergeCell ref="H509:I509"/>
    <mergeCell ref="H512:I512"/>
    <mergeCell ref="H499:I499"/>
    <mergeCell ref="H501:I501"/>
    <mergeCell ref="H500:I500"/>
    <mergeCell ref="H502:I502"/>
    <mergeCell ref="H503:I503"/>
    <mergeCell ref="H505:I505"/>
    <mergeCell ref="H504:I504"/>
    <mergeCell ref="H506:I506"/>
    <mergeCell ref="H507:I507"/>
    <mergeCell ref="H508:I508"/>
    <mergeCell ref="B524:C524"/>
    <mergeCell ref="B496:B502"/>
    <mergeCell ref="B529:C529"/>
    <mergeCell ref="B530:C530"/>
    <mergeCell ref="B517:C517"/>
    <mergeCell ref="B514:C514"/>
    <mergeCell ref="B516:C516"/>
    <mergeCell ref="B515:C515"/>
    <mergeCell ref="H523:I523"/>
    <mergeCell ref="H522:I522"/>
    <mergeCell ref="H510:I510"/>
    <mergeCell ref="H498:I498"/>
    <mergeCell ref="B518:I518"/>
    <mergeCell ref="B521:I521"/>
    <mergeCell ref="B519:I519"/>
    <mergeCell ref="B520:I520"/>
    <mergeCell ref="B504:B508"/>
    <mergeCell ref="B503:C503"/>
    <mergeCell ref="H496:I496"/>
    <mergeCell ref="H497:I497"/>
    <mergeCell ref="B531:C531"/>
    <mergeCell ref="B468:C468"/>
    <mergeCell ref="B469:I469"/>
    <mergeCell ref="B454:I454"/>
    <mergeCell ref="B453:I453"/>
    <mergeCell ref="B452:I452"/>
    <mergeCell ref="B451:I451"/>
    <mergeCell ref="B461:C461"/>
    <mergeCell ref="H461:I461"/>
    <mergeCell ref="B457:C457"/>
    <mergeCell ref="H457:I457"/>
    <mergeCell ref="B470:B474"/>
    <mergeCell ref="B466:B467"/>
    <mergeCell ref="B458:I458"/>
    <mergeCell ref="B464:C464"/>
    <mergeCell ref="B465:I465"/>
    <mergeCell ref="H474:I474"/>
    <mergeCell ref="B462:I462"/>
    <mergeCell ref="H485:I485"/>
    <mergeCell ref="H487:I487"/>
    <mergeCell ref="H486:I486"/>
    <mergeCell ref="B488:I488"/>
    <mergeCell ref="B527:B528"/>
    <mergeCell ref="B525:I525"/>
    <mergeCell ref="H464:I464"/>
    <mergeCell ref="B509:C509"/>
    <mergeCell ref="B510:B513"/>
    <mergeCell ref="B489:B494"/>
    <mergeCell ref="B486:C486"/>
    <mergeCell ref="B487:C487"/>
    <mergeCell ref="B478:B485"/>
    <mergeCell ref="B477:C477"/>
    <mergeCell ref="B475:C475"/>
    <mergeCell ref="H470:I470"/>
    <mergeCell ref="H471:I471"/>
    <mergeCell ref="H468:I468"/>
    <mergeCell ref="H495:I495"/>
    <mergeCell ref="B495:C495"/>
    <mergeCell ref="H492:I492"/>
    <mergeCell ref="H494:I494"/>
    <mergeCell ref="H493:I493"/>
    <mergeCell ref="H491:I491"/>
    <mergeCell ref="H489:I489"/>
    <mergeCell ref="H490:I490"/>
    <mergeCell ref="H479:I479"/>
    <mergeCell ref="H481:I481"/>
    <mergeCell ref="H476:I476"/>
    <mergeCell ref="H475:I475"/>
    <mergeCell ref="H682:I682"/>
    <mergeCell ref="H647:I647"/>
    <mergeCell ref="H645:I645"/>
    <mergeCell ref="H652:I652"/>
    <mergeCell ref="H657:I657"/>
    <mergeCell ref="H656:I656"/>
    <mergeCell ref="H653:I653"/>
    <mergeCell ref="H654:I654"/>
    <mergeCell ref="H651:I651"/>
    <mergeCell ref="H650:I650"/>
    <mergeCell ref="H661:I661"/>
    <mergeCell ref="H662:I662"/>
    <mergeCell ref="H659:I659"/>
    <mergeCell ref="H660:I660"/>
    <mergeCell ref="H658:I658"/>
    <mergeCell ref="H649:I649"/>
    <mergeCell ref="H646:I646"/>
    <mergeCell ref="H671:I671"/>
    <mergeCell ref="H670:I670"/>
    <mergeCell ref="H666:I666"/>
    <mergeCell ref="H669:I669"/>
    <mergeCell ref="H676:I676"/>
    <mergeCell ref="H675:I675"/>
    <mergeCell ref="B655:I655"/>
    <mergeCell ref="H624:I624"/>
    <mergeCell ref="H625:I625"/>
    <mergeCell ref="H709:I709"/>
    <mergeCell ref="H708:I708"/>
    <mergeCell ref="H712:I712"/>
    <mergeCell ref="H700:I700"/>
    <mergeCell ref="H644:I644"/>
    <mergeCell ref="H707:I707"/>
    <mergeCell ref="H706:I706"/>
    <mergeCell ref="H692:I692"/>
    <mergeCell ref="H693:I693"/>
    <mergeCell ref="H694:I694"/>
    <mergeCell ref="H699:I699"/>
    <mergeCell ref="H698:I698"/>
    <mergeCell ref="H696:I696"/>
    <mergeCell ref="H697:I697"/>
    <mergeCell ref="H695:I695"/>
    <mergeCell ref="H664:I664"/>
    <mergeCell ref="H665:I665"/>
    <mergeCell ref="H637:I637"/>
    <mergeCell ref="H640:I640"/>
    <mergeCell ref="H636:I636"/>
    <mergeCell ref="H641:I641"/>
    <mergeCell ref="H663:I663"/>
    <mergeCell ref="H445:I445"/>
    <mergeCell ref="H444:I444"/>
    <mergeCell ref="H440:I440"/>
    <mergeCell ref="H439:I439"/>
    <mergeCell ref="H438:I438"/>
    <mergeCell ref="H437:I437"/>
    <mergeCell ref="H443:I443"/>
    <mergeCell ref="B436:I436"/>
    <mergeCell ref="H442:I442"/>
    <mergeCell ref="H424:I424"/>
    <mergeCell ref="H434:I434"/>
    <mergeCell ref="H473:I473"/>
    <mergeCell ref="H472:I472"/>
    <mergeCell ref="H431:I431"/>
    <mergeCell ref="H430:I430"/>
    <mergeCell ref="H532:I532"/>
    <mergeCell ref="H531:I531"/>
    <mergeCell ref="H530:I530"/>
    <mergeCell ref="H529:I529"/>
    <mergeCell ref="H513:I513"/>
    <mergeCell ref="H514:I514"/>
    <mergeCell ref="H446:I446"/>
    <mergeCell ref="H455:I455"/>
    <mergeCell ref="H449:I449"/>
    <mergeCell ref="H447:I447"/>
    <mergeCell ref="H463:I463"/>
    <mergeCell ref="H459:I459"/>
    <mergeCell ref="H460:I460"/>
    <mergeCell ref="H466:I466"/>
    <mergeCell ref="H467:I467"/>
    <mergeCell ref="H456:I456"/>
    <mergeCell ref="H433:I433"/>
    <mergeCell ref="H435:I435"/>
    <mergeCell ref="H537:I537"/>
    <mergeCell ref="H550:I550"/>
    <mergeCell ref="H551:I551"/>
    <mergeCell ref="H548:I548"/>
    <mergeCell ref="H524:I524"/>
    <mergeCell ref="H528:I528"/>
    <mergeCell ref="H527:I527"/>
    <mergeCell ref="H526:I526"/>
    <mergeCell ref="H542:I542"/>
    <mergeCell ref="B541:I541"/>
    <mergeCell ref="B535:I535"/>
    <mergeCell ref="B536:I536"/>
    <mergeCell ref="B534:I534"/>
    <mergeCell ref="B533:I533"/>
    <mergeCell ref="B543:B544"/>
    <mergeCell ref="B546:B548"/>
    <mergeCell ref="B550:B555"/>
    <mergeCell ref="H543:I543"/>
    <mergeCell ref="H544:I544"/>
    <mergeCell ref="H539:I539"/>
    <mergeCell ref="B540:C540"/>
    <mergeCell ref="B532:C532"/>
    <mergeCell ref="B549:C549"/>
    <mergeCell ref="B545:C545"/>
    <mergeCell ref="H538:I538"/>
    <mergeCell ref="H540:I540"/>
    <mergeCell ref="B559:C559"/>
    <mergeCell ref="B556:C556"/>
    <mergeCell ref="B557:B558"/>
    <mergeCell ref="H553:I553"/>
    <mergeCell ref="H555:I555"/>
    <mergeCell ref="H557:I557"/>
    <mergeCell ref="H556:I556"/>
    <mergeCell ref="H558:I558"/>
    <mergeCell ref="H545:I545"/>
    <mergeCell ref="H547:I547"/>
    <mergeCell ref="H546:I546"/>
    <mergeCell ref="H559:I559"/>
    <mergeCell ref="H554:I554"/>
    <mergeCell ref="H552:I552"/>
    <mergeCell ref="H570:I570"/>
    <mergeCell ref="H569:I569"/>
    <mergeCell ref="H568:I568"/>
    <mergeCell ref="H567:I567"/>
    <mergeCell ref="H571:I571"/>
    <mergeCell ref="H566:I566"/>
    <mergeCell ref="H560:I560"/>
    <mergeCell ref="H561:I561"/>
    <mergeCell ref="H564:I564"/>
    <mergeCell ref="H562:I562"/>
    <mergeCell ref="H563:I563"/>
    <mergeCell ref="B672:B674"/>
    <mergeCell ref="B670:B671"/>
    <mergeCell ref="B708:C708"/>
    <mergeCell ref="B705:I705"/>
    <mergeCell ref="H679:I679"/>
    <mergeCell ref="H667:I667"/>
    <mergeCell ref="H673:I673"/>
    <mergeCell ref="H674:I674"/>
    <mergeCell ref="H677:I677"/>
    <mergeCell ref="H672:I672"/>
    <mergeCell ref="H678:I678"/>
    <mergeCell ref="B704:I704"/>
    <mergeCell ref="B701:I702"/>
    <mergeCell ref="B703:I703"/>
    <mergeCell ref="H691:I691"/>
    <mergeCell ref="H683:I683"/>
    <mergeCell ref="H684:I684"/>
    <mergeCell ref="H685:I685"/>
    <mergeCell ref="B696:C696"/>
    <mergeCell ref="H686:I686"/>
    <mergeCell ref="H688:I688"/>
    <mergeCell ref="H687:I687"/>
    <mergeCell ref="H681:I681"/>
    <mergeCell ref="H680:I680"/>
    <mergeCell ref="H639:I639"/>
    <mergeCell ref="B638:C638"/>
    <mergeCell ref="B635:B636"/>
    <mergeCell ref="H635:I635"/>
    <mergeCell ref="H634:I634"/>
    <mergeCell ref="B627:I627"/>
    <mergeCell ref="H604:I604"/>
    <mergeCell ref="H608:I608"/>
    <mergeCell ref="H718:I718"/>
    <mergeCell ref="B712:C712"/>
    <mergeCell ref="B688:C688"/>
    <mergeCell ref="B689:I689"/>
    <mergeCell ref="H711:I711"/>
    <mergeCell ref="H710:I710"/>
    <mergeCell ref="B711:C711"/>
    <mergeCell ref="H690:I690"/>
    <mergeCell ref="B699:C699"/>
    <mergeCell ref="B714:I714"/>
    <mergeCell ref="B713:I713"/>
    <mergeCell ref="B668:I668"/>
    <mergeCell ref="B667:C667"/>
    <mergeCell ref="B657:B658"/>
    <mergeCell ref="B659:B661"/>
    <mergeCell ref="B662:B666"/>
    <mergeCell ref="H615:I615"/>
    <mergeCell ref="H607:I607"/>
    <mergeCell ref="H599:I599"/>
    <mergeCell ref="H598:I598"/>
    <mergeCell ref="H620:I620"/>
    <mergeCell ref="B612:I612"/>
    <mergeCell ref="B614:I614"/>
    <mergeCell ref="H611:I611"/>
    <mergeCell ref="H606:I606"/>
    <mergeCell ref="B604:C604"/>
    <mergeCell ref="B613:I613"/>
    <mergeCell ref="H601:I601"/>
    <mergeCell ref="H602:I602"/>
    <mergeCell ref="H603:I603"/>
    <mergeCell ref="H746:I746"/>
    <mergeCell ref="H744:I744"/>
    <mergeCell ref="H745:I745"/>
    <mergeCell ref="H725:I725"/>
    <mergeCell ref="B723:I723"/>
    <mergeCell ref="B698:C698"/>
    <mergeCell ref="B709:B710"/>
    <mergeCell ref="B625:C625"/>
    <mergeCell ref="H616:I616"/>
    <mergeCell ref="B716:B720"/>
    <mergeCell ref="B737:C737"/>
    <mergeCell ref="B743:I743"/>
    <mergeCell ref="B724:B734"/>
    <mergeCell ref="B721:C721"/>
    <mergeCell ref="B722:C722"/>
    <mergeCell ref="H717:I717"/>
    <mergeCell ref="H715:I715"/>
    <mergeCell ref="H716:I716"/>
    <mergeCell ref="B697:C697"/>
    <mergeCell ref="B694:B695"/>
    <mergeCell ref="B690:B693"/>
    <mergeCell ref="H719:I719"/>
    <mergeCell ref="H619:I619"/>
    <mergeCell ref="H638:I638"/>
    <mergeCell ref="H755:I755"/>
    <mergeCell ref="B758:C758"/>
    <mergeCell ref="B759:C759"/>
    <mergeCell ref="H759:I759"/>
    <mergeCell ref="H758:I758"/>
    <mergeCell ref="B609:C609"/>
    <mergeCell ref="B610:C610"/>
    <mergeCell ref="B626:C626"/>
    <mergeCell ref="B611:C611"/>
    <mergeCell ref="H735:I735"/>
    <mergeCell ref="H733:I733"/>
    <mergeCell ref="H732:I732"/>
    <mergeCell ref="B642:I642"/>
    <mergeCell ref="B643:I643"/>
    <mergeCell ref="B648:I648"/>
    <mergeCell ref="B647:C647"/>
    <mergeCell ref="B640:C640"/>
    <mergeCell ref="H734:I734"/>
    <mergeCell ref="H720:I720"/>
    <mergeCell ref="H724:I724"/>
    <mergeCell ref="H721:I721"/>
    <mergeCell ref="H722:I722"/>
    <mergeCell ref="H621:I621"/>
    <mergeCell ref="H610:I610"/>
    <mergeCell ref="B582:C582"/>
    <mergeCell ref="H580:I580"/>
    <mergeCell ref="H581:I581"/>
    <mergeCell ref="B600:C600"/>
    <mergeCell ref="H600:I600"/>
    <mergeCell ref="B583:I583"/>
    <mergeCell ref="B587:I587"/>
    <mergeCell ref="B596:C596"/>
    <mergeCell ref="B589:B595"/>
    <mergeCell ref="H597:I597"/>
    <mergeCell ref="H596:I596"/>
    <mergeCell ref="H595:I595"/>
    <mergeCell ref="H586:I586"/>
    <mergeCell ref="H582:I582"/>
    <mergeCell ref="H585:I585"/>
    <mergeCell ref="H584:I584"/>
    <mergeCell ref="H594:I594"/>
    <mergeCell ref="H591:I591"/>
    <mergeCell ref="H590:I590"/>
    <mergeCell ref="H588:I588"/>
    <mergeCell ref="H592:I592"/>
    <mergeCell ref="H589:I589"/>
    <mergeCell ref="H593:I593"/>
    <mergeCell ref="B576:I576"/>
    <mergeCell ref="B579:I579"/>
    <mergeCell ref="B597:B599"/>
    <mergeCell ref="B618:I618"/>
    <mergeCell ref="B617:C617"/>
    <mergeCell ref="H617:I617"/>
    <mergeCell ref="B629:I629"/>
    <mergeCell ref="B628:I628"/>
    <mergeCell ref="B632:C632"/>
    <mergeCell ref="H631:I631"/>
    <mergeCell ref="H632:I632"/>
    <mergeCell ref="B608:C608"/>
    <mergeCell ref="B605:B607"/>
    <mergeCell ref="B623:C623"/>
    <mergeCell ref="B624:C624"/>
    <mergeCell ref="H630:I630"/>
    <mergeCell ref="H626:I626"/>
    <mergeCell ref="H622:I622"/>
    <mergeCell ref="H623:I623"/>
    <mergeCell ref="H609:I609"/>
    <mergeCell ref="H605:I605"/>
    <mergeCell ref="B578:I578"/>
    <mergeCell ref="B577:I577"/>
    <mergeCell ref="B586:C586"/>
    <mergeCell ref="B748:I748"/>
    <mergeCell ref="B756:C756"/>
    <mergeCell ref="B750:B755"/>
    <mergeCell ref="B742:I742"/>
    <mergeCell ref="B741:I741"/>
    <mergeCell ref="B739:I740"/>
    <mergeCell ref="B633:I633"/>
    <mergeCell ref="H756:I756"/>
    <mergeCell ref="H727:I727"/>
    <mergeCell ref="H726:I726"/>
    <mergeCell ref="H729:I729"/>
    <mergeCell ref="H730:I730"/>
    <mergeCell ref="H737:I737"/>
    <mergeCell ref="H736:I736"/>
    <mergeCell ref="H728:I728"/>
    <mergeCell ref="H731:I731"/>
    <mergeCell ref="H752:I752"/>
    <mergeCell ref="H749:I749"/>
    <mergeCell ref="H751:I751"/>
    <mergeCell ref="H750:I750"/>
    <mergeCell ref="H747:I747"/>
    <mergeCell ref="H738:I738"/>
    <mergeCell ref="H754:I754"/>
    <mergeCell ref="H753:I753"/>
    <mergeCell ref="B757:C757"/>
    <mergeCell ref="H757:I757"/>
    <mergeCell ref="B574:C574"/>
    <mergeCell ref="B575:C575"/>
    <mergeCell ref="B573:C573"/>
    <mergeCell ref="B572:C572"/>
    <mergeCell ref="H572:I572"/>
    <mergeCell ref="H573:I573"/>
    <mergeCell ref="H565:I565"/>
    <mergeCell ref="H574:I574"/>
    <mergeCell ref="H575:I575"/>
    <mergeCell ref="B639:C639"/>
    <mergeCell ref="B637:C637"/>
    <mergeCell ref="B681:B685"/>
    <mergeCell ref="B675:B680"/>
    <mergeCell ref="B601:B602"/>
    <mergeCell ref="B620:B622"/>
    <mergeCell ref="B650:B653"/>
    <mergeCell ref="B654:C654"/>
    <mergeCell ref="B560:B571"/>
    <mergeCell ref="B746:C746"/>
    <mergeCell ref="B736:C736"/>
    <mergeCell ref="B735:C735"/>
    <mergeCell ref="B738:C738"/>
    <mergeCell ref="B183:C183"/>
    <mergeCell ref="B184:B194"/>
    <mergeCell ref="B139:B179"/>
    <mergeCell ref="C176:C179"/>
    <mergeCell ref="C167:C175"/>
    <mergeCell ref="B181:B182"/>
    <mergeCell ref="B180:C180"/>
    <mergeCell ref="C147:C148"/>
    <mergeCell ref="C149:C163"/>
    <mergeCell ref="C117:C119"/>
    <mergeCell ref="B27:C27"/>
    <mergeCell ref="B28:C28"/>
    <mergeCell ref="B121:C121"/>
    <mergeCell ref="B117:B119"/>
    <mergeCell ref="B77:C77"/>
    <mergeCell ref="B267:C267"/>
    <mergeCell ref="B227:C227"/>
    <mergeCell ref="B228:C228"/>
    <mergeCell ref="B266:C266"/>
    <mergeCell ref="B236:C236"/>
    <mergeCell ref="B235:C235"/>
    <mergeCell ref="B240:B260"/>
    <mergeCell ref="B261:C261"/>
    <mergeCell ref="B53:C53"/>
    <mergeCell ref="B41:C41"/>
    <mergeCell ref="B46:C46"/>
    <mergeCell ref="B110:B111"/>
    <mergeCell ref="B93:C93"/>
    <mergeCell ref="B100:C100"/>
    <mergeCell ref="B99:C99"/>
    <mergeCell ref="B94:C94"/>
    <mergeCell ref="B106:B109"/>
    <mergeCell ref="B195:C195"/>
    <mergeCell ref="H36:I36"/>
    <mergeCell ref="H35:I35"/>
    <mergeCell ref="H62:I62"/>
    <mergeCell ref="H63:I63"/>
    <mergeCell ref="H60:I60"/>
    <mergeCell ref="B74:I74"/>
    <mergeCell ref="B73:I73"/>
    <mergeCell ref="H46:I46"/>
    <mergeCell ref="H45:I45"/>
    <mergeCell ref="H41:I41"/>
    <mergeCell ref="H37:I37"/>
    <mergeCell ref="H38:I38"/>
    <mergeCell ref="H39:I39"/>
    <mergeCell ref="H40:I40"/>
    <mergeCell ref="H42:I42"/>
    <mergeCell ref="H51:I51"/>
    <mergeCell ref="B43:I43"/>
    <mergeCell ref="B37:C37"/>
    <mergeCell ref="B70:C70"/>
    <mergeCell ref="B69:C69"/>
    <mergeCell ref="B68:C68"/>
    <mergeCell ref="B59:C59"/>
    <mergeCell ref="B67:C67"/>
    <mergeCell ref="H49:I49"/>
    <mergeCell ref="H86:I86"/>
    <mergeCell ref="H85:I85"/>
    <mergeCell ref="H113:I113"/>
    <mergeCell ref="H55:I55"/>
    <mergeCell ref="H56:I56"/>
    <mergeCell ref="H57:I57"/>
    <mergeCell ref="H58:I58"/>
    <mergeCell ref="H59:I59"/>
    <mergeCell ref="H105:I105"/>
    <mergeCell ref="B72:I72"/>
    <mergeCell ref="H71:I71"/>
    <mergeCell ref="B101:C101"/>
    <mergeCell ref="B92:C92"/>
    <mergeCell ref="B91:C91"/>
    <mergeCell ref="B113:C113"/>
    <mergeCell ref="B80:B90"/>
    <mergeCell ref="B112:C112"/>
    <mergeCell ref="H70:I70"/>
    <mergeCell ref="H69:I69"/>
    <mergeCell ref="B23:C23"/>
    <mergeCell ref="B9:B22"/>
    <mergeCell ref="B42:C42"/>
    <mergeCell ref="B40:C40"/>
    <mergeCell ref="B54:I54"/>
    <mergeCell ref="H53:I53"/>
    <mergeCell ref="B30:I30"/>
    <mergeCell ref="B31:I31"/>
    <mergeCell ref="B123:I123"/>
    <mergeCell ref="B114:I114"/>
    <mergeCell ref="H122:I122"/>
    <mergeCell ref="H119:I119"/>
    <mergeCell ref="H121:I121"/>
    <mergeCell ref="H120:I120"/>
    <mergeCell ref="H115:I115"/>
    <mergeCell ref="H118:I118"/>
    <mergeCell ref="B96:I96"/>
    <mergeCell ref="B103:I103"/>
    <mergeCell ref="B104:I104"/>
    <mergeCell ref="B95:I95"/>
    <mergeCell ref="B78:I78"/>
    <mergeCell ref="H112:I112"/>
    <mergeCell ref="H111:I111"/>
    <mergeCell ref="H44:I44"/>
    <mergeCell ref="H125:I125"/>
    <mergeCell ref="H110:I110"/>
    <mergeCell ref="H107:I107"/>
    <mergeCell ref="H141:I141"/>
    <mergeCell ref="H132:I132"/>
    <mergeCell ref="H75:I75"/>
    <mergeCell ref="H124:I124"/>
    <mergeCell ref="H116:I116"/>
    <mergeCell ref="H94:I94"/>
    <mergeCell ref="H91:I91"/>
    <mergeCell ref="H79:I79"/>
    <mergeCell ref="H98:I98"/>
    <mergeCell ref="H97:I97"/>
    <mergeCell ref="H92:I92"/>
    <mergeCell ref="H93:I93"/>
    <mergeCell ref="H90:I90"/>
    <mergeCell ref="H89:I89"/>
    <mergeCell ref="H88:I88"/>
    <mergeCell ref="H87:I87"/>
    <mergeCell ref="H106:I106"/>
    <mergeCell ref="H109:I109"/>
    <mergeCell ref="H108:I108"/>
    <mergeCell ref="H100:I100"/>
    <mergeCell ref="H127:I127"/>
    <mergeCell ref="H144:I144"/>
    <mergeCell ref="H153:I153"/>
    <mergeCell ref="H152:I152"/>
    <mergeCell ref="H167:I167"/>
    <mergeCell ref="H136:I136"/>
    <mergeCell ref="H138:I138"/>
    <mergeCell ref="H137:I137"/>
    <mergeCell ref="H163:I163"/>
    <mergeCell ref="H162:I162"/>
    <mergeCell ref="H149:I149"/>
    <mergeCell ref="H148:I148"/>
    <mergeCell ref="H150:I150"/>
    <mergeCell ref="H151:I151"/>
    <mergeCell ref="B213:C213"/>
    <mergeCell ref="B214:B218"/>
    <mergeCell ref="H68:I68"/>
    <mergeCell ref="B200:I201"/>
    <mergeCell ref="B199:I199"/>
    <mergeCell ref="B207:I207"/>
    <mergeCell ref="B206:I206"/>
    <mergeCell ref="B205:I205"/>
    <mergeCell ref="B209:B212"/>
    <mergeCell ref="C144:C146"/>
    <mergeCell ref="C128:C129"/>
    <mergeCell ref="C142:C143"/>
    <mergeCell ref="C139:C141"/>
    <mergeCell ref="B125:B136"/>
    <mergeCell ref="B137:C137"/>
    <mergeCell ref="C164:C166"/>
    <mergeCell ref="H147:I147"/>
    <mergeCell ref="H175:I175"/>
    <mergeCell ref="H140:I140"/>
    <mergeCell ref="H130:I130"/>
    <mergeCell ref="H129:I129"/>
    <mergeCell ref="H216:I216"/>
    <mergeCell ref="H217:I217"/>
    <mergeCell ref="H171:I171"/>
    <mergeCell ref="B2:I2"/>
    <mergeCell ref="B1:I1"/>
    <mergeCell ref="B33:I33"/>
    <mergeCell ref="B34:I34"/>
    <mergeCell ref="H198:I198"/>
    <mergeCell ref="H197:I197"/>
    <mergeCell ref="H187:I187"/>
    <mergeCell ref="H186:I186"/>
    <mergeCell ref="H176:I176"/>
    <mergeCell ref="H195:I195"/>
    <mergeCell ref="H196:I196"/>
    <mergeCell ref="H190:I190"/>
    <mergeCell ref="H193:I193"/>
    <mergeCell ref="H178:I178"/>
    <mergeCell ref="H177:I177"/>
    <mergeCell ref="H179:I179"/>
    <mergeCell ref="H180:I180"/>
    <mergeCell ref="H191:I191"/>
    <mergeCell ref="H170:I170"/>
    <mergeCell ref="H145:I145"/>
    <mergeCell ref="H146:I146"/>
    <mergeCell ref="H168:I168"/>
    <mergeCell ref="H169:I169"/>
    <mergeCell ref="H173:I173"/>
    <mergeCell ref="H220:I220"/>
    <mergeCell ref="H135:I135"/>
    <mergeCell ref="H134:I134"/>
    <mergeCell ref="H240:I240"/>
    <mergeCell ref="H239:I239"/>
    <mergeCell ref="H228:I228"/>
    <mergeCell ref="H227:I227"/>
    <mergeCell ref="H225:I225"/>
    <mergeCell ref="H226:I226"/>
    <mergeCell ref="H213:I213"/>
    <mergeCell ref="H215:I215"/>
    <mergeCell ref="H214:I214"/>
    <mergeCell ref="H174:I174"/>
    <mergeCell ref="H172:I172"/>
    <mergeCell ref="H160:I160"/>
    <mergeCell ref="H159:I159"/>
    <mergeCell ref="H158:I158"/>
    <mergeCell ref="H161:I161"/>
    <mergeCell ref="H165:I165"/>
    <mergeCell ref="H164:I164"/>
    <mergeCell ref="H156:I156"/>
    <mergeCell ref="H142:I142"/>
    <mergeCell ref="H143:I143"/>
    <mergeCell ref="H166:I166"/>
    <mergeCell ref="H223:I223"/>
    <mergeCell ref="H182:I182"/>
    <mergeCell ref="H183:I183"/>
    <mergeCell ref="H184:I184"/>
    <mergeCell ref="H181:I181"/>
    <mergeCell ref="H192:I192"/>
    <mergeCell ref="H185:I185"/>
    <mergeCell ref="H188:I188"/>
    <mergeCell ref="H189:I189"/>
    <mergeCell ref="H194:I194"/>
    <mergeCell ref="H208:I208"/>
    <mergeCell ref="H210:I210"/>
    <mergeCell ref="H209:I209"/>
    <mergeCell ref="B202:I202"/>
    <mergeCell ref="B203:I204"/>
    <mergeCell ref="H211:I211"/>
    <mergeCell ref="H212:I212"/>
    <mergeCell ref="B219:C219"/>
    <mergeCell ref="B197:C197"/>
    <mergeCell ref="B196:C196"/>
    <mergeCell ref="B198:C198"/>
    <mergeCell ref="H218:I218"/>
    <mergeCell ref="H222:I222"/>
    <mergeCell ref="H221:I221"/>
    <mergeCell ref="H50:I50"/>
    <mergeCell ref="H52:I52"/>
    <mergeCell ref="H241:I241"/>
    <mergeCell ref="H234:I234"/>
    <mergeCell ref="H235:I235"/>
    <mergeCell ref="H232:I232"/>
    <mergeCell ref="H233:I233"/>
    <mergeCell ref="H231:I231"/>
    <mergeCell ref="H236:I236"/>
    <mergeCell ref="H76:I76"/>
    <mergeCell ref="H77:I77"/>
    <mergeCell ref="H81:I81"/>
    <mergeCell ref="H83:I83"/>
    <mergeCell ref="H82:I82"/>
    <mergeCell ref="H84:I84"/>
    <mergeCell ref="H80:I80"/>
    <mergeCell ref="H99:I99"/>
    <mergeCell ref="H102:I102"/>
    <mergeCell ref="H101:I101"/>
    <mergeCell ref="H128:I128"/>
    <mergeCell ref="H157:I157"/>
    <mergeCell ref="H154:I154"/>
    <mergeCell ref="H155:I155"/>
    <mergeCell ref="H219:I219"/>
    <mergeCell ref="B32:I32"/>
    <mergeCell ref="B3:I3"/>
    <mergeCell ref="B5:I6"/>
    <mergeCell ref="B26:C26"/>
    <mergeCell ref="B38:B39"/>
    <mergeCell ref="H248:I248"/>
    <mergeCell ref="H242:I242"/>
    <mergeCell ref="H244:I244"/>
    <mergeCell ref="H246:I246"/>
    <mergeCell ref="H245:I245"/>
    <mergeCell ref="H247:I247"/>
    <mergeCell ref="H243:I243"/>
    <mergeCell ref="H47:I47"/>
    <mergeCell ref="H48:I48"/>
    <mergeCell ref="H61:I61"/>
    <mergeCell ref="H64:I64"/>
    <mergeCell ref="H65:I65"/>
    <mergeCell ref="H66:I66"/>
    <mergeCell ref="H67:I67"/>
    <mergeCell ref="H117:I117"/>
    <mergeCell ref="H139:I139"/>
    <mergeCell ref="H126:I126"/>
    <mergeCell ref="H131:I131"/>
    <mergeCell ref="H133:I133"/>
  </mergeCells>
  <phoneticPr fontId="46" type="noConversion"/>
  <conditionalFormatting sqref="H160">
    <cfRule type="notContainsBlanks" dxfId="0" priority="1">
      <formula>LEN(TRIM(H160))&gt;0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Budget Usage2</vt:lpstr>
      <vt:lpstr>Income Report</vt:lpstr>
      <vt:lpstr>Expense Report104-1</vt:lpstr>
      <vt:lpstr>Budget Usage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rcstd03</dc:creator>
  <cp:lastModifiedBy>宣竹 陳</cp:lastModifiedBy>
  <dcterms:created xsi:type="dcterms:W3CDTF">2016-01-08T17:46:03Z</dcterms:created>
  <dcterms:modified xsi:type="dcterms:W3CDTF">2016-01-18T12:52:53Z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ffa6e6ba-0767-4f25-a125-aeb32fe327cd</vt:lpwstr>
  </property>
</Properties>
</file>