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Optimization Model" sheetId="1" r:id="rId3"/>
    <sheet state="hidden" name="__OpenSolverCache__" sheetId="2" r:id="rId4"/>
    <sheet state="hidden" name="__OpenSolver__" sheetId="3" r:id="rId5"/>
  </sheets>
  <definedNames/>
  <calcPr/>
</workbook>
</file>

<file path=xl/sharedStrings.xml><?xml version="1.0" encoding="utf-8"?>
<sst xmlns="http://schemas.openxmlformats.org/spreadsheetml/2006/main" count="52" uniqueCount="27">
  <si>
    <t>Portfolio Optimization</t>
  </si>
  <si>
    <t xml:space="preserve">Non-Linear </t>
  </si>
  <si>
    <t>Excel: Use GRG Nonlinear Solver</t>
  </si>
  <si>
    <t>Google Sheets: Use Satalia Solve Engine - Available with API Key</t>
  </si>
  <si>
    <t>Stock input data</t>
  </si>
  <si>
    <t>AAPL</t>
  </si>
  <si>
    <t>AMZN</t>
  </si>
  <si>
    <t>FB</t>
  </si>
  <si>
    <t>GOOG</t>
  </si>
  <si>
    <t>NFLX</t>
  </si>
  <si>
    <t>Mean return</t>
  </si>
  <si>
    <t>StDev of return</t>
  </si>
  <si>
    <t>Correlations</t>
  </si>
  <si>
    <t>Covariances</t>
  </si>
  <si>
    <t>Investment decisions</t>
  </si>
  <si>
    <t>Weights (Frac to Invest)</t>
  </si>
  <si>
    <t>Constraint on investing everything</t>
  </si>
  <si>
    <t>Total invested</t>
  </si>
  <si>
    <t>Required value</t>
  </si>
  <si>
    <t>==</t>
  </si>
  <si>
    <t>Constraint on expected portfolio return</t>
  </si>
  <si>
    <t>Actual return</t>
  </si>
  <si>
    <t>Required return</t>
  </si>
  <si>
    <t>&gt;=</t>
  </si>
  <si>
    <t>Portfolio variance</t>
  </si>
  <si>
    <t>MIN</t>
  </si>
  <si>
    <t>Portfolio 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</si>
</sst>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9">
    <font>
      <sz val="10.0"/>
      <color rgb="FF000000"/>
      <name val="Arial"/>
    </font>
    <font/>
    <font>
      <b/>
      <sz val="14.0"/>
      <color rgb="FF000000"/>
      <name val="Roboto"/>
    </font>
    <font>
      <name val="Roboto"/>
    </font>
    <font>
      <b/>
      <sz val="12.0"/>
      <color rgb="FF000000"/>
      <name val="Roboto"/>
    </font>
    <font>
      <sz val="12.0"/>
      <color rgb="FF000000"/>
      <name val="Roboto"/>
    </font>
    <font>
      <sz val="12.0"/>
      <name val="Roboto"/>
    </font>
    <font>
      <sz val="8.0"/>
      <color rgb="FFDEDEDE"/>
      <name val="Arial"/>
    </font>
    <font>
      <sz val="8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BC1DE"/>
        <bgColor rgb="FFABC1DE"/>
      </patternFill>
    </fill>
    <fill>
      <patternFill patternType="solid">
        <fgColor rgb="FFE6B8AF"/>
        <bgColor rgb="FFE6B8AF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2" fontId="5" numFmtId="2" xfId="0" applyAlignment="1" applyFill="1" applyFont="1" applyNumberFormat="1">
      <alignment readingOrder="0" vertical="bottom"/>
    </xf>
    <xf borderId="0" fillId="0" fontId="6" numFmtId="164" xfId="0" applyAlignment="1" applyFont="1" applyNumberFormat="1">
      <alignment vertical="bottom"/>
    </xf>
    <xf borderId="0" fillId="3" fontId="6" numFmtId="165" xfId="0" applyAlignment="1" applyFill="1" applyFont="1" applyNumberFormat="1">
      <alignment readingOrder="0" vertical="bottom"/>
    </xf>
    <xf borderId="0" fillId="0" fontId="7" numFmtId="0" xfId="0" applyAlignment="1" applyFont="1">
      <alignment horizontal="right" readingOrder="0" shrinkToFit="0" wrapText="0"/>
    </xf>
    <xf borderId="0" fillId="0" fontId="3" numFmtId="165" xfId="0" applyAlignment="1" applyFont="1" applyNumberFormat="1">
      <alignment vertical="bottom"/>
    </xf>
    <xf quotePrefix="1"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2" fontId="5" numFmtId="0" xfId="0" applyAlignment="1" applyFont="1">
      <alignment readingOrder="0" vertical="bottom"/>
    </xf>
    <xf borderId="0" fillId="0" fontId="8" numFmtId="0" xfId="0" applyAlignment="1" applyFont="1">
      <alignment horizontal="right" readingOrder="0" shrinkToFit="0" wrapText="0"/>
    </xf>
    <xf borderId="0" fillId="0" fontId="7" numFmtId="0" xfId="0" applyAlignment="1" applyFont="1">
      <alignment readingOrder="0" shrinkToFit="0" wrapText="0"/>
    </xf>
    <xf borderId="0" fillId="4" fontId="3" numFmtId="164" xfId="0" applyAlignment="1" applyFill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</cols>
  <sheetData>
    <row r="1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5"/>
    </row>
    <row r="2">
      <c r="A2" s="4"/>
      <c r="B2" s="4"/>
      <c r="C2" s="3" t="s">
        <v>3</v>
      </c>
      <c r="D2" s="4"/>
      <c r="E2" s="4"/>
      <c r="F2" s="4"/>
      <c r="G2" s="4"/>
      <c r="H2" s="4"/>
      <c r="I2" s="4"/>
      <c r="J2" s="4"/>
      <c r="K2" s="4"/>
      <c r="L2" s="5"/>
    </row>
    <row r="3">
      <c r="A3" s="6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>
      <c r="A4" s="4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4"/>
      <c r="H4" s="4"/>
      <c r="I4" s="4"/>
      <c r="J4" s="4"/>
      <c r="K4" s="4"/>
      <c r="L4" s="5"/>
    </row>
    <row r="5">
      <c r="A5" s="8" t="s">
        <v>10</v>
      </c>
      <c r="B5" s="9">
        <v>0.1777283</v>
      </c>
      <c r="C5" s="9">
        <v>0.3885719</v>
      </c>
      <c r="D5" s="9">
        <v>0.3670097</v>
      </c>
      <c r="E5" s="9">
        <v>0.1916756</v>
      </c>
      <c r="F5" s="9">
        <v>0.8103814</v>
      </c>
      <c r="G5" s="4"/>
      <c r="H5" s="4"/>
      <c r="I5" s="4"/>
      <c r="J5" s="4"/>
      <c r="K5" s="4"/>
      <c r="L5" s="5"/>
    </row>
    <row r="6">
      <c r="A6" s="8" t="s">
        <v>11</v>
      </c>
      <c r="B6" s="9">
        <v>0.2123815</v>
      </c>
      <c r="C6" s="9">
        <v>0.4389011</v>
      </c>
      <c r="D6" s="9">
        <v>0.3755862</v>
      </c>
      <c r="E6" s="9">
        <v>0.2502719</v>
      </c>
      <c r="F6" s="9">
        <v>1.0666511</v>
      </c>
      <c r="G6" s="4"/>
      <c r="H6" s="4"/>
      <c r="I6" s="4"/>
      <c r="J6" s="4"/>
      <c r="K6" s="4"/>
      <c r="L6" s="5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>
      <c r="A8" s="6" t="s">
        <v>12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4"/>
      <c r="H8" s="6" t="s">
        <v>13</v>
      </c>
      <c r="I8" s="7" t="s">
        <v>5</v>
      </c>
      <c r="J8" s="7" t="s">
        <v>6</v>
      </c>
      <c r="K8" s="7" t="s">
        <v>7</v>
      </c>
      <c r="L8" s="7" t="s">
        <v>8</v>
      </c>
      <c r="M8" s="7" t="s">
        <v>9</v>
      </c>
    </row>
    <row r="9">
      <c r="A9" s="8" t="s">
        <v>5</v>
      </c>
      <c r="B9" s="9">
        <v>1.0</v>
      </c>
      <c r="C9" s="9">
        <v>-0.4367526</v>
      </c>
      <c r="D9" s="9">
        <v>0.3387177</v>
      </c>
      <c r="E9" s="9">
        <v>-0.1985761</v>
      </c>
      <c r="F9" s="9">
        <v>-0.4273792</v>
      </c>
      <c r="G9" s="4"/>
      <c r="H9" s="8" t="s">
        <v>5</v>
      </c>
      <c r="I9" s="10">
        <f t="shared" ref="I9:M9" si="1">HLOOKUP($H9,$B$4:$F$6,3)*B9*HLOOKUP(I$8,$B$4:$F$6,3)</f>
        <v>0.04510590154</v>
      </c>
      <c r="J9" s="10">
        <f t="shared" si="1"/>
        <v>-0.04071166386</v>
      </c>
      <c r="K9" s="10">
        <f t="shared" si="1"/>
        <v>0.02701868464</v>
      </c>
      <c r="L9" s="10">
        <f t="shared" si="1"/>
        <v>-0.01055493958</v>
      </c>
      <c r="M9" s="10">
        <f t="shared" si="1"/>
        <v>-0.09681718499</v>
      </c>
    </row>
    <row r="10">
      <c r="A10" s="8" t="s">
        <v>6</v>
      </c>
      <c r="B10" s="9">
        <v>-0.4367526</v>
      </c>
      <c r="C10" s="9">
        <v>1.0</v>
      </c>
      <c r="D10" s="9">
        <v>0.1941153</v>
      </c>
      <c r="E10" s="9">
        <v>0.8015664</v>
      </c>
      <c r="F10" s="9">
        <v>0.5593306</v>
      </c>
      <c r="G10" s="4"/>
      <c r="H10" s="8" t="s">
        <v>6</v>
      </c>
      <c r="I10" s="10">
        <f t="shared" ref="I10:M10" si="2">HLOOKUP($H10,$B$4:$F$6,3)*B10*HLOOKUP(I$8,$B$4:$F$6,3)</f>
        <v>-0.04071166386</v>
      </c>
      <c r="J10" s="10">
        <f t="shared" si="2"/>
        <v>0.1926341756</v>
      </c>
      <c r="K10" s="10">
        <f t="shared" si="2"/>
        <v>0.03199897474</v>
      </c>
      <c r="L10" s="10">
        <f t="shared" si="2"/>
        <v>0.08804775037</v>
      </c>
      <c r="M10" s="10">
        <f t="shared" si="2"/>
        <v>0.2618530485</v>
      </c>
    </row>
    <row r="11">
      <c r="A11" s="8" t="s">
        <v>7</v>
      </c>
      <c r="B11" s="9">
        <v>0.3387177</v>
      </c>
      <c r="C11" s="9">
        <v>0.1941153</v>
      </c>
      <c r="D11" s="9">
        <v>1.0</v>
      </c>
      <c r="E11" s="9">
        <v>0.6598619</v>
      </c>
      <c r="F11" s="9">
        <v>0.65701</v>
      </c>
      <c r="G11" s="4"/>
      <c r="H11" s="8" t="s">
        <v>7</v>
      </c>
      <c r="I11" s="10">
        <f t="shared" ref="I11:M11" si="3">HLOOKUP($H11,$B$4:$F$6,3)*B11*HLOOKUP(I$8,$B$4:$F$6,3)</f>
        <v>0.02701868464</v>
      </c>
      <c r="J11" s="10">
        <f t="shared" si="3"/>
        <v>0.03199897474</v>
      </c>
      <c r="K11" s="10">
        <f t="shared" si="3"/>
        <v>0.1410649936</v>
      </c>
      <c r="L11" s="10">
        <f t="shared" si="3"/>
        <v>0.06202614223</v>
      </c>
      <c r="M11" s="10">
        <f t="shared" si="3"/>
        <v>0.2632109739</v>
      </c>
    </row>
    <row r="12">
      <c r="A12" s="8" t="s">
        <v>8</v>
      </c>
      <c r="B12" s="9">
        <v>-0.1985761</v>
      </c>
      <c r="C12" s="9">
        <v>0.8015664</v>
      </c>
      <c r="D12" s="9">
        <v>0.6598619</v>
      </c>
      <c r="E12" s="9">
        <v>1.0</v>
      </c>
      <c r="F12" s="9">
        <v>0.8582607</v>
      </c>
      <c r="G12" s="4"/>
      <c r="H12" s="8" t="s">
        <v>8</v>
      </c>
      <c r="I12" s="10">
        <f t="shared" ref="I12:M12" si="4">HLOOKUP($H12,$B$4:$F$6,3)*B12*HLOOKUP(I$8,$B$4:$F$6,3)</f>
        <v>-0.01055493958</v>
      </c>
      <c r="J12" s="10">
        <f t="shared" si="4"/>
        <v>0.08804775037</v>
      </c>
      <c r="K12" s="10">
        <f t="shared" si="4"/>
        <v>0.06202614223</v>
      </c>
      <c r="L12" s="10">
        <f t="shared" si="4"/>
        <v>0.06263602393</v>
      </c>
      <c r="M12" s="10">
        <f t="shared" si="4"/>
        <v>0.2291150948</v>
      </c>
    </row>
    <row r="13">
      <c r="A13" s="8" t="s">
        <v>9</v>
      </c>
      <c r="B13" s="9">
        <v>-0.4273792</v>
      </c>
      <c r="C13" s="9">
        <v>0.5593306</v>
      </c>
      <c r="D13" s="9">
        <v>0.65701</v>
      </c>
      <c r="E13" s="9">
        <v>0.8582607</v>
      </c>
      <c r="F13" s="9">
        <v>1.0</v>
      </c>
      <c r="G13" s="4"/>
      <c r="H13" s="8" t="s">
        <v>9</v>
      </c>
      <c r="I13" s="10">
        <f t="shared" ref="I13:M13" si="5">HLOOKUP($H13,$B$4:$F$6,3)*B13*HLOOKUP(I$8,$B$4:$F$6,3)</f>
        <v>-0.09681718499</v>
      </c>
      <c r="J13" s="10">
        <f t="shared" si="5"/>
        <v>0.2618530485</v>
      </c>
      <c r="K13" s="10">
        <f t="shared" si="5"/>
        <v>0.2632109739</v>
      </c>
      <c r="L13" s="10">
        <f t="shared" si="5"/>
        <v>0.2291150948</v>
      </c>
      <c r="M13" s="10">
        <f t="shared" si="5"/>
        <v>1.137744569</v>
      </c>
    </row>
    <row r="14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</row>
    <row r="15">
      <c r="A15" s="6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</row>
    <row r="16">
      <c r="A16" s="4"/>
      <c r="B16" s="7" t="s">
        <v>5</v>
      </c>
      <c r="C16" s="7" t="s">
        <v>6</v>
      </c>
      <c r="D16" s="7" t="s">
        <v>7</v>
      </c>
      <c r="E16" s="7" t="s">
        <v>8</v>
      </c>
      <c r="F16" s="7" t="s">
        <v>9</v>
      </c>
      <c r="G16" s="4"/>
      <c r="H16" s="4"/>
      <c r="I16" s="4"/>
      <c r="J16" s="4"/>
      <c r="K16" s="4"/>
      <c r="L16" s="5"/>
    </row>
    <row r="17">
      <c r="A17" s="8" t="s">
        <v>15</v>
      </c>
      <c r="B17" s="11">
        <v>0.0</v>
      </c>
      <c r="C17" s="11">
        <v>0.9729069639256561</v>
      </c>
      <c r="D17" s="11">
        <v>0.0</v>
      </c>
      <c r="E17" s="11">
        <v>0.0</v>
      </c>
      <c r="F17" s="11">
        <v>0.02709303607434388</v>
      </c>
      <c r="G17" s="4"/>
      <c r="H17" s="4"/>
      <c r="I17" s="4"/>
      <c r="J17" s="4"/>
      <c r="K17" s="4"/>
      <c r="L17" s="5"/>
    </row>
    <row r="18">
      <c r="A18" s="4"/>
      <c r="B18" s="4"/>
      <c r="C18" s="4"/>
      <c r="D18" s="4"/>
      <c r="E18" s="4"/>
      <c r="F18" s="4"/>
      <c r="G18" s="3"/>
      <c r="H18" s="3"/>
      <c r="I18" s="12"/>
      <c r="J18" s="12"/>
      <c r="K18" s="12"/>
      <c r="L18" s="12"/>
      <c r="M18" s="12"/>
    </row>
    <row r="19">
      <c r="A19" s="6" t="s">
        <v>16</v>
      </c>
      <c r="B19" s="4"/>
      <c r="C19" s="4"/>
      <c r="D19" s="4"/>
      <c r="E19" s="4"/>
      <c r="F19" s="4"/>
      <c r="G19" s="3"/>
      <c r="H19" s="3"/>
      <c r="I19" s="12"/>
      <c r="J19" s="12"/>
      <c r="K19" s="12"/>
      <c r="L19" s="12"/>
      <c r="M19" s="12"/>
    </row>
    <row r="20">
      <c r="A20" s="4"/>
      <c r="B20" s="7" t="s">
        <v>17</v>
      </c>
      <c r="C20" s="4"/>
      <c r="D20" s="7" t="s">
        <v>18</v>
      </c>
      <c r="E20" s="4"/>
      <c r="F20" s="4"/>
      <c r="G20" s="3"/>
      <c r="H20" s="3"/>
      <c r="I20" s="3"/>
      <c r="J20" s="12"/>
      <c r="K20" s="12"/>
      <c r="L20" s="12"/>
      <c r="M20" s="12"/>
      <c r="N20" s="12"/>
    </row>
    <row r="21">
      <c r="A21" s="4"/>
      <c r="B21" s="13">
        <f>sum(B17:F17)</f>
        <v>1</v>
      </c>
      <c r="C21" s="14" t="s">
        <v>19</v>
      </c>
      <c r="D21" s="9">
        <v>1.0</v>
      </c>
      <c r="E21" s="4"/>
      <c r="F21" s="4"/>
      <c r="G21" s="3"/>
      <c r="H21" s="3"/>
      <c r="I21" s="3"/>
      <c r="J21" s="12"/>
      <c r="K21" s="12"/>
      <c r="L21" s="12"/>
      <c r="M21" s="12"/>
      <c r="N21" s="12"/>
    </row>
    <row r="22">
      <c r="A22" s="4"/>
      <c r="B22" s="4"/>
      <c r="C22" s="4"/>
      <c r="D22" s="4"/>
      <c r="E22" s="4"/>
      <c r="F22" s="4"/>
      <c r="G22" s="3"/>
      <c r="H22" s="3"/>
      <c r="I22" s="3"/>
      <c r="J22" s="12"/>
      <c r="K22" s="12"/>
      <c r="L22" s="12"/>
      <c r="M22" s="12"/>
      <c r="N22" s="12"/>
    </row>
    <row r="23">
      <c r="A23" s="6" t="s">
        <v>20</v>
      </c>
      <c r="B23" s="4"/>
      <c r="C23" s="4"/>
      <c r="D23" s="4"/>
      <c r="E23" s="4"/>
      <c r="F23" s="4"/>
      <c r="G23" s="4"/>
      <c r="H23" s="4"/>
      <c r="I23" s="4"/>
      <c r="J23" s="12"/>
      <c r="K23" s="12"/>
      <c r="L23" s="12"/>
      <c r="M23" s="12"/>
      <c r="N23" s="12"/>
    </row>
    <row r="24">
      <c r="A24" s="4"/>
      <c r="B24" s="7" t="s">
        <v>21</v>
      </c>
      <c r="C24" s="4"/>
      <c r="D24" s="7" t="s">
        <v>22</v>
      </c>
      <c r="E24" s="4"/>
      <c r="F24" s="4"/>
      <c r="G24" s="4"/>
      <c r="H24" s="4"/>
      <c r="I24" s="4"/>
      <c r="J24" s="12"/>
      <c r="K24" s="12"/>
      <c r="L24" s="12"/>
      <c r="M24" s="12"/>
      <c r="N24" s="12"/>
    </row>
    <row r="25">
      <c r="A25" s="4"/>
      <c r="B25" s="4">
        <f>SUMPRODUCT(B5:F5,B17:F17)</f>
        <v>0.4</v>
      </c>
      <c r="C25" s="15" t="s">
        <v>23</v>
      </c>
      <c r="D25" s="16">
        <v>0.4</v>
      </c>
      <c r="E25" s="4"/>
      <c r="F25" s="4"/>
      <c r="G25" s="3"/>
      <c r="H25" s="17"/>
      <c r="I25" s="18"/>
      <c r="J25" s="12"/>
      <c r="K25" s="12"/>
      <c r="L25" s="3"/>
    </row>
    <row r="26">
      <c r="A26" s="4"/>
      <c r="B26" s="4"/>
      <c r="C26" s="4"/>
      <c r="D26" s="4"/>
      <c r="E26" s="4"/>
      <c r="F26" s="4"/>
      <c r="G26" s="3"/>
      <c r="H26" s="17"/>
      <c r="I26" s="18"/>
      <c r="J26" s="12"/>
      <c r="K26" s="12"/>
      <c r="L26" s="3"/>
    </row>
    <row r="27">
      <c r="A27" s="6" t="s">
        <v>24</v>
      </c>
      <c r="B27" s="19">
        <f t="array" ref="B27">MMULT(B17:F17,MMULT(I9:M13,TRANSPOSE(B17:F17)))</f>
        <v>0.1969769984</v>
      </c>
      <c r="C27" s="15" t="s">
        <v>25</v>
      </c>
      <c r="D27" s="4"/>
      <c r="E27" s="4"/>
      <c r="F27" s="4"/>
      <c r="G27" s="3"/>
      <c r="H27" s="17"/>
      <c r="I27" s="18"/>
      <c r="J27" s="12"/>
      <c r="K27" s="12"/>
      <c r="L27" s="3"/>
    </row>
    <row r="28">
      <c r="A28" s="8" t="s">
        <v>26</v>
      </c>
      <c r="B28" s="20">
        <f>B27^0.5</f>
        <v>0.4438209081</v>
      </c>
      <c r="C28" s="4"/>
      <c r="D28" s="4"/>
      <c r="E28" s="5"/>
      <c r="F28" s="5"/>
      <c r="G28" s="21"/>
      <c r="H28" s="17"/>
      <c r="I28" s="18"/>
      <c r="J28" s="12"/>
      <c r="K28" s="12"/>
      <c r="L28" s="21"/>
    </row>
    <row r="29">
      <c r="A29" s="5"/>
      <c r="B29" s="5"/>
      <c r="C29" s="5"/>
      <c r="D29" s="5"/>
      <c r="H29" s="17"/>
      <c r="I29" s="18"/>
      <c r="J29" s="12"/>
      <c r="K2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tr">
        <f>ModelSheet=Portfolio Optimization Model!A:Z</f>
        <v>#ERROR!</v>
      </c>
    </row>
    <row r="2">
      <c r="A2" t="str">
        <f>OpenSolver_AdjNum=1</f>
        <v>#NAME?</v>
      </c>
    </row>
    <row r="3">
      <c r="A3" t="str">
        <f>OpenSolver_ChosenSolver=SolveEngine</f>
        <v>#NAME?</v>
      </c>
    </row>
    <row r="4">
      <c r="A4" t="str">
        <f>OpenSolver_FastBuild=0</f>
        <v>#NAME?</v>
      </c>
    </row>
    <row r="5">
      <c r="A5" t="str">
        <f>OpenSolver_LinearityCheck=0</f>
        <v>#NAME?</v>
      </c>
    </row>
    <row r="6">
      <c r="A6" t="str">
        <f>solver_adj=Portfolio Optimization Model!B17:F17</f>
        <v>#ERROR!</v>
      </c>
    </row>
    <row r="7">
      <c r="A7" t="str">
        <f>solver_lhs1=Portfolio Optimization Model!B21</f>
        <v>#ERROR!</v>
      </c>
    </row>
    <row r="8">
      <c r="A8" t="str">
        <f>solver_lhs2=Portfolio Optimization Model!B25</f>
        <v>#ERROR!</v>
      </c>
    </row>
    <row r="9">
      <c r="A9" t="str">
        <f>solver_neg=1</f>
        <v>#NAME?</v>
      </c>
    </row>
    <row r="10">
      <c r="A10" t="str">
        <f>solver_num=2</f>
        <v>#NAME?</v>
      </c>
    </row>
    <row r="11">
      <c r="A11" t="str">
        <f>solver_opt=Portfolio Optimization Model!B27</f>
        <v>#ERROR!</v>
      </c>
    </row>
    <row r="12">
      <c r="A12" t="str">
        <f>solver_rel1=2</f>
        <v>#NAME?</v>
      </c>
    </row>
    <row r="13">
      <c r="A13" t="str">
        <f>solver_rel2=3</f>
        <v>#NAME?</v>
      </c>
    </row>
    <row r="14">
      <c r="A14" t="str">
        <f>solver_rhs1=Portfolio Optimization Model!D21</f>
        <v>#ERROR!</v>
      </c>
    </row>
    <row r="15">
      <c r="A15" t="str">
        <f>solver_rhs2=Portfolio Optimization Model!D25</f>
        <v>#ERROR!</v>
      </c>
    </row>
    <row r="16">
      <c r="A16" t="str">
        <f>solver_sho=1</f>
        <v>#NAME?</v>
      </c>
    </row>
    <row r="17">
      <c r="A17" t="str">
        <f>solver_typ=2</f>
        <v>#NAME?</v>
      </c>
    </row>
    <row r="18">
      <c r="A18" t="str">
        <f>solver_val=0</f>
        <v>#NAME?</v>
      </c>
    </row>
  </sheetData>
  <drawing r:id="rId1"/>
</worksheet>
</file>