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 (Start Here)" sheetId="1" r:id="rId3"/>
    <sheet state="visible" name="1.0 Exam Grade Optimization" sheetId="2" r:id="rId4"/>
    <sheet state="hidden" name="__OpenSolverCache__" sheetId="3" r:id="rId5"/>
    <sheet state="hidden" name="__OpenSolver__" sheetId="4" r:id="rId6"/>
  </sheets>
  <definedNames/>
  <calcPr/>
</workbook>
</file>

<file path=xl/sharedStrings.xml><?xml version="1.0" encoding="utf-8"?>
<sst xmlns="http://schemas.openxmlformats.org/spreadsheetml/2006/main" count="18" uniqueCount="18">
  <si>
    <t>Exam Grade Optimization</t>
  </si>
  <si>
    <t>Instructions</t>
  </si>
  <si>
    <t>https://opensolver.org/opensolver-for-google-sheets/</t>
  </si>
  <si>
    <t>1. Install Open Solver Goolge Sheet Add-on</t>
  </si>
  <si>
    <t>3. Use OpenSolver Sidebar to Adjust Contstraints</t>
  </si>
  <si>
    <t>2. Open OpenSolver Sidebar</t>
  </si>
  <si>
    <t>Constraints</t>
  </si>
  <si>
    <t>Exam</t>
  </si>
  <si>
    <t>Grade</t>
  </si>
  <si>
    <t>Weight</t>
  </si>
  <si>
    <t>Product</t>
  </si>
  <si>
    <t>min</t>
  </si>
  <si>
    <t>max</t>
  </si>
  <si>
    <t>Quiz #1</t>
  </si>
  <si>
    <t>Midterm</t>
  </si>
  <si>
    <t>Quiz #2</t>
  </si>
  <si>
    <t>Final</t>
  </si>
  <si>
    <t>Course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</si>
</sst>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14.0"/>
      <name val="Roboto"/>
    </font>
    <font>
      <b/>
    </font>
    <font>
      <b/>
      <name val="Montserrat"/>
    </font>
    <font>
      <u/>
      <color rgb="FF0000FF"/>
    </font>
    <font>
      <name val="Montserrat"/>
    </font>
    <font>
      <color rgb="FF1155CC"/>
    </font>
    <font>
      <b/>
      <sz val="12.0"/>
      <name val="Roboto"/>
    </font>
    <font>
      <name val="Roboto"/>
    </font>
    <font>
      <b/>
      <i/>
      <sz val="12.0"/>
      <name val="Roboto"/>
    </font>
    <font>
      <sz val="12.0"/>
      <name val="Roboto"/>
    </font>
    <font>
      <sz val="12.0"/>
      <color rgb="FF4A86E8"/>
      <name val="Roboto"/>
    </font>
    <font>
      <sz val="12.0"/>
      <color rgb="FF99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1" fillId="0" fontId="8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11" numFmtId="0" xfId="0" applyFont="1"/>
    <xf borderId="2" fillId="0" fontId="11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3" fontId="1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2</xdr:row>
      <xdr:rowOff>9525</xdr:rowOff>
    </xdr:from>
    <xdr:ext cx="2933700" cy="8343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</xdr:row>
      <xdr:rowOff>19050</xdr:rowOff>
    </xdr:from>
    <xdr:ext cx="2409825" cy="18573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lver.org/opensolver-for-google-sheet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6" t="s">
        <v>2</v>
      </c>
    </row>
    <row r="2">
      <c r="A2" s="8" t="s">
        <v>3</v>
      </c>
      <c r="D2" s="8" t="s">
        <v>4</v>
      </c>
    </row>
    <row r="3">
      <c r="A3" s="8" t="s">
        <v>5</v>
      </c>
    </row>
  </sheetData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</cols>
  <sheetData>
    <row r="1">
      <c r="A1" s="2" t="s">
        <v>0</v>
      </c>
      <c r="H1" s="3"/>
    </row>
    <row r="2">
      <c r="A2" s="4"/>
      <c r="B2" s="4"/>
      <c r="C2" s="4"/>
      <c r="D2" s="5"/>
      <c r="E2" s="5"/>
      <c r="F2" s="4"/>
      <c r="G2" s="7"/>
    </row>
    <row r="3">
      <c r="A3" s="9"/>
      <c r="B3" s="9"/>
      <c r="C3" s="9"/>
      <c r="D3" s="10"/>
      <c r="E3" s="10" t="s">
        <v>6</v>
      </c>
      <c r="F3" s="9"/>
      <c r="G3" s="11"/>
    </row>
    <row r="4">
      <c r="A4" s="12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1"/>
    </row>
    <row r="5">
      <c r="A5" s="13" t="s">
        <v>13</v>
      </c>
      <c r="B5" s="14">
        <v>50.0</v>
      </c>
      <c r="C5" s="15">
        <v>0.15</v>
      </c>
      <c r="D5" s="16">
        <f t="shared" ref="D5:D7" si="1">B5*C5</f>
        <v>7.5</v>
      </c>
      <c r="E5" s="16"/>
      <c r="F5" s="16"/>
      <c r="G5" s="11"/>
    </row>
    <row r="6">
      <c r="A6" s="13" t="s">
        <v>14</v>
      </c>
      <c r="B6" s="14">
        <v>65.0</v>
      </c>
      <c r="C6" s="15">
        <v>0.25</v>
      </c>
      <c r="D6" s="16">
        <f t="shared" si="1"/>
        <v>16.25</v>
      </c>
      <c r="E6" s="16"/>
      <c r="F6" s="16"/>
      <c r="G6" s="11"/>
    </row>
    <row r="7">
      <c r="A7" s="13" t="s">
        <v>15</v>
      </c>
      <c r="B7" s="14">
        <v>70.0</v>
      </c>
      <c r="C7" s="15">
        <v>0.15</v>
      </c>
      <c r="D7" s="16">
        <f t="shared" si="1"/>
        <v>10.5</v>
      </c>
      <c r="E7" s="16"/>
      <c r="F7" s="16"/>
      <c r="G7" s="11"/>
    </row>
    <row r="8">
      <c r="A8" s="13" t="s">
        <v>16</v>
      </c>
      <c r="B8" s="17"/>
      <c r="C8" s="15">
        <f>1-SUM(C5:C7)</f>
        <v>0.45</v>
      </c>
      <c r="D8" s="18"/>
      <c r="E8" s="18">
        <v>0.0</v>
      </c>
      <c r="F8" s="18">
        <v>100.0</v>
      </c>
      <c r="G8" s="11"/>
    </row>
    <row r="9">
      <c r="A9" s="13" t="s">
        <v>17</v>
      </c>
      <c r="B9" s="19">
        <f>sum(D5:D7) +B8*C8</f>
        <v>34.25</v>
      </c>
      <c r="C9" s="16"/>
      <c r="D9" s="18"/>
      <c r="E9" s="18">
        <v>70.0</v>
      </c>
      <c r="F9" s="18">
        <v>70.0</v>
      </c>
      <c r="G9" s="11"/>
    </row>
    <row r="10">
      <c r="A10" s="11"/>
      <c r="B10" s="11"/>
      <c r="C10" s="11"/>
      <c r="D10" s="11"/>
      <c r="E10" s="11"/>
      <c r="F10" s="11"/>
      <c r="G1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ModelSheet=1.0 Exam Grade Optimization!A:Z</f>
        <v>#ERROR!</v>
      </c>
      <c r="B1" t="str">
        <f>ModelSheet=2.0 Macbook Product Mix!A:Z</f>
        <v>#ERROR!</v>
      </c>
    </row>
    <row r="2">
      <c r="A2" t="str">
        <f t="shared" ref="A2:B2" si="1">OpenSolver_AdjNum=1</f>
        <v>#NAME?</v>
      </c>
      <c r="B2" t="str">
        <f t="shared" si="1"/>
        <v>#NAME?</v>
      </c>
    </row>
    <row r="3">
      <c r="A3" t="str">
        <f t="shared" ref="A3:B3" si="2">OpenSolver_ChosenSolver=Google</f>
        <v>#NAME?</v>
      </c>
      <c r="B3" t="str">
        <f t="shared" si="2"/>
        <v>#NAME?</v>
      </c>
    </row>
    <row r="4">
      <c r="A4" t="str">
        <f t="shared" ref="A4:B4" si="3">OpenSolver_FastBuild=0</f>
        <v>#NAME?</v>
      </c>
      <c r="B4" t="str">
        <f t="shared" si="3"/>
        <v>#NAME?</v>
      </c>
    </row>
    <row r="5">
      <c r="A5" t="str">
        <f t="shared" ref="A5:B5" si="4">OpenSolver_LinearityCheck=1</f>
        <v>#NAME?</v>
      </c>
      <c r="B5" t="str">
        <f t="shared" si="4"/>
        <v>#NAME?</v>
      </c>
    </row>
    <row r="6">
      <c r="A6" t="str">
        <f>solver_adj='1.0 Exam Grade Optimization'!B8</f>
        <v>#NAME?</v>
      </c>
      <c r="B6" t="str">
        <f>solver_adj=2.0 Macbook Product Mix!B19:I20</f>
        <v>#ERROR!</v>
      </c>
    </row>
    <row r="7">
      <c r="A7" t="str">
        <f>solver_lhs1='1.0 Exam Grade Optimization'!B8</f>
        <v>#NAME?</v>
      </c>
      <c r="B7" t="str">
        <f>solver_lhs1=2.0 Macbook Product Mix!B21</f>
        <v>#ERROR!</v>
      </c>
    </row>
    <row r="8">
      <c r="A8" t="str">
        <f>solver_lhs2='1.0 Exam Grade Optimization'!B8</f>
        <v>#NAME?</v>
      </c>
      <c r="B8" t="str">
        <f>solver_lhs10=2.0 Macbook Product Mix!B27</f>
        <v>#ERROR!</v>
      </c>
    </row>
    <row r="9">
      <c r="A9" t="str">
        <f>solver_lhs3='1.0 Exam Grade Optimization'!B9</f>
        <v>#NAME?</v>
      </c>
      <c r="B9" t="str">
        <f>solver_lhs11=2.0 Macbook Product Mix!B28</f>
        <v>#ERROR!</v>
      </c>
    </row>
    <row r="10">
      <c r="A10" t="str">
        <f>solver_lhs4='1.0 Exam Grade Optimization'!B9</f>
        <v>#NAME?</v>
      </c>
      <c r="B10" t="str">
        <f>solver_lhs2=2.0 Macbook Product Mix!C21</f>
        <v>#ERROR!</v>
      </c>
    </row>
    <row r="11">
      <c r="A11" t="str">
        <f>solver_neg=1</f>
        <v>#NAME?</v>
      </c>
      <c r="B11" t="str">
        <f>solver_lhs3=2.0 Macbook Product Mix!D21</f>
        <v>#ERROR!</v>
      </c>
    </row>
    <row r="12">
      <c r="A12" t="str">
        <f>solver_num=4</f>
        <v>#NAME?</v>
      </c>
      <c r="B12" t="str">
        <f>solver_lhs4=2.0 Macbook Product Mix!E21</f>
        <v>#ERROR!</v>
      </c>
    </row>
    <row r="13">
      <c r="A13" t="str">
        <f>solver_opt='1.0 Exam Grade Optimization'!B9</f>
        <v>#NAME?</v>
      </c>
      <c r="B13" t="str">
        <f>solver_lhs5=2.0 Macbook Product Mix!F21</f>
        <v>#ERROR!</v>
      </c>
    </row>
    <row r="14">
      <c r="A14" t="str">
        <f>solver_rel1=3</f>
        <v>#NAME?</v>
      </c>
      <c r="B14" t="str">
        <f>solver_lhs6=2.0 Macbook Product Mix!G21</f>
        <v>#ERROR!</v>
      </c>
    </row>
    <row r="15">
      <c r="A15" t="str">
        <f>solver_rel2=1</f>
        <v>#NAME?</v>
      </c>
      <c r="B15" t="str">
        <f>solver_lhs7=2.0 Macbook Product Mix!H21</f>
        <v>#ERROR!</v>
      </c>
    </row>
    <row r="16">
      <c r="A16" t="str">
        <f>solver_rel3=3</f>
        <v>#NAME?</v>
      </c>
      <c r="B16" t="str">
        <f>solver_lhs8=2.0 Macbook Product Mix!I21</f>
        <v>#ERROR!</v>
      </c>
    </row>
    <row r="17">
      <c r="A17" t="str">
        <f>solver_rel4=1</f>
        <v>#NAME?</v>
      </c>
      <c r="B17" t="str">
        <f>solver_lhs9=2.0 Macbook Product Mix!B26</f>
        <v>#ERROR!</v>
      </c>
    </row>
    <row r="18">
      <c r="A18" t="str">
        <f>solver_rhs1='1.0 Exam Grade Optimization'!E8</f>
        <v>#NAME?</v>
      </c>
      <c r="B18" t="str">
        <f>solver_neg=1</f>
        <v>#NAME?</v>
      </c>
    </row>
    <row r="19">
      <c r="A19" t="str">
        <f>solver_rhs2='1.0 Exam Grade Optimization'!F8</f>
        <v>#NAME?</v>
      </c>
      <c r="B19" t="str">
        <f>solver_num=11</f>
        <v>#NAME?</v>
      </c>
    </row>
    <row r="20">
      <c r="A20" t="str">
        <f>solver_rhs3='1.0 Exam Grade Optimization'!E9</f>
        <v>#NAME?</v>
      </c>
      <c r="B20" t="str">
        <f>solver_opt=2.0 Macbook Product Mix!J33</f>
        <v>#ERROR!</v>
      </c>
    </row>
    <row r="21">
      <c r="A21" t="str">
        <f>solver_rhs4='1.0 Exam Grade Optimization'!F9</f>
        <v>#NAME?</v>
      </c>
      <c r="B21" t="str">
        <f>solver_rel1=1</f>
        <v>#NAME?</v>
      </c>
    </row>
    <row r="22">
      <c r="A22" t="str">
        <f>solver_sho=1</f>
        <v>#NAME?</v>
      </c>
      <c r="B22" t="str">
        <f>solver_rel10=1</f>
        <v>#NAME?</v>
      </c>
    </row>
    <row r="23">
      <c r="A23" t="str">
        <f>solver_typ=3</f>
        <v>#NAME?</v>
      </c>
      <c r="B23" t="str">
        <f>solver_rel11=1</f>
        <v>#NAME?</v>
      </c>
    </row>
    <row r="24">
      <c r="A24" t="str">
        <f>solver_val=70</f>
        <v>#NAME?</v>
      </c>
      <c r="B24" t="str">
        <f>solver_rel2=1</f>
        <v>#NAME?</v>
      </c>
    </row>
    <row r="25">
      <c r="B25" t="str">
        <f>solver_rel3=1</f>
        <v>#NAME?</v>
      </c>
    </row>
    <row r="26">
      <c r="B26" t="str">
        <f>solver_rel4=1</f>
        <v>#NAME?</v>
      </c>
    </row>
    <row r="27">
      <c r="B27" t="str">
        <f>solver_rel5=1</f>
        <v>#NAME?</v>
      </c>
    </row>
    <row r="28">
      <c r="B28" t="str">
        <f>solver_rel6=1</f>
        <v>#NAME?</v>
      </c>
    </row>
    <row r="29">
      <c r="B29" t="str">
        <f>solver_rel7=1</f>
        <v>#NAME?</v>
      </c>
    </row>
    <row r="30">
      <c r="B30" t="str">
        <f>solver_rel8=1</f>
        <v>#NAME?</v>
      </c>
    </row>
    <row r="31">
      <c r="B31" t="str">
        <f>solver_rel9=1</f>
        <v>#NAME?</v>
      </c>
    </row>
    <row r="32">
      <c r="B32" t="str">
        <f>solver_rhs1=2.0 Macbook Product Mix!B23</f>
        <v>#ERROR!</v>
      </c>
    </row>
    <row r="33">
      <c r="B33" t="str">
        <f>solver_rhs10=2.0 Macbook Product Mix!D27</f>
        <v>#ERROR!</v>
      </c>
    </row>
    <row r="34">
      <c r="B34" t="str">
        <f>solver_rhs11=2.0 Macbook Product Mix!D28</f>
        <v>#ERROR!</v>
      </c>
    </row>
    <row r="35">
      <c r="B35" t="str">
        <f>solver_rhs2=2.0 Macbook Product Mix!C23</f>
        <v>#ERROR!</v>
      </c>
    </row>
    <row r="36">
      <c r="B36" t="str">
        <f>solver_rhs3=2.0 Macbook Product Mix!D23</f>
        <v>#ERROR!</v>
      </c>
    </row>
    <row r="37">
      <c r="B37" t="str">
        <f>solver_rhs4=2.0 Macbook Product Mix!E23</f>
        <v>#ERROR!</v>
      </c>
    </row>
    <row r="38">
      <c r="B38" t="str">
        <f>solver_rhs5=2.0 Macbook Product Mix!F23</f>
        <v>#ERROR!</v>
      </c>
    </row>
    <row r="39">
      <c r="B39" t="str">
        <f>solver_rhs6=2.0 Macbook Product Mix!G23</f>
        <v>#ERROR!</v>
      </c>
    </row>
    <row r="40">
      <c r="B40" t="str">
        <f>solver_rhs7=2.0 Macbook Product Mix!H23</f>
        <v>#ERROR!</v>
      </c>
    </row>
    <row r="41">
      <c r="B41" t="str">
        <f>solver_rhs8=2.0 Macbook Product Mix!I23</f>
        <v>#ERROR!</v>
      </c>
    </row>
    <row r="42">
      <c r="B42" t="str">
        <f>solver_rhs9=2.0 Macbook Product Mix!D26</f>
        <v>#ERROR!</v>
      </c>
    </row>
    <row r="43">
      <c r="B43" t="str">
        <f>solver_sho=1</f>
        <v>#NAME?</v>
      </c>
    </row>
    <row r="44">
      <c r="B44" t="str">
        <f>solver_typ=1</f>
        <v>#NAME?</v>
      </c>
    </row>
    <row r="45">
      <c r="B45" t="str">
        <f>solver_val=0</f>
        <v>#NAME?</v>
      </c>
    </row>
  </sheetData>
  <drawing r:id="rId1"/>
</worksheet>
</file>