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(Start Here)" sheetId="1" r:id="rId3"/>
    <sheet state="visible" name="2.0 Macbook Product Mix" sheetId="2" r:id="rId4"/>
    <sheet state="hidden" name="__OpenSolverCache__" sheetId="3" r:id="rId5"/>
    <sheet state="hidden" name="__OpenSolver__" sheetId="4" r:id="rId6"/>
  </sheets>
  <definedNames/>
  <calcPr/>
</workbook>
</file>

<file path=xl/sharedStrings.xml><?xml version="1.0" encoding="utf-8"?>
<sst xmlns="http://schemas.openxmlformats.org/spreadsheetml/2006/main" count="67" uniqueCount="41">
  <si>
    <t>Assembling and Testing Macbooks</t>
  </si>
  <si>
    <t>Instructions</t>
  </si>
  <si>
    <t>https://opensolver.org/opensolver-for-google-sheets/</t>
  </si>
  <si>
    <t>Cost per labor hour assembling</t>
  </si>
  <si>
    <t>Cost per labor hour testing, line 1</t>
  </si>
  <si>
    <t>Cost per labor hour testing, line 2</t>
  </si>
  <si>
    <t>Inputs for assembling and testing a Macbook</t>
  </si>
  <si>
    <t>1. Install Open Solver Goolge Sheet Add-on</t>
  </si>
  <si>
    <t>3. Use OpenSolver Sidebar to Adjust Contstraints</t>
  </si>
  <si>
    <t>2. Open OpenSolver Sidebar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</si>
  <si>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</si>
  <si>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</si>
  <si>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</si>
  <si>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</si>
  <si>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</si>
  <si>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</si>
  <si>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</si>
  <si>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</si>
  <si>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Labor hours for assembly</t>
  </si>
  <si>
    <t>Labor hours for testing, line 1</t>
  </si>
  <si>
    <t>Labor hours for testing, line 2</t>
  </si>
  <si>
    <t>Cost of component parts</t>
  </si>
  <si>
    <t>Selling price</t>
  </si>
  <si>
    <t>Unit margin, tested on line 1</t>
  </si>
  <si>
    <t>Unit margin, tested on line 2</t>
  </si>
  <si>
    <t>Assembling, testing plan (# of Macbooks)</t>
  </si>
  <si>
    <t>Number tested on line 1</t>
  </si>
  <si>
    <t>Number tested on line 2</t>
  </si>
  <si>
    <t>Total computers produced</t>
  </si>
  <si>
    <t>&lt;=</t>
  </si>
  <si>
    <t>Maximum sales</t>
  </si>
  <si>
    <t>Constraints (hours per month)</t>
  </si>
  <si>
    <t>Hours used</t>
  </si>
  <si>
    <t>Hours available</t>
  </si>
  <si>
    <t>Labor availability for assembling</t>
  </si>
  <si>
    <t>Labor availability for testing, line 1</t>
  </si>
  <si>
    <t>Labor availability for testing, line 2</t>
  </si>
  <si>
    <t>Net profit ($ per month)</t>
  </si>
  <si>
    <t>Totals</t>
  </si>
  <si>
    <t>Tested on line 1</t>
  </si>
  <si>
    <t>Tested on line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</si>
</sst>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</font>
    <font/>
    <font>
      <b/>
      <sz val="14.0"/>
      <name val="Roboto"/>
    </font>
    <font>
      <sz val="11.0"/>
      <name val="Calibri"/>
    </font>
    <font>
      <b/>
    </font>
    <font>
      <sz val="12.0"/>
      <name val="Roboto"/>
    </font>
    <font>
      <sz val="12.0"/>
      <color rgb="FF000000"/>
      <name val="Roboto"/>
    </font>
    <font>
      <u/>
      <color rgb="FF0000FF"/>
    </font>
    <font>
      <color rgb="FF1155CC"/>
    </font>
    <font>
      <sz val="12.0"/>
    </font>
  </fonts>
  <fills count="6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FBFBF"/>
        <bgColor rgb="FFBFBFBF"/>
      </patternFill>
    </fill>
  </fills>
  <borders count="4">
    <border/>
    <border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2" fontId="6" numFmtId="164" xfId="0" applyAlignment="1" applyBorder="1" applyFill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2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vertical="bottom"/>
    </xf>
    <xf borderId="3" fillId="2" fontId="6" numFmtId="0" xfId="0" applyAlignment="1" applyBorder="1" applyFont="1">
      <alignment horizontal="right" vertical="bottom"/>
    </xf>
    <xf borderId="3" fillId="2" fontId="6" numFmtId="164" xfId="0" applyAlignment="1" applyBorder="1" applyFont="1" applyNumberFormat="1">
      <alignment horizontal="right" vertical="bottom"/>
    </xf>
    <xf borderId="0" fillId="3" fontId="6" numFmtId="164" xfId="0" applyFill="1" applyFont="1" applyNumberFormat="1"/>
    <xf borderId="0" fillId="0" fontId="5" numFmtId="164" xfId="0" applyAlignment="1" applyFont="1" applyNumberFormat="1">
      <alignment vertical="bottom"/>
    </xf>
    <xf borderId="3" fillId="4" fontId="5" numFmtId="0" xfId="0" applyAlignment="1" applyBorder="1" applyFill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vertical="bottom"/>
    </xf>
    <xf borderId="1" fillId="0" fontId="5" numFmtId="164" xfId="0" applyAlignment="1" applyBorder="1" applyFont="1" applyNumberFormat="1">
      <alignment vertical="bottom"/>
    </xf>
    <xf borderId="3" fillId="5" fontId="5" numFmtId="164" xfId="0" applyAlignment="1" applyBorder="1" applyFill="1" applyFont="1" applyNumberFormat="1">
      <alignment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2</xdr:row>
      <xdr:rowOff>9525</xdr:rowOff>
    </xdr:from>
    <xdr:ext cx="2933700" cy="8343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</xdr:row>
      <xdr:rowOff>19050</xdr:rowOff>
    </xdr:from>
    <xdr:ext cx="2409825" cy="1857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lver.org/opensolver-for-google-sheet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  <c r="B1" s="9" t="s">
        <v>2</v>
      </c>
    </row>
    <row r="2">
      <c r="A2" s="10" t="s">
        <v>7</v>
      </c>
      <c r="D2" s="10" t="s">
        <v>8</v>
      </c>
    </row>
    <row r="3">
      <c r="A3" s="10" t="s">
        <v>9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>
      <c r="A2" s="3"/>
      <c r="B2" s="5"/>
      <c r="C2" s="3"/>
      <c r="D2" s="3"/>
      <c r="E2" s="3"/>
      <c r="F2" s="3"/>
      <c r="G2" s="3"/>
      <c r="H2" s="3"/>
      <c r="I2" s="3"/>
      <c r="J2" s="3"/>
    </row>
    <row r="3">
      <c r="A3" s="6" t="s">
        <v>3</v>
      </c>
      <c r="B3" s="7">
        <v>14.0</v>
      </c>
      <c r="C3" s="8"/>
      <c r="D3" s="8"/>
      <c r="E3" s="8"/>
      <c r="F3" s="8"/>
      <c r="G3" s="8"/>
      <c r="H3" s="8"/>
      <c r="I3" s="8"/>
      <c r="J3" s="8"/>
    </row>
    <row r="4">
      <c r="A4" s="6" t="s">
        <v>4</v>
      </c>
      <c r="B4" s="7">
        <v>22.0</v>
      </c>
      <c r="C4" s="8"/>
      <c r="D4" s="8"/>
      <c r="E4" s="8"/>
      <c r="F4" s="8"/>
      <c r="G4" s="8"/>
      <c r="H4" s="8"/>
      <c r="I4" s="8"/>
      <c r="J4" s="8"/>
    </row>
    <row r="5">
      <c r="A5" s="6" t="s">
        <v>5</v>
      </c>
      <c r="B5" s="7">
        <v>19.0</v>
      </c>
      <c r="C5" s="8"/>
      <c r="D5" s="8"/>
      <c r="E5" s="8"/>
      <c r="F5" s="8"/>
      <c r="G5" s="8"/>
      <c r="H5" s="8"/>
      <c r="I5" s="8"/>
      <c r="J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</row>
    <row r="7">
      <c r="A7" s="11" t="s">
        <v>6</v>
      </c>
      <c r="B7" s="8"/>
      <c r="C7" s="8"/>
      <c r="D7" s="8"/>
      <c r="E7" s="8"/>
      <c r="F7" s="8"/>
      <c r="G7" s="8"/>
      <c r="H7" s="8"/>
      <c r="I7" s="8"/>
      <c r="J7" s="8"/>
    </row>
    <row r="8">
      <c r="A8" s="8"/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8"/>
    </row>
    <row r="9">
      <c r="A9" s="6" t="s">
        <v>18</v>
      </c>
      <c r="B9" s="13">
        <v>4.0</v>
      </c>
      <c r="C9" s="13">
        <v>5.0</v>
      </c>
      <c r="D9" s="13">
        <v>5.0</v>
      </c>
      <c r="E9" s="13">
        <v>5.0</v>
      </c>
      <c r="F9" s="13">
        <v>5.5</v>
      </c>
      <c r="G9" s="13">
        <v>5.5</v>
      </c>
      <c r="H9" s="13">
        <v>5.5</v>
      </c>
      <c r="I9" s="13">
        <v>6.0</v>
      </c>
      <c r="J9" s="8"/>
    </row>
    <row r="10">
      <c r="A10" s="6" t="s">
        <v>19</v>
      </c>
      <c r="B10" s="13">
        <v>1.5</v>
      </c>
      <c r="C10" s="13">
        <v>2.0</v>
      </c>
      <c r="D10" s="13">
        <v>2.0</v>
      </c>
      <c r="E10" s="13">
        <v>2.0</v>
      </c>
      <c r="F10" s="13">
        <v>2.5</v>
      </c>
      <c r="G10" s="13">
        <v>2.5</v>
      </c>
      <c r="H10" s="13">
        <v>2.5</v>
      </c>
      <c r="I10" s="13">
        <v>3.0</v>
      </c>
      <c r="J10" s="8"/>
    </row>
    <row r="11">
      <c r="A11" s="6" t="s">
        <v>20</v>
      </c>
      <c r="B11" s="13">
        <v>2.0</v>
      </c>
      <c r="C11" s="13">
        <v>2.5</v>
      </c>
      <c r="D11" s="13">
        <v>2.5</v>
      </c>
      <c r="E11" s="13">
        <v>2.5</v>
      </c>
      <c r="F11" s="13">
        <v>3.0</v>
      </c>
      <c r="G11" s="13">
        <v>3.0</v>
      </c>
      <c r="H11" s="13">
        <v>3.5</v>
      </c>
      <c r="I11" s="13">
        <v>3.5</v>
      </c>
      <c r="J11" s="8"/>
    </row>
    <row r="12">
      <c r="A12" s="6" t="s">
        <v>21</v>
      </c>
      <c r="B12" s="14">
        <v>900.0</v>
      </c>
      <c r="C12" s="14">
        <v>1350.0</v>
      </c>
      <c r="D12" s="14">
        <v>1350.0</v>
      </c>
      <c r="E12" s="14">
        <v>1350.0</v>
      </c>
      <c r="F12" s="14">
        <v>1500.0</v>
      </c>
      <c r="G12" s="14">
        <v>1500.0</v>
      </c>
      <c r="H12" s="14">
        <v>1500.0</v>
      </c>
      <c r="I12" s="14">
        <v>1800.0</v>
      </c>
      <c r="J12" s="8"/>
    </row>
    <row r="13">
      <c r="A13" s="6" t="s">
        <v>22</v>
      </c>
      <c r="B13" s="14">
        <v>2100.0</v>
      </c>
      <c r="C13" s="14">
        <v>2700.0</v>
      </c>
      <c r="D13" s="14">
        <v>2760.0</v>
      </c>
      <c r="E13" s="14">
        <v>2820.0</v>
      </c>
      <c r="F13" s="14">
        <v>3000.0</v>
      </c>
      <c r="G13" s="14">
        <v>3150.0</v>
      </c>
      <c r="H13" s="14">
        <v>3180.0</v>
      </c>
      <c r="I13" s="14">
        <v>3600.0</v>
      </c>
      <c r="J13" s="8"/>
    </row>
    <row r="14">
      <c r="A14" s="8" t="s">
        <v>23</v>
      </c>
      <c r="B14" s="15">
        <f t="shared" ref="B14:I14" si="1">B$13-$B$3*B$9-$B4*B10-B$12</f>
        <v>1111</v>
      </c>
      <c r="C14" s="15">
        <f t="shared" si="1"/>
        <v>1236</v>
      </c>
      <c r="D14" s="15">
        <f t="shared" si="1"/>
        <v>1296</v>
      </c>
      <c r="E14" s="15">
        <f t="shared" si="1"/>
        <v>1356</v>
      </c>
      <c r="F14" s="15">
        <f t="shared" si="1"/>
        <v>1368</v>
      </c>
      <c r="G14" s="15">
        <f t="shared" si="1"/>
        <v>1518</v>
      </c>
      <c r="H14" s="15">
        <f t="shared" si="1"/>
        <v>1548</v>
      </c>
      <c r="I14" s="15">
        <f t="shared" si="1"/>
        <v>1650</v>
      </c>
      <c r="J14" s="8"/>
    </row>
    <row r="15">
      <c r="A15" s="8" t="s">
        <v>24</v>
      </c>
      <c r="B15" s="16">
        <f t="shared" ref="B15:I15" si="2">B$13-$B$3*B$9-$B5*B11-B$12</f>
        <v>1106</v>
      </c>
      <c r="C15" s="16">
        <f t="shared" si="2"/>
        <v>1232.5</v>
      </c>
      <c r="D15" s="16">
        <f t="shared" si="2"/>
        <v>1292.5</v>
      </c>
      <c r="E15" s="16">
        <f t="shared" si="2"/>
        <v>1352.5</v>
      </c>
      <c r="F15" s="16">
        <f t="shared" si="2"/>
        <v>1366</v>
      </c>
      <c r="G15" s="16">
        <f t="shared" si="2"/>
        <v>1516</v>
      </c>
      <c r="H15" s="16">
        <f t="shared" si="2"/>
        <v>1536.5</v>
      </c>
      <c r="I15" s="16">
        <f t="shared" si="2"/>
        <v>1649.5</v>
      </c>
      <c r="J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</row>
    <row r="17">
      <c r="A17" s="11" t="s">
        <v>25</v>
      </c>
      <c r="B17" s="8"/>
      <c r="C17" s="8"/>
      <c r="D17" s="8"/>
      <c r="E17" s="8"/>
      <c r="F17" s="8"/>
      <c r="G17" s="8"/>
      <c r="H17" s="8"/>
      <c r="I17" s="8"/>
      <c r="J17" s="8"/>
    </row>
    <row r="18">
      <c r="A18" s="8"/>
      <c r="B18" s="12" t="s">
        <v>10</v>
      </c>
      <c r="C18" s="12" t="s">
        <v>11</v>
      </c>
      <c r="D18" s="12" t="s">
        <v>12</v>
      </c>
      <c r="E18" s="12" t="s">
        <v>13</v>
      </c>
      <c r="F18" s="12" t="s">
        <v>14</v>
      </c>
      <c r="G18" s="12" t="s">
        <v>15</v>
      </c>
      <c r="H18" s="12" t="s">
        <v>16</v>
      </c>
      <c r="I18" s="12" t="s">
        <v>17</v>
      </c>
      <c r="J18" s="8"/>
    </row>
    <row r="19">
      <c r="A19" s="6" t="s">
        <v>26</v>
      </c>
      <c r="B19" s="17"/>
      <c r="C19" s="17"/>
      <c r="D19" s="17"/>
      <c r="E19" s="17"/>
      <c r="F19" s="17"/>
      <c r="G19" s="17"/>
      <c r="H19" s="17"/>
      <c r="I19" s="17"/>
      <c r="J19" s="8"/>
    </row>
    <row r="20">
      <c r="A20" s="6" t="s">
        <v>27</v>
      </c>
      <c r="B20" s="17"/>
      <c r="C20" s="17"/>
      <c r="D20" s="17"/>
      <c r="E20" s="17"/>
      <c r="F20" s="17"/>
      <c r="G20" s="17"/>
      <c r="H20" s="17"/>
      <c r="I20" s="17"/>
      <c r="J20" s="8"/>
    </row>
    <row r="21">
      <c r="A21" s="8" t="s">
        <v>28</v>
      </c>
      <c r="B21" s="8">
        <f t="shared" ref="B21:I21" si="3">sum(B19:B20)</f>
        <v>0</v>
      </c>
      <c r="C21" s="8">
        <f t="shared" si="3"/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 t="shared" si="3"/>
        <v>0</v>
      </c>
      <c r="I21" s="8">
        <f t="shared" si="3"/>
        <v>0</v>
      </c>
      <c r="J21" s="8"/>
    </row>
    <row r="22">
      <c r="A22" s="8"/>
      <c r="B22" s="18" t="s">
        <v>29</v>
      </c>
      <c r="C22" s="18" t="s">
        <v>29</v>
      </c>
      <c r="D22" s="18" t="s">
        <v>29</v>
      </c>
      <c r="E22" s="18" t="s">
        <v>29</v>
      </c>
      <c r="F22" s="18" t="s">
        <v>29</v>
      </c>
      <c r="G22" s="18" t="s">
        <v>29</v>
      </c>
      <c r="H22" s="18" t="s">
        <v>29</v>
      </c>
      <c r="I22" s="18" t="s">
        <v>29</v>
      </c>
      <c r="J22" s="8"/>
    </row>
    <row r="23">
      <c r="A23" s="6" t="s">
        <v>30</v>
      </c>
      <c r="B23" s="13">
        <v>1500.0</v>
      </c>
      <c r="C23" s="13">
        <v>1250.0</v>
      </c>
      <c r="D23" s="13">
        <v>1250.0</v>
      </c>
      <c r="E23" s="13">
        <v>1250.0</v>
      </c>
      <c r="F23" s="13">
        <v>1000.0</v>
      </c>
      <c r="G23" s="13">
        <v>1000.0</v>
      </c>
      <c r="H23" s="13">
        <v>1000.0</v>
      </c>
      <c r="I23" s="13">
        <v>800.0</v>
      </c>
      <c r="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</row>
    <row r="25">
      <c r="A25" s="8" t="s">
        <v>31</v>
      </c>
      <c r="B25" s="19" t="s">
        <v>32</v>
      </c>
      <c r="C25" s="20"/>
      <c r="D25" s="21" t="s">
        <v>33</v>
      </c>
      <c r="E25" s="8"/>
      <c r="F25" s="8"/>
      <c r="G25" s="8"/>
      <c r="H25" s="8"/>
      <c r="I25" s="8"/>
      <c r="J25" s="8"/>
    </row>
    <row r="26">
      <c r="A26" s="8" t="s">
        <v>34</v>
      </c>
      <c r="B26" s="8">
        <f>sumproduct(B9:I9,B21:I21)</f>
        <v>0</v>
      </c>
      <c r="C26" s="22" t="s">
        <v>29</v>
      </c>
      <c r="D26" s="13">
        <v>20000.0</v>
      </c>
      <c r="E26" s="8"/>
      <c r="F26" s="8"/>
      <c r="G26" s="8"/>
      <c r="H26" s="8"/>
      <c r="I26" s="8"/>
      <c r="J26" s="8"/>
    </row>
    <row r="27">
      <c r="A27" s="8" t="s">
        <v>35</v>
      </c>
      <c r="B27" s="8">
        <f t="shared" ref="B27:B28" si="4">sumproduct(B10:I10,B19:I19)</f>
        <v>0</v>
      </c>
      <c r="C27" s="22" t="s">
        <v>29</v>
      </c>
      <c r="D27" s="13">
        <v>5000.0</v>
      </c>
      <c r="E27" s="8"/>
      <c r="F27" s="8"/>
      <c r="G27" s="8"/>
      <c r="H27" s="8"/>
      <c r="I27" s="8"/>
      <c r="J27" s="8"/>
    </row>
    <row r="28">
      <c r="A28" s="8" t="s">
        <v>36</v>
      </c>
      <c r="B28" s="8">
        <f t="shared" si="4"/>
        <v>0</v>
      </c>
      <c r="C28" s="22" t="s">
        <v>29</v>
      </c>
      <c r="D28" s="13">
        <v>6000.0</v>
      </c>
      <c r="E28" s="8"/>
      <c r="F28" s="8"/>
      <c r="G28" s="8"/>
      <c r="H28" s="8"/>
      <c r="I28" s="8"/>
      <c r="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</row>
    <row r="30">
      <c r="A30" s="8" t="s">
        <v>37</v>
      </c>
      <c r="B30" s="23" t="s">
        <v>10</v>
      </c>
      <c r="C30" s="23" t="s">
        <v>11</v>
      </c>
      <c r="D30" s="23" t="s">
        <v>12</v>
      </c>
      <c r="E30" s="23" t="s">
        <v>13</v>
      </c>
      <c r="F30" s="23" t="s">
        <v>14</v>
      </c>
      <c r="G30" s="23" t="s">
        <v>15</v>
      </c>
      <c r="H30" s="23" t="s">
        <v>16</v>
      </c>
      <c r="I30" s="23" t="s">
        <v>17</v>
      </c>
      <c r="J30" s="23" t="s">
        <v>38</v>
      </c>
    </row>
    <row r="31">
      <c r="A31" s="8" t="s">
        <v>39</v>
      </c>
      <c r="B31" s="16">
        <f t="shared" ref="B31:I31" si="5">B19*B14</f>
        <v>0</v>
      </c>
      <c r="C31" s="16">
        <f t="shared" si="5"/>
        <v>0</v>
      </c>
      <c r="D31" s="16">
        <f t="shared" si="5"/>
        <v>0</v>
      </c>
      <c r="E31" s="16">
        <f t="shared" si="5"/>
        <v>0</v>
      </c>
      <c r="F31" s="16">
        <f t="shared" si="5"/>
        <v>0</v>
      </c>
      <c r="G31" s="16">
        <f t="shared" si="5"/>
        <v>0</v>
      </c>
      <c r="H31" s="16">
        <f t="shared" si="5"/>
        <v>0</v>
      </c>
      <c r="I31" s="16">
        <f t="shared" si="5"/>
        <v>0</v>
      </c>
      <c r="J31" s="16">
        <f t="shared" ref="J31:J32" si="7">sum(B31:I31)</f>
        <v>0</v>
      </c>
    </row>
    <row r="32">
      <c r="A32" s="8" t="s">
        <v>40</v>
      </c>
      <c r="B32" s="16">
        <f t="shared" ref="B32:I32" si="6">B15*B20</f>
        <v>0</v>
      </c>
      <c r="C32" s="16">
        <f t="shared" si="6"/>
        <v>0</v>
      </c>
      <c r="D32" s="16">
        <f t="shared" si="6"/>
        <v>0</v>
      </c>
      <c r="E32" s="16">
        <f t="shared" si="6"/>
        <v>0</v>
      </c>
      <c r="F32" s="16">
        <f t="shared" si="6"/>
        <v>0</v>
      </c>
      <c r="G32" s="16">
        <f t="shared" si="6"/>
        <v>0</v>
      </c>
      <c r="H32" s="16">
        <f t="shared" si="6"/>
        <v>0</v>
      </c>
      <c r="I32" s="16">
        <f t="shared" si="6"/>
        <v>0</v>
      </c>
      <c r="J32" s="24">
        <f t="shared" si="7"/>
        <v>0</v>
      </c>
    </row>
    <row r="33">
      <c r="A33" s="8"/>
      <c r="B33" s="8"/>
      <c r="C33" s="8"/>
      <c r="D33" s="8"/>
      <c r="E33" s="8"/>
      <c r="F33" s="8"/>
      <c r="G33" s="8"/>
      <c r="H33" s="8"/>
      <c r="I33" s="6"/>
      <c r="J33" s="25">
        <f>sum(J31:J32)</f>
        <v>0</v>
      </c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ModelSheet='1.0 Exam Grade Optimization'!A:AA</f>
        <v>#NAME?</v>
      </c>
      <c r="B1" t="str">
        <f>ModelSheet=2.0 Macbook Product Mix!A:Z</f>
        <v>#ERROR!</v>
      </c>
    </row>
    <row r="2">
      <c r="A2" t="str">
        <f t="shared" ref="A2:B2" si="1">OpenSolver_AdjNum=1</f>
        <v>#NAME?</v>
      </c>
      <c r="B2" t="str">
        <f t="shared" si="1"/>
        <v>#NAME?</v>
      </c>
    </row>
    <row r="3">
      <c r="A3" t="str">
        <f t="shared" ref="A3:B3" si="2">OpenSolver_ChosenSolver=Google</f>
        <v>#NAME?</v>
      </c>
      <c r="B3" t="str">
        <f t="shared" si="2"/>
        <v>#NAME?</v>
      </c>
    </row>
    <row r="4">
      <c r="A4" t="str">
        <f t="shared" ref="A4:B4" si="3">OpenSolver_FastBuild=0</f>
        <v>#NAME?</v>
      </c>
      <c r="B4" t="str">
        <f t="shared" si="3"/>
        <v>#NAME?</v>
      </c>
    </row>
    <row r="5">
      <c r="A5" t="str">
        <f t="shared" ref="A5:B5" si="4">OpenSolver_LinearityCheck=1</f>
        <v>#NAME?</v>
      </c>
      <c r="B5" t="str">
        <f t="shared" si="4"/>
        <v>#NAME?</v>
      </c>
    </row>
    <row r="6">
      <c r="A6" t="str">
        <f>solver_adj='1.0 Exam Grade Optimization'!B8</f>
        <v>#NAME?</v>
      </c>
      <c r="B6" t="str">
        <f>solver_adj=2.0 Macbook Product Mix!B19:I20</f>
        <v>#ERROR!</v>
      </c>
    </row>
    <row r="7">
      <c r="A7" t="str">
        <f>solver_lhs1='1.0 Exam Grade Optimization'!B8</f>
        <v>#NAME?</v>
      </c>
      <c r="B7" t="str">
        <f>solver_lhs1=2.0 Macbook Product Mix!B21</f>
        <v>#ERROR!</v>
      </c>
    </row>
    <row r="8">
      <c r="A8" t="str">
        <f>solver_lhs2='1.0 Exam Grade Optimization'!B8</f>
        <v>#NAME?</v>
      </c>
      <c r="B8" t="str">
        <f>solver_lhs10=2.0 Macbook Product Mix!B27</f>
        <v>#ERROR!</v>
      </c>
    </row>
    <row r="9">
      <c r="A9" t="str">
        <f>solver_lhs3='1.0 Exam Grade Optimization'!B9</f>
        <v>#NAME?</v>
      </c>
      <c r="B9" t="str">
        <f>solver_lhs11=2.0 Macbook Product Mix!B28</f>
        <v>#ERROR!</v>
      </c>
    </row>
    <row r="10">
      <c r="A10" t="str">
        <f>solver_lhs4='1.0 Exam Grade Optimization'!B9</f>
        <v>#NAME?</v>
      </c>
      <c r="B10" t="str">
        <f>solver_lhs2=2.0 Macbook Product Mix!C21</f>
        <v>#ERROR!</v>
      </c>
    </row>
    <row r="11">
      <c r="A11" t="str">
        <f>solver_neg=1</f>
        <v>#NAME?</v>
      </c>
      <c r="B11" t="str">
        <f>solver_lhs3=2.0 Macbook Product Mix!D21</f>
        <v>#ERROR!</v>
      </c>
    </row>
    <row r="12">
      <c r="A12" t="str">
        <f>solver_num=4</f>
        <v>#NAME?</v>
      </c>
      <c r="B12" t="str">
        <f>solver_lhs4=2.0 Macbook Product Mix!E21</f>
        <v>#ERROR!</v>
      </c>
    </row>
    <row r="13">
      <c r="A13" t="str">
        <f>solver_opt='1.0 Exam Grade Optimization'!B9</f>
        <v>#NAME?</v>
      </c>
      <c r="B13" t="str">
        <f>solver_lhs5=2.0 Macbook Product Mix!F21</f>
        <v>#ERROR!</v>
      </c>
    </row>
    <row r="14">
      <c r="A14" t="str">
        <f>solver_rel1=3</f>
        <v>#NAME?</v>
      </c>
      <c r="B14" t="str">
        <f>solver_lhs6=2.0 Macbook Product Mix!G21</f>
        <v>#ERROR!</v>
      </c>
    </row>
    <row r="15">
      <c r="A15" t="str">
        <f>solver_rel2=1</f>
        <v>#NAME?</v>
      </c>
      <c r="B15" t="str">
        <f>solver_lhs7=2.0 Macbook Product Mix!H21</f>
        <v>#ERROR!</v>
      </c>
    </row>
    <row r="16">
      <c r="A16" t="str">
        <f>solver_rel3=3</f>
        <v>#NAME?</v>
      </c>
      <c r="B16" t="str">
        <f>solver_lhs8=2.0 Macbook Product Mix!I21</f>
        <v>#ERROR!</v>
      </c>
    </row>
    <row r="17">
      <c r="A17" t="str">
        <f>solver_rel4=1</f>
        <v>#NAME?</v>
      </c>
      <c r="B17" t="str">
        <f>solver_lhs9=2.0 Macbook Product Mix!B26</f>
        <v>#ERROR!</v>
      </c>
    </row>
    <row r="18">
      <c r="A18" t="str">
        <f>solver_rhs1='1.0 Exam Grade Optimization'!E8</f>
        <v>#NAME?</v>
      </c>
      <c r="B18" t="str">
        <f>solver_neg=1</f>
        <v>#NAME?</v>
      </c>
    </row>
    <row r="19">
      <c r="A19" t="str">
        <f>solver_rhs2='1.0 Exam Grade Optimization'!F8</f>
        <v>#NAME?</v>
      </c>
      <c r="B19" t="str">
        <f>solver_num=11</f>
        <v>#NAME?</v>
      </c>
    </row>
    <row r="20">
      <c r="A20" t="str">
        <f>solver_rhs3='1.0 Exam Grade Optimization'!E9</f>
        <v>#NAME?</v>
      </c>
      <c r="B20" t="str">
        <f>solver_opt=2.0 Macbook Product Mix!J33</f>
        <v>#ERROR!</v>
      </c>
    </row>
    <row r="21">
      <c r="A21" t="str">
        <f>solver_rhs4='1.0 Exam Grade Optimization'!F9</f>
        <v>#NAME?</v>
      </c>
      <c r="B21" t="str">
        <f>solver_rel1=1</f>
        <v>#NAME?</v>
      </c>
    </row>
    <row r="22">
      <c r="A22" t="str">
        <f>solver_sho=1</f>
        <v>#NAME?</v>
      </c>
      <c r="B22" t="str">
        <f>solver_rel10=1</f>
        <v>#NAME?</v>
      </c>
    </row>
    <row r="23">
      <c r="A23" t="str">
        <f>solver_typ=3</f>
        <v>#NAME?</v>
      </c>
      <c r="B23" t="str">
        <f>solver_rel11=1</f>
        <v>#NAME?</v>
      </c>
    </row>
    <row r="24">
      <c r="A24" t="str">
        <f>solver_val=70</f>
        <v>#NAME?</v>
      </c>
      <c r="B24" t="str">
        <f>solver_rel2=1</f>
        <v>#NAME?</v>
      </c>
    </row>
    <row r="25">
      <c r="B25" t="str">
        <f>solver_rel3=1</f>
        <v>#NAME?</v>
      </c>
    </row>
    <row r="26">
      <c r="B26" t="str">
        <f>solver_rel4=1</f>
        <v>#NAME?</v>
      </c>
    </row>
    <row r="27">
      <c r="B27" t="str">
        <f>solver_rel5=1</f>
        <v>#NAME?</v>
      </c>
    </row>
    <row r="28">
      <c r="B28" t="str">
        <f>solver_rel6=1</f>
        <v>#NAME?</v>
      </c>
    </row>
    <row r="29">
      <c r="B29" t="str">
        <f>solver_rel7=1</f>
        <v>#NAME?</v>
      </c>
    </row>
    <row r="30">
      <c r="B30" t="str">
        <f>solver_rel8=1</f>
        <v>#NAME?</v>
      </c>
    </row>
    <row r="31">
      <c r="B31" t="str">
        <f>solver_rel9=1</f>
        <v>#NAME?</v>
      </c>
    </row>
    <row r="32">
      <c r="B32" t="str">
        <f>solver_rhs1=2.0 Macbook Product Mix!B23</f>
        <v>#ERROR!</v>
      </c>
    </row>
    <row r="33">
      <c r="B33" t="str">
        <f>solver_rhs10=2.0 Macbook Product Mix!D27</f>
        <v>#ERROR!</v>
      </c>
    </row>
    <row r="34">
      <c r="B34" t="str">
        <f>solver_rhs11=2.0 Macbook Product Mix!D28</f>
        <v>#ERROR!</v>
      </c>
    </row>
    <row r="35">
      <c r="B35" t="str">
        <f>solver_rhs2=2.0 Macbook Product Mix!C23</f>
        <v>#ERROR!</v>
      </c>
    </row>
    <row r="36">
      <c r="B36" t="str">
        <f>solver_rhs3=2.0 Macbook Product Mix!D23</f>
        <v>#ERROR!</v>
      </c>
    </row>
    <row r="37">
      <c r="B37" t="str">
        <f>solver_rhs4=2.0 Macbook Product Mix!E23</f>
        <v>#ERROR!</v>
      </c>
    </row>
    <row r="38">
      <c r="B38" t="str">
        <f>solver_rhs5=2.0 Macbook Product Mix!F23</f>
        <v>#ERROR!</v>
      </c>
    </row>
    <row r="39">
      <c r="B39" t="str">
        <f>solver_rhs6=2.0 Macbook Product Mix!G23</f>
        <v>#ERROR!</v>
      </c>
    </row>
    <row r="40">
      <c r="B40" t="str">
        <f>solver_rhs7=2.0 Macbook Product Mix!H23</f>
        <v>#ERROR!</v>
      </c>
    </row>
    <row r="41">
      <c r="B41" t="str">
        <f>solver_rhs8=2.0 Macbook Product Mix!I23</f>
        <v>#ERROR!</v>
      </c>
    </row>
    <row r="42">
      <c r="B42" t="str">
        <f>solver_rhs9=2.0 Macbook Product Mix!D26</f>
        <v>#ERROR!</v>
      </c>
    </row>
    <row r="43">
      <c r="B43" t="str">
        <f>solver_sho=1</f>
        <v>#NAME?</v>
      </c>
    </row>
    <row r="44">
      <c r="B44" t="str">
        <f>solver_typ=1</f>
        <v>#NAME?</v>
      </c>
    </row>
    <row r="45">
      <c r="B45" t="str">
        <f>solver_val=0</f>
        <v>#NAME?</v>
      </c>
    </row>
  </sheetData>
  <drawing r:id="rId1"/>
</worksheet>
</file>