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AB8BAF4-CD25-4398-90B4-B8014F4899A9}" xr6:coauthVersionLast="47" xr6:coauthVersionMax="47" xr10:uidLastSave="{00000000-0000-0000-0000-000000000000}"/>
  <bookViews>
    <workbookView xWindow="-110" yWindow="-110" windowWidth="19420" windowHeight="10420" activeTab="5" xr2:uid="{B358E0C2-AE9E-4993-BB09-A8A7F8821E61}"/>
  </bookViews>
  <sheets>
    <sheet name="anova" sheetId="1" r:id="rId1"/>
    <sheet name="lsd" sheetId="2" r:id="rId2"/>
    <sheet name="tukey" sheetId="4" r:id="rId3"/>
    <sheet name="duncan" sheetId="5" r:id="rId4"/>
    <sheet name="bonferroni" sheetId="6" r:id="rId5"/>
    <sheet name="Kontras Ortogo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7" l="1"/>
  <c r="M17" i="7"/>
  <c r="M15" i="7"/>
  <c r="L16" i="7"/>
  <c r="L17" i="7"/>
  <c r="L15" i="7"/>
  <c r="K16" i="7"/>
  <c r="K17" i="7"/>
  <c r="K15" i="7"/>
  <c r="J16" i="7"/>
  <c r="J17" i="7"/>
  <c r="J15" i="7"/>
  <c r="I16" i="7"/>
  <c r="I17" i="7"/>
  <c r="I15" i="7"/>
  <c r="G16" i="7"/>
  <c r="G17" i="7"/>
  <c r="G15" i="7"/>
  <c r="F16" i="7"/>
  <c r="F17" i="7"/>
  <c r="F15" i="7"/>
  <c r="S5" i="6"/>
  <c r="Q5" i="6"/>
  <c r="F15" i="2"/>
  <c r="B12" i="2"/>
  <c r="B11" i="2"/>
  <c r="B10" i="2"/>
  <c r="S7" i="6"/>
  <c r="O7" i="6"/>
  <c r="Q7" i="6" s="1"/>
  <c r="R7" i="6" s="1"/>
  <c r="O5" i="6"/>
  <c r="R5" i="6" s="1"/>
  <c r="K7" i="6"/>
  <c r="L7" i="6"/>
  <c r="M7" i="6"/>
  <c r="J7" i="6"/>
  <c r="J5" i="6"/>
  <c r="K5" i="6"/>
  <c r="L5" i="6"/>
  <c r="M5" i="6"/>
  <c r="F29" i="5"/>
  <c r="F28" i="5"/>
  <c r="F27" i="5"/>
  <c r="F26" i="5"/>
  <c r="F25" i="5"/>
  <c r="H25" i="5" s="1"/>
  <c r="F24" i="5"/>
  <c r="B10" i="5"/>
  <c r="B15" i="5" s="1"/>
  <c r="B10" i="4"/>
  <c r="B12" i="4" s="1"/>
  <c r="G25" i="4" s="1"/>
  <c r="F27" i="4"/>
  <c r="F26" i="4"/>
  <c r="F25" i="4"/>
  <c r="F24" i="4"/>
  <c r="F23" i="4"/>
  <c r="F22" i="4"/>
  <c r="B13" i="4"/>
  <c r="D20" i="2"/>
  <c r="D19" i="2"/>
  <c r="E19" i="2"/>
  <c r="E20" i="2"/>
  <c r="D18" i="2"/>
  <c r="E18" i="2" s="1"/>
  <c r="D17" i="2"/>
  <c r="E17" i="2" s="1"/>
  <c r="D16" i="2"/>
  <c r="E16" i="2" s="1"/>
  <c r="D15" i="2"/>
  <c r="E15" i="2" s="1"/>
  <c r="F20" i="2" l="1"/>
  <c r="F16" i="2"/>
  <c r="F19" i="2"/>
  <c r="F17" i="2"/>
  <c r="F18" i="2"/>
  <c r="H27" i="5"/>
  <c r="N7" i="6"/>
  <c r="N5" i="6"/>
  <c r="U5" i="6" s="1"/>
  <c r="U7" i="6"/>
  <c r="T7" i="6"/>
  <c r="B14" i="5"/>
  <c r="H24" i="5" s="1"/>
  <c r="B16" i="5"/>
  <c r="H26" i="5" s="1"/>
  <c r="G22" i="4"/>
  <c r="G26" i="4"/>
  <c r="G23" i="4"/>
  <c r="G27" i="4"/>
  <c r="G24" i="4"/>
  <c r="T5" i="6" l="1"/>
  <c r="H29" i="5"/>
  <c r="H28" i="5"/>
</calcChain>
</file>

<file path=xl/sharedStrings.xml><?xml version="1.0" encoding="utf-8"?>
<sst xmlns="http://schemas.openxmlformats.org/spreadsheetml/2006/main" count="252" uniqueCount="97">
  <si>
    <t>Pot</t>
  </si>
  <si>
    <t>bulat</t>
  </si>
  <si>
    <t>persegi</t>
  </si>
  <si>
    <t>segitiga</t>
  </si>
  <si>
    <t>segilima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</si>
  <si>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</si>
  <si>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</si>
  <si>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</si>
  <si>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</si>
  <si>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</si>
  <si>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</si>
  <si>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</si>
  <si>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</si>
  <si>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</si>
  <si>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</si>
  <si>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</si>
  <si>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</si>
  <si>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</si>
  <si>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</si>
  <si>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</si>
  <si>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</si>
  <si>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</si>
  <si>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</si>
  <si>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Row 1</t>
  </si>
  <si>
    <t>Row 2</t>
  </si>
  <si>
    <t>Row 3</t>
  </si>
  <si>
    <t>Row 4</t>
  </si>
  <si>
    <t>Ulangan</t>
  </si>
  <si>
    <t>i</t>
  </si>
  <si>
    <t>j</t>
  </si>
  <si>
    <t>Ulangan (j)</t>
  </si>
  <si>
    <t>sd</t>
  </si>
  <si>
    <t>r</t>
  </si>
  <si>
    <t>selisih xbar</t>
  </si>
  <si>
    <t>C(p,2)</t>
  </si>
  <si>
    <t>p</t>
  </si>
  <si>
    <t>No</t>
  </si>
  <si>
    <t>abs(selisih xbar)</t>
  </si>
  <si>
    <t>Keputusan</t>
  </si>
  <si>
    <t>LSD</t>
  </si>
  <si>
    <t>mu ke-i</t>
  </si>
  <si>
    <t>mu ke-j</t>
  </si>
  <si>
    <t>s ybar</t>
  </si>
  <si>
    <t>BNJ</t>
  </si>
  <si>
    <t>q(0.05;p;dbg)</t>
  </si>
  <si>
    <t>ybar3</t>
  </si>
  <si>
    <t>ybar2</t>
  </si>
  <si>
    <t>ybar4</t>
  </si>
  <si>
    <t>ybar1</t>
  </si>
  <si>
    <t>i=1</t>
  </si>
  <si>
    <t>j=1</t>
  </si>
  <si>
    <t>ybar i</t>
  </si>
  <si>
    <t>ybar j</t>
  </si>
  <si>
    <t>|selisih ybar|</t>
  </si>
  <si>
    <t>vs Rp</t>
  </si>
  <si>
    <t>R4</t>
  </si>
  <si>
    <t>R3</t>
  </si>
  <si>
    <t>R2</t>
  </si>
  <si>
    <t>r4 = r(0.05;p=4;dbg)</t>
  </si>
  <si>
    <t>r3 = r(0.05;p=3;dbg)</t>
  </si>
  <si>
    <t>r2 = r(0.05;p=2;dbg)</t>
  </si>
  <si>
    <t>R4 = r4*s ybar</t>
  </si>
  <si>
    <t>R3 = r3*s ybar</t>
  </si>
  <si>
    <t>R2 = r2*s ybar</t>
  </si>
  <si>
    <t>Tolak H0</t>
  </si>
  <si>
    <t>Tak Tolak H0</t>
  </si>
  <si>
    <t>yrata</t>
  </si>
  <si>
    <t>C1</t>
  </si>
  <si>
    <t>C2</t>
  </si>
  <si>
    <t>Pot1</t>
  </si>
  <si>
    <t>Pot2</t>
  </si>
  <si>
    <t>Pot3</t>
  </si>
  <si>
    <t>Pot4</t>
  </si>
  <si>
    <t>Li</t>
  </si>
  <si>
    <t>ci^2</t>
  </si>
  <si>
    <t>ri</t>
  </si>
  <si>
    <t>s^2</t>
  </si>
  <si>
    <t>s</t>
  </si>
  <si>
    <t>B</t>
  </si>
  <si>
    <t>Batas Atas</t>
  </si>
  <si>
    <t>Batas Bawah</t>
  </si>
  <si>
    <t>C1*yrata</t>
  </si>
  <si>
    <t>C2*yrata</t>
  </si>
  <si>
    <t>Kontrol</t>
  </si>
  <si>
    <t>Fall</t>
  </si>
  <si>
    <t>Spring</t>
  </si>
  <si>
    <t>Split</t>
  </si>
  <si>
    <t>sigma ciyi</t>
  </si>
  <si>
    <t>sigma ci^2</t>
  </si>
  <si>
    <t>JKC</t>
  </si>
  <si>
    <t>KTC</t>
  </si>
  <si>
    <t>F hit</t>
  </si>
  <si>
    <t>Ytotal</t>
  </si>
  <si>
    <t>C3</t>
  </si>
  <si>
    <t>KTG</t>
  </si>
  <si>
    <t>F tab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</si>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</sst>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10" xfId="0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433449</xdr:colOff>
      <xdr:row>11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D3B0A-B9F0-91BB-D07F-E0630565E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00649" cy="2101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16</xdr:col>
      <xdr:colOff>374920</xdr:colOff>
      <xdr:row>8</xdr:row>
      <xdr:rowOff>38178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7EDF9A-4601-6C46-5E6F-5A34BB82C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5251720" cy="1511378"/>
        </a:xfrm>
        <a:prstGeom prst="rect">
          <a:avLst/>
        </a:prstGeom>
      </xdr:spPr>
    </xdr:pic>
    <xdr:clientData/>
  </xdr:twoCellAnchor>
  <xdr:twoCellAnchor editAs="oneCell">
    <xdr:from>
      <xdr:col>7</xdr:col>
      <xdr:colOff>603250</xdr:colOff>
      <xdr:row>10</xdr:row>
      <xdr:rowOff>19050</xdr:rowOff>
    </xdr:from>
    <xdr:to>
      <xdr:col>10</xdr:col>
      <xdr:colOff>273127</xdr:colOff>
      <xdr:row>11</xdr:row>
      <xdr:rowOff>82563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8992BF-FEB1-721F-360F-FEFF957F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0450" y="1860550"/>
          <a:ext cx="1498677" cy="247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7502-5A4D-4CD0-BD03-E95F113587A5}">
  <dimension ref="A1:G24"/>
  <sheetViews>
    <sheetView topLeftCell="A7" workbookViewId="0">
      <selection activeCell="F6" sqref="F6"/>
    </sheetView>
  </sheetViews>
  <sheetFormatPr defaultRowHeight="14.5" x14ac:dyDescent="0.35"/>
  <cols>
    <col min="1" max="1" width="18.7265625" customWidth="1"/>
  </cols>
  <sheetData>
    <row r="1" spans="1:5" x14ac:dyDescent="0.35">
      <c r="A1" s="18" t="s">
        <v>0</v>
      </c>
      <c r="B1" s="15" t="s">
        <v>27</v>
      </c>
      <c r="C1" s="16"/>
      <c r="D1" s="17"/>
    </row>
    <row r="2" spans="1:5" x14ac:dyDescent="0.35">
      <c r="A2" s="19"/>
      <c r="B2" s="5">
        <v>1</v>
      </c>
      <c r="C2" s="5">
        <v>2</v>
      </c>
      <c r="D2" s="5">
        <v>3</v>
      </c>
    </row>
    <row r="3" spans="1:5" x14ac:dyDescent="0.35">
      <c r="A3" s="4" t="s">
        <v>1</v>
      </c>
      <c r="B3" s="4">
        <v>8</v>
      </c>
      <c r="C3" s="4">
        <v>7</v>
      </c>
      <c r="D3" s="4">
        <v>7</v>
      </c>
    </row>
    <row r="4" spans="1:5" x14ac:dyDescent="0.35">
      <c r="A4" s="4" t="s">
        <v>2</v>
      </c>
      <c r="B4" s="4">
        <v>5</v>
      </c>
      <c r="C4" s="4">
        <v>4</v>
      </c>
      <c r="D4" s="4">
        <v>4</v>
      </c>
    </row>
    <row r="5" spans="1:5" x14ac:dyDescent="0.35">
      <c r="A5" s="4" t="s">
        <v>3</v>
      </c>
      <c r="B5" s="4">
        <v>3</v>
      </c>
      <c r="C5" s="4">
        <v>2</v>
      </c>
      <c r="D5" s="4">
        <v>3</v>
      </c>
    </row>
    <row r="6" spans="1:5" x14ac:dyDescent="0.35">
      <c r="A6" s="4" t="s">
        <v>4</v>
      </c>
      <c r="B6" s="4">
        <v>7</v>
      </c>
      <c r="C6" s="4">
        <v>6</v>
      </c>
      <c r="D6" s="4">
        <v>7</v>
      </c>
    </row>
    <row r="9" spans="1:5" x14ac:dyDescent="0.35">
      <c r="A9" t="s">
        <v>5</v>
      </c>
    </row>
    <row r="11" spans="1:5" ht="15" thickBot="1" x14ac:dyDescent="0.4">
      <c r="A11" t="s">
        <v>6</v>
      </c>
    </row>
    <row r="12" spans="1:5" x14ac:dyDescent="0.35">
      <c r="A12" s="2" t="s">
        <v>7</v>
      </c>
      <c r="B12" s="2" t="s">
        <v>8</v>
      </c>
      <c r="C12" s="2" t="s">
        <v>9</v>
      </c>
      <c r="D12" s="2" t="s">
        <v>10</v>
      </c>
      <c r="E12" s="2" t="s">
        <v>11</v>
      </c>
    </row>
    <row r="13" spans="1:5" x14ac:dyDescent="0.35">
      <c r="A13" t="s">
        <v>23</v>
      </c>
      <c r="B13">
        <v>3</v>
      </c>
      <c r="C13">
        <v>22</v>
      </c>
      <c r="D13">
        <v>7.333333333333333</v>
      </c>
      <c r="E13">
        <v>0.33333333333333337</v>
      </c>
    </row>
    <row r="14" spans="1:5" x14ac:dyDescent="0.35">
      <c r="A14" t="s">
        <v>24</v>
      </c>
      <c r="B14">
        <v>3</v>
      </c>
      <c r="C14">
        <v>13</v>
      </c>
      <c r="D14">
        <v>4.333333333333333</v>
      </c>
      <c r="E14">
        <v>0.33333333333333215</v>
      </c>
    </row>
    <row r="15" spans="1:5" x14ac:dyDescent="0.35">
      <c r="A15" t="s">
        <v>25</v>
      </c>
      <c r="B15">
        <v>3</v>
      </c>
      <c r="C15">
        <v>8</v>
      </c>
      <c r="D15">
        <v>2.6666666666666665</v>
      </c>
      <c r="E15">
        <v>0.33333333333333393</v>
      </c>
    </row>
    <row r="16" spans="1:5" ht="15" thickBot="1" x14ac:dyDescent="0.4">
      <c r="A16" s="1" t="s">
        <v>26</v>
      </c>
      <c r="B16" s="1">
        <v>3</v>
      </c>
      <c r="C16" s="1">
        <v>20</v>
      </c>
      <c r="D16" s="1">
        <v>6.666666666666667</v>
      </c>
      <c r="E16" s="1">
        <v>0.33333333333333337</v>
      </c>
    </row>
    <row r="19" spans="1:7" ht="15" thickBot="1" x14ac:dyDescent="0.4">
      <c r="A19" t="s">
        <v>12</v>
      </c>
    </row>
    <row r="20" spans="1:7" x14ac:dyDescent="0.35">
      <c r="A20" s="2" t="s">
        <v>13</v>
      </c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  <c r="G20" s="2" t="s">
        <v>19</v>
      </c>
    </row>
    <row r="21" spans="1:7" x14ac:dyDescent="0.35">
      <c r="A21" t="s">
        <v>20</v>
      </c>
      <c r="B21">
        <v>41.583333333333336</v>
      </c>
      <c r="C21">
        <v>3</v>
      </c>
      <c r="D21">
        <v>13.861111111111112</v>
      </c>
      <c r="E21">
        <v>41.583333333333336</v>
      </c>
      <c r="F21">
        <v>3.1665547292155906E-5</v>
      </c>
      <c r="G21">
        <v>4.0661805513511613</v>
      </c>
    </row>
    <row r="22" spans="1:7" x14ac:dyDescent="0.35">
      <c r="A22" t="s">
        <v>21</v>
      </c>
      <c r="B22">
        <v>2.666666666666667</v>
      </c>
      <c r="C22">
        <v>8</v>
      </c>
      <c r="D22">
        <v>0.33333333333333337</v>
      </c>
    </row>
    <row r="24" spans="1:7" ht="15" thickBot="1" x14ac:dyDescent="0.4">
      <c r="A24" s="1" t="s">
        <v>22</v>
      </c>
      <c r="B24" s="1">
        <v>44.25</v>
      </c>
      <c r="C24" s="1">
        <v>11</v>
      </c>
      <c r="D24" s="1"/>
      <c r="E24" s="1"/>
      <c r="F24" s="1"/>
      <c r="G24" s="1"/>
    </row>
  </sheetData>
  <mergeCells count="2">
    <mergeCell ref="B1:D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F2A7-D34D-4CD7-9D76-D902ABE082F8}">
  <dimension ref="A1:N20"/>
  <sheetViews>
    <sheetView zoomScaleNormal="100" workbookViewId="0">
      <selection activeCell="H18" sqref="H18"/>
    </sheetView>
  </sheetViews>
  <sheetFormatPr defaultRowHeight="14.5" x14ac:dyDescent="0.35"/>
  <cols>
    <col min="3" max="3" width="12.7265625" bestFit="1" customWidth="1"/>
    <col min="4" max="4" width="14.453125" customWidth="1"/>
    <col min="5" max="5" width="17.453125" customWidth="1"/>
    <col min="6" max="6" width="14" customWidth="1"/>
    <col min="8" max="8" width="18.54296875" bestFit="1" customWidth="1"/>
  </cols>
  <sheetData>
    <row r="1" spans="1:14" ht="15" thickBot="1" x14ac:dyDescent="0.4">
      <c r="A1" s="20" t="s">
        <v>28</v>
      </c>
      <c r="B1" s="18" t="s">
        <v>0</v>
      </c>
      <c r="C1" s="15" t="s">
        <v>30</v>
      </c>
      <c r="D1" s="16"/>
      <c r="E1" s="17"/>
      <c r="F1" s="8"/>
      <c r="H1" t="s">
        <v>12</v>
      </c>
    </row>
    <row r="2" spans="1:14" x14ac:dyDescent="0.35">
      <c r="A2" s="21"/>
      <c r="B2" s="19"/>
      <c r="C2" s="5">
        <v>1</v>
      </c>
      <c r="D2" s="5">
        <v>2</v>
      </c>
      <c r="E2" s="5">
        <v>3</v>
      </c>
      <c r="F2" s="8"/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35">
      <c r="A3" s="6">
        <v>1</v>
      </c>
      <c r="B3" s="4" t="s">
        <v>1</v>
      </c>
      <c r="C3" s="4">
        <v>8</v>
      </c>
      <c r="D3" s="4">
        <v>7</v>
      </c>
      <c r="E3" s="4">
        <v>7</v>
      </c>
      <c r="H3" t="s">
        <v>20</v>
      </c>
      <c r="I3">
        <v>41.583333333333336</v>
      </c>
      <c r="J3">
        <v>3</v>
      </c>
      <c r="K3">
        <v>13.861111111111112</v>
      </c>
      <c r="L3">
        <v>41.583333333333336</v>
      </c>
      <c r="M3">
        <v>3.1665547292155906E-5</v>
      </c>
      <c r="N3">
        <v>4.0661805513511613</v>
      </c>
    </row>
    <row r="4" spans="1:14" x14ac:dyDescent="0.35">
      <c r="A4" s="6">
        <v>2</v>
      </c>
      <c r="B4" s="4" t="s">
        <v>2</v>
      </c>
      <c r="C4" s="4">
        <v>5</v>
      </c>
      <c r="D4" s="4">
        <v>4</v>
      </c>
      <c r="E4" s="4">
        <v>4</v>
      </c>
      <c r="H4" t="s">
        <v>21</v>
      </c>
      <c r="I4">
        <v>2.666666666666667</v>
      </c>
      <c r="J4">
        <v>8</v>
      </c>
      <c r="K4">
        <v>0.33333333333333337</v>
      </c>
    </row>
    <row r="5" spans="1:14" x14ac:dyDescent="0.35">
      <c r="A5" s="6">
        <v>3</v>
      </c>
      <c r="B5" s="4" t="s">
        <v>3</v>
      </c>
      <c r="C5" s="4">
        <v>3</v>
      </c>
      <c r="D5" s="4">
        <v>2</v>
      </c>
      <c r="E5" s="4">
        <v>3</v>
      </c>
    </row>
    <row r="6" spans="1:14" ht="15" thickBot="1" x14ac:dyDescent="0.4">
      <c r="A6" s="6">
        <v>4</v>
      </c>
      <c r="B6" s="4" t="s">
        <v>4</v>
      </c>
      <c r="C6" s="4">
        <v>7</v>
      </c>
      <c r="D6" s="4">
        <v>6</v>
      </c>
      <c r="E6" s="4">
        <v>7</v>
      </c>
      <c r="H6" s="1" t="s">
        <v>22</v>
      </c>
      <c r="I6" s="1">
        <v>44.25</v>
      </c>
      <c r="J6" s="1">
        <v>11</v>
      </c>
      <c r="K6" s="1"/>
      <c r="L6" s="1"/>
      <c r="M6" s="1"/>
      <c r="N6" s="1"/>
    </row>
    <row r="7" spans="1:14" x14ac:dyDescent="0.35">
      <c r="A7" s="7"/>
    </row>
    <row r="8" spans="1:14" x14ac:dyDescent="0.35">
      <c r="A8" s="9" t="s">
        <v>35</v>
      </c>
      <c r="B8" s="4">
        <v>4</v>
      </c>
    </row>
    <row r="9" spans="1:14" ht="15" thickBot="1" x14ac:dyDescent="0.4">
      <c r="A9" s="4" t="s">
        <v>32</v>
      </c>
      <c r="B9" s="4">
        <v>3</v>
      </c>
      <c r="H9" t="s">
        <v>6</v>
      </c>
    </row>
    <row r="10" spans="1:14" x14ac:dyDescent="0.35">
      <c r="A10" s="4" t="s">
        <v>31</v>
      </c>
      <c r="B10" s="4">
        <f>SQRT(2*K4/B9)</f>
        <v>0.47140452079103168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</row>
    <row r="11" spans="1:14" x14ac:dyDescent="0.35">
      <c r="A11" s="4" t="s">
        <v>39</v>
      </c>
      <c r="B11" s="4">
        <f>_xlfn.T.INV.2T(0.05,J4)*B10</f>
        <v>1.0870607742980578</v>
      </c>
      <c r="H11" t="s">
        <v>23</v>
      </c>
      <c r="I11">
        <v>3</v>
      </c>
      <c r="J11">
        <v>22</v>
      </c>
      <c r="K11">
        <v>7.333333333333333</v>
      </c>
      <c r="L11">
        <v>0.33333333333333337</v>
      </c>
    </row>
    <row r="12" spans="1:14" x14ac:dyDescent="0.35">
      <c r="A12" s="4" t="s">
        <v>34</v>
      </c>
      <c r="B12" s="4">
        <f>COMBIN(B8,2)</f>
        <v>6</v>
      </c>
      <c r="H12" t="s">
        <v>24</v>
      </c>
      <c r="I12">
        <v>3</v>
      </c>
      <c r="J12">
        <v>13</v>
      </c>
      <c r="K12">
        <v>4.333333333333333</v>
      </c>
      <c r="L12">
        <v>0.33333333333333215</v>
      </c>
    </row>
    <row r="13" spans="1:14" x14ac:dyDescent="0.35">
      <c r="H13" t="s">
        <v>25</v>
      </c>
      <c r="I13">
        <v>3</v>
      </c>
      <c r="J13">
        <v>8</v>
      </c>
      <c r="K13">
        <v>2.6666666666666665</v>
      </c>
      <c r="L13">
        <v>0.33333333333333393</v>
      </c>
    </row>
    <row r="14" spans="1:14" ht="15" thickBot="1" x14ac:dyDescent="0.4">
      <c r="A14" s="5" t="s">
        <v>36</v>
      </c>
      <c r="B14" s="5" t="s">
        <v>40</v>
      </c>
      <c r="C14" s="5" t="s">
        <v>41</v>
      </c>
      <c r="D14" s="5" t="s">
        <v>33</v>
      </c>
      <c r="E14" s="5" t="s">
        <v>37</v>
      </c>
      <c r="F14" s="5" t="s">
        <v>38</v>
      </c>
      <c r="H14" s="1" t="s">
        <v>26</v>
      </c>
      <c r="I14" s="1">
        <v>3</v>
      </c>
      <c r="J14" s="1">
        <v>20</v>
      </c>
      <c r="K14" s="1">
        <v>6.666666666666667</v>
      </c>
      <c r="L14" s="1">
        <v>0.33333333333333337</v>
      </c>
    </row>
    <row r="15" spans="1:14" x14ac:dyDescent="0.35">
      <c r="A15" s="5">
        <v>1</v>
      </c>
      <c r="B15" s="5">
        <v>1</v>
      </c>
      <c r="C15" s="5">
        <v>2</v>
      </c>
      <c r="D15" s="4">
        <f>K11-K12</f>
        <v>3</v>
      </c>
      <c r="E15" s="4">
        <f>ABS(D15)</f>
        <v>3</v>
      </c>
      <c r="F15" s="4" t="str">
        <f>IF(E15&gt;$B$11,"Tolak H0","Tak Tolak H0")</f>
        <v>Tolak H0</v>
      </c>
    </row>
    <row r="16" spans="1:14" x14ac:dyDescent="0.35">
      <c r="A16" s="5">
        <v>2</v>
      </c>
      <c r="B16" s="5">
        <v>1</v>
      </c>
      <c r="C16" s="5">
        <v>3</v>
      </c>
      <c r="D16" s="4">
        <f>K11-K13</f>
        <v>4.6666666666666661</v>
      </c>
      <c r="E16" s="4">
        <f t="shared" ref="E16:E20" si="0">ABS(D16)</f>
        <v>4.6666666666666661</v>
      </c>
      <c r="F16" s="4" t="str">
        <f t="shared" ref="F16:F20" si="1">IF(E16&gt;$B$11,"Tolak H0","Tak Tolak H0")</f>
        <v>Tolak H0</v>
      </c>
    </row>
    <row r="17" spans="1:6" x14ac:dyDescent="0.35">
      <c r="A17" s="5">
        <v>3</v>
      </c>
      <c r="B17" s="5">
        <v>1</v>
      </c>
      <c r="C17" s="5">
        <v>4</v>
      </c>
      <c r="D17" s="4">
        <f>K11-K14</f>
        <v>0.66666666666666607</v>
      </c>
      <c r="E17" s="4">
        <f t="shared" si="0"/>
        <v>0.66666666666666607</v>
      </c>
      <c r="F17" s="4" t="str">
        <f t="shared" si="1"/>
        <v>Tak Tolak H0</v>
      </c>
    </row>
    <row r="18" spans="1:6" x14ac:dyDescent="0.35">
      <c r="A18" s="5">
        <v>4</v>
      </c>
      <c r="B18" s="5">
        <v>2</v>
      </c>
      <c r="C18" s="5">
        <v>3</v>
      </c>
      <c r="D18" s="4">
        <f>K12-K13</f>
        <v>1.6666666666666665</v>
      </c>
      <c r="E18" s="4">
        <f t="shared" si="0"/>
        <v>1.6666666666666665</v>
      </c>
      <c r="F18" s="4" t="str">
        <f t="shared" si="1"/>
        <v>Tolak H0</v>
      </c>
    </row>
    <row r="19" spans="1:6" x14ac:dyDescent="0.35">
      <c r="A19" s="5">
        <v>5</v>
      </c>
      <c r="B19" s="5">
        <v>2</v>
      </c>
      <c r="C19" s="5">
        <v>4</v>
      </c>
      <c r="D19" s="4">
        <f>K12-K14</f>
        <v>-2.3333333333333339</v>
      </c>
      <c r="E19" s="4">
        <f t="shared" si="0"/>
        <v>2.3333333333333339</v>
      </c>
      <c r="F19" s="4" t="str">
        <f t="shared" si="1"/>
        <v>Tolak H0</v>
      </c>
    </row>
    <row r="20" spans="1:6" x14ac:dyDescent="0.35">
      <c r="A20" s="5">
        <v>6</v>
      </c>
      <c r="B20" s="5">
        <v>3</v>
      </c>
      <c r="C20" s="5">
        <v>4</v>
      </c>
      <c r="D20" s="4">
        <f>K13-K14</f>
        <v>-4</v>
      </c>
      <c r="E20" s="4">
        <f t="shared" si="0"/>
        <v>4</v>
      </c>
      <c r="F20" s="4" t="str">
        <f t="shared" si="1"/>
        <v>Tolak H0</v>
      </c>
    </row>
  </sheetData>
  <mergeCells count="3">
    <mergeCell ref="B1:B2"/>
    <mergeCell ref="A1:A2"/>
    <mergeCell ref="C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53B8-23B9-40DA-949F-99E75DA6AEB4}">
  <dimension ref="A1:M27"/>
  <sheetViews>
    <sheetView showGridLines="0" zoomScale="85" zoomScaleNormal="85" workbookViewId="0">
      <selection activeCell="K24" sqref="K24"/>
    </sheetView>
  </sheetViews>
  <sheetFormatPr defaultRowHeight="14.5" x14ac:dyDescent="0.35"/>
  <cols>
    <col min="1" max="1" width="12.7265625" bestFit="1" customWidth="1"/>
    <col min="3" max="3" width="12.7265625" bestFit="1" customWidth="1"/>
    <col min="4" max="4" width="14.453125" customWidth="1"/>
    <col min="5" max="5" width="17.453125" customWidth="1"/>
    <col min="6" max="6" width="14" customWidth="1"/>
    <col min="7" max="7" width="18.54296875" bestFit="1" customWidth="1"/>
  </cols>
  <sheetData>
    <row r="1" spans="1:13" ht="15" thickBot="1" x14ac:dyDescent="0.4">
      <c r="A1" s="20" t="s">
        <v>28</v>
      </c>
      <c r="B1" s="18" t="s">
        <v>0</v>
      </c>
      <c r="C1" s="15" t="s">
        <v>30</v>
      </c>
      <c r="D1" s="16"/>
      <c r="E1" s="17"/>
      <c r="F1" s="8"/>
      <c r="G1" t="s">
        <v>12</v>
      </c>
    </row>
    <row r="2" spans="1:13" x14ac:dyDescent="0.35">
      <c r="A2" s="21"/>
      <c r="B2" s="19"/>
      <c r="C2" s="5">
        <v>1</v>
      </c>
      <c r="D2" s="5">
        <v>2</v>
      </c>
      <c r="E2" s="5">
        <v>3</v>
      </c>
      <c r="F2" s="8"/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</row>
    <row r="3" spans="1:13" x14ac:dyDescent="0.35">
      <c r="A3" s="6">
        <v>1</v>
      </c>
      <c r="B3" s="4" t="s">
        <v>1</v>
      </c>
      <c r="C3" s="4">
        <v>8</v>
      </c>
      <c r="D3" s="4">
        <v>7</v>
      </c>
      <c r="E3" s="4">
        <v>7</v>
      </c>
      <c r="G3" t="s">
        <v>20</v>
      </c>
      <c r="H3">
        <v>41.583333333333336</v>
      </c>
      <c r="I3">
        <v>3</v>
      </c>
      <c r="J3">
        <v>13.861111111111112</v>
      </c>
      <c r="K3">
        <v>41.583333333333336</v>
      </c>
      <c r="L3">
        <v>3.1665547292155906E-5</v>
      </c>
      <c r="M3">
        <v>4.0661805513511613</v>
      </c>
    </row>
    <row r="4" spans="1:13" x14ac:dyDescent="0.35">
      <c r="A4" s="6">
        <v>2</v>
      </c>
      <c r="B4" s="4" t="s">
        <v>2</v>
      </c>
      <c r="C4" s="4">
        <v>5</v>
      </c>
      <c r="D4" s="4">
        <v>4</v>
      </c>
      <c r="E4" s="4">
        <v>4</v>
      </c>
      <c r="G4" t="s">
        <v>21</v>
      </c>
      <c r="H4">
        <v>2.666666666666667</v>
      </c>
      <c r="I4">
        <v>8</v>
      </c>
      <c r="J4">
        <v>0.33333333333333337</v>
      </c>
    </row>
    <row r="5" spans="1:13" x14ac:dyDescent="0.35">
      <c r="A5" s="6">
        <v>3</v>
      </c>
      <c r="B5" s="4" t="s">
        <v>3</v>
      </c>
      <c r="C5" s="4">
        <v>3</v>
      </c>
      <c r="D5" s="4">
        <v>2</v>
      </c>
      <c r="E5" s="4">
        <v>3</v>
      </c>
    </row>
    <row r="6" spans="1:13" ht="15" thickBot="1" x14ac:dyDescent="0.4">
      <c r="A6" s="6">
        <v>3</v>
      </c>
      <c r="B6" s="4" t="s">
        <v>4</v>
      </c>
      <c r="C6" s="4">
        <v>7</v>
      </c>
      <c r="D6" s="4">
        <v>6</v>
      </c>
      <c r="E6" s="4">
        <v>7</v>
      </c>
      <c r="G6" s="1" t="s">
        <v>22</v>
      </c>
      <c r="H6" s="1">
        <v>44.25</v>
      </c>
      <c r="I6" s="1">
        <v>11</v>
      </c>
      <c r="J6" s="1"/>
      <c r="K6" s="1"/>
      <c r="L6" s="1"/>
      <c r="M6" s="1"/>
    </row>
    <row r="7" spans="1:13" x14ac:dyDescent="0.35">
      <c r="A7" s="7"/>
    </row>
    <row r="8" spans="1:13" x14ac:dyDescent="0.35">
      <c r="A8" s="9" t="s">
        <v>35</v>
      </c>
      <c r="B8" s="4">
        <v>4</v>
      </c>
    </row>
    <row r="9" spans="1:13" ht="15" thickBot="1" x14ac:dyDescent="0.4">
      <c r="A9" s="4" t="s">
        <v>32</v>
      </c>
      <c r="B9" s="4">
        <v>3</v>
      </c>
      <c r="G9" t="s">
        <v>6</v>
      </c>
    </row>
    <row r="10" spans="1:13" x14ac:dyDescent="0.35">
      <c r="A10" s="4" t="s">
        <v>42</v>
      </c>
      <c r="B10" s="4">
        <f>SQRT((J4/B9))</f>
        <v>0.33333333333333337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</row>
    <row r="11" spans="1:13" x14ac:dyDescent="0.35">
      <c r="A11" s="4" t="s">
        <v>44</v>
      </c>
      <c r="B11" s="4">
        <v>4.53</v>
      </c>
      <c r="G11" t="s">
        <v>23</v>
      </c>
      <c r="H11">
        <v>3</v>
      </c>
      <c r="I11">
        <v>22</v>
      </c>
      <c r="J11">
        <v>7.333333333333333</v>
      </c>
      <c r="K11">
        <v>0.33333333333333337</v>
      </c>
    </row>
    <row r="12" spans="1:13" x14ac:dyDescent="0.35">
      <c r="A12" s="4" t="s">
        <v>43</v>
      </c>
      <c r="B12" s="4">
        <f>B11*B10</f>
        <v>1.5100000000000002</v>
      </c>
      <c r="G12" t="s">
        <v>24</v>
      </c>
      <c r="H12">
        <v>3</v>
      </c>
      <c r="I12">
        <v>13</v>
      </c>
      <c r="J12">
        <v>4.333333333333333</v>
      </c>
      <c r="K12">
        <v>0.33333333333333215</v>
      </c>
    </row>
    <row r="13" spans="1:13" x14ac:dyDescent="0.35">
      <c r="A13" s="4" t="s">
        <v>34</v>
      </c>
      <c r="B13" s="4">
        <f>COMBIN(B8,2)</f>
        <v>6</v>
      </c>
      <c r="G13" t="s">
        <v>25</v>
      </c>
      <c r="H13">
        <v>3</v>
      </c>
      <c r="I13">
        <v>8</v>
      </c>
      <c r="J13">
        <v>2.6666666666666665</v>
      </c>
      <c r="K13">
        <v>0.33333333333333393</v>
      </c>
    </row>
    <row r="14" spans="1:13" ht="15" thickBot="1" x14ac:dyDescent="0.4">
      <c r="G14" s="1" t="s">
        <v>26</v>
      </c>
      <c r="H14" s="1">
        <v>3</v>
      </c>
      <c r="I14" s="1">
        <v>20</v>
      </c>
      <c r="J14" s="1">
        <v>6.666666666666667</v>
      </c>
      <c r="K14" s="1">
        <v>0.33333333333333337</v>
      </c>
    </row>
    <row r="15" spans="1:13" x14ac:dyDescent="0.35">
      <c r="B15" t="s">
        <v>49</v>
      </c>
      <c r="E15" s="10" t="s">
        <v>50</v>
      </c>
    </row>
    <row r="16" spans="1:13" x14ac:dyDescent="0.35">
      <c r="B16" s="7" t="s">
        <v>45</v>
      </c>
      <c r="C16" s="7" t="s">
        <v>46</v>
      </c>
      <c r="D16" s="7" t="s">
        <v>47</v>
      </c>
      <c r="E16" s="7" t="s">
        <v>48</v>
      </c>
    </row>
    <row r="17" spans="2:7" x14ac:dyDescent="0.35">
      <c r="B17" s="7">
        <v>2.6666666666666665</v>
      </c>
      <c r="C17" s="7">
        <v>4.333333333333333</v>
      </c>
      <c r="D17" s="7">
        <v>6.666666666666667</v>
      </c>
      <c r="E17" s="7">
        <v>7.333333333333333</v>
      </c>
    </row>
    <row r="18" spans="2:7" x14ac:dyDescent="0.35">
      <c r="D18" s="3"/>
      <c r="E18" s="3"/>
    </row>
    <row r="21" spans="2:7" x14ac:dyDescent="0.35">
      <c r="B21" s="5" t="s">
        <v>28</v>
      </c>
      <c r="C21" s="5" t="s">
        <v>29</v>
      </c>
      <c r="D21" s="5" t="s">
        <v>51</v>
      </c>
      <c r="E21" s="5" t="s">
        <v>52</v>
      </c>
      <c r="F21" s="5" t="s">
        <v>53</v>
      </c>
      <c r="G21" s="5" t="s">
        <v>38</v>
      </c>
    </row>
    <row r="22" spans="2:7" x14ac:dyDescent="0.35">
      <c r="B22" s="5">
        <v>1</v>
      </c>
      <c r="C22" s="5">
        <v>1</v>
      </c>
      <c r="D22" s="5">
        <v>3</v>
      </c>
      <c r="E22" s="5">
        <v>1</v>
      </c>
      <c r="F22" s="4">
        <f>ABS(J13-J11)</f>
        <v>4.6666666666666661</v>
      </c>
      <c r="G22" s="4" t="str">
        <f>IF(F22&gt;$B$12,"Tolak H0","Tak Tolak H0")</f>
        <v>Tolak H0</v>
      </c>
    </row>
    <row r="23" spans="2:7" x14ac:dyDescent="0.35">
      <c r="B23" s="5">
        <v>1</v>
      </c>
      <c r="C23" s="5">
        <v>2</v>
      </c>
      <c r="D23" s="5">
        <v>3</v>
      </c>
      <c r="E23" s="5">
        <v>4</v>
      </c>
      <c r="F23" s="4">
        <f>ABS(J13-J14)</f>
        <v>4</v>
      </c>
      <c r="G23" s="4" t="str">
        <f t="shared" ref="G23:G27" si="0">IF(F23&gt;$B$12,"Tolak H0","Tak Tolak H0")</f>
        <v>Tolak H0</v>
      </c>
    </row>
    <row r="24" spans="2:7" x14ac:dyDescent="0.35">
      <c r="B24" s="5">
        <v>1</v>
      </c>
      <c r="C24" s="5">
        <v>3</v>
      </c>
      <c r="D24" s="5">
        <v>3</v>
      </c>
      <c r="E24" s="5">
        <v>2</v>
      </c>
      <c r="F24" s="4">
        <f>ABS(J13-J12)</f>
        <v>1.6666666666666665</v>
      </c>
      <c r="G24" s="4" t="str">
        <f t="shared" si="0"/>
        <v>Tolak H0</v>
      </c>
    </row>
    <row r="25" spans="2:7" x14ac:dyDescent="0.35">
      <c r="B25" s="5">
        <v>2</v>
      </c>
      <c r="C25" s="5">
        <v>1</v>
      </c>
      <c r="D25" s="5">
        <v>2</v>
      </c>
      <c r="E25" s="5">
        <v>1</v>
      </c>
      <c r="F25" s="4">
        <f>ABS(J12-J11)</f>
        <v>3</v>
      </c>
      <c r="G25" s="4" t="str">
        <f t="shared" si="0"/>
        <v>Tolak H0</v>
      </c>
    </row>
    <row r="26" spans="2:7" x14ac:dyDescent="0.35">
      <c r="B26" s="5">
        <v>2</v>
      </c>
      <c r="C26" s="5">
        <v>2</v>
      </c>
      <c r="D26" s="5">
        <v>2</v>
      </c>
      <c r="E26" s="5">
        <v>4</v>
      </c>
      <c r="F26" s="4">
        <f>ABS(J12-J14)</f>
        <v>2.3333333333333339</v>
      </c>
      <c r="G26" s="4" t="str">
        <f t="shared" si="0"/>
        <v>Tolak H0</v>
      </c>
    </row>
    <row r="27" spans="2:7" x14ac:dyDescent="0.35">
      <c r="B27" s="5">
        <v>3</v>
      </c>
      <c r="C27" s="5">
        <v>1</v>
      </c>
      <c r="D27" s="5">
        <v>4</v>
      </c>
      <c r="E27" s="5">
        <v>1</v>
      </c>
      <c r="F27" s="4">
        <f>ABS(J14-J11)</f>
        <v>0.66666666666666607</v>
      </c>
      <c r="G27" s="4" t="str">
        <f t="shared" si="0"/>
        <v>Tak Tolak H0</v>
      </c>
    </row>
  </sheetData>
  <mergeCells count="3">
    <mergeCell ref="A1:A2"/>
    <mergeCell ref="B1:B2"/>
    <mergeCell ref="C1:E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DF66-6FA8-403C-B467-B1D4AECCAC25}">
  <dimension ref="A1:W29"/>
  <sheetViews>
    <sheetView showGridLines="0" zoomScale="85" zoomScaleNormal="85" workbookViewId="0">
      <selection activeCell="D12" sqref="D12"/>
    </sheetView>
  </sheetViews>
  <sheetFormatPr defaultRowHeight="14.5" x14ac:dyDescent="0.35"/>
  <cols>
    <col min="1" max="1" width="18.81640625" bestFit="1" customWidth="1"/>
    <col min="3" max="3" width="12.7265625" bestFit="1" customWidth="1"/>
    <col min="4" max="4" width="14.453125" customWidth="1"/>
    <col min="5" max="5" width="17.453125" customWidth="1"/>
    <col min="6" max="6" width="14" customWidth="1"/>
    <col min="7" max="7" width="18.54296875" bestFit="1" customWidth="1"/>
    <col min="8" max="8" width="12.7265625" bestFit="1" customWidth="1"/>
    <col min="21" max="21" width="14.1796875" bestFit="1" customWidth="1"/>
    <col min="23" max="23" width="12.7265625" bestFit="1" customWidth="1"/>
  </cols>
  <sheetData>
    <row r="1" spans="1:23" ht="15" thickBot="1" x14ac:dyDescent="0.4">
      <c r="A1" s="20" t="s">
        <v>28</v>
      </c>
      <c r="B1" s="18" t="s">
        <v>0</v>
      </c>
      <c r="C1" s="15" t="s">
        <v>30</v>
      </c>
      <c r="D1" s="16"/>
      <c r="E1" s="17"/>
      <c r="F1" s="8"/>
      <c r="G1" t="s">
        <v>12</v>
      </c>
    </row>
    <row r="2" spans="1:23" x14ac:dyDescent="0.35">
      <c r="A2" s="21"/>
      <c r="B2" s="19"/>
      <c r="C2" s="5">
        <v>1</v>
      </c>
      <c r="D2" s="5">
        <v>2</v>
      </c>
      <c r="E2" s="5">
        <v>3</v>
      </c>
      <c r="F2" s="8"/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Q2" s="5" t="s">
        <v>28</v>
      </c>
      <c r="R2" s="5" t="s">
        <v>29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38</v>
      </c>
    </row>
    <row r="3" spans="1:23" x14ac:dyDescent="0.35">
      <c r="A3" s="6">
        <v>1</v>
      </c>
      <c r="B3" s="4" t="s">
        <v>1</v>
      </c>
      <c r="C3" s="4">
        <v>8</v>
      </c>
      <c r="D3" s="4">
        <v>7</v>
      </c>
      <c r="E3" s="4">
        <v>7</v>
      </c>
      <c r="G3" t="s">
        <v>20</v>
      </c>
      <c r="H3">
        <v>41.583333333333336</v>
      </c>
      <c r="I3">
        <v>3</v>
      </c>
      <c r="J3">
        <v>13.861111111111112</v>
      </c>
      <c r="K3">
        <v>41.583333333333336</v>
      </c>
      <c r="L3">
        <v>3.1665547292155906E-5</v>
      </c>
      <c r="M3">
        <v>4.0661805513511613</v>
      </c>
      <c r="Q3" s="5">
        <v>1</v>
      </c>
      <c r="R3" s="5">
        <v>1</v>
      </c>
      <c r="S3" s="5">
        <v>3</v>
      </c>
      <c r="T3" s="5">
        <v>1</v>
      </c>
      <c r="U3" s="5">
        <v>4.6666666666666661</v>
      </c>
      <c r="V3" s="5" t="s">
        <v>55</v>
      </c>
      <c r="W3" s="5" t="s">
        <v>64</v>
      </c>
    </row>
    <row r="4" spans="1:23" x14ac:dyDescent="0.35">
      <c r="A4" s="6">
        <v>2</v>
      </c>
      <c r="B4" s="4" t="s">
        <v>2</v>
      </c>
      <c r="C4" s="4">
        <v>5</v>
      </c>
      <c r="D4" s="4">
        <v>4</v>
      </c>
      <c r="E4" s="4">
        <v>4</v>
      </c>
      <c r="G4" t="s">
        <v>21</v>
      </c>
      <c r="H4">
        <v>2.666666666666667</v>
      </c>
      <c r="I4">
        <v>8</v>
      </c>
      <c r="J4">
        <v>0.33333333333333337</v>
      </c>
      <c r="Q4" s="5">
        <v>1</v>
      </c>
      <c r="R4" s="5">
        <v>2</v>
      </c>
      <c r="S4" s="5">
        <v>3</v>
      </c>
      <c r="T4" s="5">
        <v>4</v>
      </c>
      <c r="U4" s="5">
        <v>4</v>
      </c>
      <c r="V4" s="5" t="s">
        <v>56</v>
      </c>
      <c r="W4" s="5" t="s">
        <v>64</v>
      </c>
    </row>
    <row r="5" spans="1:23" x14ac:dyDescent="0.35">
      <c r="A5" s="6">
        <v>3</v>
      </c>
      <c r="B5" s="4" t="s">
        <v>3</v>
      </c>
      <c r="C5" s="4">
        <v>3</v>
      </c>
      <c r="D5" s="4">
        <v>2</v>
      </c>
      <c r="E5" s="4">
        <v>3</v>
      </c>
      <c r="Q5" s="5">
        <v>1</v>
      </c>
      <c r="R5" s="5">
        <v>3</v>
      </c>
      <c r="S5" s="5">
        <v>3</v>
      </c>
      <c r="T5" s="5">
        <v>2</v>
      </c>
      <c r="U5" s="5">
        <v>1.6666666666666665</v>
      </c>
      <c r="V5" s="5" t="s">
        <v>57</v>
      </c>
      <c r="W5" s="5" t="s">
        <v>64</v>
      </c>
    </row>
    <row r="6" spans="1:23" ht="15" thickBot="1" x14ac:dyDescent="0.4">
      <c r="A6" s="6">
        <v>3</v>
      </c>
      <c r="B6" s="4" t="s">
        <v>4</v>
      </c>
      <c r="C6" s="4">
        <v>7</v>
      </c>
      <c r="D6" s="4">
        <v>6</v>
      </c>
      <c r="E6" s="4">
        <v>7</v>
      </c>
      <c r="G6" s="1" t="s">
        <v>22</v>
      </c>
      <c r="H6" s="1">
        <v>44.25</v>
      </c>
      <c r="I6" s="1">
        <v>11</v>
      </c>
      <c r="J6" s="1"/>
      <c r="K6" s="1"/>
      <c r="L6" s="1"/>
      <c r="M6" s="1"/>
      <c r="Q6" s="5">
        <v>2</v>
      </c>
      <c r="R6" s="5">
        <v>1</v>
      </c>
      <c r="S6" s="5">
        <v>2</v>
      </c>
      <c r="T6" s="5">
        <v>1</v>
      </c>
      <c r="U6" s="5">
        <v>3</v>
      </c>
      <c r="V6" s="5" t="s">
        <v>56</v>
      </c>
      <c r="W6" s="5" t="s">
        <v>64</v>
      </c>
    </row>
    <row r="7" spans="1:23" x14ac:dyDescent="0.35">
      <c r="A7" s="7"/>
      <c r="Q7" s="5">
        <v>2</v>
      </c>
      <c r="R7" s="5">
        <v>2</v>
      </c>
      <c r="S7" s="5">
        <v>2</v>
      </c>
      <c r="T7" s="5">
        <v>4</v>
      </c>
      <c r="U7" s="5">
        <v>2.3333333333333339</v>
      </c>
      <c r="V7" s="5" t="s">
        <v>57</v>
      </c>
      <c r="W7" s="5" t="s">
        <v>64</v>
      </c>
    </row>
    <row r="8" spans="1:23" x14ac:dyDescent="0.35">
      <c r="A8" s="9" t="s">
        <v>35</v>
      </c>
      <c r="B8" s="4">
        <v>4</v>
      </c>
      <c r="Q8" s="5">
        <v>3</v>
      </c>
      <c r="R8" s="5">
        <v>1</v>
      </c>
      <c r="S8" s="5">
        <v>4</v>
      </c>
      <c r="T8" s="5">
        <v>1</v>
      </c>
      <c r="U8" s="5">
        <v>0.66666666666666607</v>
      </c>
      <c r="V8" s="5" t="s">
        <v>57</v>
      </c>
      <c r="W8" s="5" t="s">
        <v>65</v>
      </c>
    </row>
    <row r="9" spans="1:23" ht="15" thickBot="1" x14ac:dyDescent="0.4">
      <c r="A9" s="4" t="s">
        <v>32</v>
      </c>
      <c r="B9" s="4">
        <v>3</v>
      </c>
      <c r="G9" t="s">
        <v>6</v>
      </c>
    </row>
    <row r="10" spans="1:23" x14ac:dyDescent="0.35">
      <c r="A10" s="4" t="s">
        <v>42</v>
      </c>
      <c r="B10" s="4">
        <f>SQRT((J4/B9))</f>
        <v>0.33333333333333337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</row>
    <row r="11" spans="1:23" x14ac:dyDescent="0.35">
      <c r="A11" s="4" t="s">
        <v>58</v>
      </c>
      <c r="B11" s="4">
        <v>3.4750000000000001</v>
      </c>
      <c r="G11" t="s">
        <v>23</v>
      </c>
      <c r="H11">
        <v>3</v>
      </c>
      <c r="I11">
        <v>22</v>
      </c>
      <c r="J11">
        <v>7.333333333333333</v>
      </c>
      <c r="K11">
        <v>0.33333333333333337</v>
      </c>
    </row>
    <row r="12" spans="1:23" x14ac:dyDescent="0.35">
      <c r="A12" s="4" t="s">
        <v>59</v>
      </c>
      <c r="B12" s="4">
        <v>3.399</v>
      </c>
      <c r="G12" t="s">
        <v>24</v>
      </c>
      <c r="H12">
        <v>3</v>
      </c>
      <c r="I12">
        <v>13</v>
      </c>
      <c r="J12">
        <v>4.333333333333333</v>
      </c>
      <c r="K12">
        <v>0.33333333333333215</v>
      </c>
    </row>
    <row r="13" spans="1:23" x14ac:dyDescent="0.35">
      <c r="A13" s="4" t="s">
        <v>60</v>
      </c>
      <c r="B13" s="4">
        <v>3.2610000000000001</v>
      </c>
      <c r="G13" t="s">
        <v>25</v>
      </c>
      <c r="H13">
        <v>3</v>
      </c>
      <c r="I13">
        <v>8</v>
      </c>
      <c r="J13">
        <v>2.6666666666666665</v>
      </c>
      <c r="K13">
        <v>0.33333333333333393</v>
      </c>
    </row>
    <row r="14" spans="1:23" ht="15" thickBot="1" x14ac:dyDescent="0.4">
      <c r="A14" s="4" t="s">
        <v>61</v>
      </c>
      <c r="B14" s="4">
        <f>B11*$B$10</f>
        <v>1.1583333333333334</v>
      </c>
      <c r="G14" s="1" t="s">
        <v>26</v>
      </c>
      <c r="H14" s="1">
        <v>3</v>
      </c>
      <c r="I14" s="1">
        <v>20</v>
      </c>
      <c r="J14" s="1">
        <v>6.666666666666667</v>
      </c>
      <c r="K14" s="1">
        <v>0.33333333333333337</v>
      </c>
    </row>
    <row r="15" spans="1:23" x14ac:dyDescent="0.35">
      <c r="A15" s="4" t="s">
        <v>62</v>
      </c>
      <c r="B15" s="4">
        <f t="shared" ref="B15:B16" si="0">B12*$B$10</f>
        <v>1.1330000000000002</v>
      </c>
    </row>
    <row r="16" spans="1:23" x14ac:dyDescent="0.35">
      <c r="A16" s="4" t="s">
        <v>63</v>
      </c>
      <c r="B16" s="4">
        <f t="shared" si="0"/>
        <v>1.0870000000000002</v>
      </c>
    </row>
    <row r="18" spans="2:8" x14ac:dyDescent="0.35">
      <c r="B18" t="s">
        <v>49</v>
      </c>
      <c r="E18" s="10" t="s">
        <v>50</v>
      </c>
    </row>
    <row r="19" spans="2:8" x14ac:dyDescent="0.35">
      <c r="B19" s="7" t="s">
        <v>45</v>
      </c>
      <c r="C19" s="7" t="s">
        <v>46</v>
      </c>
      <c r="D19" s="7" t="s">
        <v>47</v>
      </c>
      <c r="E19" s="7" t="s">
        <v>48</v>
      </c>
    </row>
    <row r="20" spans="2:8" x14ac:dyDescent="0.35">
      <c r="B20" s="7">
        <v>2.6666666666666665</v>
      </c>
      <c r="C20" s="7">
        <v>4.333333333333333</v>
      </c>
      <c r="D20" s="7">
        <v>6.666666666666667</v>
      </c>
      <c r="E20" s="7">
        <v>7.333333333333333</v>
      </c>
    </row>
    <row r="21" spans="2:8" x14ac:dyDescent="0.35">
      <c r="D21" s="3"/>
      <c r="E21" s="3"/>
    </row>
    <row r="23" spans="2:8" x14ac:dyDescent="0.35">
      <c r="B23" s="5" t="s">
        <v>28</v>
      </c>
      <c r="C23" s="5" t="s">
        <v>29</v>
      </c>
      <c r="D23" s="5" t="s">
        <v>51</v>
      </c>
      <c r="E23" s="5" t="s">
        <v>52</v>
      </c>
      <c r="F23" s="5" t="s">
        <v>53</v>
      </c>
      <c r="G23" s="6" t="s">
        <v>54</v>
      </c>
      <c r="H23" s="5" t="s">
        <v>38</v>
      </c>
    </row>
    <row r="24" spans="2:8" x14ac:dyDescent="0.35">
      <c r="B24" s="5">
        <v>1</v>
      </c>
      <c r="C24" s="5">
        <v>1</v>
      </c>
      <c r="D24" s="5">
        <v>3</v>
      </c>
      <c r="E24" s="5">
        <v>1</v>
      </c>
      <c r="F24" s="4">
        <f>ABS(J13-J11)</f>
        <v>4.6666666666666661</v>
      </c>
      <c r="G24" s="5" t="s">
        <v>55</v>
      </c>
      <c r="H24" s="4" t="str">
        <f>IF(F24&gt;B14,"Tolak H0","Tak Tolak H0")</f>
        <v>Tolak H0</v>
      </c>
    </row>
    <row r="25" spans="2:8" x14ac:dyDescent="0.35">
      <c r="B25" s="5">
        <v>1</v>
      </c>
      <c r="C25" s="5">
        <v>2</v>
      </c>
      <c r="D25" s="5">
        <v>3</v>
      </c>
      <c r="E25" s="5">
        <v>4</v>
      </c>
      <c r="F25" s="4">
        <f>ABS(J13-J14)</f>
        <v>4</v>
      </c>
      <c r="G25" s="5" t="s">
        <v>56</v>
      </c>
      <c r="H25" s="4" t="str">
        <f>IF(F25&gt;B15,"Tolak H0","Tak Tolak H0")</f>
        <v>Tolak H0</v>
      </c>
    </row>
    <row r="26" spans="2:8" x14ac:dyDescent="0.35">
      <c r="B26" s="5">
        <v>1</v>
      </c>
      <c r="C26" s="5">
        <v>3</v>
      </c>
      <c r="D26" s="5">
        <v>3</v>
      </c>
      <c r="E26" s="5">
        <v>2</v>
      </c>
      <c r="F26" s="4">
        <f>ABS(J13-J12)</f>
        <v>1.6666666666666665</v>
      </c>
      <c r="G26" s="5" t="s">
        <v>57</v>
      </c>
      <c r="H26" s="4" t="str">
        <f>IF(F26&gt;B16,"Tolak H0","Tak Tolak H0")</f>
        <v>Tolak H0</v>
      </c>
    </row>
    <row r="27" spans="2:8" x14ac:dyDescent="0.35">
      <c r="B27" s="5">
        <v>2</v>
      </c>
      <c r="C27" s="5">
        <v>1</v>
      </c>
      <c r="D27" s="5">
        <v>2</v>
      </c>
      <c r="E27" s="5">
        <v>1</v>
      </c>
      <c r="F27" s="4">
        <f>ABS(J12-J11)</f>
        <v>3</v>
      </c>
      <c r="G27" s="5" t="s">
        <v>56</v>
      </c>
      <c r="H27" s="4" t="str">
        <f>IF(F27&gt;B15,"Tolak H0","Tak Tolak H0")</f>
        <v>Tolak H0</v>
      </c>
    </row>
    <row r="28" spans="2:8" x14ac:dyDescent="0.35">
      <c r="B28" s="5">
        <v>2</v>
      </c>
      <c r="C28" s="5">
        <v>2</v>
      </c>
      <c r="D28" s="5">
        <v>2</v>
      </c>
      <c r="E28" s="5">
        <v>4</v>
      </c>
      <c r="F28" s="4">
        <f>ABS(J12-J14)</f>
        <v>2.3333333333333339</v>
      </c>
      <c r="G28" s="5" t="s">
        <v>57</v>
      </c>
      <c r="H28" s="4" t="str">
        <f>IF(F28&gt;B16,"Tolak H0","Tak Tolak H0")</f>
        <v>Tolak H0</v>
      </c>
    </row>
    <row r="29" spans="2:8" x14ac:dyDescent="0.35">
      <c r="B29" s="5">
        <v>3</v>
      </c>
      <c r="C29" s="5">
        <v>1</v>
      </c>
      <c r="D29" s="5">
        <v>4</v>
      </c>
      <c r="E29" s="5">
        <v>1</v>
      </c>
      <c r="F29" s="4">
        <f>ABS(J14-J11)</f>
        <v>0.66666666666666607</v>
      </c>
      <c r="G29" s="5" t="s">
        <v>57</v>
      </c>
      <c r="H29" s="4" t="str">
        <f>IF(F29&gt;B16,"Tolak H0","Tak Tolak H0")</f>
        <v>Tak Tolak H0</v>
      </c>
    </row>
  </sheetData>
  <mergeCells count="3">
    <mergeCell ref="A1:A2"/>
    <mergeCell ref="B1:B2"/>
    <mergeCell ref="C1:E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2CCB-0A8B-48DB-AAB8-D40809014323}">
  <dimension ref="A1:U24"/>
  <sheetViews>
    <sheetView showGridLines="0" zoomScale="85" zoomScaleNormal="85" workbookViewId="0">
      <selection activeCell="S20" sqref="S20"/>
    </sheetView>
  </sheetViews>
  <sheetFormatPr defaultRowHeight="14.5" x14ac:dyDescent="0.35"/>
  <cols>
    <col min="3" max="3" width="12.7265625" bestFit="1" customWidth="1"/>
    <col min="4" max="4" width="14.453125" customWidth="1"/>
    <col min="5" max="5" width="17.453125" customWidth="1"/>
    <col min="6" max="6" width="14" customWidth="1"/>
    <col min="8" max="8" width="9.453125" customWidth="1"/>
    <col min="20" max="20" width="12.81640625" bestFit="1" customWidth="1"/>
    <col min="21" max="21" width="13.1796875" bestFit="1" customWidth="1"/>
  </cols>
  <sheetData>
    <row r="1" spans="1:21" x14ac:dyDescent="0.35">
      <c r="A1" s="20" t="s">
        <v>28</v>
      </c>
      <c r="B1" s="18" t="s">
        <v>0</v>
      </c>
      <c r="C1" s="15" t="s">
        <v>30</v>
      </c>
      <c r="D1" s="16"/>
      <c r="E1" s="17"/>
      <c r="F1" s="8"/>
    </row>
    <row r="2" spans="1:21" x14ac:dyDescent="0.35">
      <c r="A2" s="21"/>
      <c r="B2" s="19"/>
      <c r="C2" s="5">
        <v>1</v>
      </c>
      <c r="D2" s="5">
        <v>2</v>
      </c>
      <c r="E2" s="5">
        <v>3</v>
      </c>
      <c r="F2" s="8"/>
      <c r="I2" s="13"/>
      <c r="J2" s="14" t="s">
        <v>69</v>
      </c>
      <c r="K2" s="14" t="s">
        <v>70</v>
      </c>
      <c r="L2" s="14" t="s">
        <v>71</v>
      </c>
      <c r="M2" s="14" t="s">
        <v>72</v>
      </c>
      <c r="N2" s="14" t="s">
        <v>73</v>
      </c>
      <c r="O2" s="14" t="s">
        <v>74</v>
      </c>
      <c r="P2" s="14" t="s">
        <v>75</v>
      </c>
      <c r="Q2" s="14" t="s">
        <v>76</v>
      </c>
      <c r="R2" s="14" t="s">
        <v>77</v>
      </c>
      <c r="S2" s="14" t="s">
        <v>78</v>
      </c>
      <c r="T2" s="14" t="s">
        <v>80</v>
      </c>
      <c r="U2" s="14" t="s">
        <v>79</v>
      </c>
    </row>
    <row r="3" spans="1:21" x14ac:dyDescent="0.35">
      <c r="A3" s="6">
        <v>1</v>
      </c>
      <c r="B3" s="4" t="s">
        <v>1</v>
      </c>
      <c r="C3" s="4">
        <v>8</v>
      </c>
      <c r="D3" s="4">
        <v>7</v>
      </c>
      <c r="E3" s="4">
        <v>7</v>
      </c>
      <c r="I3" s="4" t="s">
        <v>66</v>
      </c>
      <c r="J3" s="4">
        <v>7.333333333333333</v>
      </c>
      <c r="K3" s="4">
        <v>4.333333333333333</v>
      </c>
      <c r="L3" s="4">
        <v>2.6666666666666665</v>
      </c>
      <c r="M3" s="4">
        <v>6.666666666666667</v>
      </c>
      <c r="N3" s="15"/>
      <c r="O3" s="16"/>
      <c r="P3" s="16"/>
      <c r="Q3" s="16"/>
      <c r="R3" s="16"/>
      <c r="S3" s="16"/>
      <c r="T3" s="16"/>
      <c r="U3" s="17"/>
    </row>
    <row r="4" spans="1:21" x14ac:dyDescent="0.35">
      <c r="A4" s="6">
        <v>2</v>
      </c>
      <c r="B4" s="4" t="s">
        <v>2</v>
      </c>
      <c r="C4" s="4">
        <v>5</v>
      </c>
      <c r="D4" s="4">
        <v>4</v>
      </c>
      <c r="E4" s="4">
        <v>4</v>
      </c>
      <c r="I4" s="4" t="s">
        <v>67</v>
      </c>
      <c r="J4" s="4">
        <v>3</v>
      </c>
      <c r="K4" s="4">
        <v>-1</v>
      </c>
      <c r="L4" s="4">
        <v>-1</v>
      </c>
      <c r="M4" s="4">
        <v>-1</v>
      </c>
      <c r="N4" s="15"/>
      <c r="O4" s="16"/>
      <c r="P4" s="16"/>
      <c r="Q4" s="16"/>
      <c r="R4" s="16"/>
      <c r="S4" s="16"/>
      <c r="T4" s="16"/>
      <c r="U4" s="17"/>
    </row>
    <row r="5" spans="1:21" x14ac:dyDescent="0.35">
      <c r="A5" s="6">
        <v>3</v>
      </c>
      <c r="B5" s="4" t="s">
        <v>3</v>
      </c>
      <c r="C5" s="4">
        <v>3</v>
      </c>
      <c r="D5" s="4">
        <v>2</v>
      </c>
      <c r="E5" s="4">
        <v>3</v>
      </c>
      <c r="I5" s="4" t="s">
        <v>81</v>
      </c>
      <c r="J5" s="4">
        <f>J3*J4</f>
        <v>22</v>
      </c>
      <c r="K5" s="4">
        <f>K3*K4</f>
        <v>-4.333333333333333</v>
      </c>
      <c r="L5" s="4">
        <f>L3*L4</f>
        <v>-2.6666666666666665</v>
      </c>
      <c r="M5" s="4">
        <f>M3*M4</f>
        <v>-6.666666666666667</v>
      </c>
      <c r="N5" s="4">
        <f>SUM(J5:M5)</f>
        <v>8.3333333333333357</v>
      </c>
      <c r="O5" s="4">
        <f>SUMSQ(J4:M4)</f>
        <v>12</v>
      </c>
      <c r="P5" s="4">
        <v>3</v>
      </c>
      <c r="Q5" s="4">
        <f>D14*(O5/P5)</f>
        <v>1.3333333333333335</v>
      </c>
      <c r="R5" s="4">
        <f>SQRT(Q5)</f>
        <v>1.1547005383792517</v>
      </c>
      <c r="S5" s="4">
        <f>_xlfn.T.INV(1-(0.05/(2*2)),8)</f>
        <v>2.7515235960630542</v>
      </c>
      <c r="T5" s="4">
        <f>N5-S5</f>
        <v>5.581809737270282</v>
      </c>
      <c r="U5" s="4">
        <f>N5+S5</f>
        <v>11.084856929396389</v>
      </c>
    </row>
    <row r="6" spans="1:21" x14ac:dyDescent="0.35">
      <c r="A6" s="6">
        <v>3</v>
      </c>
      <c r="B6" s="4" t="s">
        <v>4</v>
      </c>
      <c r="C6" s="4">
        <v>7</v>
      </c>
      <c r="D6" s="4">
        <v>6</v>
      </c>
      <c r="E6" s="4">
        <v>7</v>
      </c>
      <c r="I6" s="4" t="s">
        <v>68</v>
      </c>
      <c r="J6" s="4">
        <v>1</v>
      </c>
      <c r="K6" s="4">
        <v>0</v>
      </c>
      <c r="L6" s="4">
        <v>0</v>
      </c>
      <c r="M6" s="4">
        <v>-1</v>
      </c>
      <c r="N6" s="15"/>
      <c r="O6" s="16"/>
      <c r="P6" s="16"/>
      <c r="Q6" s="16"/>
      <c r="R6" s="16"/>
      <c r="S6" s="16"/>
      <c r="T6" s="16"/>
      <c r="U6" s="17"/>
    </row>
    <row r="7" spans="1:21" x14ac:dyDescent="0.35">
      <c r="A7" s="7"/>
      <c r="I7" s="4" t="s">
        <v>82</v>
      </c>
      <c r="J7" s="4">
        <f>J3*J6</f>
        <v>7.333333333333333</v>
      </c>
      <c r="K7" s="4">
        <f t="shared" ref="K7:M7" si="0">K3*K6</f>
        <v>0</v>
      </c>
      <c r="L7" s="4">
        <f t="shared" si="0"/>
        <v>0</v>
      </c>
      <c r="M7" s="4">
        <f t="shared" si="0"/>
        <v>-6.666666666666667</v>
      </c>
      <c r="N7" s="4">
        <f>SUM(J7:M7)</f>
        <v>0.66666666666666607</v>
      </c>
      <c r="O7" s="4">
        <f>SUMSQ(J6:M6)</f>
        <v>2</v>
      </c>
      <c r="P7" s="4">
        <v>3</v>
      </c>
      <c r="Q7" s="4">
        <f>D14*(O7/P7)</f>
        <v>0.22222222222222224</v>
      </c>
      <c r="R7" s="4">
        <f>SQRT(Q7)</f>
        <v>0.47140452079103168</v>
      </c>
      <c r="S7" s="4">
        <f>_xlfn.T.INV(1-(0.05/(2*2)),8)</f>
        <v>2.7515235960630542</v>
      </c>
      <c r="T7" s="4">
        <f t="shared" ref="T7" si="1">N7-S7</f>
        <v>-2.0848569293963881</v>
      </c>
      <c r="U7" s="4">
        <f t="shared" ref="U7" si="2">N7+S7</f>
        <v>3.4181902627297203</v>
      </c>
    </row>
    <row r="8" spans="1:21" x14ac:dyDescent="0.35">
      <c r="A8" s="9" t="s">
        <v>35</v>
      </c>
      <c r="B8" s="4">
        <v>4</v>
      </c>
    </row>
    <row r="9" spans="1:21" x14ac:dyDescent="0.35">
      <c r="A9" s="11" t="s">
        <v>32</v>
      </c>
      <c r="B9" s="11">
        <v>3</v>
      </c>
    </row>
    <row r="10" spans="1:21" x14ac:dyDescent="0.35">
      <c r="A10" s="12"/>
      <c r="B10" s="12"/>
    </row>
    <row r="11" spans="1:21" ht="15" thickBot="1" x14ac:dyDescent="0.4">
      <c r="A11" t="s">
        <v>12</v>
      </c>
    </row>
    <row r="12" spans="1:21" x14ac:dyDescent="0.35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</row>
    <row r="13" spans="1:21" x14ac:dyDescent="0.35">
      <c r="A13" t="s">
        <v>20</v>
      </c>
      <c r="B13">
        <v>41.583333333333336</v>
      </c>
      <c r="C13">
        <v>3</v>
      </c>
      <c r="D13">
        <v>13.861111111111112</v>
      </c>
      <c r="E13">
        <v>41.583333333333336</v>
      </c>
      <c r="F13">
        <v>3.1665547292155906E-5</v>
      </c>
      <c r="G13">
        <v>4.0661805513511613</v>
      </c>
    </row>
    <row r="14" spans="1:21" x14ac:dyDescent="0.35">
      <c r="A14" t="s">
        <v>21</v>
      </c>
      <c r="B14">
        <v>2.666666666666667</v>
      </c>
      <c r="C14">
        <v>8</v>
      </c>
      <c r="D14">
        <v>0.33333333333333337</v>
      </c>
    </row>
    <row r="16" spans="1:21" ht="15" thickBot="1" x14ac:dyDescent="0.4">
      <c r="A16" s="1" t="s">
        <v>22</v>
      </c>
      <c r="B16" s="1">
        <v>44.25</v>
      </c>
      <c r="C16" s="1">
        <v>11</v>
      </c>
      <c r="D16" s="1"/>
      <c r="E16" s="1"/>
      <c r="F16" s="1"/>
      <c r="G16" s="1"/>
    </row>
    <row r="19" spans="1:5" ht="15" thickBot="1" x14ac:dyDescent="0.4">
      <c r="A19" t="s">
        <v>6</v>
      </c>
    </row>
    <row r="20" spans="1:5" x14ac:dyDescent="0.35">
      <c r="A20" s="2" t="s">
        <v>7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5" x14ac:dyDescent="0.35">
      <c r="A21" t="s">
        <v>23</v>
      </c>
      <c r="B21">
        <v>3</v>
      </c>
      <c r="C21">
        <v>22</v>
      </c>
      <c r="D21">
        <v>7.333333333333333</v>
      </c>
      <c r="E21">
        <v>0.33333333333333337</v>
      </c>
    </row>
    <row r="22" spans="1:5" x14ac:dyDescent="0.35">
      <c r="A22" t="s">
        <v>24</v>
      </c>
      <c r="B22">
        <v>3</v>
      </c>
      <c r="C22">
        <v>13</v>
      </c>
      <c r="D22">
        <v>4.333333333333333</v>
      </c>
      <c r="E22">
        <v>0.33333333333333215</v>
      </c>
    </row>
    <row r="23" spans="1:5" x14ac:dyDescent="0.35">
      <c r="A23" t="s">
        <v>25</v>
      </c>
      <c r="B23">
        <v>3</v>
      </c>
      <c r="C23">
        <v>8</v>
      </c>
      <c r="D23">
        <v>2.6666666666666665</v>
      </c>
      <c r="E23">
        <v>0.33333333333333393</v>
      </c>
    </row>
    <row r="24" spans="1:5" ht="15" thickBot="1" x14ac:dyDescent="0.4">
      <c r="A24" s="1" t="s">
        <v>26</v>
      </c>
      <c r="B24" s="1">
        <v>3</v>
      </c>
      <c r="C24" s="1">
        <v>20</v>
      </c>
      <c r="D24" s="1">
        <v>6.666666666666667</v>
      </c>
      <c r="E24" s="1">
        <v>0.33333333333333337</v>
      </c>
    </row>
  </sheetData>
  <mergeCells count="6">
    <mergeCell ref="N4:U4"/>
    <mergeCell ref="N6:U6"/>
    <mergeCell ref="A1:A2"/>
    <mergeCell ref="B1:B2"/>
    <mergeCell ref="C1:E1"/>
    <mergeCell ref="N3:U3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99C9-C7FF-48C2-B13B-DDCE4BFB2E20}">
  <dimension ref="A11:M17"/>
  <sheetViews>
    <sheetView tabSelected="1" workbookViewId="0">
      <selection activeCell="Q13" sqref="Q13"/>
    </sheetView>
  </sheetViews>
  <sheetFormatPr defaultRowHeight="14.5" x14ac:dyDescent="0.35"/>
  <sheetData>
    <row r="11" spans="1:13" x14ac:dyDescent="0.35">
      <c r="L11" t="s">
        <v>94</v>
      </c>
      <c r="M11">
        <v>8.9200000000000002E-2</v>
      </c>
    </row>
    <row r="13" spans="1:13" x14ac:dyDescent="0.35"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32</v>
      </c>
      <c r="I13" t="s">
        <v>89</v>
      </c>
      <c r="J13" t="s">
        <v>90</v>
      </c>
      <c r="K13" t="s">
        <v>91</v>
      </c>
      <c r="L13" t="s">
        <v>95</v>
      </c>
      <c r="M13" t="s">
        <v>96</v>
      </c>
    </row>
    <row r="14" spans="1:13" x14ac:dyDescent="0.35">
      <c r="A14" t="s">
        <v>92</v>
      </c>
      <c r="B14">
        <v>33.6</v>
      </c>
      <c r="C14">
        <v>37</v>
      </c>
      <c r="D14">
        <v>38.4</v>
      </c>
      <c r="E14">
        <v>34.200000000000003</v>
      </c>
    </row>
    <row r="15" spans="1:13" x14ac:dyDescent="0.35">
      <c r="A15" t="s">
        <v>67</v>
      </c>
      <c r="B15">
        <v>3</v>
      </c>
      <c r="C15">
        <v>-1</v>
      </c>
      <c r="D15">
        <v>-1</v>
      </c>
      <c r="E15">
        <v>-1</v>
      </c>
      <c r="F15">
        <f>SUMPRODUCT(B$14:E$14,B15:E15)</f>
        <v>-8.7999999999999901</v>
      </c>
      <c r="G15">
        <f>SUMSQ(B15:E15)</f>
        <v>12</v>
      </c>
      <c r="H15">
        <v>3</v>
      </c>
      <c r="I15">
        <f>F15^2/(H15*G15)</f>
        <v>2.1511111111111063</v>
      </c>
      <c r="J15">
        <f>I15</f>
        <v>2.1511111111111063</v>
      </c>
      <c r="K15">
        <f>J15/$M$11</f>
        <v>24.115595416043792</v>
      </c>
      <c r="L15">
        <f>_xlfn.F.INV(0.95,1,6)</f>
        <v>5.9873776072736975</v>
      </c>
      <c r="M15">
        <f>1-_xlfn.F.DIST(K15,1,6,TRUE)</f>
        <v>2.6816272142453634E-3</v>
      </c>
    </row>
    <row r="16" spans="1:13" x14ac:dyDescent="0.35">
      <c r="A16" t="s">
        <v>68</v>
      </c>
      <c r="B16">
        <v>0</v>
      </c>
      <c r="C16">
        <v>1</v>
      </c>
      <c r="D16">
        <v>-1</v>
      </c>
      <c r="E16">
        <v>0</v>
      </c>
      <c r="F16">
        <f t="shared" ref="F16:F17" si="0">SUMPRODUCT(B$14:E$14,B16:E16)</f>
        <v>-1.3999999999999986</v>
      </c>
      <c r="G16">
        <f t="shared" ref="G16:G17" si="1">SUMSQ(B16:E16)</f>
        <v>2</v>
      </c>
      <c r="H16">
        <v>3</v>
      </c>
      <c r="I16">
        <f t="shared" ref="I16:I17" si="2">F16^2/(H16*G16)</f>
        <v>0.32666666666666599</v>
      </c>
      <c r="J16">
        <f t="shared" ref="J16:J17" si="3">I16</f>
        <v>0.32666666666666599</v>
      </c>
      <c r="K16">
        <f t="shared" ref="K16:K17" si="4">J16/$M$11</f>
        <v>3.6621823617339238</v>
      </c>
      <c r="L16">
        <f t="shared" ref="L16:L17" si="5">_xlfn.F.INV(0.95,1,6)</f>
        <v>5.9873776072736975</v>
      </c>
      <c r="M16">
        <f t="shared" ref="M16:M17" si="6">1-_xlfn.F.DIST(K16,1,6,TRUE)</f>
        <v>0.10417459057091571</v>
      </c>
    </row>
    <row r="17" spans="1:13" x14ac:dyDescent="0.35">
      <c r="A17" t="s">
        <v>93</v>
      </c>
      <c r="B17">
        <v>0</v>
      </c>
      <c r="C17">
        <v>1</v>
      </c>
      <c r="D17">
        <v>1</v>
      </c>
      <c r="E17">
        <v>-2</v>
      </c>
      <c r="F17">
        <f t="shared" si="0"/>
        <v>7</v>
      </c>
      <c r="G17">
        <f t="shared" si="1"/>
        <v>6</v>
      </c>
      <c r="H17">
        <v>3</v>
      </c>
      <c r="I17">
        <f t="shared" si="2"/>
        <v>2.7222222222222223</v>
      </c>
      <c r="J17">
        <f t="shared" si="3"/>
        <v>2.7222222222222223</v>
      </c>
      <c r="K17">
        <f t="shared" si="4"/>
        <v>30.518186347782763</v>
      </c>
      <c r="L17">
        <f t="shared" si="5"/>
        <v>5.9873776072736975</v>
      </c>
      <c r="M17">
        <f t="shared" si="6"/>
        <v>1.4809549231407093E-3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</vt:lpstr>
      <vt:lpstr>lsd</vt:lpstr>
      <vt:lpstr>tukey</vt:lpstr>
      <vt:lpstr>duncan</vt:lpstr>
      <vt:lpstr>bonferroni</vt:lpstr>
      <vt:lpstr>Kontras Ortogonal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Win10-21H2</dc:creator>
  <cp:lastModifiedBy>DELL</cp:lastModifiedBy>
  <dcterms:created xsi:type="dcterms:W3CDTF">2022-02-07T04:34:39Z</dcterms:created>
  <dcterms:modified xsi:type="dcterms:W3CDTF">2022-10-25T05:00:17Z</dcterms:modified>
</cp:coreProperties>
</file>