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9E871356-D736-4AA6-A6C8-247E58437EBB}" xr6:coauthVersionLast="47" xr6:coauthVersionMax="47" xr10:uidLastSave="{00000000-0000-0000-0000-000000000000}"/>
  <bookViews>
    <workbookView xWindow="-110" yWindow="-110" windowWidth="19420" windowHeight="10420" firstSheet="1" activeTab="5" xr2:uid="{EC5B0C95-3E6A-4B88-A901-2564877CF568}"/>
  </bookViews>
  <sheets>
    <sheet name="Dugaan rataan &amp; total" sheetId="1" r:id="rId1"/>
    <sheet name="Ukuran contoh" sheetId="2" r:id="rId2"/>
    <sheet name="Alokasi optimum" sheetId="3" r:id="rId3"/>
    <sheet name="Alokasi neyman" sheetId="4" r:id="rId4"/>
    <sheet name="Alokasi proporsional" sheetId="5" r:id="rId5"/>
    <sheet name="Pendugaan Propors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6" l="1"/>
  <c r="L14" i="6"/>
  <c r="L13" i="6"/>
  <c r="L11" i="6"/>
  <c r="J17" i="5"/>
  <c r="J18" i="5"/>
  <c r="J16" i="5"/>
  <c r="E16" i="5"/>
  <c r="G25" i="4"/>
  <c r="G24" i="4"/>
  <c r="G23" i="4"/>
  <c r="B23" i="4"/>
  <c r="I17" i="3"/>
  <c r="I16" i="3"/>
  <c r="I15" i="3"/>
  <c r="B29" i="3"/>
  <c r="I26" i="2"/>
  <c r="I27" i="2"/>
  <c r="I25" i="2"/>
  <c r="I24" i="2"/>
  <c r="I16" i="2"/>
  <c r="I23" i="2"/>
  <c r="I19" i="2"/>
  <c r="I15" i="2"/>
  <c r="F25" i="1"/>
  <c r="F24" i="1"/>
  <c r="F23" i="1"/>
  <c r="F19" i="1"/>
  <c r="F20" i="1"/>
  <c r="F18" i="1"/>
  <c r="I18" i="2" l="1"/>
  <c r="I17" i="2"/>
</calcChain>
</file>

<file path=xl/sharedStrings.xml><?xml version="1.0" encoding="utf-8"?>
<sst xmlns="http://schemas.openxmlformats.org/spreadsheetml/2006/main" count="102" uniqueCount="47">
  <si>
    <t>dugaan rata-rata lama waktu menonton TV per keluarga (jam/minggu)</t>
  </si>
  <si>
    <t>Rata-rata</t>
  </si>
  <si>
    <t>N1</t>
  </si>
  <si>
    <t>N2</t>
  </si>
  <si>
    <t>N3</t>
  </si>
  <si>
    <t>N</t>
  </si>
  <si>
    <t>n1</t>
  </si>
  <si>
    <t>n2</t>
  </si>
  <si>
    <t>n3</t>
  </si>
  <si>
    <t>n</t>
  </si>
  <si>
    <t>y bar 1</t>
  </si>
  <si>
    <t>y bar 2</t>
  </si>
  <si>
    <t>y bar 3</t>
  </si>
  <si>
    <t>ragam 1</t>
  </si>
  <si>
    <t>ragam 2</t>
  </si>
  <si>
    <t>ragam 3</t>
  </si>
  <si>
    <t>Ragam</t>
  </si>
  <si>
    <t>BOE</t>
  </si>
  <si>
    <t>Nilai dugaan total lama waktu menonton TV seluruh keluarga (jam)</t>
  </si>
  <si>
    <t>tau</t>
  </si>
  <si>
    <t>ragam</t>
  </si>
  <si>
    <t>a1</t>
  </si>
  <si>
    <t>a2</t>
  </si>
  <si>
    <t>a3</t>
  </si>
  <si>
    <t>Alokasi contoh pendugaan rataan</t>
  </si>
  <si>
    <t>B</t>
  </si>
  <si>
    <t>D</t>
  </si>
  <si>
    <t>Alokasi contoh pendugaan total</t>
  </si>
  <si>
    <t>Alokasi optimum</t>
  </si>
  <si>
    <t>Penentuan ukuran contoh</t>
  </si>
  <si>
    <t>sd 1</t>
  </si>
  <si>
    <t>sd 2</t>
  </si>
  <si>
    <t>sd 3</t>
  </si>
  <si>
    <t>c1</t>
  </si>
  <si>
    <t>c2</t>
  </si>
  <si>
    <t>c3</t>
  </si>
  <si>
    <t>Alokasi</t>
  </si>
  <si>
    <t>Alokasi Neyman</t>
  </si>
  <si>
    <t>Alokasi proporsional</t>
  </si>
  <si>
    <t>sd</t>
  </si>
  <si>
    <t>Pendugaan proporsi</t>
  </si>
  <si>
    <t>Stratum</t>
  </si>
  <si>
    <t>Sample size</t>
  </si>
  <si>
    <t>Number of household</t>
  </si>
  <si>
    <t>p i duga</t>
  </si>
  <si>
    <t>p duga st</t>
  </si>
  <si>
    <t>V duga p duga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</si>
</sst>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0</xdr:row>
      <xdr:rowOff>60342</xdr:rowOff>
    </xdr:from>
    <xdr:to>
      <xdr:col>8</xdr:col>
      <xdr:colOff>203199</xdr:colOff>
      <xdr:row>15</xdr:row>
      <xdr:rowOff>89752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43BA9-C189-BB68-A2F2-308C326E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50" y="60342"/>
          <a:ext cx="4959349" cy="2791660"/>
        </a:xfrm>
        <a:prstGeom prst="rect">
          <a:avLst/>
        </a:prstGeom>
      </xdr:spPr>
    </xdr:pic>
    <xdr:clientData/>
  </xdr:twoCellAnchor>
  <xdr:twoCellAnchor editAs="oneCell">
    <xdr:from>
      <xdr:col>8</xdr:col>
      <xdr:colOff>355600</xdr:colOff>
      <xdr:row>0</xdr:row>
      <xdr:rowOff>0</xdr:rowOff>
    </xdr:from>
    <xdr:to>
      <xdr:col>15</xdr:col>
      <xdr:colOff>582483</xdr:colOff>
      <xdr:row>14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8F70A7-78B8-8423-163B-EB1636B66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2400" y="0"/>
          <a:ext cx="4494083" cy="2647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317821</xdr:colOff>
      <xdr:row>11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66100C-9A39-6801-4C10-9F2BF8646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804220" cy="2133600"/>
        </a:xfrm>
        <a:prstGeom prst="rect">
          <a:avLst/>
        </a:prstGeom>
      </xdr:spPr>
    </xdr:pic>
    <xdr:clientData/>
  </xdr:twoCellAnchor>
  <xdr:twoCellAnchor editAs="oneCell">
    <xdr:from>
      <xdr:col>11</xdr:col>
      <xdr:colOff>216725</xdr:colOff>
      <xdr:row>11</xdr:row>
      <xdr:rowOff>183959</xdr:rowOff>
    </xdr:from>
    <xdr:to>
      <xdr:col>17</xdr:col>
      <xdr:colOff>527051</xdr:colOff>
      <xdr:row>24</xdr:row>
      <xdr:rowOff>178057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2DE7B7-6FD9-D02F-247A-FAA7135C0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2325" y="2209609"/>
          <a:ext cx="3967926" cy="2388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12701</xdr:colOff>
      <xdr:row>11</xdr:row>
      <xdr:rowOff>138279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120CE-32AD-3455-122A-A8BAEB0DD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718300" cy="2163929"/>
        </a:xfrm>
        <a:prstGeom prst="rect">
          <a:avLst/>
        </a:prstGeom>
      </xdr:spPr>
    </xdr:pic>
    <xdr:clientData/>
  </xdr:twoCellAnchor>
  <xdr:twoCellAnchor editAs="oneCell">
    <xdr:from>
      <xdr:col>9</xdr:col>
      <xdr:colOff>596900</xdr:colOff>
      <xdr:row>13</xdr:row>
      <xdr:rowOff>34471</xdr:rowOff>
    </xdr:from>
    <xdr:to>
      <xdr:col>19</xdr:col>
      <xdr:colOff>229215</xdr:colOff>
      <xdr:row>26</xdr:row>
      <xdr:rowOff>95513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39CF3A-DEC0-71CC-7FBF-3AED6C3FA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3300" y="2428421"/>
          <a:ext cx="5728315" cy="2454992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14</xdr:row>
      <xdr:rowOff>31750</xdr:rowOff>
    </xdr:from>
    <xdr:to>
      <xdr:col>4</xdr:col>
      <xdr:colOff>114424</xdr:colOff>
      <xdr:row>18</xdr:row>
      <xdr:rowOff>171495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9E6E9F-E7EC-E57A-3182-DDB0C294F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700" y="2609850"/>
          <a:ext cx="2413124" cy="876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146051</xdr:colOff>
      <xdr:row>9</xdr:row>
      <xdr:rowOff>135705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2588D8-275C-FB0E-39D3-6CDBEF5CD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461250" cy="1793055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15</xdr:row>
      <xdr:rowOff>88900</xdr:rowOff>
    </xdr:from>
    <xdr:to>
      <xdr:col>2</xdr:col>
      <xdr:colOff>438230</xdr:colOff>
      <xdr:row>20</xdr:row>
      <xdr:rowOff>177852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0D43AA-3381-DFC6-9C7F-899396607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851150"/>
          <a:ext cx="1555830" cy="100970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50800</xdr:rowOff>
    </xdr:from>
    <xdr:to>
      <xdr:col>7</xdr:col>
      <xdr:colOff>101668</xdr:colOff>
      <xdr:row>20</xdr:row>
      <xdr:rowOff>76239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5C8C30-873A-BEAE-B285-84F3B0051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0" y="2997200"/>
          <a:ext cx="1320868" cy="7620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603250</xdr:colOff>
      <xdr:row>8</xdr:row>
      <xdr:rowOff>171161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22BDEB-FFDB-0E31-7D46-6A153FAB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08850" cy="164436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50800</xdr:rowOff>
    </xdr:from>
    <xdr:to>
      <xdr:col>5</xdr:col>
      <xdr:colOff>374732</xdr:colOff>
      <xdr:row>14</xdr:row>
      <xdr:rowOff>44497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14FF6E-4141-C2B7-F950-90CC83EC6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1708150"/>
          <a:ext cx="1593932" cy="91444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10</xdr:col>
      <xdr:colOff>552541</xdr:colOff>
      <xdr:row>13</xdr:row>
      <xdr:rowOff>171487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F44E4C-5825-186E-6BB9-6C9B9E974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841500"/>
          <a:ext cx="1771741" cy="7239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590550</xdr:colOff>
      <xdr:row>15</xdr:row>
      <xdr:rowOff>127272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086104-43C0-3E43-A127-9274F1DB4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67350" cy="2889522"/>
        </a:xfrm>
        <a:prstGeom prst="rect">
          <a:avLst/>
        </a:prstGeom>
      </xdr:spPr>
    </xdr:pic>
    <xdr:clientData/>
  </xdr:twoCellAnchor>
  <xdr:twoCellAnchor editAs="oneCell">
    <xdr:from>
      <xdr:col>15</xdr:col>
      <xdr:colOff>177800</xdr:colOff>
      <xdr:row>0</xdr:row>
      <xdr:rowOff>0</xdr:rowOff>
    </xdr:from>
    <xdr:to>
      <xdr:col>22</xdr:col>
      <xdr:colOff>520937</xdr:colOff>
      <xdr:row>12</xdr:row>
      <xdr:rowOff>120770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35E1D0-8B00-40E2-C073-D4DC52856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1800" y="0"/>
          <a:ext cx="4610337" cy="2330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3F3B-5DF4-492B-BA9B-97B07D31E290}">
  <dimension ref="A17:F30"/>
  <sheetViews>
    <sheetView topLeftCell="A13" workbookViewId="0">
      <selection activeCell="J26" sqref="J26"/>
    </sheetView>
  </sheetViews>
  <sheetFormatPr defaultRowHeight="14.5" x14ac:dyDescent="0.35"/>
  <sheetData>
    <row r="17" spans="1:6" x14ac:dyDescent="0.35">
      <c r="A17" t="s">
        <v>2</v>
      </c>
      <c r="B17">
        <v>155</v>
      </c>
      <c r="E17" s="1" t="s">
        <v>0</v>
      </c>
    </row>
    <row r="18" spans="1:6" x14ac:dyDescent="0.35">
      <c r="A18" t="s">
        <v>3</v>
      </c>
      <c r="B18">
        <v>62</v>
      </c>
      <c r="E18" t="s">
        <v>1</v>
      </c>
      <c r="F18">
        <f>(1/B20)*(B17*B25+B18*B26+B19*B27)</f>
        <v>27.675000000000001</v>
      </c>
    </row>
    <row r="19" spans="1:6" x14ac:dyDescent="0.35">
      <c r="A19" t="s">
        <v>4</v>
      </c>
      <c r="B19">
        <v>93</v>
      </c>
      <c r="E19" t="s">
        <v>16</v>
      </c>
      <c r="F19">
        <f>(1/B20^2)*((B17)*(B17-B21)*(B28/B21)+(B18)*(B18-B22)*(B29/B22)+(B19)*(B19-B23)*(B30/B23))</f>
        <v>1.9695193548387098</v>
      </c>
    </row>
    <row r="20" spans="1:6" x14ac:dyDescent="0.35">
      <c r="A20" t="s">
        <v>5</v>
      </c>
      <c r="B20">
        <v>310</v>
      </c>
      <c r="E20" t="s">
        <v>17</v>
      </c>
      <c r="F20">
        <f>2*SQRT(F19)</f>
        <v>2.8067913031351011</v>
      </c>
    </row>
    <row r="21" spans="1:6" x14ac:dyDescent="0.35">
      <c r="A21" t="s">
        <v>6</v>
      </c>
      <c r="B21">
        <v>20</v>
      </c>
    </row>
    <row r="22" spans="1:6" x14ac:dyDescent="0.35">
      <c r="A22" t="s">
        <v>7</v>
      </c>
      <c r="B22">
        <v>8</v>
      </c>
      <c r="E22" s="1" t="s">
        <v>18</v>
      </c>
    </row>
    <row r="23" spans="1:6" x14ac:dyDescent="0.35">
      <c r="A23" t="s">
        <v>8</v>
      </c>
      <c r="B23">
        <v>12</v>
      </c>
      <c r="E23" t="s">
        <v>19</v>
      </c>
      <c r="F23">
        <f>B20*F18</f>
        <v>8579.25</v>
      </c>
    </row>
    <row r="24" spans="1:6" x14ac:dyDescent="0.35">
      <c r="A24" t="s">
        <v>9</v>
      </c>
      <c r="B24">
        <v>40</v>
      </c>
      <c r="E24" t="s">
        <v>20</v>
      </c>
      <c r="F24">
        <f>(B20^2)*F19</f>
        <v>189270.81</v>
      </c>
    </row>
    <row r="25" spans="1:6" x14ac:dyDescent="0.35">
      <c r="A25" t="s">
        <v>10</v>
      </c>
      <c r="B25">
        <v>33.9</v>
      </c>
      <c r="E25" t="s">
        <v>17</v>
      </c>
      <c r="F25">
        <f>2*SQRT(F24)</f>
        <v>870.10530397188131</v>
      </c>
    </row>
    <row r="26" spans="1:6" x14ac:dyDescent="0.35">
      <c r="A26" t="s">
        <v>11</v>
      </c>
      <c r="B26">
        <v>25.125</v>
      </c>
    </row>
    <row r="27" spans="1:6" x14ac:dyDescent="0.35">
      <c r="A27" t="s">
        <v>12</v>
      </c>
      <c r="B27">
        <v>19</v>
      </c>
    </row>
    <row r="28" spans="1:6" x14ac:dyDescent="0.35">
      <c r="A28" t="s">
        <v>13</v>
      </c>
      <c r="B28">
        <v>35.357999999999997</v>
      </c>
    </row>
    <row r="29" spans="1:6" x14ac:dyDescent="0.35">
      <c r="A29" t="s">
        <v>14</v>
      </c>
      <c r="B29">
        <v>232.411</v>
      </c>
    </row>
    <row r="30" spans="1:6" x14ac:dyDescent="0.35">
      <c r="A30" t="s">
        <v>15</v>
      </c>
      <c r="B30">
        <v>87.635999999999996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B0FB-F263-471B-90C2-C95907AC4CBF}">
  <dimension ref="A13:J27"/>
  <sheetViews>
    <sheetView topLeftCell="A12" workbookViewId="0">
      <selection activeCell="A13" sqref="A13:E18"/>
    </sheetView>
  </sheetViews>
  <sheetFormatPr defaultRowHeight="14.5" x14ac:dyDescent="0.35"/>
  <sheetData>
    <row r="13" spans="1:10" x14ac:dyDescent="0.35">
      <c r="A13" t="s">
        <v>2</v>
      </c>
      <c r="B13">
        <v>155</v>
      </c>
      <c r="D13" t="s">
        <v>13</v>
      </c>
      <c r="E13">
        <v>25</v>
      </c>
      <c r="H13" s="1" t="s">
        <v>24</v>
      </c>
    </row>
    <row r="14" spans="1:10" x14ac:dyDescent="0.35">
      <c r="A14" t="s">
        <v>3</v>
      </c>
      <c r="B14">
        <v>62</v>
      </c>
      <c r="D14" t="s">
        <v>14</v>
      </c>
      <c r="E14">
        <v>225</v>
      </c>
      <c r="H14" t="s">
        <v>25</v>
      </c>
      <c r="I14">
        <v>2</v>
      </c>
    </row>
    <row r="15" spans="1:10" x14ac:dyDescent="0.35">
      <c r="A15" t="s">
        <v>4</v>
      </c>
      <c r="B15">
        <v>93</v>
      </c>
      <c r="D15" t="s">
        <v>15</v>
      </c>
      <c r="E15">
        <v>100</v>
      </c>
      <c r="H15" t="s">
        <v>26</v>
      </c>
      <c r="I15">
        <f>I14^2/4</f>
        <v>1</v>
      </c>
    </row>
    <row r="16" spans="1:10" x14ac:dyDescent="0.35">
      <c r="A16" t="s">
        <v>5</v>
      </c>
      <c r="B16">
        <v>310</v>
      </c>
      <c r="D16" t="s">
        <v>21</v>
      </c>
      <c r="E16" s="2">
        <v>0.33333333333333298</v>
      </c>
      <c r="H16" t="s">
        <v>9</v>
      </c>
      <c r="I16">
        <f>(((B13^2)*E13/E16)+((B14^2)*E14/E17)+((B15^2)*E15/E18))/(B16^2+B13*E13+B14*E14+B15*E15)</f>
        <v>56.735849056603833</v>
      </c>
      <c r="J16">
        <v>57</v>
      </c>
    </row>
    <row r="17" spans="4:10" x14ac:dyDescent="0.35">
      <c r="D17" t="s">
        <v>22</v>
      </c>
      <c r="E17" s="2">
        <v>0.33333333333333298</v>
      </c>
      <c r="H17" t="s">
        <v>6</v>
      </c>
      <c r="I17">
        <f>$I$16*E16</f>
        <v>18.911949685534591</v>
      </c>
      <c r="J17">
        <v>19</v>
      </c>
    </row>
    <row r="18" spans="4:10" x14ac:dyDescent="0.35">
      <c r="D18" t="s">
        <v>23</v>
      </c>
      <c r="E18" s="2">
        <v>0.33333333333333298</v>
      </c>
      <c r="H18" t="s">
        <v>7</v>
      </c>
      <c r="I18">
        <f t="shared" ref="I18:I19" si="0">$I$16*E17</f>
        <v>18.911949685534591</v>
      </c>
      <c r="J18">
        <v>19</v>
      </c>
    </row>
    <row r="19" spans="4:10" x14ac:dyDescent="0.35">
      <c r="H19" t="s">
        <v>8</v>
      </c>
      <c r="I19">
        <f t="shared" si="0"/>
        <v>18.911949685534591</v>
      </c>
      <c r="J19">
        <v>19</v>
      </c>
    </row>
    <row r="21" spans="4:10" x14ac:dyDescent="0.35">
      <c r="H21" s="1" t="s">
        <v>27</v>
      </c>
    </row>
    <row r="22" spans="4:10" x14ac:dyDescent="0.35">
      <c r="H22" t="s">
        <v>25</v>
      </c>
      <c r="I22">
        <v>400</v>
      </c>
    </row>
    <row r="23" spans="4:10" x14ac:dyDescent="0.35">
      <c r="H23" t="s">
        <v>26</v>
      </c>
      <c r="I23">
        <f>(I22^2)/(4*B16^2)</f>
        <v>0.41623309053069718</v>
      </c>
    </row>
    <row r="24" spans="4:10" x14ac:dyDescent="0.35">
      <c r="H24" t="s">
        <v>9</v>
      </c>
      <c r="I24">
        <f>(((B13^2)*E13/E16)+((B14^2)*E14/E17)+((B15^2)*E15/E18))/((B16^2)*I23+B13*E13+B14*E14+B15*E15)</f>
        <v>104.15307262569843</v>
      </c>
      <c r="J24">
        <v>105</v>
      </c>
    </row>
    <row r="25" spans="4:10" x14ac:dyDescent="0.35">
      <c r="H25" t="s">
        <v>6</v>
      </c>
      <c r="I25">
        <f>$I$24*E16</f>
        <v>34.717690875232776</v>
      </c>
      <c r="J25">
        <v>35</v>
      </c>
    </row>
    <row r="26" spans="4:10" x14ac:dyDescent="0.35">
      <c r="H26" t="s">
        <v>7</v>
      </c>
      <c r="I26">
        <f t="shared" ref="I26:I27" si="1">$I$24*E17</f>
        <v>34.717690875232776</v>
      </c>
      <c r="J26">
        <v>35</v>
      </c>
    </row>
    <row r="27" spans="4:10" x14ac:dyDescent="0.35">
      <c r="H27" t="s">
        <v>8</v>
      </c>
      <c r="I27">
        <f t="shared" si="1"/>
        <v>34.717690875232776</v>
      </c>
      <c r="J27">
        <v>35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7B46-0313-49E7-BCC4-EE3CD66F6AA6}">
  <dimension ref="A13:I29"/>
  <sheetViews>
    <sheetView topLeftCell="A14" workbookViewId="0">
      <selection activeCell="A21" sqref="A21:E26"/>
    </sheetView>
  </sheetViews>
  <sheetFormatPr defaultRowHeight="14.5" x14ac:dyDescent="0.35"/>
  <sheetData>
    <row r="13" spans="1:9" x14ac:dyDescent="0.35">
      <c r="A13" s="1" t="s">
        <v>28</v>
      </c>
    </row>
    <row r="14" spans="1:9" x14ac:dyDescent="0.35">
      <c r="A14" s="3" t="s">
        <v>29</v>
      </c>
      <c r="H14" s="1" t="s">
        <v>36</v>
      </c>
    </row>
    <row r="15" spans="1:9" x14ac:dyDescent="0.35">
      <c r="H15" t="s">
        <v>6</v>
      </c>
      <c r="I15">
        <f>C29*((B21*E21/SQRT(E24))/(B21*E21/SQRT(E24)+B22*E22/SQRT(E25)+B23*E23/SQRT(E26)))</f>
        <v>18.70967741935484</v>
      </c>
    </row>
    <row r="16" spans="1:9" x14ac:dyDescent="0.35">
      <c r="H16" t="s">
        <v>7</v>
      </c>
      <c r="I16">
        <f>C29*((B22*E22/SQRT(E25))/(B21*E21/SQRT(E24)+B22*E22/SQRT(E25)+B23*E23/SQRT(E26)))</f>
        <v>22.451612903225808</v>
      </c>
    </row>
    <row r="17" spans="1:9" x14ac:dyDescent="0.35">
      <c r="H17" t="s">
        <v>8</v>
      </c>
      <c r="I17">
        <f>C29*((B23*E23/SQRT(E26))/(B21*E21/SQRT(E24)+B22*E22/SQRT(E25)+B23*E23/SQRT(E26)))</f>
        <v>16.838709677419356</v>
      </c>
    </row>
    <row r="21" spans="1:9" x14ac:dyDescent="0.35">
      <c r="A21" t="s">
        <v>2</v>
      </c>
      <c r="B21">
        <v>155</v>
      </c>
      <c r="D21" t="s">
        <v>30</v>
      </c>
      <c r="E21">
        <v>5</v>
      </c>
    </row>
    <row r="22" spans="1:9" x14ac:dyDescent="0.35">
      <c r="A22" t="s">
        <v>3</v>
      </c>
      <c r="B22">
        <v>62</v>
      </c>
      <c r="D22" t="s">
        <v>31</v>
      </c>
      <c r="E22">
        <v>15</v>
      </c>
    </row>
    <row r="23" spans="1:9" x14ac:dyDescent="0.35">
      <c r="A23" t="s">
        <v>4</v>
      </c>
      <c r="B23">
        <v>93</v>
      </c>
      <c r="D23" t="s">
        <v>32</v>
      </c>
      <c r="E23">
        <v>10</v>
      </c>
    </row>
    <row r="24" spans="1:9" x14ac:dyDescent="0.35">
      <c r="A24" t="s">
        <v>5</v>
      </c>
      <c r="B24">
        <v>310</v>
      </c>
      <c r="D24" t="s">
        <v>33</v>
      </c>
      <c r="E24" s="2">
        <v>9</v>
      </c>
    </row>
    <row r="25" spans="1:9" x14ac:dyDescent="0.35">
      <c r="D25" t="s">
        <v>34</v>
      </c>
      <c r="E25" s="2">
        <v>9</v>
      </c>
    </row>
    <row r="26" spans="1:9" x14ac:dyDescent="0.35">
      <c r="D26" t="s">
        <v>35</v>
      </c>
      <c r="E26" s="2">
        <v>16</v>
      </c>
    </row>
    <row r="29" spans="1:9" x14ac:dyDescent="0.35">
      <c r="A29" t="s">
        <v>9</v>
      </c>
      <c r="B29">
        <f>((B21*E21/SQRT(E24)+B22*E22/SQRT(E25)+B23*E23/SQRT(E26))*(B21*E21*SQRT(E24)+B22*E22*SQRT(E25)+B23*E23*SQRT(E26))/(B24^2+B21*E21^2+B22*E22^2+B23*E23^2))</f>
        <v>57.418238993710688</v>
      </c>
      <c r="C29">
        <v>58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59DC-F205-4978-AD19-20BAD55362E4}">
  <dimension ref="A12:H25"/>
  <sheetViews>
    <sheetView topLeftCell="A11" workbookViewId="0">
      <selection activeCell="A12" sqref="A12:B15"/>
    </sheetView>
  </sheetViews>
  <sheetFormatPr defaultRowHeight="14.5" x14ac:dyDescent="0.35"/>
  <sheetData>
    <row r="12" spans="1:5" x14ac:dyDescent="0.35">
      <c r="A12" t="s">
        <v>2</v>
      </c>
      <c r="B12">
        <v>155</v>
      </c>
      <c r="D12" t="s">
        <v>30</v>
      </c>
      <c r="E12">
        <v>5</v>
      </c>
    </row>
    <row r="13" spans="1:5" x14ac:dyDescent="0.35">
      <c r="A13" t="s">
        <v>3</v>
      </c>
      <c r="B13">
        <v>62</v>
      </c>
      <c r="D13" t="s">
        <v>31</v>
      </c>
      <c r="E13">
        <v>15</v>
      </c>
    </row>
    <row r="14" spans="1:5" x14ac:dyDescent="0.35">
      <c r="A14" t="s">
        <v>4</v>
      </c>
      <c r="B14">
        <v>93</v>
      </c>
      <c r="D14" t="s">
        <v>32</v>
      </c>
      <c r="E14">
        <v>10</v>
      </c>
    </row>
    <row r="15" spans="1:5" x14ac:dyDescent="0.35">
      <c r="A15" t="s">
        <v>5</v>
      </c>
      <c r="B15">
        <v>310</v>
      </c>
    </row>
    <row r="22" spans="1:8" x14ac:dyDescent="0.35">
      <c r="A22" s="1" t="s">
        <v>29</v>
      </c>
      <c r="F22" s="1" t="s">
        <v>37</v>
      </c>
    </row>
    <row r="23" spans="1:8" x14ac:dyDescent="0.35">
      <c r="A23" t="s">
        <v>9</v>
      </c>
      <c r="B23">
        <f>((B12*E12+B13*E13+B14*E14)^2)/(B15^2 + B12*E12^2+B13*E13^2+B14*E14^2)</f>
        <v>56.345911949685537</v>
      </c>
      <c r="C23">
        <v>57</v>
      </c>
      <c r="F23" t="s">
        <v>6</v>
      </c>
      <c r="G23">
        <f>C23*(B12*E12/(B12*E12+B13*E13+B14*E14))</f>
        <v>16.764705882352942</v>
      </c>
      <c r="H23">
        <v>17</v>
      </c>
    </row>
    <row r="24" spans="1:8" x14ac:dyDescent="0.35">
      <c r="F24" t="s">
        <v>7</v>
      </c>
      <c r="G24">
        <f>C23*(B13*E13/(B12*E12+B13*E13+B14*E14))</f>
        <v>20.117647058823529</v>
      </c>
      <c r="H24">
        <v>21</v>
      </c>
    </row>
    <row r="25" spans="1:8" x14ac:dyDescent="0.35">
      <c r="F25" t="s">
        <v>8</v>
      </c>
      <c r="G25">
        <f>C23*(B14*E14/(B12*E12+B13*E13+B14*E14))</f>
        <v>20.117647058823529</v>
      </c>
      <c r="H25">
        <v>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6909-86FB-45B0-A533-C0F358C38336}">
  <dimension ref="A10:K18"/>
  <sheetViews>
    <sheetView topLeftCell="A3" workbookViewId="0">
      <selection activeCell="N17" sqref="N17"/>
    </sheetView>
  </sheetViews>
  <sheetFormatPr defaultRowHeight="14.5" x14ac:dyDescent="0.35"/>
  <sheetData>
    <row r="10" spans="1:11" x14ac:dyDescent="0.35">
      <c r="A10" s="1" t="s">
        <v>38</v>
      </c>
      <c r="I10" s="1" t="s">
        <v>36</v>
      </c>
    </row>
    <row r="11" spans="1:11" x14ac:dyDescent="0.35">
      <c r="A11" t="s">
        <v>2</v>
      </c>
      <c r="B11">
        <v>155</v>
      </c>
    </row>
    <row r="12" spans="1:11" x14ac:dyDescent="0.35">
      <c r="A12" t="s">
        <v>3</v>
      </c>
      <c r="B12">
        <v>62</v>
      </c>
    </row>
    <row r="13" spans="1:11" x14ac:dyDescent="0.35">
      <c r="A13" t="s">
        <v>4</v>
      </c>
      <c r="B13">
        <v>93</v>
      </c>
    </row>
    <row r="14" spans="1:11" x14ac:dyDescent="0.35">
      <c r="A14" t="s">
        <v>5</v>
      </c>
      <c r="B14">
        <v>310</v>
      </c>
    </row>
    <row r="15" spans="1:11" x14ac:dyDescent="0.35">
      <c r="A15" t="s">
        <v>39</v>
      </c>
      <c r="B15">
        <v>10</v>
      </c>
    </row>
    <row r="16" spans="1:11" x14ac:dyDescent="0.35">
      <c r="A16" t="s">
        <v>25</v>
      </c>
      <c r="B16">
        <v>2</v>
      </c>
      <c r="D16" t="s">
        <v>9</v>
      </c>
      <c r="E16">
        <f>(B14*B15^2)/(B14+(B14*B15^2)/B14)</f>
        <v>75.609756097560975</v>
      </c>
      <c r="F16">
        <v>76</v>
      </c>
      <c r="I16" t="s">
        <v>6</v>
      </c>
      <c r="J16">
        <f>$F$16*(B11/$B$14)</f>
        <v>38</v>
      </c>
      <c r="K16">
        <v>38</v>
      </c>
    </row>
    <row r="17" spans="1:11" x14ac:dyDescent="0.35">
      <c r="A17" t="s">
        <v>26</v>
      </c>
      <c r="B17">
        <v>1</v>
      </c>
      <c r="I17" t="s">
        <v>7</v>
      </c>
      <c r="J17">
        <f t="shared" ref="J17:J18" si="0">$F$16*(B12/$B$14)</f>
        <v>15.200000000000001</v>
      </c>
      <c r="K17">
        <v>16</v>
      </c>
    </row>
    <row r="18" spans="1:11" x14ac:dyDescent="0.35">
      <c r="I18" t="s">
        <v>7</v>
      </c>
      <c r="J18">
        <f t="shared" si="0"/>
        <v>22.8</v>
      </c>
      <c r="K18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56C9-7328-4B18-B782-CCDCC0FD4219}">
  <dimension ref="K1:N15"/>
  <sheetViews>
    <sheetView tabSelected="1" topLeftCell="G1" workbookViewId="0">
      <selection activeCell="O16" sqref="O16"/>
    </sheetView>
  </sheetViews>
  <sheetFormatPr defaultRowHeight="14.5" x14ac:dyDescent="0.35"/>
  <cols>
    <col min="11" max="11" width="17.90625" bestFit="1" customWidth="1"/>
    <col min="12" max="12" width="10.453125" bestFit="1" customWidth="1"/>
    <col min="13" max="13" width="19.26953125" bestFit="1" customWidth="1"/>
  </cols>
  <sheetData>
    <row r="1" spans="11:14" x14ac:dyDescent="0.35">
      <c r="K1" s="1" t="s">
        <v>40</v>
      </c>
    </row>
    <row r="2" spans="11:14" x14ac:dyDescent="0.35">
      <c r="K2" t="s">
        <v>41</v>
      </c>
      <c r="L2" t="s">
        <v>42</v>
      </c>
      <c r="M2" t="s">
        <v>43</v>
      </c>
      <c r="N2" t="s">
        <v>44</v>
      </c>
    </row>
    <row r="3" spans="11:14" x14ac:dyDescent="0.35">
      <c r="K3">
        <v>1</v>
      </c>
      <c r="L3">
        <v>20</v>
      </c>
      <c r="M3">
        <v>16</v>
      </c>
      <c r="N3">
        <v>0.8</v>
      </c>
    </row>
    <row r="4" spans="11:14" x14ac:dyDescent="0.35">
      <c r="K4">
        <v>2</v>
      </c>
      <c r="L4">
        <v>8</v>
      </c>
      <c r="M4">
        <v>2</v>
      </c>
      <c r="N4">
        <v>0.25</v>
      </c>
    </row>
    <row r="5" spans="11:14" x14ac:dyDescent="0.35">
      <c r="K5">
        <v>3</v>
      </c>
      <c r="L5">
        <v>12</v>
      </c>
      <c r="M5">
        <v>6</v>
      </c>
      <c r="N5">
        <v>0.5</v>
      </c>
    </row>
    <row r="6" spans="11:14" x14ac:dyDescent="0.35">
      <c r="K6" t="s">
        <v>9</v>
      </c>
      <c r="L6">
        <v>40</v>
      </c>
    </row>
    <row r="8" spans="11:14" x14ac:dyDescent="0.35">
      <c r="K8" t="s">
        <v>2</v>
      </c>
      <c r="L8">
        <v>155</v>
      </c>
    </row>
    <row r="9" spans="11:14" x14ac:dyDescent="0.35">
      <c r="K9" t="s">
        <v>3</v>
      </c>
      <c r="L9">
        <v>62</v>
      </c>
    </row>
    <row r="10" spans="11:14" x14ac:dyDescent="0.35">
      <c r="K10" t="s">
        <v>4</v>
      </c>
      <c r="L10">
        <v>93</v>
      </c>
    </row>
    <row r="11" spans="11:14" x14ac:dyDescent="0.35">
      <c r="K11" t="s">
        <v>5</v>
      </c>
      <c r="L11">
        <f>SUM(L8:L10)</f>
        <v>310</v>
      </c>
    </row>
    <row r="13" spans="11:14" x14ac:dyDescent="0.35">
      <c r="K13" t="s">
        <v>45</v>
      </c>
      <c r="L13">
        <f>(1/L11)*(L8*N3+L9*N4+L10*N5)</f>
        <v>0.6</v>
      </c>
    </row>
    <row r="14" spans="11:14" x14ac:dyDescent="0.35">
      <c r="K14" t="s">
        <v>46</v>
      </c>
      <c r="L14">
        <f>(1/L11^2)*((L8^2)*(1-L3/L8)*(N3*(1-N3)/(L3-1))+(L9^2)*(1-L4/L9)*(N4*(1-N4)/(L4-1))+(L10^2)*(1-L5/L10)*(N5*(1-N5)/(L5-1)))</f>
        <v>4.5483209490000658E-3</v>
      </c>
    </row>
    <row r="15" spans="11:14" x14ac:dyDescent="0.35">
      <c r="K15" t="s">
        <v>25</v>
      </c>
      <c r="L15">
        <f>2*SQRT(L14)</f>
        <v>0.13488248142735312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Dugaan rataan &amp; total</vt:lpstr>
      <vt:lpstr>Ukuran contoh</vt:lpstr>
      <vt:lpstr>Alokasi optimum</vt:lpstr>
      <vt:lpstr>Alokasi neyman</vt:lpstr>
      <vt:lpstr>Alokasi proporsional</vt:lpstr>
      <vt:lpstr>Pendugaan Proporsi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2022-09-05T13:22:20Z</dcterms:created>
  <dcterms:modified xsi:type="dcterms:W3CDTF">2022-09-06T05:38:15Z</dcterms:modified>
</cp:coreProperties>
</file>