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5\3. Pengantar Model Linier\"/>
    </mc:Choice>
  </mc:AlternateContent>
  <xr:revisionPtr revIDLastSave="0" documentId="13_ncr:1_{D8B6102D-F7BF-4D15-9CFD-03A6D4BD33AA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Lathian 01" sheetId="1" r:id="rId1"/>
    <sheet name="Contoh 0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2" l="1"/>
  <c r="J16" i="2"/>
  <c r="I17" i="2"/>
  <c r="I16" i="2"/>
  <c r="G23" i="1"/>
  <c r="F23" i="1"/>
  <c r="H16" i="2"/>
  <c r="G16" i="2"/>
  <c r="F16" i="2"/>
  <c r="C17" i="2" a="1"/>
  <c r="C17" i="2" s="1"/>
  <c r="D17" i="2" s="1"/>
  <c r="B17" i="2"/>
  <c r="J5" i="2"/>
  <c r="J3" i="2"/>
  <c r="J2" i="2"/>
  <c r="A17" i="2" a="1"/>
  <c r="A17" i="2" s="1"/>
  <c r="J11" i="2" a="1"/>
  <c r="J11" i="2" s="1"/>
  <c r="D11" i="2" a="1"/>
  <c r="D11" i="2" s="1"/>
  <c r="G11" i="2" s="1" a="1"/>
  <c r="G11" i="2" s="1"/>
  <c r="L11" i="2" s="1" a="1"/>
  <c r="L11" i="2" s="1"/>
  <c r="D29" i="1"/>
  <c r="C29" i="1"/>
  <c r="D23" i="1"/>
  <c r="C23" i="1"/>
  <c r="L4" i="1"/>
  <c r="L2" i="1"/>
  <c r="B19" i="1" s="1"/>
  <c r="L1" i="1"/>
  <c r="I9" i="1" a="1"/>
  <c r="I9" i="1" s="1"/>
  <c r="F9" i="1" a="1"/>
  <c r="F9" i="1" s="1"/>
  <c r="F13" i="1" s="1" a="1"/>
  <c r="F13" i="1" s="1"/>
  <c r="I15" i="1" s="1" a="1"/>
  <c r="I15" i="1" s="1"/>
  <c r="A19" i="1" s="1" a="1"/>
  <c r="A19" i="1" s="1"/>
  <c r="C19" i="1" s="1" a="1"/>
  <c r="C19" i="1" s="1"/>
  <c r="D19" i="1" s="1"/>
  <c r="E23" i="1" l="1"/>
  <c r="E29" i="1"/>
  <c r="F29" i="1" s="1"/>
  <c r="G29" i="1" s="1"/>
  <c r="G30" i="1" l="1"/>
  <c r="G2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<sst xmlns="http://schemas.openxmlformats.org/spreadsheetml/2006/main" count="54" uniqueCount="38">
  <si>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y</t>
  </si>
  <si>
    <t>inv(X'X)</t>
  </si>
  <si>
    <t>X'X</t>
  </si>
  <si>
    <t>X</t>
  </si>
  <si>
    <t>X'y</t>
  </si>
  <si>
    <t>beta_1</t>
  </si>
  <si>
    <t>hat{sigma^2}</t>
  </si>
  <si>
    <t>y-Xb</t>
  </si>
  <si>
    <t>n-(k+1)</t>
  </si>
  <si>
    <t>(y-Xb)'(y-Xb)</t>
  </si>
  <si>
    <t>(y-Xb)'(y-Xb)/n-(k+1)</t>
  </si>
  <si>
    <t>inv(X'X) (X'y)</t>
  </si>
  <si>
    <t>t(n-p; alpha/2)</t>
  </si>
  <si>
    <t>alpha</t>
  </si>
  <si>
    <t>n</t>
  </si>
  <si>
    <t>k</t>
  </si>
  <si>
    <t>p</t>
  </si>
  <si>
    <t>s (sqrt(cii))</t>
  </si>
  <si>
    <t>t s (sqrt(cii))</t>
  </si>
  <si>
    <t>b1 - t s(sqrt(cii))</t>
  </si>
  <si>
    <t>batas bawah</t>
  </si>
  <si>
    <t>Batas atas</t>
  </si>
  <si>
    <t>Selang kepercayaan beta_1</t>
  </si>
  <si>
    <t>Selang kepercayaan beta_0</t>
  </si>
  <si>
    <t>b = inv(X'X) X'y</t>
  </si>
  <si>
    <t>{hat} Beta_0 &amp; Beta_1</t>
  </si>
  <si>
    <t xml:space="preserve">alpha </t>
  </si>
  <si>
    <t>s^2</t>
  </si>
  <si>
    <t>s</t>
  </si>
  <si>
    <t>S^2</t>
  </si>
  <si>
    <t>t(n-p;alpha/2)</t>
  </si>
  <si>
    <t>s sqrt(cii)</t>
  </si>
  <si>
    <t>b_0</t>
  </si>
  <si>
    <t>Bawah</t>
  </si>
  <si>
    <t>Atas</t>
  </si>
  <si>
    <t>Batas</t>
  </si>
  <si>
    <t>b_1</t>
  </si>
  <si>
    <t>Selang kepercayaan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</si>
</sst>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2" borderId="1" xfId="0" applyFill="1" applyBorder="1"/>
    <xf numFmtId="0" fontId="0" fillId="4" borderId="0" xfId="0" applyFill="1"/>
    <xf numFmtId="0" fontId="0" fillId="3" borderId="0" xfId="0" applyFill="1"/>
    <xf numFmtId="0" fontId="0" fillId="4" borderId="1" xfId="0" applyFill="1" applyBorder="1"/>
    <xf numFmtId="0" fontId="0" fillId="3" borderId="0" xfId="0" applyFill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4.png"/><Relationship Id="rId5" Type="http://schemas.openxmlformats.org/officeDocument/2006/relationships/image" Target="../media/image7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715819</xdr:colOff>
      <xdr:row>23</xdr:row>
      <xdr:rowOff>25290</xdr:rowOff>
    </xdr:from>
    <xdr:to>
      <xdr:col>4</xdr:col>
      <xdr:colOff>255649</xdr:colOff>
      <xdr:row>24</xdr:row>
      <xdr:rowOff>52275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89532A-D7E5-AE71-3E05-DD3F8BEF3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819" y="4372016"/>
          <a:ext cx="1928640" cy="215973"/>
        </a:xfrm>
        <a:prstGeom prst="rect">
          <a:avLst/>
        </a:prstGeom>
      </xdr:spPr>
    </xdr:pic>
    <xdr:clientData/>
  </xdr:twoCellAnchor>
  <xdr:twoCellAnchor editAs="oneCell">
    <xdr:from>
      <xdr:col>8</xdr:col>
      <xdr:colOff>595996</xdr:colOff>
      <xdr:row>20</xdr:row>
      <xdr:rowOff>96128</xdr:rowOff>
    </xdr:from>
    <xdr:to>
      <xdr:col>12</xdr:col>
      <xdr:colOff>456427</xdr:colOff>
      <xdr:row>25</xdr:row>
      <xdr:rowOff>101902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7106819-3E9F-3519-8B61-085E5FB28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16175" y="3875890"/>
          <a:ext cx="2438228" cy="950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526143</xdr:colOff>
      <xdr:row>11</xdr:row>
      <xdr:rowOff>48254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185D77C-BE2B-F5BF-BD12-1722D973A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902857" cy="2143754"/>
        </a:xfrm>
        <a:prstGeom prst="rect">
          <a:avLst/>
        </a:prstGeom>
      </xdr:spPr>
    </xdr:pic>
    <xdr:clientData/>
  </xdr:twoCellAnchor>
  <xdr:twoCellAnchor editAs="oneCell">
    <xdr:from>
      <xdr:col>8</xdr:col>
      <xdr:colOff>29041</xdr:colOff>
      <xdr:row>16</xdr:row>
      <xdr:rowOff>26012</xdr:rowOff>
    </xdr:from>
    <xdr:to>
      <xdr:col>10</xdr:col>
      <xdr:colOff>136259</xdr:colOff>
      <xdr:row>18</xdr:row>
      <xdr:rowOff>144870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DC145F8-C901-0C5A-435F-A18C98846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041" y="5392536"/>
          <a:ext cx="1457790" cy="502182"/>
        </a:xfrm>
        <a:prstGeom prst="rect">
          <a:avLst/>
        </a:prstGeom>
      </xdr:spPr>
    </xdr:pic>
    <xdr:clientData/>
  </xdr:twoCellAnchor>
  <xdr:twoCellAnchor editAs="oneCell">
    <xdr:from>
      <xdr:col>5</xdr:col>
      <xdr:colOff>5807</xdr:colOff>
      <xdr:row>15</xdr:row>
      <xdr:rowOff>139391</xdr:rowOff>
    </xdr:from>
    <xdr:to>
      <xdr:col>7</xdr:col>
      <xdr:colOff>157902</xdr:colOff>
      <xdr:row>18</xdr:row>
      <xdr:rowOff>70007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1455358-AFFF-8266-C3AF-5A0ECE670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12987" y="3780961"/>
          <a:ext cx="1573379" cy="505602"/>
        </a:xfrm>
        <a:prstGeom prst="rect">
          <a:avLst/>
        </a:prstGeom>
      </xdr:spPr>
    </xdr:pic>
    <xdr:clientData/>
  </xdr:twoCellAnchor>
  <xdr:oneCellAnchor>
    <xdr:from>
      <xdr:col>9</xdr:col>
      <xdr:colOff>29039</xdr:colOff>
      <xdr:row>0</xdr:row>
      <xdr:rowOff>17189</xdr:rowOff>
    </xdr:from>
    <xdr:ext cx="336860" cy="31149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4352349-F791-D022-253F-E24F38BAFF80}"/>
            </a:ext>
          </a:extLst>
        </xdr:cNvPr>
        <xdr:cNvSpPr txBox="1"/>
      </xdr:nvSpPr>
      <xdr:spPr>
        <a:xfrm>
          <a:off x="2410289" y="2317128"/>
          <a:ext cx="336860" cy="311496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400" b="1">
              <a:solidFill>
                <a:schemeClr val="bg1"/>
              </a:solidFill>
            </a:rPr>
            <a:t>1</a:t>
          </a:r>
          <a:endParaRPr lang="id-ID" sz="1400" b="1">
            <a:solidFill>
              <a:schemeClr val="bg1"/>
            </a:solidFill>
          </a:endParaRPr>
        </a:p>
      </xdr:txBody>
    </xdr:sp>
    <xdr:clientData/>
  </xdr:oneCellAnchor>
  <xdr:oneCellAnchor>
    <xdr:from>
      <xdr:col>7</xdr:col>
      <xdr:colOff>42049</xdr:colOff>
      <xdr:row>6</xdr:row>
      <xdr:rowOff>163781</xdr:rowOff>
    </xdr:from>
    <xdr:ext cx="336860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69ECB39-013E-4FAB-BEEF-9F5CA311BF25}"/>
            </a:ext>
          </a:extLst>
        </xdr:cNvPr>
        <xdr:cNvSpPr txBox="1"/>
      </xdr:nvSpPr>
      <xdr:spPr>
        <a:xfrm>
          <a:off x="4717430" y="2272058"/>
          <a:ext cx="336860" cy="311496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400" b="1">
              <a:solidFill>
                <a:schemeClr val="bg1"/>
              </a:solidFill>
            </a:rPr>
            <a:t>2</a:t>
          </a:r>
          <a:endParaRPr lang="id-ID" sz="1400" b="1">
            <a:solidFill>
              <a:schemeClr val="bg1"/>
            </a:solidFill>
          </a:endParaRPr>
        </a:p>
      </xdr:txBody>
    </xdr:sp>
    <xdr:clientData/>
  </xdr:oneCellAnchor>
  <xdr:oneCellAnchor>
    <xdr:from>
      <xdr:col>8</xdr:col>
      <xdr:colOff>760838</xdr:colOff>
      <xdr:row>13</xdr:row>
      <xdr:rowOff>0</xdr:rowOff>
    </xdr:from>
    <xdr:ext cx="336860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DAD2EF5-FCAB-4890-B7A6-2406E919E1ED}"/>
            </a:ext>
          </a:extLst>
        </xdr:cNvPr>
        <xdr:cNvSpPr txBox="1"/>
      </xdr:nvSpPr>
      <xdr:spPr>
        <a:xfrm>
          <a:off x="760838" y="4791540"/>
          <a:ext cx="336860" cy="311496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400" b="1">
              <a:solidFill>
                <a:schemeClr val="bg1"/>
              </a:solidFill>
            </a:rPr>
            <a:t>3</a:t>
          </a:r>
          <a:endParaRPr lang="id-ID" sz="1400" b="1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22679</xdr:colOff>
      <xdr:row>17</xdr:row>
      <xdr:rowOff>166309</xdr:rowOff>
    </xdr:from>
    <xdr:ext cx="336860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2303F72-173A-4D4D-AC1E-6058A0BE3051}"/>
            </a:ext>
          </a:extLst>
        </xdr:cNvPr>
        <xdr:cNvSpPr txBox="1"/>
      </xdr:nvSpPr>
      <xdr:spPr>
        <a:xfrm>
          <a:off x="3288393" y="3379107"/>
          <a:ext cx="336860" cy="311496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400" b="1">
              <a:solidFill>
                <a:schemeClr val="bg1"/>
              </a:solidFill>
            </a:rPr>
            <a:t>4</a:t>
          </a:r>
          <a:endParaRPr lang="id-ID" sz="1400" b="1">
            <a:solidFill>
              <a:schemeClr val="bg1"/>
            </a:solidFill>
          </a:endParaRPr>
        </a:p>
      </xdr:txBody>
    </xdr:sp>
    <xdr:clientData/>
  </xdr:oneCellAnchor>
  <xdr:twoCellAnchor editAs="oneCell">
    <xdr:from>
      <xdr:col>0</xdr:col>
      <xdr:colOff>514048</xdr:colOff>
      <xdr:row>11</xdr:row>
      <xdr:rowOff>7558</xdr:rowOff>
    </xdr:from>
    <xdr:to>
      <xdr:col>4</xdr:col>
      <xdr:colOff>14510</xdr:colOff>
      <xdr:row>15</xdr:row>
      <xdr:rowOff>188987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1D8C1D0-A84D-3944-8F19-2C13FE3BF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4048" y="2086427"/>
          <a:ext cx="1889272" cy="937381"/>
        </a:xfrm>
        <a:prstGeom prst="rect">
          <a:avLst/>
        </a:prstGeom>
      </xdr:spPr>
    </xdr:pic>
    <xdr:clientData/>
  </xdr:twoCellAnchor>
  <xdr:twoCellAnchor editAs="oneCell">
    <xdr:from>
      <xdr:col>4</xdr:col>
      <xdr:colOff>257023</xdr:colOff>
      <xdr:row>23</xdr:row>
      <xdr:rowOff>15119</xdr:rowOff>
    </xdr:from>
    <xdr:to>
      <xdr:col>5</xdr:col>
      <xdr:colOff>783030</xdr:colOff>
      <xdr:row>25</xdr:row>
      <xdr:rowOff>35491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7B53C65-A054-4DCE-AA75-1404A103C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45833" y="4361845"/>
          <a:ext cx="1402911" cy="3983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114300</xdr:colOff>
      <xdr:row>7</xdr:row>
      <xdr:rowOff>32658</xdr:rowOff>
    </xdr:from>
    <xdr:to>
      <xdr:col>10</xdr:col>
      <xdr:colOff>485116</xdr:colOff>
      <xdr:row>8</xdr:row>
      <xdr:rowOff>175706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542F21-C5EB-4BE7-9D4F-949DC6E09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1366158"/>
          <a:ext cx="980416" cy="3335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495846</xdr:colOff>
      <xdr:row>5</xdr:row>
      <xdr:rowOff>16737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BC9EB9-C0BB-7672-CA18-0E06382AF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715046" cy="969237"/>
        </a:xfrm>
        <a:prstGeom prst="rect">
          <a:avLst/>
        </a:prstGeom>
      </xdr:spPr>
    </xdr:pic>
    <xdr:clientData/>
  </xdr:twoCellAnchor>
  <xdr:twoCellAnchor editAs="oneCell">
    <xdr:from>
      <xdr:col>0</xdr:col>
      <xdr:colOff>21772</xdr:colOff>
      <xdr:row>5</xdr:row>
      <xdr:rowOff>47776</xdr:rowOff>
    </xdr:from>
    <xdr:to>
      <xdr:col>2</xdr:col>
      <xdr:colOff>506903</xdr:colOff>
      <xdr:row>13</xdr:row>
      <xdr:rowOff>38737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E08C7C-E7D8-0F10-13C8-29E540FC9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772" y="1000276"/>
          <a:ext cx="1704331" cy="1514961"/>
        </a:xfrm>
        <a:prstGeom prst="rect">
          <a:avLst/>
        </a:prstGeom>
      </xdr:spPr>
    </xdr:pic>
    <xdr:clientData/>
  </xdr:twoCellAnchor>
  <xdr:twoCellAnchor editAs="oneCell">
    <xdr:from>
      <xdr:col>1</xdr:col>
      <xdr:colOff>65054</xdr:colOff>
      <xdr:row>17</xdr:row>
      <xdr:rowOff>13735</xdr:rowOff>
    </xdr:from>
    <xdr:to>
      <xdr:col>3</xdr:col>
      <xdr:colOff>419141</xdr:colOff>
      <xdr:row>19</xdr:row>
      <xdr:rowOff>127725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514C76F-8674-402A-9593-99C08380C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01381" y="3020266"/>
          <a:ext cx="1572250" cy="489806"/>
        </a:xfrm>
        <a:prstGeom prst="rect">
          <a:avLst/>
        </a:prstGeom>
      </xdr:spPr>
    </xdr:pic>
    <xdr:clientData/>
  </xdr:twoCellAnchor>
  <xdr:twoCellAnchor editAs="oneCell">
    <xdr:from>
      <xdr:col>5</xdr:col>
      <xdr:colOff>181428</xdr:colOff>
      <xdr:row>16</xdr:row>
      <xdr:rowOff>58317</xdr:rowOff>
    </xdr:from>
    <xdr:to>
      <xdr:col>7</xdr:col>
      <xdr:colOff>366176</xdr:colOff>
      <xdr:row>18</xdr:row>
      <xdr:rowOff>80849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DFC6A5C-7EC2-421D-BE19-60192E3BF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26836" y="3064848"/>
          <a:ext cx="1402911" cy="398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zoomScale="126" workbookViewId="0">
      <selection activeCell="G24" sqref="G24"/>
    </sheetView>
  </sheetViews>
  <sheetFormatPr defaultRowHeight="15" x14ac:dyDescent="0.25"/>
  <cols>
    <col min="1" max="1" width="11.42578125" customWidth="1"/>
    <col min="2" max="2" width="6" customWidth="1"/>
    <col min="5" max="5" width="13.140625" customWidth="1"/>
    <col min="6" max="6" width="12.140625" customWidth="1"/>
    <col min="8" max="8" width="11" customWidth="1"/>
    <col min="9" max="9" width="11.140625" customWidth="1"/>
  </cols>
  <sheetData>
    <row r="1" spans="6:12" x14ac:dyDescent="0.25">
      <c r="F1" s="3" t="s">
        <v>0</v>
      </c>
      <c r="H1" s="9" t="s">
        <v>3</v>
      </c>
      <c r="I1" s="9"/>
      <c r="K1" s="4" t="s">
        <v>13</v>
      </c>
      <c r="L1" s="1">
        <f>5/100</f>
        <v>0.05</v>
      </c>
    </row>
    <row r="2" spans="6:12" x14ac:dyDescent="0.25">
      <c r="F2" s="1">
        <v>3</v>
      </c>
      <c r="H2" s="1">
        <v>1</v>
      </c>
      <c r="I2" s="1">
        <v>0.6</v>
      </c>
      <c r="K2" s="7" t="s">
        <v>14</v>
      </c>
      <c r="L2" s="1">
        <f>COUNT(F2:F6)</f>
        <v>5</v>
      </c>
    </row>
    <row r="3" spans="6:12" x14ac:dyDescent="0.25">
      <c r="F3" s="1">
        <v>5</v>
      </c>
      <c r="H3" s="1">
        <v>1</v>
      </c>
      <c r="I3" s="1">
        <v>2</v>
      </c>
      <c r="K3" s="4" t="s">
        <v>15</v>
      </c>
      <c r="L3" s="1">
        <v>1</v>
      </c>
    </row>
    <row r="4" spans="6:12" x14ac:dyDescent="0.25">
      <c r="F4" s="1">
        <v>7</v>
      </c>
      <c r="H4" s="1">
        <v>1</v>
      </c>
      <c r="I4" s="1">
        <v>2.1</v>
      </c>
      <c r="K4" s="7" t="s">
        <v>16</v>
      </c>
      <c r="L4" s="1">
        <f>L3+1</f>
        <v>2</v>
      </c>
    </row>
    <row r="5" spans="6:12" x14ac:dyDescent="0.25">
      <c r="F5" s="1">
        <v>9</v>
      </c>
      <c r="H5" s="1">
        <v>1</v>
      </c>
      <c r="I5" s="1">
        <v>2</v>
      </c>
    </row>
    <row r="6" spans="6:12" x14ac:dyDescent="0.25">
      <c r="F6" s="1">
        <v>10</v>
      </c>
      <c r="H6" s="1">
        <v>1</v>
      </c>
      <c r="I6" s="1">
        <v>2.4</v>
      </c>
    </row>
    <row r="8" spans="6:12" x14ac:dyDescent="0.25">
      <c r="F8" s="3" t="s">
        <v>2</v>
      </c>
      <c r="I8" s="3" t="s">
        <v>4</v>
      </c>
    </row>
    <row r="9" spans="6:12" x14ac:dyDescent="0.25">
      <c r="F9" s="1" cm="1">
        <f t="array" ref="F9:G10">MMULT(TRANSPOSE(H2:I6),H2:I6)</f>
        <v>5</v>
      </c>
      <c r="G9" s="1">
        <v>9.1</v>
      </c>
      <c r="I9" s="1" cm="1">
        <f t="array" ref="I9:I10">MMULT(TRANSPOSE(H2:I6),F2:F6)</f>
        <v>34</v>
      </c>
    </row>
    <row r="10" spans="6:12" x14ac:dyDescent="0.25">
      <c r="F10" s="1">
        <v>9.1</v>
      </c>
      <c r="G10" s="1">
        <v>18.53</v>
      </c>
      <c r="I10" s="1">
        <v>68.5</v>
      </c>
    </row>
    <row r="12" spans="6:12" x14ac:dyDescent="0.25">
      <c r="F12" s="3" t="s">
        <v>1</v>
      </c>
    </row>
    <row r="13" spans="6:12" x14ac:dyDescent="0.25">
      <c r="F13" s="1" cm="1">
        <f t="array" ref="F13:G14">MINVERSE(_xlfn.ANCHORARRAY(F9))</f>
        <v>1.8831300813008103</v>
      </c>
      <c r="G13" s="1">
        <v>-0.92479674796747857</v>
      </c>
      <c r="I13" s="6" t="s">
        <v>5</v>
      </c>
    </row>
    <row r="14" spans="6:12" x14ac:dyDescent="0.25">
      <c r="F14" s="1">
        <v>-0.92479674796747835</v>
      </c>
      <c r="G14" s="1">
        <v>0.50813008130081239</v>
      </c>
      <c r="I14" s="5" t="s">
        <v>11</v>
      </c>
    </row>
    <row r="15" spans="6:12" x14ac:dyDescent="0.25">
      <c r="I15" s="1" cm="1">
        <f t="array" ref="I15:I16">MMULT(_xlfn.ANCHORARRAY(F13),_xlfn.ANCHORARRAY(I9))</f>
        <v>0.67784552845526491</v>
      </c>
    </row>
    <row r="16" spans="6:12" x14ac:dyDescent="0.25">
      <c r="I16" s="1">
        <v>3.3638211382113816</v>
      </c>
    </row>
    <row r="17" spans="1:8" x14ac:dyDescent="0.25">
      <c r="A17" s="8" t="s">
        <v>6</v>
      </c>
      <c r="B17" s="8"/>
      <c r="C17" s="8"/>
      <c r="D17" s="8"/>
      <c r="E17" s="8"/>
    </row>
    <row r="18" spans="1:8" x14ac:dyDescent="0.25">
      <c r="A18" s="5" t="s">
        <v>7</v>
      </c>
      <c r="B18" s="3" t="s">
        <v>8</v>
      </c>
      <c r="C18" s="5" t="s">
        <v>9</v>
      </c>
      <c r="D18" s="3" t="s">
        <v>10</v>
      </c>
      <c r="E18" s="3"/>
    </row>
    <row r="19" spans="1:8" x14ac:dyDescent="0.25">
      <c r="A19" s="1" cm="1">
        <f t="array" ref="A19:A23">F2:F6-MMULT(H2:I6,_xlfn.ANCHORARRAY(I15))</f>
        <v>0.30386178861790603</v>
      </c>
      <c r="B19" s="1">
        <f>L2-(L3+1)</f>
        <v>3</v>
      </c>
      <c r="C19" s="1" cm="1">
        <f t="array" ref="C19">MMULT(TRANSPOSE(_xlfn.ANCHORARRAY(A19)),_xlfn.ANCHORARRAY(A19))</f>
        <v>10.53150406504065</v>
      </c>
      <c r="D19" s="1">
        <f>C19/B19</f>
        <v>3.5105013550135502</v>
      </c>
    </row>
    <row r="20" spans="1:8" x14ac:dyDescent="0.25">
      <c r="A20" s="1">
        <v>-2.4054878048780282</v>
      </c>
    </row>
    <row r="21" spans="1:8" x14ac:dyDescent="0.25">
      <c r="A21" s="1">
        <v>-0.74186991869916685</v>
      </c>
      <c r="C21" s="8" t="s">
        <v>22</v>
      </c>
      <c r="D21" s="8"/>
      <c r="E21" s="8"/>
      <c r="F21" s="8"/>
      <c r="G21" s="8"/>
      <c r="H21" s="8"/>
    </row>
    <row r="22" spans="1:8" x14ac:dyDescent="0.25">
      <c r="A22" s="1">
        <v>1.5945121951219718</v>
      </c>
      <c r="C22" s="3" t="s">
        <v>12</v>
      </c>
      <c r="D22" s="3"/>
      <c r="E22" s="5" t="s">
        <v>17</v>
      </c>
      <c r="F22" s="3" t="s">
        <v>18</v>
      </c>
      <c r="G22" s="5" t="s">
        <v>19</v>
      </c>
      <c r="H22" s="5"/>
    </row>
    <row r="23" spans="1:8" x14ac:dyDescent="0.25">
      <c r="A23" s="1">
        <v>1.2489837398374188</v>
      </c>
      <c r="C23" s="1">
        <f>ABS(_xlfn.T.INV(L1/2,5-2))</f>
        <v>3.1824463052837091</v>
      </c>
      <c r="D23" s="1">
        <f>_xlfn.T.INV.2T(L1,5-2)</f>
        <v>3.1824463052837091</v>
      </c>
      <c r="E23" s="1">
        <f>SQRT(D19) * SQRT(G14)</f>
        <v>1.3355865149550019</v>
      </c>
      <c r="F23" s="2">
        <f>D23*E23</f>
        <v>4.2504323699052913</v>
      </c>
      <c r="G23" s="1">
        <f>I16-F23</f>
        <v>-0.88661123169390965</v>
      </c>
      <c r="H23" t="s">
        <v>20</v>
      </c>
    </row>
    <row r="24" spans="1:8" x14ac:dyDescent="0.25">
      <c r="G24" s="1">
        <f>I16+F23</f>
        <v>7.6142535081166729</v>
      </c>
      <c r="H24" t="s">
        <v>21</v>
      </c>
    </row>
    <row r="27" spans="1:8" x14ac:dyDescent="0.25">
      <c r="C27" s="8" t="s">
        <v>23</v>
      </c>
      <c r="D27" s="8"/>
      <c r="E27" s="8"/>
      <c r="F27" s="8"/>
      <c r="G27" s="8"/>
      <c r="H27" s="8"/>
    </row>
    <row r="28" spans="1:8" x14ac:dyDescent="0.25">
      <c r="C28" s="3" t="s">
        <v>12</v>
      </c>
      <c r="D28" s="3"/>
      <c r="E28" s="5" t="s">
        <v>17</v>
      </c>
      <c r="F28" s="3" t="s">
        <v>18</v>
      </c>
      <c r="G28" s="5" t="s">
        <v>19</v>
      </c>
      <c r="H28" s="5"/>
    </row>
    <row r="29" spans="1:8" x14ac:dyDescent="0.25">
      <c r="C29" s="1">
        <f>ABS(_xlfn.T.INV(L1/2,5-2))</f>
        <v>3.1824463052837091</v>
      </c>
      <c r="D29" s="1">
        <f>_xlfn.T.INV.2T(L1,5-2)</f>
        <v>3.1824463052837091</v>
      </c>
      <c r="E29" s="1">
        <f>SQRT(D19) * SQRT(F13)</f>
        <v>2.5711341275929716</v>
      </c>
      <c r="F29" s="2">
        <f>D29*E29</f>
        <v>8.1824963047471044</v>
      </c>
      <c r="G29" s="1">
        <f>I15-F29</f>
        <v>-7.5046507762918395</v>
      </c>
      <c r="H29" t="s">
        <v>20</v>
      </c>
    </row>
    <row r="30" spans="1:8" x14ac:dyDescent="0.25">
      <c r="G30" s="1">
        <f>I16+F29</f>
        <v>11.546317442958486</v>
      </c>
      <c r="H30" t="s">
        <v>21</v>
      </c>
    </row>
  </sheetData>
  <mergeCells count="4">
    <mergeCell ref="A17:E17"/>
    <mergeCell ref="C21:H21"/>
    <mergeCell ref="H1:I1"/>
    <mergeCell ref="C27:H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A08A-9159-402A-ACD1-A309D5CDCAB2}">
  <dimension ref="A1:L22"/>
  <sheetViews>
    <sheetView tabSelected="1" zoomScale="147" workbookViewId="0">
      <selection activeCell="M17" sqref="M17"/>
    </sheetView>
  </sheetViews>
  <sheetFormatPr defaultRowHeight="15" x14ac:dyDescent="0.25"/>
  <sheetData>
    <row r="1" spans="1:12" x14ac:dyDescent="0.25">
      <c r="D1" t="s">
        <v>0</v>
      </c>
      <c r="F1" s="10" t="s">
        <v>3</v>
      </c>
      <c r="G1" s="10"/>
    </row>
    <row r="2" spans="1:12" x14ac:dyDescent="0.25">
      <c r="D2" s="1">
        <v>2.1</v>
      </c>
      <c r="F2" s="1">
        <v>1</v>
      </c>
      <c r="G2" s="1">
        <v>0</v>
      </c>
      <c r="I2" t="s">
        <v>14</v>
      </c>
      <c r="J2" s="1">
        <f>COUNT(F2:F7)</f>
        <v>6</v>
      </c>
    </row>
    <row r="3" spans="1:12" x14ac:dyDescent="0.25">
      <c r="D3" s="1">
        <v>4.5</v>
      </c>
      <c r="F3" s="1">
        <v>1</v>
      </c>
      <c r="G3" s="1">
        <v>10</v>
      </c>
      <c r="I3" t="s">
        <v>15</v>
      </c>
      <c r="J3" s="1">
        <f>COUNT(G2)</f>
        <v>1</v>
      </c>
    </row>
    <row r="4" spans="1:12" x14ac:dyDescent="0.25">
      <c r="D4" s="1">
        <v>6.1</v>
      </c>
      <c r="F4" s="1">
        <v>1</v>
      </c>
      <c r="G4" s="1">
        <v>20</v>
      </c>
      <c r="I4" t="s">
        <v>26</v>
      </c>
      <c r="J4" s="1">
        <v>0.05</v>
      </c>
    </row>
    <row r="5" spans="1:12" x14ac:dyDescent="0.25">
      <c r="D5" s="1">
        <v>11.2</v>
      </c>
      <c r="F5" s="1">
        <v>1</v>
      </c>
      <c r="G5" s="1">
        <v>30</v>
      </c>
      <c r="I5" t="s">
        <v>16</v>
      </c>
      <c r="J5" s="1">
        <f>J3+1</f>
        <v>2</v>
      </c>
    </row>
    <row r="6" spans="1:12" x14ac:dyDescent="0.25">
      <c r="D6" s="1">
        <v>13.8</v>
      </c>
      <c r="F6" s="1">
        <v>1</v>
      </c>
      <c r="G6" s="1">
        <v>40</v>
      </c>
    </row>
    <row r="7" spans="1:12" x14ac:dyDescent="0.25">
      <c r="D7" s="11">
        <v>17</v>
      </c>
      <c r="F7" s="11">
        <v>1</v>
      </c>
      <c r="G7" s="11">
        <v>50</v>
      </c>
    </row>
    <row r="9" spans="1:12" x14ac:dyDescent="0.25">
      <c r="D9" s="10" t="s">
        <v>25</v>
      </c>
      <c r="E9" s="10"/>
      <c r="F9" s="10"/>
      <c r="G9" s="10"/>
      <c r="H9" s="10"/>
      <c r="I9" s="10"/>
      <c r="J9" s="10"/>
      <c r="K9" s="10"/>
      <c r="L9" s="10"/>
    </row>
    <row r="10" spans="1:12" x14ac:dyDescent="0.25">
      <c r="D10" s="10" t="s">
        <v>2</v>
      </c>
      <c r="E10" s="10"/>
      <c r="G10" s="10" t="s">
        <v>1</v>
      </c>
      <c r="H10" s="10"/>
      <c r="J10" t="s">
        <v>4</v>
      </c>
      <c r="L10" t="s">
        <v>24</v>
      </c>
    </row>
    <row r="11" spans="1:12" x14ac:dyDescent="0.25">
      <c r="D11" s="1" cm="1">
        <f t="array" ref="D11:E12">MMULT(TRANSPOSE(F2:G7),F2:G7)</f>
        <v>6</v>
      </c>
      <c r="E11" s="1">
        <v>150</v>
      </c>
      <c r="G11" s="1" cm="1">
        <f t="array" ref="G11:H12">MINVERSE(_xlfn.ANCHORARRAY(D11))</f>
        <v>0.52380952380952384</v>
      </c>
      <c r="H11" s="1">
        <v>-1.4285714285714289E-2</v>
      </c>
      <c r="J11" s="1" cm="1">
        <f t="array" ref="J11:J12">MMULT(TRANSPOSE(F2:G7),D2:D7)</f>
        <v>54.7</v>
      </c>
      <c r="L11" s="1" cm="1">
        <f t="array" ref="L11:L12">MMULT(_xlfn.ANCHORARRAY(G11),_xlfn.ANCHORARRAY(J11))</f>
        <v>1.4380952380952365</v>
      </c>
    </row>
    <row r="12" spans="1:12" x14ac:dyDescent="0.25">
      <c r="D12" s="1">
        <v>150</v>
      </c>
      <c r="E12" s="1">
        <v>5500</v>
      </c>
      <c r="G12" s="1">
        <v>-1.4285714285714285E-2</v>
      </c>
      <c r="H12" s="1">
        <v>5.7142857142857147E-4</v>
      </c>
      <c r="J12" s="1">
        <v>1905</v>
      </c>
      <c r="L12" s="1">
        <v>0.30714285714285727</v>
      </c>
    </row>
    <row r="14" spans="1:12" x14ac:dyDescent="0.25">
      <c r="F14" s="10" t="s">
        <v>37</v>
      </c>
      <c r="G14" s="10"/>
      <c r="H14" s="10"/>
      <c r="I14" s="10"/>
      <c r="J14" s="10"/>
      <c r="K14" s="10"/>
    </row>
    <row r="15" spans="1:12" x14ac:dyDescent="0.25">
      <c r="A15" s="10" t="s">
        <v>29</v>
      </c>
      <c r="B15" s="10"/>
      <c r="C15" s="10"/>
      <c r="D15" s="10"/>
      <c r="F15" t="s">
        <v>30</v>
      </c>
      <c r="H15" t="s">
        <v>31</v>
      </c>
      <c r="I15" t="s">
        <v>32</v>
      </c>
      <c r="J15" t="s">
        <v>36</v>
      </c>
      <c r="K15" t="s">
        <v>35</v>
      </c>
    </row>
    <row r="16" spans="1:12" x14ac:dyDescent="0.25">
      <c r="A16" t="s">
        <v>7</v>
      </c>
      <c r="B16" t="s">
        <v>8</v>
      </c>
      <c r="C16" t="s">
        <v>27</v>
      </c>
      <c r="D16" t="s">
        <v>28</v>
      </c>
      <c r="F16">
        <f>_xlfn.T.INV.2T(J4,J2-J5)</f>
        <v>2.7764451051977934</v>
      </c>
      <c r="G16">
        <f>ABS(_xlfn.T.INV(J4/2,J2-J5))</f>
        <v>2.7764451051977934</v>
      </c>
      <c r="H16">
        <f>D17*SQRT(G11)</f>
        <v>0.6245905688407466</v>
      </c>
      <c r="I16">
        <f xml:space="preserve"> L11-F16*H16</f>
        <v>-0.29604618951535988</v>
      </c>
      <c r="J16">
        <f>L12-G16*H16</f>
        <v>-1.426998570467739</v>
      </c>
      <c r="K16" t="s">
        <v>33</v>
      </c>
    </row>
    <row r="17" spans="1:11" x14ac:dyDescent="0.25">
      <c r="A17" s="1" cm="1">
        <f t="array" ref="A17:A22">D2:D7-MMULT(F2:G7,_xlfn.ANCHORARRAY(L11))</f>
        <v>0.66190476190476355</v>
      </c>
      <c r="B17" s="1">
        <f>J2-(J3+1)</f>
        <v>4</v>
      </c>
      <c r="C17" s="1" cm="1">
        <f t="array" ref="C17">MMULT(TRANSPOSE(_xlfn.ANCHORARRAY(A17)),_xlfn.ANCHORARRAY(A17))/B17</f>
        <v>0.74476190476190507</v>
      </c>
      <c r="D17" s="1">
        <f>SQRT(C17)</f>
        <v>0.8629958891917765</v>
      </c>
      <c r="I17">
        <f>L11+F16*H16</f>
        <v>3.172236665705833</v>
      </c>
      <c r="J17">
        <f>L12+G16*H16</f>
        <v>2.0412842847534538</v>
      </c>
      <c r="K17" t="s">
        <v>34</v>
      </c>
    </row>
    <row r="18" spans="1:11" x14ac:dyDescent="0.25">
      <c r="A18" s="1">
        <v>-9.52380952380949E-3</v>
      </c>
    </row>
    <row r="19" spans="1:11" x14ac:dyDescent="0.25">
      <c r="A19" s="1">
        <v>-1.4809523809523828</v>
      </c>
    </row>
    <row r="20" spans="1:11" x14ac:dyDescent="0.25">
      <c r="A20" s="1">
        <v>0.5476190476190439</v>
      </c>
    </row>
    <row r="21" spans="1:11" x14ac:dyDescent="0.25">
      <c r="A21" s="1">
        <v>7.6190476190472367E-2</v>
      </c>
    </row>
    <row r="22" spans="1:11" x14ac:dyDescent="0.25">
      <c r="A22" s="1">
        <v>0.20476190476190226</v>
      </c>
    </row>
  </sheetData>
  <mergeCells count="6">
    <mergeCell ref="F1:G1"/>
    <mergeCell ref="D10:E10"/>
    <mergeCell ref="G10:H10"/>
    <mergeCell ref="D9:L9"/>
    <mergeCell ref="A15:D15"/>
    <mergeCell ref="F14:K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Lathian 01</vt:lpstr>
      <vt:lpstr>Contoh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一号</dc:creator>
  <cp:lastModifiedBy>Zen Rofiqy</cp:lastModifiedBy>
  <dcterms:created xsi:type="dcterms:W3CDTF">2015-06-05T18:17:20Z</dcterms:created>
  <dcterms:modified xsi:type="dcterms:W3CDTF">2023-09-12T04:18:54Z</dcterms:modified>
</cp:coreProperties>
</file>