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 BISMILLAH\APG\Kuis &amp; Tugas\"/>
    </mc:Choice>
  </mc:AlternateContent>
  <xr:revisionPtr revIDLastSave="0" documentId="13_ncr:1_{8ED83139-8CC1-4110-B09A-5DB97F1A03FC}" xr6:coauthVersionLast="45" xr6:coauthVersionMax="45" xr10:uidLastSave="{00000000-0000-0000-0000-000000000000}"/>
  <bookViews>
    <workbookView xWindow="-108" yWindow="-108" windowWidth="23256" windowHeight="12456" activeTab="1" xr2:uid="{178BEF1F-E5EB-46B3-A5D6-218533D887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9" i="2" l="1" a="1"/>
  <c r="B59" i="2" s="1"/>
  <c r="B58" i="2" a="1"/>
  <c r="D58" i="2" s="1"/>
  <c r="B54" i="2" a="1"/>
  <c r="B56" i="2" s="1"/>
  <c r="B50" i="2" a="1"/>
  <c r="D50" i="2" s="1"/>
  <c r="D47" i="2"/>
  <c r="D48" i="2"/>
  <c r="C47" i="2"/>
  <c r="C48" i="2"/>
  <c r="B47" i="2"/>
  <c r="B48" i="2"/>
  <c r="C46" i="2"/>
  <c r="D46" i="2"/>
  <c r="B46" i="2"/>
  <c r="B42" i="2" a="1"/>
  <c r="C42" i="2" s="1"/>
  <c r="B37" i="2" a="1"/>
  <c r="E37" i="2" s="1"/>
  <c r="B34" i="2"/>
  <c r="B32" i="2" a="1"/>
  <c r="C32" i="2" s="1"/>
  <c r="B28" i="2"/>
  <c r="G39" i="2" a="1"/>
  <c r="G39" i="2" s="1"/>
  <c r="G37" i="2" a="1"/>
  <c r="H37" i="2" s="1"/>
  <c r="H29" i="2" a="1"/>
  <c r="H31" i="2" s="1"/>
  <c r="H25" i="2" a="1"/>
  <c r="I25" i="2" s="1"/>
  <c r="J22" i="2"/>
  <c r="J23" i="2"/>
  <c r="I22" i="2"/>
  <c r="I23" i="2"/>
  <c r="H22" i="2"/>
  <c r="H23" i="2"/>
  <c r="I21" i="2"/>
  <c r="J21" i="2"/>
  <c r="H21" i="2"/>
  <c r="H17" i="2" a="1"/>
  <c r="H17" i="2" s="1"/>
  <c r="H13" i="2" a="1"/>
  <c r="H13" i="2" s="1"/>
  <c r="G11" i="2"/>
  <c r="H9" i="2" a="1"/>
  <c r="H9" i="2" s="1"/>
  <c r="E21" i="2"/>
  <c r="E20" i="2"/>
  <c r="E19" i="2"/>
  <c r="B19" i="2"/>
  <c r="C19" i="2"/>
  <c r="D19" i="2"/>
  <c r="B20" i="2"/>
  <c r="C20" i="2"/>
  <c r="D20" i="2"/>
  <c r="B21" i="2"/>
  <c r="C21" i="2"/>
  <c r="D21" i="2"/>
  <c r="C18" i="2"/>
  <c r="D18" i="2"/>
  <c r="E18" i="2"/>
  <c r="B18" i="2"/>
  <c r="C58" i="2" l="1"/>
  <c r="B58" i="2"/>
  <c r="B55" i="2"/>
  <c r="B54" i="2"/>
  <c r="D51" i="2"/>
  <c r="C50" i="2"/>
  <c r="D52" i="2"/>
  <c r="C51" i="2"/>
  <c r="B50" i="2"/>
  <c r="C52" i="2"/>
  <c r="B51" i="2"/>
  <c r="B52" i="2"/>
  <c r="B44" i="2"/>
  <c r="D42" i="2"/>
  <c r="D44" i="2"/>
  <c r="C43" i="2"/>
  <c r="B42" i="2"/>
  <c r="C44" i="2"/>
  <c r="B43" i="2"/>
  <c r="D43" i="2"/>
  <c r="D39" i="2"/>
  <c r="D38" i="2"/>
  <c r="D37" i="2"/>
  <c r="C39" i="2"/>
  <c r="C38" i="2"/>
  <c r="C37" i="2"/>
  <c r="B39" i="2"/>
  <c r="B38" i="2"/>
  <c r="B37" i="2"/>
  <c r="E39" i="2"/>
  <c r="E38" i="2"/>
  <c r="D32" i="2"/>
  <c r="B32" i="2"/>
  <c r="I37" i="2"/>
  <c r="G37" i="2"/>
  <c r="H30" i="2"/>
  <c r="H29" i="2"/>
  <c r="J27" i="2"/>
  <c r="I26" i="2"/>
  <c r="H25" i="2"/>
  <c r="I27" i="2"/>
  <c r="H26" i="2"/>
  <c r="H27" i="2"/>
  <c r="J25" i="2"/>
  <c r="J26" i="2"/>
  <c r="H19" i="2"/>
  <c r="I19" i="2"/>
  <c r="H18" i="2"/>
  <c r="J17" i="2"/>
  <c r="J18" i="2"/>
  <c r="I17" i="2"/>
  <c r="J19" i="2"/>
  <c r="I18" i="2"/>
  <c r="K15" i="2"/>
  <c r="K13" i="2"/>
  <c r="J15" i="2"/>
  <c r="J14" i="2"/>
  <c r="J13" i="2"/>
  <c r="I15" i="2"/>
  <c r="I14" i="2"/>
  <c r="I13" i="2"/>
  <c r="K14" i="2"/>
  <c r="H15" i="2"/>
  <c r="H14" i="2"/>
  <c r="J9" i="2"/>
  <c r="I9" i="2"/>
  <c r="F36" i="1"/>
  <c r="F35" i="1"/>
  <c r="D35" i="1"/>
  <c r="D36" i="1" s="1"/>
  <c r="D34" i="1"/>
  <c r="F32" i="1"/>
  <c r="B32" i="1" a="1"/>
  <c r="B32" i="1" s="1"/>
  <c r="F28" i="1"/>
  <c r="G28" i="1"/>
  <c r="E28" i="1"/>
  <c r="B28" i="1"/>
  <c r="B29" i="1"/>
  <c r="B27" i="1"/>
  <c r="G20" i="1" a="1"/>
  <c r="G20" i="1" s="1"/>
  <c r="B24" i="1"/>
  <c r="B23" i="1"/>
  <c r="B22" i="1"/>
  <c r="G17" i="1"/>
  <c r="G18" i="1"/>
  <c r="H18" i="1"/>
  <c r="I17" i="1"/>
  <c r="I16" i="1"/>
  <c r="H16" i="1"/>
  <c r="I18" i="1"/>
  <c r="H17" i="1"/>
  <c r="G16" i="1"/>
  <c r="I14" i="1"/>
  <c r="J14" i="1"/>
  <c r="H14" i="1"/>
  <c r="C19" i="1"/>
  <c r="C18" i="1"/>
  <c r="I13" i="1"/>
  <c r="J13" i="1"/>
  <c r="H13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H3" i="1"/>
  <c r="H4" i="1"/>
  <c r="H5" i="1"/>
  <c r="H6" i="1"/>
  <c r="H7" i="1"/>
  <c r="H8" i="1"/>
  <c r="H9" i="1"/>
  <c r="H10" i="1"/>
  <c r="H11" i="1"/>
  <c r="H12" i="1"/>
  <c r="H2" i="1"/>
  <c r="C32" i="1" l="1"/>
  <c r="D32" i="1"/>
  <c r="I21" i="1"/>
  <c r="I22" i="1"/>
  <c r="H21" i="1"/>
  <c r="H22" i="1"/>
  <c r="G21" i="1"/>
  <c r="G22" i="1"/>
  <c r="I20" i="1"/>
  <c r="H20" i="1"/>
</calcChain>
</file>

<file path=xl/sharedStrings.xml><?xml version="1.0" encoding="utf-8"?>
<sst xmlns="http://schemas.openxmlformats.org/spreadsheetml/2006/main" count="57" uniqueCount="47">
  <si>
    <t>No</t>
  </si>
  <si>
    <t>y1</t>
  </si>
  <si>
    <t>y2</t>
  </si>
  <si>
    <t>y3</t>
  </si>
  <si>
    <t>y4</t>
  </si>
  <si>
    <t>y5</t>
  </si>
  <si>
    <t>Z1</t>
  </si>
  <si>
    <t>Z2</t>
  </si>
  <si>
    <t>Z3</t>
  </si>
  <si>
    <t>korelasi</t>
  </si>
  <si>
    <t xml:space="preserve">koragam </t>
  </si>
  <si>
    <t>S</t>
  </si>
  <si>
    <t>rataan</t>
  </si>
  <si>
    <t>ragam</t>
  </si>
  <si>
    <t>xbar</t>
  </si>
  <si>
    <t>miu 0</t>
  </si>
  <si>
    <t>xbar-miu 0</t>
  </si>
  <si>
    <t>S invers</t>
  </si>
  <si>
    <t>c^2</t>
  </si>
  <si>
    <t>T^2</t>
  </si>
  <si>
    <t>n1</t>
  </si>
  <si>
    <t>n2</t>
  </si>
  <si>
    <t>xbar1 - xbar2</t>
  </si>
  <si>
    <t>C</t>
  </si>
  <si>
    <t>Spool</t>
  </si>
  <si>
    <t>A</t>
  </si>
  <si>
    <t>A'C'</t>
  </si>
  <si>
    <t>4x1</t>
  </si>
  <si>
    <t>1x4</t>
  </si>
  <si>
    <t>3x4</t>
  </si>
  <si>
    <t>4x3</t>
  </si>
  <si>
    <t>Cspool</t>
  </si>
  <si>
    <t>Cspoll*C'</t>
  </si>
  <si>
    <t>invers</t>
  </si>
  <si>
    <t>CA</t>
  </si>
  <si>
    <t>1x3</t>
  </si>
  <si>
    <t>3x3</t>
  </si>
  <si>
    <t>3x1</t>
  </si>
  <si>
    <t>1x1</t>
  </si>
  <si>
    <t>F</t>
  </si>
  <si>
    <t xml:space="preserve">Percobaan kedua </t>
  </si>
  <si>
    <t>(x1bar-x2bar)'C'</t>
  </si>
  <si>
    <t>1/n1 + 1/n2</t>
  </si>
  <si>
    <t>C*Spool</t>
  </si>
  <si>
    <t>4x4</t>
  </si>
  <si>
    <t>Cspool*C'</t>
  </si>
  <si>
    <t>1/n1+1/n2(Cspool*C')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</si>
</sst>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13</xdr:row>
      <xdr:rowOff>45720</xdr:rowOff>
    </xdr:from>
    <xdr:to>
      <xdr:col>3</xdr:col>
      <xdr:colOff>304922</xdr:colOff>
      <xdr:row>16</xdr:row>
      <xdr:rowOff>22906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BE3B7-504B-4826-B55A-DFD480A0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2423160"/>
          <a:ext cx="1402202" cy="525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99E4-54CB-4D89-A8B7-3505C997D9BD}">
  <dimension ref="A1:J36"/>
  <sheetViews>
    <sheetView topLeftCell="B1" zoomScaleNormal="100" workbookViewId="0">
      <selection activeCell="J28" sqref="J2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51</v>
      </c>
      <c r="C2">
        <v>36</v>
      </c>
      <c r="D2">
        <v>50</v>
      </c>
      <c r="E2">
        <v>35</v>
      </c>
      <c r="F2">
        <v>42</v>
      </c>
      <c r="H2">
        <f>B2+C2+D2+E2+F2</f>
        <v>214</v>
      </c>
      <c r="I2">
        <f>2*B2-3*C2+D2-2*E2-F2</f>
        <v>-68</v>
      </c>
      <c r="J2">
        <f>-B2-2*C2+D2-2*E2+F2</f>
        <v>-101</v>
      </c>
    </row>
    <row r="3" spans="1:10" x14ac:dyDescent="0.3">
      <c r="A3">
        <v>2</v>
      </c>
      <c r="B3">
        <v>27</v>
      </c>
      <c r="C3">
        <v>20</v>
      </c>
      <c r="D3">
        <v>26</v>
      </c>
      <c r="E3">
        <v>17</v>
      </c>
      <c r="F3">
        <v>27</v>
      </c>
      <c r="H3">
        <f t="shared" ref="H3:H12" si="0">B3+C3+D3+E3+F3</f>
        <v>117</v>
      </c>
      <c r="I3">
        <f t="shared" ref="I3:I12" si="1">2*B3-3*C3+D3-2*E3-F3</f>
        <v>-41</v>
      </c>
      <c r="J3">
        <f t="shared" ref="J3:J12" si="2">-B3-2*C3+D3-2*E3+F3</f>
        <v>-48</v>
      </c>
    </row>
    <row r="4" spans="1:10" x14ac:dyDescent="0.3">
      <c r="A4">
        <v>3</v>
      </c>
      <c r="B4">
        <v>37</v>
      </c>
      <c r="C4">
        <v>22</v>
      </c>
      <c r="D4">
        <v>41</v>
      </c>
      <c r="E4">
        <v>37</v>
      </c>
      <c r="F4">
        <v>30</v>
      </c>
      <c r="H4">
        <f t="shared" si="0"/>
        <v>167</v>
      </c>
      <c r="I4">
        <f t="shared" si="1"/>
        <v>-55</v>
      </c>
      <c r="J4">
        <f t="shared" si="2"/>
        <v>-84</v>
      </c>
    </row>
    <row r="5" spans="1:10" x14ac:dyDescent="0.3">
      <c r="A5">
        <v>4</v>
      </c>
      <c r="B5">
        <v>42</v>
      </c>
      <c r="C5">
        <v>36</v>
      </c>
      <c r="D5">
        <v>32</v>
      </c>
      <c r="E5">
        <v>34</v>
      </c>
      <c r="F5">
        <v>27</v>
      </c>
      <c r="H5">
        <f t="shared" si="0"/>
        <v>171</v>
      </c>
      <c r="I5">
        <f t="shared" si="1"/>
        <v>-87</v>
      </c>
      <c r="J5">
        <f t="shared" si="2"/>
        <v>-123</v>
      </c>
    </row>
    <row r="6" spans="1:10" x14ac:dyDescent="0.3">
      <c r="A6">
        <v>5</v>
      </c>
      <c r="B6">
        <v>27</v>
      </c>
      <c r="C6">
        <v>18</v>
      </c>
      <c r="D6">
        <v>33</v>
      </c>
      <c r="E6">
        <v>14</v>
      </c>
      <c r="F6">
        <v>29</v>
      </c>
      <c r="H6">
        <f t="shared" si="0"/>
        <v>121</v>
      </c>
      <c r="I6">
        <f t="shared" si="1"/>
        <v>-24</v>
      </c>
      <c r="J6">
        <f t="shared" si="2"/>
        <v>-29</v>
      </c>
    </row>
    <row r="7" spans="1:10" x14ac:dyDescent="0.3">
      <c r="A7">
        <v>6</v>
      </c>
      <c r="B7">
        <v>43</v>
      </c>
      <c r="C7">
        <v>32</v>
      </c>
      <c r="D7">
        <v>43</v>
      </c>
      <c r="E7">
        <v>35</v>
      </c>
      <c r="F7">
        <v>40</v>
      </c>
      <c r="H7">
        <f t="shared" si="0"/>
        <v>193</v>
      </c>
      <c r="I7">
        <f t="shared" si="1"/>
        <v>-77</v>
      </c>
      <c r="J7">
        <f t="shared" si="2"/>
        <v>-94</v>
      </c>
    </row>
    <row r="8" spans="1:10" x14ac:dyDescent="0.3">
      <c r="A8">
        <v>7</v>
      </c>
      <c r="B8">
        <v>41</v>
      </c>
      <c r="C8">
        <v>22</v>
      </c>
      <c r="D8">
        <v>36</v>
      </c>
      <c r="E8">
        <v>25</v>
      </c>
      <c r="F8">
        <v>38</v>
      </c>
      <c r="H8">
        <f t="shared" si="0"/>
        <v>162</v>
      </c>
      <c r="I8">
        <f t="shared" si="1"/>
        <v>-36</v>
      </c>
      <c r="J8">
        <f t="shared" si="2"/>
        <v>-61</v>
      </c>
    </row>
    <row r="9" spans="1:10" x14ac:dyDescent="0.3">
      <c r="A9">
        <v>8</v>
      </c>
      <c r="B9">
        <v>38</v>
      </c>
      <c r="C9">
        <v>21</v>
      </c>
      <c r="D9">
        <v>31</v>
      </c>
      <c r="E9">
        <v>20</v>
      </c>
      <c r="F9">
        <v>16</v>
      </c>
      <c r="H9">
        <f t="shared" si="0"/>
        <v>126</v>
      </c>
      <c r="I9">
        <f t="shared" si="1"/>
        <v>-12</v>
      </c>
      <c r="J9">
        <f t="shared" si="2"/>
        <v>-73</v>
      </c>
    </row>
    <row r="10" spans="1:10" x14ac:dyDescent="0.3">
      <c r="A10">
        <v>9</v>
      </c>
      <c r="B10">
        <v>36</v>
      </c>
      <c r="C10">
        <v>23</v>
      </c>
      <c r="D10">
        <v>27</v>
      </c>
      <c r="E10">
        <v>25</v>
      </c>
      <c r="F10">
        <v>28</v>
      </c>
      <c r="H10">
        <f t="shared" si="0"/>
        <v>139</v>
      </c>
      <c r="I10">
        <f t="shared" si="1"/>
        <v>-48</v>
      </c>
      <c r="J10">
        <f t="shared" si="2"/>
        <v>-77</v>
      </c>
    </row>
    <row r="11" spans="1:10" x14ac:dyDescent="0.3">
      <c r="A11">
        <v>10</v>
      </c>
      <c r="B11">
        <v>26</v>
      </c>
      <c r="C11">
        <v>31</v>
      </c>
      <c r="D11">
        <v>31</v>
      </c>
      <c r="E11">
        <v>32</v>
      </c>
      <c r="F11">
        <v>36</v>
      </c>
      <c r="H11">
        <f t="shared" si="0"/>
        <v>156</v>
      </c>
      <c r="I11">
        <f t="shared" si="1"/>
        <v>-110</v>
      </c>
      <c r="J11">
        <f t="shared" si="2"/>
        <v>-85</v>
      </c>
    </row>
    <row r="12" spans="1:10" x14ac:dyDescent="0.3">
      <c r="A12">
        <v>11</v>
      </c>
      <c r="B12">
        <v>29</v>
      </c>
      <c r="C12">
        <v>20</v>
      </c>
      <c r="D12">
        <v>25</v>
      </c>
      <c r="E12">
        <v>26</v>
      </c>
      <c r="F12">
        <v>25</v>
      </c>
      <c r="H12">
        <f t="shared" si="0"/>
        <v>125</v>
      </c>
      <c r="I12">
        <f t="shared" si="1"/>
        <v>-54</v>
      </c>
      <c r="J12">
        <f t="shared" si="2"/>
        <v>-71</v>
      </c>
    </row>
    <row r="13" spans="1:10" x14ac:dyDescent="0.3">
      <c r="G13" t="s">
        <v>12</v>
      </c>
      <c r="H13">
        <f>AVERAGE(H2:H12)</f>
        <v>153.72727272727272</v>
      </c>
      <c r="I13">
        <f t="shared" ref="I13:J13" si="3">AVERAGE(I2:I12)</f>
        <v>-55.636363636363633</v>
      </c>
      <c r="J13">
        <f t="shared" si="3"/>
        <v>-76.909090909090907</v>
      </c>
    </row>
    <row r="14" spans="1:10" x14ac:dyDescent="0.3">
      <c r="G14" t="s">
        <v>13</v>
      </c>
      <c r="H14">
        <f>_xlfn.VAR.S(H2:H12)</f>
        <v>995.41818181818235</v>
      </c>
      <c r="I14">
        <f t="shared" ref="I14:J14" si="4">_xlfn.VAR.S(I2:I12)</f>
        <v>811.45454545454561</v>
      </c>
      <c r="J14">
        <f t="shared" si="4"/>
        <v>654.6909090909088</v>
      </c>
    </row>
    <row r="16" spans="1:10" x14ac:dyDescent="0.3">
      <c r="F16" t="s">
        <v>11</v>
      </c>
      <c r="G16">
        <f>_xlfn.VAR.S(H2:H12)</f>
        <v>995.41818181818235</v>
      </c>
      <c r="H16">
        <f>_xlfn.COVARIANCE.S(H2:H12,I2:I12)</f>
        <v>-502.09090909090912</v>
      </c>
      <c r="I16">
        <f>_xlfn.COVARIANCE.S(H2:H12,J2:J12)</f>
        <v>-580.67272727272734</v>
      </c>
    </row>
    <row r="17" spans="2:9" x14ac:dyDescent="0.3">
      <c r="G17">
        <f>H16</f>
        <v>-502.09090909090912</v>
      </c>
      <c r="H17">
        <f>_xlfn.VAR.S(I2:I12)</f>
        <v>811.45454545454561</v>
      </c>
      <c r="I17">
        <f>_xlfn.COVARIANCE.S(I2:I12,J2:J12)</f>
        <v>497.4636363636364</v>
      </c>
    </row>
    <row r="18" spans="2:9" x14ac:dyDescent="0.3">
      <c r="B18" t="s">
        <v>9</v>
      </c>
      <c r="C18">
        <f>CORREL(H2:H12,I2:I12)</f>
        <v>-0.55865986855385119</v>
      </c>
      <c r="G18">
        <f>I16</f>
        <v>-580.67272727272734</v>
      </c>
      <c r="H18">
        <f>I17</f>
        <v>497.4636363636364</v>
      </c>
      <c r="I18">
        <f>_xlfn.VAR.S(J2:J12)</f>
        <v>654.6909090909088</v>
      </c>
    </row>
    <row r="19" spans="2:9" x14ac:dyDescent="0.3">
      <c r="B19" t="s">
        <v>10</v>
      </c>
      <c r="C19">
        <f>_xlfn.COVARIANCE.S(H2:H12,I2:I12)</f>
        <v>-502.09090909090912</v>
      </c>
    </row>
    <row r="20" spans="2:9" x14ac:dyDescent="0.3">
      <c r="F20" t="s">
        <v>17</v>
      </c>
      <c r="G20">
        <f t="array" ref="G20:I22">MINVERSE(G16:I18)</f>
        <v>2.1193287996623192E-3</v>
      </c>
      <c r="H20">
        <v>2.9761213685669497E-4</v>
      </c>
      <c r="I20">
        <v>1.6535821763038188E-3</v>
      </c>
    </row>
    <row r="21" spans="2:9" x14ac:dyDescent="0.3">
      <c r="B21" t="s">
        <v>14</v>
      </c>
      <c r="D21" t="s">
        <v>15</v>
      </c>
      <c r="G21">
        <v>2.976121368566953E-4</v>
      </c>
      <c r="H21">
        <v>2.3488147669002931E-3</v>
      </c>
      <c r="I21">
        <v>-1.5207705958393469E-3</v>
      </c>
    </row>
    <row r="22" spans="2:9" x14ac:dyDescent="0.3">
      <c r="B22">
        <f>H13</f>
        <v>153.72727272727272</v>
      </c>
      <c r="D22">
        <v>150</v>
      </c>
      <c r="G22">
        <v>1.6535821763038188E-3</v>
      </c>
      <c r="H22">
        <v>-1.5207705958393475E-3</v>
      </c>
      <c r="I22">
        <v>4.1496194693423014E-3</v>
      </c>
    </row>
    <row r="23" spans="2:9" x14ac:dyDescent="0.3">
      <c r="B23">
        <f>I13</f>
        <v>-55.636363636363633</v>
      </c>
      <c r="D23">
        <v>50</v>
      </c>
    </row>
    <row r="24" spans="2:9" x14ac:dyDescent="0.3">
      <c r="B24">
        <f>J13</f>
        <v>-76.909090909090907</v>
      </c>
      <c r="D24">
        <v>15</v>
      </c>
    </row>
    <row r="26" spans="2:9" x14ac:dyDescent="0.3">
      <c r="B26" t="s">
        <v>16</v>
      </c>
    </row>
    <row r="27" spans="2:9" x14ac:dyDescent="0.3">
      <c r="B27">
        <f>B22-D22</f>
        <v>3.7272727272727195</v>
      </c>
      <c r="C27">
        <v>3.7272727272727195</v>
      </c>
      <c r="E27">
        <v>3.7272727272727195</v>
      </c>
      <c r="F27">
        <v>-105.63636363636363</v>
      </c>
      <c r="G27">
        <v>-91.909090909090907</v>
      </c>
    </row>
    <row r="28" spans="2:9" x14ac:dyDescent="0.3">
      <c r="B28">
        <f>B23-D23</f>
        <v>-105.63636363636363</v>
      </c>
      <c r="C28">
        <v>-105.63636363636363</v>
      </c>
      <c r="E28">
        <f>11*E27</f>
        <v>40.999999999999915</v>
      </c>
      <c r="F28">
        <f t="shared" ref="F28:G28" si="5">11*F27</f>
        <v>-1162</v>
      </c>
      <c r="G28">
        <f t="shared" si="5"/>
        <v>-1011</v>
      </c>
    </row>
    <row r="29" spans="2:9" x14ac:dyDescent="0.3">
      <c r="B29">
        <f t="shared" ref="B29" si="6">B24-D24</f>
        <v>-91.909090909090907</v>
      </c>
      <c r="C29">
        <v>-91.909090909090907</v>
      </c>
    </row>
    <row r="31" spans="2:9" x14ac:dyDescent="0.3">
      <c r="F31" t="s">
        <v>19</v>
      </c>
    </row>
    <row r="32" spans="2:9" x14ac:dyDescent="0.3">
      <c r="B32">
        <f t="array" ref="B32:D32">MMULT(E28:G28,G20:I22)</f>
        <v>-1.9307044024844857</v>
      </c>
      <c r="C32">
        <v>-1.1796215891334358</v>
      </c>
      <c r="D32">
        <v>-2.3603329819112888</v>
      </c>
      <c r="F32">
        <f>MMULT(B32:D32,C27:C29)</f>
        <v>334.35073188940919</v>
      </c>
    </row>
    <row r="34" spans="3:6" x14ac:dyDescent="0.3">
      <c r="D34">
        <f>30/8</f>
        <v>3.75</v>
      </c>
    </row>
    <row r="35" spans="3:6" x14ac:dyDescent="0.3">
      <c r="D35">
        <f>_xlfn.F.INV.RT(0.05,11,8)</f>
        <v>3.312950656887375</v>
      </c>
      <c r="F35">
        <f>_xlfn.F.INV.RT(0.05,3,8)</f>
        <v>4.0661805513511613</v>
      </c>
    </row>
    <row r="36" spans="3:6" x14ac:dyDescent="0.3">
      <c r="C36" t="s">
        <v>18</v>
      </c>
      <c r="D36">
        <f>D34*D35</f>
        <v>12.423564963327657</v>
      </c>
      <c r="F36">
        <f>D34*F35</f>
        <v>15.248177067566855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08B1-2C73-408A-86B4-D76B68DF352B}">
  <dimension ref="A1:K59"/>
  <sheetViews>
    <sheetView tabSelected="1" topLeftCell="A27" zoomScale="80" zoomScaleNormal="80" workbookViewId="0">
      <selection activeCell="B59" sqref="B59"/>
    </sheetView>
  </sheetViews>
  <sheetFormatPr defaultRowHeight="14.4" x14ac:dyDescent="0.3"/>
  <cols>
    <col min="1" max="1" width="14.33203125" customWidth="1"/>
  </cols>
  <sheetData>
    <row r="1" spans="1:11" x14ac:dyDescent="0.3">
      <c r="A1" t="s">
        <v>20</v>
      </c>
      <c r="B1">
        <v>37</v>
      </c>
    </row>
    <row r="2" spans="1:11" x14ac:dyDescent="0.3">
      <c r="A2" t="s">
        <v>21</v>
      </c>
      <c r="B2">
        <v>12</v>
      </c>
    </row>
    <row r="4" spans="1:11" x14ac:dyDescent="0.3">
      <c r="A4" t="s">
        <v>22</v>
      </c>
      <c r="B4">
        <v>3.8</v>
      </c>
      <c r="D4" t="s">
        <v>27</v>
      </c>
    </row>
    <row r="5" spans="1:11" x14ac:dyDescent="0.3">
      <c r="A5" t="s">
        <v>25</v>
      </c>
      <c r="B5">
        <v>4.1500000000000004</v>
      </c>
      <c r="D5" t="s">
        <v>28</v>
      </c>
    </row>
    <row r="6" spans="1:11" x14ac:dyDescent="0.3">
      <c r="B6">
        <v>3.01</v>
      </c>
    </row>
    <row r="7" spans="1:11" x14ac:dyDescent="0.3">
      <c r="B7">
        <v>3.22</v>
      </c>
    </row>
    <row r="9" spans="1:11" x14ac:dyDescent="0.3">
      <c r="A9" t="s">
        <v>23</v>
      </c>
      <c r="B9">
        <v>-1</v>
      </c>
      <c r="C9">
        <v>1</v>
      </c>
      <c r="D9">
        <v>0</v>
      </c>
      <c r="E9">
        <v>0</v>
      </c>
      <c r="G9" t="s">
        <v>26</v>
      </c>
      <c r="H9">
        <f t="array" ref="H9:J9">MMULT(TRANSPOSE(B4:B7),TRANSPOSE(B9:E11))</f>
        <v>0.35000000000000053</v>
      </c>
      <c r="I9">
        <v>-1.1400000000000006</v>
      </c>
      <c r="J9">
        <v>0.21000000000000041</v>
      </c>
    </row>
    <row r="10" spans="1:11" x14ac:dyDescent="0.3">
      <c r="A10" t="s">
        <v>29</v>
      </c>
      <c r="B10">
        <v>0</v>
      </c>
      <c r="C10">
        <v>-1</v>
      </c>
      <c r="D10">
        <v>1</v>
      </c>
      <c r="E10">
        <v>0</v>
      </c>
    </row>
    <row r="11" spans="1:11" x14ac:dyDescent="0.3">
      <c r="A11" t="s">
        <v>30</v>
      </c>
      <c r="B11">
        <v>0</v>
      </c>
      <c r="C11">
        <v>0</v>
      </c>
      <c r="D11">
        <v>-1</v>
      </c>
      <c r="E11">
        <v>1</v>
      </c>
      <c r="G11">
        <f>1/B1+1/B2</f>
        <v>0.11036036036036036</v>
      </c>
    </row>
    <row r="13" spans="1:11" x14ac:dyDescent="0.3">
      <c r="B13" s="1">
        <v>112624</v>
      </c>
      <c r="C13" s="1">
        <v>89954</v>
      </c>
      <c r="D13" s="1">
        <v>71642</v>
      </c>
      <c r="E13" s="1">
        <v>33791</v>
      </c>
      <c r="G13" t="s">
        <v>31</v>
      </c>
      <c r="H13">
        <f t="array" ref="H13:K15">MMULT(B9:E11,B23:E26)</f>
        <v>-2.2670000000000012</v>
      </c>
      <c r="I13">
        <v>4.0240000000000009</v>
      </c>
      <c r="J13">
        <v>-0.12679999999999936</v>
      </c>
      <c r="K13">
        <v>-1.0708799999999998</v>
      </c>
    </row>
    <row r="14" spans="1:11" x14ac:dyDescent="0.3">
      <c r="B14" s="1">
        <v>89954</v>
      </c>
      <c r="C14" s="1">
        <v>130194</v>
      </c>
      <c r="D14" s="1">
        <v>70374</v>
      </c>
      <c r="E14" s="1">
        <v>230822</v>
      </c>
      <c r="G14" t="s">
        <v>29</v>
      </c>
      <c r="H14">
        <v>-1.8311999999999999</v>
      </c>
      <c r="I14">
        <v>-5.9820000000000002</v>
      </c>
      <c r="J14">
        <v>4.7124999999999995</v>
      </c>
      <c r="K14">
        <v>0.33036999999999983</v>
      </c>
    </row>
    <row r="15" spans="1:11" x14ac:dyDescent="0.3">
      <c r="B15" s="1">
        <v>71642</v>
      </c>
      <c r="C15" s="1">
        <v>70374</v>
      </c>
      <c r="D15" s="1">
        <v>117499</v>
      </c>
      <c r="E15" s="1">
        <v>263859</v>
      </c>
      <c r="H15">
        <v>-3.7850999999999999</v>
      </c>
      <c r="I15">
        <v>-4.7292000000000005</v>
      </c>
      <c r="J15">
        <v>-9.1113</v>
      </c>
      <c r="K15">
        <v>3.1746600000000007</v>
      </c>
    </row>
    <row r="16" spans="1:11" x14ac:dyDescent="0.3">
      <c r="B16" s="1">
        <v>33791</v>
      </c>
      <c r="C16" s="1">
        <v>23082</v>
      </c>
      <c r="D16" s="1">
        <v>26386</v>
      </c>
      <c r="E16" s="1">
        <v>581325</v>
      </c>
    </row>
    <row r="17" spans="1:10" x14ac:dyDescent="0.3">
      <c r="G17" t="s">
        <v>32</v>
      </c>
      <c r="H17">
        <f t="array" ref="H17:J19">MMULT(H13:K15,TRANSPOSE(B9:E11))</f>
        <v>6.2910000000000021</v>
      </c>
      <c r="I17">
        <v>-4.1508000000000003</v>
      </c>
      <c r="J17">
        <v>-0.94408000000000047</v>
      </c>
    </row>
    <row r="18" spans="1:10" x14ac:dyDescent="0.3">
      <c r="B18">
        <f>B13*0.0001</f>
        <v>11.262400000000001</v>
      </c>
      <c r="C18">
        <f t="shared" ref="C18:E18" si="0">C13*0.0001</f>
        <v>8.9954000000000001</v>
      </c>
      <c r="D18">
        <f t="shared" si="0"/>
        <v>7.1642000000000001</v>
      </c>
      <c r="E18">
        <f t="shared" si="0"/>
        <v>3.3791000000000002</v>
      </c>
      <c r="H18">
        <v>-4.1508000000000003</v>
      </c>
      <c r="I18">
        <v>10.6945</v>
      </c>
      <c r="J18">
        <v>-4.3821300000000001</v>
      </c>
    </row>
    <row r="19" spans="1:10" x14ac:dyDescent="0.3">
      <c r="B19">
        <f t="shared" ref="B19:E19" si="1">B14*0.0001</f>
        <v>8.9954000000000001</v>
      </c>
      <c r="C19">
        <f t="shared" si="1"/>
        <v>13.019400000000001</v>
      </c>
      <c r="D19">
        <f t="shared" si="1"/>
        <v>7.0374000000000008</v>
      </c>
      <c r="E19">
        <f>E14*0.00001</f>
        <v>2.3082200000000004</v>
      </c>
      <c r="H19">
        <v>-0.94410000000000061</v>
      </c>
      <c r="I19">
        <v>-4.3820999999999994</v>
      </c>
      <c r="J19">
        <v>12.285960000000001</v>
      </c>
    </row>
    <row r="20" spans="1:10" x14ac:dyDescent="0.3">
      <c r="B20">
        <f t="shared" ref="B20:E20" si="2">B15*0.0001</f>
        <v>7.1642000000000001</v>
      </c>
      <c r="C20">
        <f t="shared" si="2"/>
        <v>7.0374000000000008</v>
      </c>
      <c r="D20">
        <f t="shared" si="2"/>
        <v>11.7499</v>
      </c>
      <c r="E20">
        <f>E15*0.00001</f>
        <v>2.6385900000000002</v>
      </c>
    </row>
    <row r="21" spans="1:10" x14ac:dyDescent="0.3">
      <c r="B21">
        <f t="shared" ref="B21:E21" si="3">B16*0.0001</f>
        <v>3.3791000000000002</v>
      </c>
      <c r="C21">
        <f t="shared" si="3"/>
        <v>2.3082000000000003</v>
      </c>
      <c r="D21">
        <f t="shared" si="3"/>
        <v>2.6386000000000003</v>
      </c>
      <c r="E21">
        <f>E16*0.00001</f>
        <v>5.8132500000000009</v>
      </c>
      <c r="H21">
        <f>$G$11*H17</f>
        <v>0.6942770270270272</v>
      </c>
      <c r="I21">
        <f t="shared" ref="I21:J21" si="4">$G$11*I17</f>
        <v>-0.45808378378378378</v>
      </c>
      <c r="J21">
        <f t="shared" si="4"/>
        <v>-0.10418900900900906</v>
      </c>
    </row>
    <row r="22" spans="1:10" x14ac:dyDescent="0.3">
      <c r="H22">
        <f t="shared" ref="H22:J23" si="5">$G$11*H18</f>
        <v>-0.45808378378378378</v>
      </c>
      <c r="I22">
        <f t="shared" si="5"/>
        <v>1.1802488738738739</v>
      </c>
      <c r="J22">
        <f t="shared" si="5"/>
        <v>-0.48361344594594596</v>
      </c>
    </row>
    <row r="23" spans="1:10" x14ac:dyDescent="0.3">
      <c r="A23" t="s">
        <v>24</v>
      </c>
      <c r="B23">
        <v>11.262400000000001</v>
      </c>
      <c r="C23">
        <v>8.9954000000000001</v>
      </c>
      <c r="D23">
        <v>7.1642000000000001</v>
      </c>
      <c r="E23">
        <v>3.3791000000000002</v>
      </c>
      <c r="H23">
        <f t="shared" si="5"/>
        <v>-0.10419121621621628</v>
      </c>
      <c r="I23">
        <f t="shared" si="5"/>
        <v>-0.48361013513513507</v>
      </c>
      <c r="J23">
        <f t="shared" si="5"/>
        <v>1.3558829729729731</v>
      </c>
    </row>
    <row r="24" spans="1:10" x14ac:dyDescent="0.3">
      <c r="B24">
        <v>8.9954000000000001</v>
      </c>
      <c r="C24">
        <v>13.019400000000001</v>
      </c>
      <c r="D24">
        <v>7.0374000000000008</v>
      </c>
      <c r="E24">
        <v>2.3082200000000004</v>
      </c>
    </row>
    <row r="25" spans="1:10" x14ac:dyDescent="0.3">
      <c r="B25">
        <v>7.1642000000000001</v>
      </c>
      <c r="C25">
        <v>7.0374000000000008</v>
      </c>
      <c r="D25">
        <v>11.7499</v>
      </c>
      <c r="E25">
        <v>2.6385900000000002</v>
      </c>
      <c r="G25" t="s">
        <v>33</v>
      </c>
      <c r="H25">
        <f t="array" ref="H25:J27">MINVERSE(H21:J23)</f>
        <v>2.2578979828340571</v>
      </c>
      <c r="I25">
        <v>1.1096077432400775</v>
      </c>
      <c r="J25">
        <v>0.56927433489272461</v>
      </c>
    </row>
    <row r="26" spans="1:10" x14ac:dyDescent="0.3">
      <c r="B26">
        <v>3.3791000000000002</v>
      </c>
      <c r="C26">
        <v>2.3082000000000003</v>
      </c>
      <c r="D26">
        <v>2.6386000000000003</v>
      </c>
      <c r="E26">
        <v>5.8132500000000009</v>
      </c>
      <c r="H26">
        <v>1.1096100771276747</v>
      </c>
      <c r="I26">
        <v>1.5376039198852687</v>
      </c>
      <c r="J26">
        <v>0.63369414738950214</v>
      </c>
    </row>
    <row r="27" spans="1:10" x14ac:dyDescent="0.3">
      <c r="H27">
        <v>0.5692761334543508</v>
      </c>
      <c r="I27">
        <v>0.6336920198114101</v>
      </c>
      <c r="J27">
        <v>1.0072951167547082</v>
      </c>
    </row>
    <row r="28" spans="1:10" x14ac:dyDescent="0.3">
      <c r="A28" t="s">
        <v>39</v>
      </c>
      <c r="B28">
        <f>_xlfn.F.INV.RT(0.05,3,45)</f>
        <v>2.8115435063326726</v>
      </c>
    </row>
    <row r="29" spans="1:10" x14ac:dyDescent="0.3">
      <c r="G29" t="s">
        <v>34</v>
      </c>
      <c r="H29">
        <f t="array" ref="H29:H31">MMULT(B9:E11,B4:B7)</f>
        <v>0.35000000000000053</v>
      </c>
    </row>
    <row r="30" spans="1:10" x14ac:dyDescent="0.3">
      <c r="A30" t="s">
        <v>40</v>
      </c>
      <c r="H30">
        <v>-1.1400000000000006</v>
      </c>
    </row>
    <row r="31" spans="1:10" x14ac:dyDescent="0.3">
      <c r="A31" t="s">
        <v>41</v>
      </c>
      <c r="B31" t="s">
        <v>28</v>
      </c>
      <c r="C31" t="s">
        <v>30</v>
      </c>
      <c r="H31">
        <v>0.21000000000000041</v>
      </c>
    </row>
    <row r="32" spans="1:10" x14ac:dyDescent="0.3">
      <c r="B32">
        <f t="array" ref="B32:D32">MMULT(TRANSPOSE(B4:B7),TRANSPOSE(B9:E11))</f>
        <v>0.35000000000000053</v>
      </c>
      <c r="C32">
        <v>-1.1400000000000006</v>
      </c>
      <c r="D32">
        <v>0.21000000000000041</v>
      </c>
    </row>
    <row r="33" spans="1:9" x14ac:dyDescent="0.3">
      <c r="G33" t="s">
        <v>35</v>
      </c>
      <c r="H33" t="s">
        <v>36</v>
      </c>
      <c r="I33" t="s">
        <v>37</v>
      </c>
    </row>
    <row r="34" spans="1:9" x14ac:dyDescent="0.3">
      <c r="A34" t="s">
        <v>42</v>
      </c>
      <c r="B34">
        <f>1/37+1/12</f>
        <v>0.11036036036036036</v>
      </c>
      <c r="H34" t="s">
        <v>35</v>
      </c>
      <c r="I34" t="s">
        <v>37</v>
      </c>
    </row>
    <row r="35" spans="1:9" x14ac:dyDescent="0.3">
      <c r="I35" t="s">
        <v>38</v>
      </c>
    </row>
    <row r="36" spans="1:9" x14ac:dyDescent="0.3">
      <c r="A36" t="s">
        <v>43</v>
      </c>
      <c r="B36" t="s">
        <v>29</v>
      </c>
      <c r="C36" t="s">
        <v>44</v>
      </c>
    </row>
    <row r="37" spans="1:9" x14ac:dyDescent="0.3">
      <c r="B37">
        <f t="array" ref="B37:E39">MMULT(B9:E11,B23:E26)</f>
        <v>-2.2670000000000012</v>
      </c>
      <c r="C37">
        <v>4.0240000000000009</v>
      </c>
      <c r="D37">
        <v>-0.12679999999999936</v>
      </c>
      <c r="E37">
        <v>-1.0708799999999998</v>
      </c>
      <c r="G37">
        <f t="array" ref="G37:I37">MMULT(H9:J9,H25:J27)</f>
        <v>-0.35514320590821469</v>
      </c>
      <c r="H37">
        <v>-1.2314304343747831</v>
      </c>
      <c r="I37">
        <v>-0.31163333629308976</v>
      </c>
    </row>
    <row r="38" spans="1:9" x14ac:dyDescent="0.3">
      <c r="B38">
        <v>-1.8311999999999999</v>
      </c>
      <c r="C38">
        <v>-5.9820000000000002</v>
      </c>
      <c r="D38">
        <v>4.7124999999999995</v>
      </c>
      <c r="E38">
        <v>0.33036999999999983</v>
      </c>
    </row>
    <row r="39" spans="1:9" x14ac:dyDescent="0.3">
      <c r="B39">
        <v>-3.7850999999999999</v>
      </c>
      <c r="C39">
        <v>-4.7292000000000005</v>
      </c>
      <c r="D39">
        <v>-9.1113</v>
      </c>
      <c r="E39">
        <v>3.1746600000000007</v>
      </c>
      <c r="G39">
        <f t="array" ref="G39">MMULT(G37:I37,H29:H31)</f>
        <v>1.2140875724978291</v>
      </c>
    </row>
    <row r="41" spans="1:9" x14ac:dyDescent="0.3">
      <c r="A41" t="s">
        <v>45</v>
      </c>
      <c r="B41" t="s">
        <v>29</v>
      </c>
      <c r="C41" t="s">
        <v>30</v>
      </c>
    </row>
    <row r="42" spans="1:9" x14ac:dyDescent="0.3">
      <c r="B42">
        <f t="array" ref="B42:D44">MMULT(B37:E39,TRANSPOSE(B9:E11))</f>
        <v>6.2910000000000021</v>
      </c>
      <c r="C42">
        <v>-4.1508000000000003</v>
      </c>
      <c r="D42">
        <v>-0.94408000000000047</v>
      </c>
    </row>
    <row r="43" spans="1:9" x14ac:dyDescent="0.3">
      <c r="B43">
        <v>-4.1508000000000003</v>
      </c>
      <c r="C43">
        <v>10.6945</v>
      </c>
      <c r="D43">
        <v>-4.3821300000000001</v>
      </c>
    </row>
    <row r="44" spans="1:9" x14ac:dyDescent="0.3">
      <c r="B44">
        <v>-0.94410000000000061</v>
      </c>
      <c r="C44">
        <v>-4.3820999999999994</v>
      </c>
      <c r="D44">
        <v>12.285960000000001</v>
      </c>
    </row>
    <row r="46" spans="1:9" x14ac:dyDescent="0.3">
      <c r="A46" t="s">
        <v>46</v>
      </c>
      <c r="B46">
        <f>$B$34*B42</f>
        <v>0.6942770270270272</v>
      </c>
      <c r="C46">
        <f t="shared" ref="C46:D46" si="6">$B$34*C42</f>
        <v>-0.45808378378378378</v>
      </c>
      <c r="D46">
        <f t="shared" si="6"/>
        <v>-0.10418900900900906</v>
      </c>
    </row>
    <row r="47" spans="1:9" x14ac:dyDescent="0.3">
      <c r="B47">
        <f t="shared" ref="B47:D48" si="7">$B$34*B43</f>
        <v>-0.45808378378378378</v>
      </c>
      <c r="C47">
        <f t="shared" si="7"/>
        <v>1.1802488738738739</v>
      </c>
      <c r="D47">
        <f t="shared" si="7"/>
        <v>-0.48361344594594596</v>
      </c>
    </row>
    <row r="48" spans="1:9" x14ac:dyDescent="0.3">
      <c r="B48">
        <f t="shared" si="7"/>
        <v>-0.10419121621621628</v>
      </c>
      <c r="C48">
        <f t="shared" si="7"/>
        <v>-0.48361013513513507</v>
      </c>
      <c r="D48">
        <f t="shared" si="7"/>
        <v>1.3558829729729731</v>
      </c>
    </row>
    <row r="50" spans="1:4" x14ac:dyDescent="0.3">
      <c r="A50" t="s">
        <v>33</v>
      </c>
      <c r="B50">
        <f t="array" ref="B50:D52">MINVERSE(B46:D48)</f>
        <v>2.2578979828340571</v>
      </c>
      <c r="C50">
        <v>1.1096077432400775</v>
      </c>
      <c r="D50">
        <v>0.56927433489272461</v>
      </c>
    </row>
    <row r="51" spans="1:4" x14ac:dyDescent="0.3">
      <c r="B51">
        <v>1.1096100771276747</v>
      </c>
      <c r="C51">
        <v>1.5376039198852687</v>
      </c>
      <c r="D51">
        <v>0.63369414738950214</v>
      </c>
    </row>
    <row r="52" spans="1:4" x14ac:dyDescent="0.3">
      <c r="B52">
        <v>0.5692761334543508</v>
      </c>
      <c r="C52">
        <v>0.6336920198114101</v>
      </c>
      <c r="D52">
        <v>1.0072951167547082</v>
      </c>
    </row>
    <row r="54" spans="1:4" x14ac:dyDescent="0.3">
      <c r="A54" t="s">
        <v>34</v>
      </c>
      <c r="B54">
        <f t="array" ref="B54:B56">MMULT(B9:E11,B4:B7)</f>
        <v>0.35000000000000053</v>
      </c>
    </row>
    <row r="55" spans="1:4" x14ac:dyDescent="0.3">
      <c r="B55">
        <v>-1.1400000000000006</v>
      </c>
    </row>
    <row r="56" spans="1:4" x14ac:dyDescent="0.3">
      <c r="B56">
        <v>0.21000000000000041</v>
      </c>
    </row>
    <row r="58" spans="1:4" x14ac:dyDescent="0.3">
      <c r="B58">
        <f t="array" ref="B58:D58">MMULT(B32:D32,B50:D52)</f>
        <v>-0.35514320590821469</v>
      </c>
      <c r="C58">
        <v>-1.2314304343747831</v>
      </c>
      <c r="D58">
        <v>-0.31163333629308976</v>
      </c>
    </row>
    <row r="59" spans="1:4" x14ac:dyDescent="0.3">
      <c r="B59">
        <f t="array" ref="B59">MMULT(B58:D58,B54:B56)</f>
        <v>1.2140875724978291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2022-03-14T01:39:21Z</dcterms:created>
  <dcterms:modified xsi:type="dcterms:W3CDTF">2022-03-23T09:26:55Z</dcterms:modified>
</cp:coreProperties>
</file>