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2"/>
  </bookViews>
  <sheets>
    <sheet name="No.1" sheetId="1" r:id="rId1"/>
    <sheet name="No. 2" sheetId="2" r:id="rId2"/>
    <sheet name="No.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" i="3" l="1"/>
  <c r="L36" i="3" a="1"/>
  <c r="L36" i="3" s="1"/>
  <c r="L34" i="3" a="1"/>
  <c r="M34" i="3" s="1"/>
  <c r="J34" i="3" a="1"/>
  <c r="J34" i="3" s="1"/>
  <c r="E39" i="3" a="1"/>
  <c r="G39" i="3" s="1"/>
  <c r="C41" i="3"/>
  <c r="A39" i="3"/>
  <c r="A30" i="3"/>
  <c r="O10" i="2"/>
  <c r="O9" i="2"/>
  <c r="L10" i="2"/>
  <c r="L9" i="2"/>
  <c r="E37" i="2"/>
  <c r="F31" i="3"/>
  <c r="E31" i="3"/>
  <c r="F30" i="3" s="1"/>
  <c r="D31" i="3"/>
  <c r="F29" i="3" s="1"/>
  <c r="C31" i="3"/>
  <c r="B31" i="3"/>
  <c r="B41" i="3" s="1"/>
  <c r="A31" i="3"/>
  <c r="A41" i="3" s="1"/>
  <c r="E30" i="3"/>
  <c r="D30" i="3"/>
  <c r="B30" i="3"/>
  <c r="B40" i="3" s="1"/>
  <c r="B29" i="3"/>
  <c r="B39" i="3" s="1"/>
  <c r="E29" i="3"/>
  <c r="D29" i="3"/>
  <c r="A29" i="3"/>
  <c r="B25" i="3" a="1"/>
  <c r="B27" i="3" s="1"/>
  <c r="G23" i="3"/>
  <c r="F23" i="3"/>
  <c r="E23" i="3"/>
  <c r="F25" i="3" s="1" a="1"/>
  <c r="D23" i="3"/>
  <c r="G34" i="3" s="1"/>
  <c r="C23" i="3"/>
  <c r="F34" i="3" s="1"/>
  <c r="B23" i="3"/>
  <c r="L34" i="3" l="1"/>
  <c r="N34" i="3"/>
  <c r="F39" i="3"/>
  <c r="G41" i="3"/>
  <c r="E39" i="3"/>
  <c r="F41" i="3"/>
  <c r="E41" i="3"/>
  <c r="G40" i="3"/>
  <c r="F40" i="3"/>
  <c r="E40" i="3"/>
  <c r="A36" i="3"/>
  <c r="F27" i="3"/>
  <c r="F26" i="3"/>
  <c r="F25" i="3"/>
  <c r="A40" i="3"/>
  <c r="C30" i="3"/>
  <c r="C40" i="3" s="1"/>
  <c r="B25" i="3"/>
  <c r="A34" i="3" s="1"/>
  <c r="B26" i="3"/>
  <c r="A35" i="3" s="1"/>
  <c r="C29" i="3"/>
  <c r="C39" i="3" s="1"/>
  <c r="E34" i="3"/>
  <c r="J38" i="3" l="1"/>
  <c r="L32" i="1" l="1"/>
  <c r="H46" i="1" a="1"/>
  <c r="H46" i="1" s="1"/>
  <c r="H32" i="1" a="1"/>
  <c r="H32" i="1" s="1"/>
  <c r="G14" i="1"/>
  <c r="F15" i="1"/>
  <c r="F14" i="1"/>
  <c r="J7" i="1" a="1"/>
  <c r="K8" i="1" s="1"/>
  <c r="H8" i="1"/>
  <c r="G7" i="1"/>
  <c r="J8" i="1" l="1"/>
  <c r="J7" i="1"/>
  <c r="K7" i="1"/>
  <c r="F31" i="2" a="1"/>
  <c r="F31" i="2" s="1"/>
  <c r="F29" i="2" a="1"/>
  <c r="F29" i="2" s="1"/>
  <c r="F26" i="2" a="1"/>
  <c r="F26" i="2" s="1"/>
  <c r="F24" i="2" a="1"/>
  <c r="F24" i="2" s="1"/>
  <c r="H22" i="2" a="1"/>
  <c r="H22" i="2" s="1"/>
  <c r="F22" i="2"/>
  <c r="F21" i="2"/>
  <c r="G10" i="2"/>
  <c r="H9" i="2" a="1"/>
  <c r="H9" i="2" s="1"/>
  <c r="H10" i="2" a="1"/>
  <c r="H10" i="2" s="1"/>
  <c r="G9" i="2" a="1"/>
  <c r="G9" i="2" s="1"/>
  <c r="G5" i="2" a="1"/>
  <c r="G5" i="2" s="1"/>
  <c r="H3" i="2"/>
  <c r="G3" i="2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32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F32" i="1" a="1"/>
  <c r="F32" i="1" s="1"/>
  <c r="I14" i="1" a="1"/>
  <c r="I14" i="1" s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9" i="2" l="1"/>
  <c r="G27" i="2"/>
  <c r="G26" i="2"/>
  <c r="F27" i="2"/>
  <c r="G24" i="2"/>
  <c r="I22" i="2"/>
  <c r="G6" i="2"/>
  <c r="G33" i="1"/>
  <c r="G45" i="1"/>
  <c r="G43" i="1"/>
  <c r="G41" i="1"/>
  <c r="G39" i="1"/>
  <c r="G37" i="1"/>
  <c r="G35" i="1"/>
  <c r="F45" i="1"/>
  <c r="F43" i="1"/>
  <c r="F41" i="1"/>
  <c r="F39" i="1"/>
  <c r="F37" i="1"/>
  <c r="F35" i="1"/>
  <c r="F33" i="1"/>
  <c r="G46" i="1"/>
  <c r="G44" i="1"/>
  <c r="G42" i="1"/>
  <c r="G40" i="1"/>
  <c r="G38" i="1"/>
  <c r="G36" i="1"/>
  <c r="G34" i="1"/>
  <c r="G32" i="1"/>
  <c r="F46" i="1"/>
  <c r="F44" i="1"/>
  <c r="F42" i="1"/>
  <c r="F40" i="1"/>
  <c r="F38" i="1"/>
  <c r="F36" i="1"/>
  <c r="F34" i="1"/>
  <c r="U15" i="1"/>
  <c r="M15" i="1"/>
  <c r="T14" i="1"/>
  <c r="L14" i="1"/>
  <c r="P15" i="1"/>
  <c r="W14" i="1"/>
  <c r="O14" i="1"/>
  <c r="S15" i="1"/>
  <c r="K15" i="1"/>
  <c r="V14" i="1"/>
  <c r="N14" i="1"/>
  <c r="J14" i="1"/>
  <c r="Q15" i="1"/>
  <c r="I15" i="1"/>
  <c r="P14" i="1"/>
  <c r="T15" i="1"/>
  <c r="L15" i="1"/>
  <c r="S14" i="1"/>
  <c r="K14" i="1"/>
  <c r="W15" i="1"/>
  <c r="O15" i="1"/>
  <c r="R14" i="1"/>
  <c r="V15" i="1"/>
  <c r="R15" i="1"/>
  <c r="N15" i="1"/>
  <c r="J15" i="1"/>
  <c r="U14" i="1"/>
  <c r="Q14" i="1"/>
  <c r="M14" i="1"/>
  <c r="I3" i="1" l="1" a="1"/>
  <c r="I3" i="1" s="1"/>
  <c r="G10" i="1" a="1"/>
  <c r="G10" i="1" s="1"/>
  <c r="H7" i="1"/>
  <c r="G8" i="1"/>
  <c r="G4" i="1"/>
  <c r="G3" i="1"/>
  <c r="J3" i="1" l="1"/>
  <c r="G11" i="1"/>
  <c r="H10" i="1"/>
  <c r="H11" i="1"/>
</calcChain>
</file>

<file path=xl/sharedStrings.xml><?xml version="1.0" encoding="utf-8"?>
<sst xmlns="http://schemas.openxmlformats.org/spreadsheetml/2006/main" count="95" uniqueCount="78">
  <si>
    <t>Rata-rata waktu belajar</t>
  </si>
  <si>
    <t>Nilai kalkulus</t>
  </si>
  <si>
    <t>a.</t>
  </si>
  <si>
    <t>Mencari vektor rata-rata</t>
  </si>
  <si>
    <t>xbar_1</t>
  </si>
  <si>
    <t>xbar_2</t>
  </si>
  <si>
    <t>b.</t>
  </si>
  <si>
    <t>Matriks varians-kovarians</t>
  </si>
  <si>
    <t>S</t>
  </si>
  <si>
    <t>S-1</t>
  </si>
  <si>
    <t>c</t>
  </si>
  <si>
    <t>Jarak Mahalanobis</t>
  </si>
  <si>
    <t>Xi-Xbar</t>
  </si>
  <si>
    <t>(Xi-Xbar)'*S-1</t>
  </si>
  <si>
    <t>di^2</t>
  </si>
  <si>
    <t>di^2 diurutkan</t>
  </si>
  <si>
    <t>i</t>
  </si>
  <si>
    <t>pi</t>
  </si>
  <si>
    <t>chi square</t>
  </si>
  <si>
    <t>chi square diurutkan</t>
  </si>
  <si>
    <t>Produksi kacang (kg)</t>
  </si>
  <si>
    <t>Produksi jeruk (kg)</t>
  </si>
  <si>
    <t>Vektor rataan</t>
  </si>
  <si>
    <t>xbar'</t>
  </si>
  <si>
    <t>xbar</t>
  </si>
  <si>
    <t>Matriks kovarian</t>
  </si>
  <si>
    <t>Uji hipotesis</t>
  </si>
  <si>
    <t>h0</t>
  </si>
  <si>
    <t xml:space="preserve">miu = </t>
  </si>
  <si>
    <t>h1</t>
  </si>
  <si>
    <t>miu !=</t>
  </si>
  <si>
    <t>n</t>
  </si>
  <si>
    <t>p</t>
  </si>
  <si>
    <t>(xbar-miu)</t>
  </si>
  <si>
    <t>(xbar-miu)'</t>
  </si>
  <si>
    <t>n(xbar-miu)'</t>
  </si>
  <si>
    <t>n(xbar-miu)'S-1</t>
  </si>
  <si>
    <t>T^2</t>
  </si>
  <si>
    <t>c^2</t>
  </si>
  <si>
    <t>c.</t>
  </si>
  <si>
    <t>Selang Kepercayaan simultan</t>
  </si>
  <si>
    <t>Batas bawah</t>
  </si>
  <si>
    <t>Batas atas</t>
  </si>
  <si>
    <t>Produksi kacang</t>
  </si>
  <si>
    <t>Produksi jeruk</t>
  </si>
  <si>
    <t>Xi-Xbar transpose</t>
  </si>
  <si>
    <t>NO</t>
  </si>
  <si>
    <t>Populasi 1</t>
  </si>
  <si>
    <t>Populasi 2</t>
  </si>
  <si>
    <t>Demam</t>
  </si>
  <si>
    <t>Tekanan darah</t>
  </si>
  <si>
    <t>Nyeri</t>
  </si>
  <si>
    <t>Peubah 1</t>
  </si>
  <si>
    <t>Peubah 2</t>
  </si>
  <si>
    <t>n1 = n2</t>
  </si>
  <si>
    <t>vektorxbar1</t>
  </si>
  <si>
    <t>vektorxbar2</t>
  </si>
  <si>
    <t>Prosedur pengujian</t>
  </si>
  <si>
    <t>Hipotesis statistik:</t>
  </si>
  <si>
    <t>H0: vektormiu1 - vektormiu2 = vektor0</t>
  </si>
  <si>
    <t>S1</t>
  </si>
  <si>
    <t>S2</t>
  </si>
  <si>
    <t>H1: vektormiu1 - vektormiu2 != vektor0</t>
  </si>
  <si>
    <t>Taraf nyata:</t>
  </si>
  <si>
    <t>Statistik uji:</t>
  </si>
  <si>
    <t xml:space="preserve"> </t>
  </si>
  <si>
    <t>vektorxbar1 - vektorxbar2</t>
  </si>
  <si>
    <t>(vektorxbar1 - vektorxbar2)'</t>
  </si>
  <si>
    <t>Kriteria penolakan H0:</t>
  </si>
  <si>
    <t>Tolak H0 jika T^2 &gt; c^2</t>
  </si>
  <si>
    <t>chisq^2(alpha,p)</t>
  </si>
  <si>
    <t>Karena T^2 &lt; c^2 maka</t>
  </si>
  <si>
    <t>Keputusan: Tak Tolak H0</t>
  </si>
  <si>
    <t>Kesimpulan:</t>
  </si>
  <si>
    <t>pada taraf nyata 5%</t>
  </si>
  <si>
    <t>Peubah 3</t>
  </si>
  <si>
    <t>Tidak cukup bukti untuk menyatakan bahwa rata-rata hasil test untuk suhu tubuh (demam), tekanan darah, dan nyeri</t>
  </si>
  <si>
    <t>dari pasien yang mengonsumsi obat baru berbeda dengan pasien yang mengonsumsi 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</si>
</sst>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QQ</a:t>
            </a:r>
            <a:r>
              <a:rPr lang="en-ID" baseline="0"/>
              <a:t> plot</a:t>
            </a:r>
            <a:endParaRPr lang="en-ID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No.1!$M$32:$M$46</c:f>
              <c:numCache>
                <c:formatCode>General</c:formatCode>
                <c:ptCount val="15"/>
                <c:pt idx="0">
                  <c:v>6.7803103351362692E-2</c:v>
                </c:pt>
                <c:pt idx="1">
                  <c:v>0.21072103131565262</c:v>
                </c:pt>
                <c:pt idx="2">
                  <c:v>0.36464311358790924</c:v>
                </c:pt>
                <c:pt idx="3">
                  <c:v>0.53140633146601135</c:v>
                </c:pt>
                <c:pt idx="4">
                  <c:v>0.71334988787746478</c:v>
                </c:pt>
                <c:pt idx="5">
                  <c:v>0.91351680499142984</c:v>
                </c:pt>
                <c:pt idx="6">
                  <c:v>1.1359680752118786</c:v>
                </c:pt>
                <c:pt idx="7">
                  <c:v>1.3862943611198906</c:v>
                </c:pt>
                <c:pt idx="8">
                  <c:v>1.6724960484012372</c:v>
                </c:pt>
                <c:pt idx="9">
                  <c:v>2.0066042177275696</c:v>
                </c:pt>
                <c:pt idx="10">
                  <c:v>2.4079456086518718</c:v>
                </c:pt>
                <c:pt idx="11">
                  <c:v>2.9105744652136845</c:v>
                </c:pt>
                <c:pt idx="12">
                  <c:v>3.5835189384561104</c:v>
                </c:pt>
                <c:pt idx="13">
                  <c:v>4.6051701859880918</c:v>
                </c:pt>
                <c:pt idx="14">
                  <c:v>6.8023947633243109</c:v>
                </c:pt>
              </c:numCache>
            </c:numRef>
          </c:xVal>
          <c:yVal>
            <c:numRef>
              <c:f>No.1!$N$32:$N$46</c:f>
              <c:numCache>
                <c:formatCode>General</c:formatCode>
                <c:ptCount val="15"/>
                <c:pt idx="0">
                  <c:v>7.9557950022004817E-2</c:v>
                </c:pt>
                <c:pt idx="1">
                  <c:v>0.11637955742678971</c:v>
                </c:pt>
                <c:pt idx="2">
                  <c:v>0.19593181002943466</c:v>
                </c:pt>
                <c:pt idx="3">
                  <c:v>0.32986186083529861</c:v>
                </c:pt>
                <c:pt idx="4">
                  <c:v>0.5475643241552538</c:v>
                </c:pt>
                <c:pt idx="5">
                  <c:v>0.86666457373710337</c:v>
                </c:pt>
                <c:pt idx="6">
                  <c:v>1.9010554760048504</c:v>
                </c:pt>
                <c:pt idx="7">
                  <c:v>2.2178726882575495</c:v>
                </c:pt>
                <c:pt idx="8">
                  <c:v>2.2584545924397474</c:v>
                </c:pt>
                <c:pt idx="9">
                  <c:v>2.4236268492631408</c:v>
                </c:pt>
                <c:pt idx="10">
                  <c:v>2.4290109105580671</c:v>
                </c:pt>
                <c:pt idx="11">
                  <c:v>2.9178739091331263</c:v>
                </c:pt>
                <c:pt idx="12">
                  <c:v>3.2199999186082788</c:v>
                </c:pt>
                <c:pt idx="13">
                  <c:v>4.0592582773910628</c:v>
                </c:pt>
                <c:pt idx="14">
                  <c:v>4.4368873021382118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BD-4B51-BC50-9FD95F096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27904"/>
        <c:axId val="211795968"/>
      </c:scatterChart>
      <c:valAx>
        <c:axId val="17222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95968"/>
        <c:crosses val="autoZero"/>
        <c:crossBetween val="midCat"/>
      </c:valAx>
      <c:valAx>
        <c:axId val="2117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500062</xdr:colOff>
      <xdr:row>31</xdr:row>
      <xdr:rowOff>61912</xdr:rowOff>
    </xdr:from>
    <xdr:to>
      <xdr:col>22</xdr:col>
      <xdr:colOff>195262</xdr:colOff>
      <xdr:row>45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BB8727F-D431-4E94-9B12-B46FC46C1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16</xdr:row>
      <xdr:rowOff>95250</xdr:rowOff>
    </xdr:from>
    <xdr:to>
      <xdr:col>8</xdr:col>
      <xdr:colOff>400610</xdr:colOff>
      <xdr:row>18</xdr:row>
      <xdr:rowOff>38145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0BEA1D1-A253-4573-A4F7-F9B7FF4C4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3752850"/>
          <a:ext cx="4010585" cy="32389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32</xdr:row>
      <xdr:rowOff>38100</xdr:rowOff>
    </xdr:from>
    <xdr:to>
      <xdr:col>5</xdr:col>
      <xdr:colOff>714585</xdr:colOff>
      <xdr:row>33</xdr:row>
      <xdr:rowOff>152443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27C682E-9C29-46B5-86A8-C2926E8B6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6762750"/>
          <a:ext cx="1505160" cy="3048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210175</xdr:colOff>
      <xdr:row>6</xdr:row>
      <xdr:rowOff>28667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E4D1FA4F-B2C4-4848-8F9E-9E3EF3DF5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0" y="1028700"/>
          <a:ext cx="4477375" cy="65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zoomScale="160" zoomScaleNormal="160" workbookViewId="0">
      <selection activeCell="D3" sqref="D3"/>
    </sheetView>
  </sheetViews>
  <sheetFormatPr defaultRowHeight="15" x14ac:dyDescent="0.25"/>
  <cols>
    <col min="9" max="9" width="13.85546875" bestFit="1" customWidth="1"/>
    <col min="12" max="12" width="12" bestFit="1" customWidth="1"/>
  </cols>
  <sheetData>
    <row r="1" spans="1:23" ht="48" thickBot="1" x14ac:dyDescent="0.3">
      <c r="A1" s="1"/>
      <c r="B1" s="2" t="s">
        <v>0</v>
      </c>
      <c r="C1" s="2" t="s">
        <v>1</v>
      </c>
    </row>
    <row r="2" spans="1:23" ht="16.5" thickBot="1" x14ac:dyDescent="0.3">
      <c r="A2" s="3">
        <v>1</v>
      </c>
      <c r="B2" s="4">
        <v>3.2</v>
      </c>
      <c r="C2" s="4">
        <v>89</v>
      </c>
      <c r="E2" t="s">
        <v>2</v>
      </c>
      <c r="F2" t="s">
        <v>3</v>
      </c>
    </row>
    <row r="3" spans="1:23" ht="16.5" thickBot="1" x14ac:dyDescent="0.3">
      <c r="A3" s="3">
        <v>2</v>
      </c>
      <c r="B3" s="4">
        <v>1.8</v>
      </c>
      <c r="C3" s="4">
        <v>75</v>
      </c>
      <c r="F3" t="s">
        <v>4</v>
      </c>
      <c r="G3">
        <f>AVERAGE(B$2:B$16)</f>
        <v>2.8733333333333331</v>
      </c>
      <c r="I3">
        <f t="array" ref="I3:J3">TRANSPOSE(G3:G4)</f>
        <v>2.8733333333333331</v>
      </c>
      <c r="J3">
        <v>85.466666666666669</v>
      </c>
    </row>
    <row r="4" spans="1:23" ht="16.5" thickBot="1" x14ac:dyDescent="0.3">
      <c r="A4" s="3">
        <v>3</v>
      </c>
      <c r="B4" s="4">
        <v>2.6</v>
      </c>
      <c r="C4" s="4">
        <v>92</v>
      </c>
      <c r="F4" t="s">
        <v>5</v>
      </c>
      <c r="G4">
        <f>AVERAGE(C$2:C$16)</f>
        <v>85.466666666666669</v>
      </c>
    </row>
    <row r="5" spans="1:23" ht="16.5" thickBot="1" x14ac:dyDescent="0.3">
      <c r="A5" s="3">
        <v>4</v>
      </c>
      <c r="B5" s="4">
        <v>4</v>
      </c>
      <c r="C5" s="4">
        <v>90</v>
      </c>
    </row>
    <row r="6" spans="1:23" ht="16.5" thickBot="1" x14ac:dyDescent="0.3">
      <c r="A6" s="3">
        <v>5</v>
      </c>
      <c r="B6" s="4">
        <v>1.2</v>
      </c>
      <c r="C6" s="4">
        <v>70</v>
      </c>
      <c r="E6" t="s">
        <v>6</v>
      </c>
      <c r="F6" t="s">
        <v>7</v>
      </c>
    </row>
    <row r="7" spans="1:23" ht="16.5" thickBot="1" x14ac:dyDescent="0.3">
      <c r="A7" s="3">
        <v>6</v>
      </c>
      <c r="B7" s="4">
        <v>1.6</v>
      </c>
      <c r="C7" s="4">
        <v>75</v>
      </c>
      <c r="F7" s="17" t="s">
        <v>8</v>
      </c>
      <c r="G7">
        <f>_xlfn.VAR.S(B2:B16)</f>
        <v>0.67923809523809708</v>
      </c>
      <c r="H7">
        <f>G8</f>
        <v>4.9419047619047616</v>
      </c>
      <c r="J7">
        <f t="array" ref="J7:K8">MINVERSE(G7:H8)</f>
        <v>3.0086443804550447</v>
      </c>
      <c r="K7">
        <v>-0.2111707789825677</v>
      </c>
    </row>
    <row r="8" spans="1:23" ht="16.5" thickBot="1" x14ac:dyDescent="0.3">
      <c r="A8" s="3">
        <v>7</v>
      </c>
      <c r="B8" s="4">
        <v>2.4</v>
      </c>
      <c r="C8" s="4">
        <v>82</v>
      </c>
      <c r="F8" s="17"/>
      <c r="G8">
        <f>_xlfn.COVARIANCE.S(B2:B16,C2:C16)</f>
        <v>4.9419047619047616</v>
      </c>
      <c r="H8">
        <f>_xlfn.VAR.S(C2:C16)</f>
        <v>70.409523809523805</v>
      </c>
      <c r="J8">
        <v>-0.21117077898256767</v>
      </c>
      <c r="K8">
        <v>2.9024282052489431E-2</v>
      </c>
    </row>
    <row r="9" spans="1:23" ht="16.5" thickBot="1" x14ac:dyDescent="0.3">
      <c r="A9" s="3">
        <v>8</v>
      </c>
      <c r="B9" s="4">
        <v>2.8</v>
      </c>
      <c r="C9" s="4">
        <v>83</v>
      </c>
    </row>
    <row r="10" spans="1:23" ht="16.5" thickBot="1" x14ac:dyDescent="0.3">
      <c r="A10" s="3">
        <v>9</v>
      </c>
      <c r="B10" s="4">
        <v>2.9</v>
      </c>
      <c r="C10" s="4">
        <v>90</v>
      </c>
      <c r="F10" s="5" t="s">
        <v>9</v>
      </c>
      <c r="G10">
        <f t="array" ref="G10:H11">MINVERSE(G7:H8)</f>
        <v>3.0086443804550447</v>
      </c>
      <c r="H10">
        <v>-0.2111707789825677</v>
      </c>
    </row>
    <row r="11" spans="1:23" ht="16.5" thickBot="1" x14ac:dyDescent="0.3">
      <c r="A11" s="3">
        <v>10</v>
      </c>
      <c r="B11" s="4">
        <v>3</v>
      </c>
      <c r="C11" s="4">
        <v>85</v>
      </c>
      <c r="F11" s="5"/>
      <c r="G11">
        <v>-0.21117077898256767</v>
      </c>
      <c r="H11">
        <v>2.9024282052489431E-2</v>
      </c>
    </row>
    <row r="12" spans="1:23" ht="16.5" thickBot="1" x14ac:dyDescent="0.3">
      <c r="A12" s="3">
        <v>11</v>
      </c>
      <c r="B12" s="4">
        <v>3.3</v>
      </c>
      <c r="C12" s="4">
        <v>100</v>
      </c>
    </row>
    <row r="13" spans="1:23" ht="16.5" thickBot="1" x14ac:dyDescent="0.3">
      <c r="A13" s="3">
        <v>12</v>
      </c>
      <c r="B13" s="4">
        <v>3.4</v>
      </c>
      <c r="C13" s="4">
        <v>80</v>
      </c>
      <c r="E13" t="s">
        <v>10</v>
      </c>
      <c r="F13" t="s">
        <v>45</v>
      </c>
      <c r="I13" t="s">
        <v>12</v>
      </c>
    </row>
    <row r="14" spans="1:23" ht="16.5" thickBot="1" x14ac:dyDescent="0.3">
      <c r="A14" s="3">
        <v>13</v>
      </c>
      <c r="B14" s="4">
        <v>3.5</v>
      </c>
      <c r="C14" s="4">
        <v>98</v>
      </c>
      <c r="F14">
        <f>B2-$G$3</f>
        <v>0.3266666666666671</v>
      </c>
      <c r="G14">
        <f>C2-$G$4</f>
        <v>3.5333333333333314</v>
      </c>
      <c r="I14">
        <f t="array" ref="I14:W15">TRANSPOSE(F14:G28)</f>
        <v>0.3266666666666671</v>
      </c>
      <c r="J14">
        <v>-1.073333333333333</v>
      </c>
      <c r="K14">
        <v>-0.27333333333333298</v>
      </c>
      <c r="L14">
        <v>1.1266666666666669</v>
      </c>
      <c r="M14">
        <v>-1.6733333333333331</v>
      </c>
      <c r="N14">
        <v>-1.273333333333333</v>
      </c>
      <c r="O14">
        <v>-0.47333333333333316</v>
      </c>
      <c r="P14">
        <v>-7.333333333333325E-2</v>
      </c>
      <c r="Q14">
        <v>2.6666666666666838E-2</v>
      </c>
      <c r="R14">
        <v>0.12666666666666693</v>
      </c>
      <c r="S14">
        <v>0.42666666666666675</v>
      </c>
      <c r="T14">
        <v>0.52666666666666684</v>
      </c>
      <c r="U14">
        <v>0.62666666666666693</v>
      </c>
      <c r="V14">
        <v>0.72666666666666702</v>
      </c>
      <c r="W14">
        <v>0.92666666666666675</v>
      </c>
    </row>
    <row r="15" spans="1:23" ht="16.5" thickBot="1" x14ac:dyDescent="0.3">
      <c r="A15" s="3">
        <v>14</v>
      </c>
      <c r="B15" s="4">
        <v>3.6</v>
      </c>
      <c r="C15" s="4">
        <v>89</v>
      </c>
      <c r="F15">
        <f>B3-$G$3</f>
        <v>-1.073333333333333</v>
      </c>
      <c r="G15">
        <f t="shared" ref="G15:G28" si="0">C3-$G$4</f>
        <v>-10.466666666666669</v>
      </c>
      <c r="I15">
        <v>3.5333333333333314</v>
      </c>
      <c r="J15">
        <v>-10.466666666666669</v>
      </c>
      <c r="K15">
        <v>6.5333333333333314</v>
      </c>
      <c r="L15">
        <v>4.5333333333333314</v>
      </c>
      <c r="M15">
        <v>-15.466666666666669</v>
      </c>
      <c r="N15">
        <v>-10.466666666666669</v>
      </c>
      <c r="O15">
        <v>-3.4666666666666686</v>
      </c>
      <c r="P15">
        <v>-2.4666666666666686</v>
      </c>
      <c r="Q15">
        <v>4.5333333333333314</v>
      </c>
      <c r="R15">
        <v>-0.46666666666666856</v>
      </c>
      <c r="S15">
        <v>14.533333333333331</v>
      </c>
      <c r="T15">
        <v>-5.4666666666666686</v>
      </c>
      <c r="U15">
        <v>12.533333333333331</v>
      </c>
      <c r="V15">
        <v>3.5333333333333314</v>
      </c>
      <c r="W15">
        <v>-1.4666666666666686</v>
      </c>
    </row>
    <row r="16" spans="1:23" ht="16.5" thickBot="1" x14ac:dyDescent="0.3">
      <c r="A16" s="3">
        <v>15</v>
      </c>
      <c r="B16" s="4">
        <v>3.8</v>
      </c>
      <c r="C16" s="4">
        <v>84</v>
      </c>
      <c r="F16">
        <f t="shared" ref="F16:F28" si="1">B4-$G$3</f>
        <v>-0.27333333333333298</v>
      </c>
      <c r="G16">
        <f t="shared" si="0"/>
        <v>6.5333333333333314</v>
      </c>
    </row>
    <row r="17" spans="6:14" x14ac:dyDescent="0.25">
      <c r="F17">
        <f t="shared" si="1"/>
        <v>1.1266666666666669</v>
      </c>
      <c r="G17">
        <f t="shared" si="0"/>
        <v>4.5333333333333314</v>
      </c>
    </row>
    <row r="18" spans="6:14" x14ac:dyDescent="0.25">
      <c r="F18">
        <f t="shared" si="1"/>
        <v>-1.6733333333333331</v>
      </c>
      <c r="G18">
        <f t="shared" si="0"/>
        <v>-15.466666666666669</v>
      </c>
    </row>
    <row r="19" spans="6:14" x14ac:dyDescent="0.25">
      <c r="F19">
        <f t="shared" si="1"/>
        <v>-1.273333333333333</v>
      </c>
      <c r="G19">
        <f t="shared" si="0"/>
        <v>-10.466666666666669</v>
      </c>
    </row>
    <row r="20" spans="6:14" x14ac:dyDescent="0.25">
      <c r="F20">
        <f t="shared" si="1"/>
        <v>-0.47333333333333316</v>
      </c>
      <c r="G20">
        <f t="shared" si="0"/>
        <v>-3.4666666666666686</v>
      </c>
    </row>
    <row r="21" spans="6:14" x14ac:dyDescent="0.25">
      <c r="F21">
        <f t="shared" si="1"/>
        <v>-7.333333333333325E-2</v>
      </c>
      <c r="G21">
        <f t="shared" si="0"/>
        <v>-2.4666666666666686</v>
      </c>
    </row>
    <row r="22" spans="6:14" x14ac:dyDescent="0.25">
      <c r="F22">
        <f t="shared" si="1"/>
        <v>2.6666666666666838E-2</v>
      </c>
      <c r="G22">
        <f t="shared" si="0"/>
        <v>4.5333333333333314</v>
      </c>
    </row>
    <row r="23" spans="6:14" x14ac:dyDescent="0.25">
      <c r="F23">
        <f t="shared" si="1"/>
        <v>0.12666666666666693</v>
      </c>
      <c r="G23">
        <f t="shared" si="0"/>
        <v>-0.46666666666666856</v>
      </c>
    </row>
    <row r="24" spans="6:14" x14ac:dyDescent="0.25">
      <c r="F24">
        <f t="shared" si="1"/>
        <v>0.42666666666666675</v>
      </c>
      <c r="G24">
        <f t="shared" si="0"/>
        <v>14.533333333333331</v>
      </c>
    </row>
    <row r="25" spans="6:14" x14ac:dyDescent="0.25">
      <c r="F25">
        <f t="shared" si="1"/>
        <v>0.52666666666666684</v>
      </c>
      <c r="G25">
        <f t="shared" si="0"/>
        <v>-5.4666666666666686</v>
      </c>
    </row>
    <row r="26" spans="6:14" x14ac:dyDescent="0.25">
      <c r="F26">
        <f t="shared" si="1"/>
        <v>0.62666666666666693</v>
      </c>
      <c r="G26">
        <f t="shared" si="0"/>
        <v>12.533333333333331</v>
      </c>
    </row>
    <row r="27" spans="6:14" x14ac:dyDescent="0.25">
      <c r="F27">
        <f t="shared" si="1"/>
        <v>0.72666666666666702</v>
      </c>
      <c r="G27">
        <f t="shared" si="0"/>
        <v>3.5333333333333314</v>
      </c>
    </row>
    <row r="28" spans="6:14" x14ac:dyDescent="0.25">
      <c r="F28">
        <f t="shared" si="1"/>
        <v>0.92666666666666675</v>
      </c>
      <c r="G28">
        <f t="shared" si="0"/>
        <v>-1.4666666666666686</v>
      </c>
    </row>
    <row r="30" spans="6:14" x14ac:dyDescent="0.25">
      <c r="F30" t="s">
        <v>11</v>
      </c>
    </row>
    <row r="31" spans="6:14" x14ac:dyDescent="0.25">
      <c r="F31" s="18" t="s">
        <v>13</v>
      </c>
      <c r="G31" s="18"/>
      <c r="H31" t="s">
        <v>14</v>
      </c>
      <c r="I31" t="s">
        <v>15</v>
      </c>
      <c r="J31" t="s">
        <v>16</v>
      </c>
      <c r="K31" t="s">
        <v>17</v>
      </c>
      <c r="L31" t="s">
        <v>18</v>
      </c>
      <c r="M31" t="s">
        <v>19</v>
      </c>
      <c r="N31" t="s">
        <v>14</v>
      </c>
    </row>
    <row r="32" spans="6:14" x14ac:dyDescent="0.25">
      <c r="F32">
        <f t="array" ref="F32:G46">MMULT(F14:G28,G10:H11)</f>
        <v>0.23668707854357718</v>
      </c>
      <c r="G32">
        <v>3.3570008784490402E-2</v>
      </c>
      <c r="H32">
        <f t="array" ref="H32">MMULT($F32:$G32,I$14:I$15)</f>
        <v>0.19593181002943466</v>
      </c>
      <c r="I32">
        <v>7.9557950022004817E-2</v>
      </c>
      <c r="J32">
        <v>1</v>
      </c>
      <c r="K32">
        <f>(J32-0.5)/15</f>
        <v>3.3333333333333333E-2</v>
      </c>
      <c r="L32" s="6">
        <f>_xlfn.CHISQ.INV(K32,2)</f>
        <v>6.7803103351362692E-2</v>
      </c>
      <c r="M32" s="6">
        <v>6.7803103351362692E-2</v>
      </c>
      <c r="N32">
        <v>7.9557950022004817E-2</v>
      </c>
    </row>
    <row r="33" spans="6:14" x14ac:dyDescent="0.25">
      <c r="F33">
        <v>-1.0190241483375382</v>
      </c>
      <c r="G33">
        <v>-7.713084937476683E-2</v>
      </c>
      <c r="H33">
        <f>MMULT($F33:$G33,J$14:J$15)</f>
        <v>1.9010554760048504</v>
      </c>
      <c r="I33">
        <v>0.11637955742678971</v>
      </c>
      <c r="J33">
        <v>2</v>
      </c>
      <c r="K33">
        <f t="shared" ref="K33:K46" si="2">(J33-0.5)/15</f>
        <v>0.1</v>
      </c>
      <c r="L33" s="6">
        <f t="shared" ref="L33:L46" si="3">_xlfn.CHISQ.INV(K33,2)</f>
        <v>0.21072103131565262</v>
      </c>
      <c r="M33" s="6">
        <v>0.21072103131565262</v>
      </c>
      <c r="N33">
        <v>0.11637955742678971</v>
      </c>
    </row>
    <row r="34" spans="6:14" x14ac:dyDescent="0.25">
      <c r="F34">
        <v>-2.2020118866771528</v>
      </c>
      <c r="G34">
        <v>0.24734532233149933</v>
      </c>
      <c r="H34">
        <f>MMULT($F34:$G34,K$14:K$15)</f>
        <v>2.2178726882575495</v>
      </c>
      <c r="I34">
        <v>0.19593181002943466</v>
      </c>
      <c r="J34">
        <v>3</v>
      </c>
      <c r="K34">
        <f t="shared" si="2"/>
        <v>0.16666666666666666</v>
      </c>
      <c r="L34" s="6">
        <f t="shared" si="3"/>
        <v>0.36464311358790924</v>
      </c>
      <c r="M34" s="6">
        <v>0.36464311358790924</v>
      </c>
      <c r="N34">
        <v>0.19593181002943466</v>
      </c>
    </row>
    <row r="35" spans="6:14" x14ac:dyDescent="0.25">
      <c r="F35">
        <v>2.4324318039250445</v>
      </c>
      <c r="G35">
        <v>-0.10634233234907428</v>
      </c>
      <c r="H35">
        <f>MMULT($F35:$G35,L$14:L$15)</f>
        <v>2.2584545924397474</v>
      </c>
      <c r="I35">
        <v>0.32986186083529861</v>
      </c>
      <c r="J35">
        <v>4</v>
      </c>
      <c r="K35">
        <f t="shared" si="2"/>
        <v>0.23333333333333334</v>
      </c>
      <c r="L35" s="6">
        <f t="shared" si="3"/>
        <v>0.53140633146601135</v>
      </c>
      <c r="M35" s="6">
        <v>0.53140633146601135</v>
      </c>
      <c r="N35">
        <v>0.32986186083529861</v>
      </c>
    </row>
    <row r="36" spans="6:14" x14ac:dyDescent="0.25">
      <c r="F36">
        <v>-1.7683568816977275</v>
      </c>
      <c r="G36">
        <v>-9.5549792247673349E-2</v>
      </c>
      <c r="H36">
        <f>MMULT($F36:$G36,M$14:M$15)</f>
        <v>4.4368873021382118</v>
      </c>
      <c r="I36">
        <v>0.5475643241552538</v>
      </c>
      <c r="J36">
        <v>5</v>
      </c>
      <c r="K36">
        <f t="shared" si="2"/>
        <v>0.3</v>
      </c>
      <c r="L36" s="6">
        <f t="shared" si="3"/>
        <v>0.71334988787746478</v>
      </c>
      <c r="M36" s="6">
        <v>0.71334988787746478</v>
      </c>
      <c r="N36">
        <v>0.5475643241552538</v>
      </c>
    </row>
    <row r="37" spans="6:14" x14ac:dyDescent="0.25">
      <c r="F37">
        <v>-1.6207530244285469</v>
      </c>
      <c r="G37">
        <v>-3.4896693578253313E-2</v>
      </c>
      <c r="H37">
        <f>MMULT($F37:$G37,N$14:N$15)</f>
        <v>2.4290109105580671</v>
      </c>
      <c r="I37">
        <v>0.86666457373710337</v>
      </c>
      <c r="J37">
        <v>6</v>
      </c>
      <c r="K37">
        <f t="shared" si="2"/>
        <v>0.36666666666666664</v>
      </c>
      <c r="L37" s="6">
        <f t="shared" si="3"/>
        <v>0.91351680499142984</v>
      </c>
      <c r="M37" s="6">
        <v>0.91351680499142984</v>
      </c>
      <c r="N37">
        <v>0.86666457373710337</v>
      </c>
    </row>
    <row r="38" spans="6:14" x14ac:dyDescent="0.25">
      <c r="F38">
        <v>-0.69203297294248556</v>
      </c>
      <c r="G38">
        <v>-6.6334239688141394E-4</v>
      </c>
      <c r="H38">
        <f>MMULT($F38:$G38,O$14:O$15)</f>
        <v>0.32986186083529861</v>
      </c>
      <c r="I38">
        <v>1.9010554760048504</v>
      </c>
      <c r="J38">
        <v>7</v>
      </c>
      <c r="K38">
        <f t="shared" si="2"/>
        <v>0.43333333333333335</v>
      </c>
      <c r="L38" s="6">
        <f t="shared" si="3"/>
        <v>1.1359680752118786</v>
      </c>
      <c r="M38" s="6">
        <v>1.1359680752118786</v>
      </c>
      <c r="N38">
        <v>1.9010554760048504</v>
      </c>
    </row>
    <row r="39" spans="6:14" x14ac:dyDescent="0.25">
      <c r="F39">
        <v>0.30025400025696436</v>
      </c>
      <c r="G39">
        <v>-5.6107371937419041E-2</v>
      </c>
      <c r="H39">
        <f>MMULT($F39:$G39,P$14:P$15)</f>
        <v>0.11637955742678971</v>
      </c>
      <c r="I39">
        <v>2.2178726882575495</v>
      </c>
      <c r="J39">
        <v>8</v>
      </c>
      <c r="K39">
        <f t="shared" si="2"/>
        <v>0.5</v>
      </c>
      <c r="L39" s="6">
        <f t="shared" si="3"/>
        <v>1.3862943611198906</v>
      </c>
      <c r="M39" s="6">
        <v>1.3862943611198906</v>
      </c>
      <c r="N39">
        <v>2.2178726882575495</v>
      </c>
    </row>
    <row r="40" spans="6:14" x14ac:dyDescent="0.25">
      <c r="F40">
        <v>-0.87707701457550469</v>
      </c>
      <c r="G40">
        <v>0.1259455245317502</v>
      </c>
      <c r="H40">
        <f>MMULT($F40:$G40,Q$14:Q$15)</f>
        <v>0.5475643241552538</v>
      </c>
      <c r="I40">
        <v>2.2584545924397474</v>
      </c>
      <c r="J40">
        <v>9</v>
      </c>
      <c r="K40">
        <f t="shared" si="2"/>
        <v>0.56666666666666665</v>
      </c>
      <c r="L40" s="6">
        <f t="shared" si="3"/>
        <v>1.6724960484012372</v>
      </c>
      <c r="M40" s="6">
        <v>1.6724960484012372</v>
      </c>
      <c r="N40">
        <v>2.2584545924397474</v>
      </c>
    </row>
    <row r="41" spans="6:14" x14ac:dyDescent="0.25">
      <c r="F41">
        <v>0.47964131838283841</v>
      </c>
      <c r="G41">
        <v>-4.0292963628953751E-2</v>
      </c>
      <c r="H41">
        <f>MMULT($F41:$G41,R$14:R$15)</f>
        <v>7.9557950022004817E-2</v>
      </c>
      <c r="I41">
        <v>2.4236268492631408</v>
      </c>
      <c r="J41">
        <v>10</v>
      </c>
      <c r="K41">
        <f t="shared" si="2"/>
        <v>0.6333333333333333</v>
      </c>
      <c r="L41" s="6">
        <f t="shared" si="3"/>
        <v>2.0066042177275696</v>
      </c>
      <c r="M41" s="6">
        <v>2.0066042177275696</v>
      </c>
      <c r="N41">
        <v>2.4236268492631408</v>
      </c>
    </row>
    <row r="42" spans="6:14" x14ac:dyDescent="0.25">
      <c r="F42">
        <v>-1.7853270522191635</v>
      </c>
      <c r="G42">
        <v>0.33172003346361745</v>
      </c>
      <c r="H42">
        <f>MMULT($F42:$G42,S$14:S$15)</f>
        <v>4.0592582773910628</v>
      </c>
      <c r="I42">
        <v>2.4290109105580671</v>
      </c>
      <c r="J42">
        <v>11</v>
      </c>
      <c r="K42">
        <f t="shared" si="2"/>
        <v>0.7</v>
      </c>
      <c r="L42" s="6">
        <f t="shared" si="3"/>
        <v>2.4079456086518718</v>
      </c>
      <c r="M42" s="6">
        <v>2.4079456086518718</v>
      </c>
      <c r="N42">
        <v>2.4290109105580671</v>
      </c>
    </row>
    <row r="43" spans="6:14" x14ac:dyDescent="0.25">
      <c r="F43">
        <v>2.7389529654776945</v>
      </c>
      <c r="G43">
        <v>-0.26988268548442795</v>
      </c>
      <c r="H43">
        <f>MMULT($F43:$G43,T$14:T$15)</f>
        <v>2.9178739091331263</v>
      </c>
      <c r="I43">
        <v>2.9178739091331263</v>
      </c>
      <c r="J43">
        <v>12</v>
      </c>
      <c r="K43">
        <f t="shared" si="2"/>
        <v>0.76666666666666672</v>
      </c>
      <c r="L43" s="6">
        <f t="shared" si="3"/>
        <v>2.9105744652136845</v>
      </c>
      <c r="M43" s="6">
        <v>2.9105744652136845</v>
      </c>
      <c r="N43">
        <v>2.9178739091331263</v>
      </c>
    </row>
    <row r="44" spans="6:14" x14ac:dyDescent="0.25">
      <c r="F44">
        <v>-0.76125661816301893</v>
      </c>
      <c r="G44">
        <v>0.23143731356212499</v>
      </c>
      <c r="H44">
        <f>MMULT($F44:$G44,U$14:U$15)</f>
        <v>2.4236268492631408</v>
      </c>
      <c r="I44">
        <v>3.2199999186082788</v>
      </c>
      <c r="J44">
        <v>13</v>
      </c>
      <c r="K44">
        <f t="shared" si="2"/>
        <v>0.83333333333333337</v>
      </c>
      <c r="L44" s="6">
        <f t="shared" si="3"/>
        <v>3.5835189384561104</v>
      </c>
      <c r="M44" s="6">
        <v>3.5835189384561104</v>
      </c>
      <c r="N44">
        <v>3.2199999186082788</v>
      </c>
    </row>
    <row r="45" spans="6:14" x14ac:dyDescent="0.25">
      <c r="F45">
        <v>1.4401448307255951</v>
      </c>
      <c r="G45">
        <v>-5.0898302808536661E-2</v>
      </c>
      <c r="H45">
        <f>MMULT($F45:$G45,V$14:V$15)</f>
        <v>0.86666457373710337</v>
      </c>
      <c r="I45">
        <v>4.0592582773910628</v>
      </c>
      <c r="J45">
        <v>14</v>
      </c>
      <c r="K45">
        <f t="shared" si="2"/>
        <v>0.9</v>
      </c>
      <c r="L45" s="6">
        <f t="shared" si="3"/>
        <v>4.6051701859880918</v>
      </c>
      <c r="M45" s="6">
        <v>4.6051701859880918</v>
      </c>
      <c r="N45">
        <v>4.0592582773910628</v>
      </c>
    </row>
    <row r="46" spans="6:14" x14ac:dyDescent="0.25">
      <c r="F46">
        <v>3.0977276017294413</v>
      </c>
      <c r="G46">
        <v>-0.2382538688674973</v>
      </c>
      <c r="H46">
        <f t="array" ref="H46">MMULT($F46:$G46,W$14:W$15)</f>
        <v>3.2199999186082788</v>
      </c>
      <c r="I46">
        <v>4.4368873021382118</v>
      </c>
      <c r="J46">
        <v>15</v>
      </c>
      <c r="K46">
        <f t="shared" si="2"/>
        <v>0.96666666666666667</v>
      </c>
      <c r="L46" s="6">
        <f t="shared" si="3"/>
        <v>6.8023947633243109</v>
      </c>
      <c r="M46" s="6">
        <v>6.8023947633243109</v>
      </c>
      <c r="N46">
        <v>4.4368873021382118</v>
      </c>
    </row>
  </sheetData>
  <sortState ref="M32:M46">
    <sortCondition ref="M32"/>
  </sortState>
  <mergeCells count="2">
    <mergeCell ref="F7:F8"/>
    <mergeCell ref="F31:G3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E1" zoomScale="145" zoomScaleNormal="145" workbookViewId="0">
      <selection activeCell="O11" sqref="O11"/>
    </sheetView>
  </sheetViews>
  <sheetFormatPr defaultRowHeight="15" x14ac:dyDescent="0.25"/>
  <cols>
    <col min="5" max="5" width="14.85546875" bestFit="1" customWidth="1"/>
    <col min="6" max="7" width="12.7109375" bestFit="1" customWidth="1"/>
  </cols>
  <sheetData>
    <row r="1" spans="1:15" ht="48" thickBot="1" x14ac:dyDescent="0.3">
      <c r="A1" s="1"/>
      <c r="B1" s="2" t="s">
        <v>20</v>
      </c>
      <c r="C1" s="2" t="s">
        <v>21</v>
      </c>
    </row>
    <row r="2" spans="1:15" ht="16.5" thickBot="1" x14ac:dyDescent="0.3">
      <c r="A2" s="3">
        <v>1</v>
      </c>
      <c r="B2" s="4">
        <v>1500</v>
      </c>
      <c r="C2" s="4">
        <v>1790</v>
      </c>
      <c r="E2" t="s">
        <v>2</v>
      </c>
      <c r="F2" t="s">
        <v>22</v>
      </c>
      <c r="J2" t="s">
        <v>39</v>
      </c>
      <c r="K2" t="s">
        <v>40</v>
      </c>
    </row>
    <row r="3" spans="1:15" ht="16.5" thickBot="1" x14ac:dyDescent="0.3">
      <c r="A3" s="3">
        <v>2</v>
      </c>
      <c r="B3" s="4">
        <v>2300</v>
      </c>
      <c r="C3" s="4">
        <v>2390</v>
      </c>
      <c r="F3" t="s">
        <v>23</v>
      </c>
      <c r="G3">
        <f>AVERAGE(B2:B11)</f>
        <v>2407</v>
      </c>
      <c r="H3">
        <f>AVERAGE(C2:C11)</f>
        <v>2680</v>
      </c>
    </row>
    <row r="4" spans="1:15" ht="16.5" thickBot="1" x14ac:dyDescent="0.3">
      <c r="A4" s="3">
        <v>3</v>
      </c>
      <c r="B4" s="4">
        <v>1870</v>
      </c>
      <c r="C4" s="4">
        <v>2150</v>
      </c>
    </row>
    <row r="5" spans="1:15" ht="16.5" thickBot="1" x14ac:dyDescent="0.3">
      <c r="A5" s="3">
        <v>4</v>
      </c>
      <c r="B5" s="4">
        <v>1680</v>
      </c>
      <c r="C5" s="4">
        <v>2400</v>
      </c>
      <c r="F5" t="s">
        <v>24</v>
      </c>
      <c r="G5">
        <f t="array" ref="G5:G6">TRANSPOSE(G3:H3)</f>
        <v>2407</v>
      </c>
    </row>
    <row r="6" spans="1:15" ht="16.5" thickBot="1" x14ac:dyDescent="0.3">
      <c r="A6" s="3">
        <v>5</v>
      </c>
      <c r="B6" s="4">
        <v>1720</v>
      </c>
      <c r="C6" s="4">
        <v>1500</v>
      </c>
      <c r="G6">
        <v>2680</v>
      </c>
    </row>
    <row r="7" spans="1:15" ht="16.5" thickBot="1" x14ac:dyDescent="0.3">
      <c r="A7" s="3">
        <v>6</v>
      </c>
      <c r="B7" s="4">
        <v>3960</v>
      </c>
      <c r="C7" s="4">
        <v>4130</v>
      </c>
    </row>
    <row r="8" spans="1:15" ht="16.5" thickBot="1" x14ac:dyDescent="0.3">
      <c r="A8" s="3">
        <v>7</v>
      </c>
      <c r="B8" s="4">
        <v>2340</v>
      </c>
      <c r="C8" s="4">
        <v>2690</v>
      </c>
      <c r="F8" t="s">
        <v>25</v>
      </c>
      <c r="K8" t="s">
        <v>43</v>
      </c>
      <c r="N8" t="s">
        <v>44</v>
      </c>
    </row>
    <row r="9" spans="1:15" ht="16.5" thickBot="1" x14ac:dyDescent="0.3">
      <c r="A9" s="3">
        <v>8</v>
      </c>
      <c r="B9" s="4">
        <v>1980</v>
      </c>
      <c r="C9" s="4">
        <v>2530</v>
      </c>
      <c r="F9" t="s">
        <v>8</v>
      </c>
      <c r="G9">
        <f t="array" ref="G9">_xlfn.VAR.S(B2:B11)</f>
        <v>777645.5555555555</v>
      </c>
      <c r="H9">
        <f t="array" ref="H9">_xlfn.COVARIANCE.S(B2:B11,C2:C11)</f>
        <v>739655.5555555555</v>
      </c>
      <c r="K9" t="s">
        <v>41</v>
      </c>
      <c r="L9">
        <f>G5-SQRT(E37)*((SQRT(G9)/SQRT(B13)))</f>
        <v>1523.717987018817</v>
      </c>
      <c r="N9" t="s">
        <v>41</v>
      </c>
      <c r="O9">
        <f>G6-SQRT(E37)*((SQRT(H10)/SQRT(B13)))</f>
        <v>1803.7509728021473</v>
      </c>
    </row>
    <row r="10" spans="1:15" ht="16.5" thickBot="1" x14ac:dyDescent="0.3">
      <c r="A10" s="3">
        <v>9</v>
      </c>
      <c r="B10" s="4">
        <v>3840</v>
      </c>
      <c r="C10" s="4">
        <v>4060</v>
      </c>
      <c r="G10">
        <f>H9</f>
        <v>739655.5555555555</v>
      </c>
      <c r="H10">
        <f t="array" ref="H10">_xlfn.VAR.S(C2:C11)</f>
        <v>765311.11111111112</v>
      </c>
      <c r="K10" t="s">
        <v>42</v>
      </c>
      <c r="L10">
        <f>G5+SQRT(E37)*((SQRT(G9)/SQRT(B13)))</f>
        <v>3290.282012981183</v>
      </c>
      <c r="N10" t="s">
        <v>42</v>
      </c>
      <c r="O10">
        <f>G6+SQRT(E37)*((SQRT(H10)/SQRT(B13)))</f>
        <v>3556.2490271978527</v>
      </c>
    </row>
    <row r="11" spans="1:15" ht="16.5" thickBot="1" x14ac:dyDescent="0.3">
      <c r="A11" s="3">
        <v>10</v>
      </c>
      <c r="B11" s="4">
        <v>2880</v>
      </c>
      <c r="C11" s="4">
        <v>3160</v>
      </c>
    </row>
    <row r="12" spans="1:15" x14ac:dyDescent="0.25">
      <c r="E12" t="s">
        <v>6</v>
      </c>
      <c r="F12" t="s">
        <v>26</v>
      </c>
    </row>
    <row r="13" spans="1:15" ht="15.75" x14ac:dyDescent="0.25">
      <c r="A13" t="s">
        <v>31</v>
      </c>
      <c r="B13" s="7">
        <v>10</v>
      </c>
      <c r="F13" t="s">
        <v>27</v>
      </c>
      <c r="G13" t="s">
        <v>28</v>
      </c>
      <c r="H13">
        <v>2350</v>
      </c>
    </row>
    <row r="14" spans="1:15" ht="15.75" x14ac:dyDescent="0.25">
      <c r="A14" t="s">
        <v>32</v>
      </c>
      <c r="B14" s="7">
        <v>2</v>
      </c>
      <c r="H14">
        <v>2700</v>
      </c>
    </row>
    <row r="15" spans="1:15" x14ac:dyDescent="0.25">
      <c r="F15" t="s">
        <v>29</v>
      </c>
      <c r="G15" t="s">
        <v>30</v>
      </c>
      <c r="H15">
        <v>2350</v>
      </c>
    </row>
    <row r="16" spans="1:15" x14ac:dyDescent="0.25">
      <c r="H16">
        <v>2700</v>
      </c>
    </row>
    <row r="21" spans="5:9" x14ac:dyDescent="0.25">
      <c r="E21" t="s">
        <v>33</v>
      </c>
      <c r="F21">
        <f>G5-H13</f>
        <v>57</v>
      </c>
      <c r="H21" t="s">
        <v>34</v>
      </c>
    </row>
    <row r="22" spans="5:9" x14ac:dyDescent="0.25">
      <c r="F22">
        <f>G6-H14</f>
        <v>-20</v>
      </c>
      <c r="H22">
        <f t="array" ref="H22:I22">TRANSPOSE(F21:F22)</f>
        <v>57</v>
      </c>
      <c r="I22">
        <v>-20</v>
      </c>
    </row>
    <row r="24" spans="5:9" x14ac:dyDescent="0.25">
      <c r="E24" t="s">
        <v>35</v>
      </c>
      <c r="F24">
        <f t="array" ref="F24:G24">MMULT(B13,H22:I22)</f>
        <v>570</v>
      </c>
      <c r="G24">
        <v>-200</v>
      </c>
    </row>
    <row r="26" spans="5:9" x14ac:dyDescent="0.25">
      <c r="E26" t="s">
        <v>9</v>
      </c>
      <c r="F26">
        <f t="array" ref="F26:G27">MINVERSE(G9:H10)</f>
        <v>1.59272435052325E-5</v>
      </c>
      <c r="G26">
        <v>-1.5393313872351439E-5</v>
      </c>
    </row>
    <row r="27" spans="5:9" x14ac:dyDescent="0.25">
      <c r="F27">
        <v>-1.5393313872351436E-5</v>
      </c>
      <c r="G27">
        <v>1.6183941333496368E-5</v>
      </c>
    </row>
    <row r="29" spans="5:9" x14ac:dyDescent="0.25">
      <c r="E29" t="s">
        <v>36</v>
      </c>
      <c r="F29">
        <f t="array" ref="F29:G29">MMULT(F24:G24,F26:G27)</f>
        <v>1.2157191572452812E-2</v>
      </c>
      <c r="G29">
        <v>-1.2010977173939594E-2</v>
      </c>
    </row>
    <row r="31" spans="5:9" x14ac:dyDescent="0.25">
      <c r="E31" t="s">
        <v>37</v>
      </c>
      <c r="F31" s="16">
        <f t="array" ref="F31">MMULT(F29:G29,F21:F22)</f>
        <v>0.93317946310860211</v>
      </c>
    </row>
    <row r="36" spans="5:5" x14ac:dyDescent="0.25">
      <c r="E36" t="s">
        <v>38</v>
      </c>
    </row>
    <row r="37" spans="5:5" x14ac:dyDescent="0.25">
      <c r="E37">
        <f>((B13-1)*B14/(B13-B14))*_xlfn.F.INV.RT(0.05,B14,B13-B14)</f>
        <v>10.032682741930152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="85" zoomScaleNormal="85" workbookViewId="0">
      <selection activeCell="N26" sqref="N26"/>
    </sheetView>
  </sheetViews>
  <sheetFormatPr defaultRowHeight="15" x14ac:dyDescent="0.25"/>
  <sheetData>
    <row r="1" spans="1:9" x14ac:dyDescent="0.25">
      <c r="A1" s="19" t="s">
        <v>46</v>
      </c>
      <c r="B1" s="20" t="s">
        <v>47</v>
      </c>
      <c r="C1" s="21"/>
      <c r="D1" s="22"/>
      <c r="E1" s="19" t="s">
        <v>48</v>
      </c>
      <c r="F1" s="19"/>
      <c r="G1" s="19"/>
    </row>
    <row r="2" spans="1:9" x14ac:dyDescent="0.25">
      <c r="A2" s="19"/>
      <c r="B2" s="8" t="s">
        <v>49</v>
      </c>
      <c r="C2" s="8" t="s">
        <v>50</v>
      </c>
      <c r="D2" s="8" t="s">
        <v>51</v>
      </c>
      <c r="E2" s="8" t="s">
        <v>49</v>
      </c>
      <c r="F2" s="8" t="s">
        <v>50</v>
      </c>
      <c r="G2" s="8" t="s">
        <v>51</v>
      </c>
      <c r="I2" s="9"/>
    </row>
    <row r="3" spans="1:9" x14ac:dyDescent="0.25">
      <c r="A3" s="8">
        <v>1</v>
      </c>
      <c r="B3" s="8">
        <v>38.4</v>
      </c>
      <c r="C3" s="8">
        <v>73</v>
      </c>
      <c r="D3" s="8">
        <v>13</v>
      </c>
      <c r="E3" s="8">
        <v>40.9</v>
      </c>
      <c r="F3" s="8">
        <v>56</v>
      </c>
      <c r="G3" s="10">
        <v>21</v>
      </c>
    </row>
    <row r="4" spans="1:9" x14ac:dyDescent="0.25">
      <c r="A4" s="8">
        <v>2</v>
      </c>
      <c r="B4" s="8">
        <v>36.799999999999997</v>
      </c>
      <c r="C4" s="8">
        <v>85</v>
      </c>
      <c r="D4" s="8">
        <v>10</v>
      </c>
      <c r="E4" s="8">
        <v>40.6</v>
      </c>
      <c r="F4" s="8">
        <v>64</v>
      </c>
      <c r="G4" s="10">
        <v>24</v>
      </c>
    </row>
    <row r="5" spans="1:9" x14ac:dyDescent="0.25">
      <c r="A5" s="8">
        <v>3</v>
      </c>
      <c r="B5" s="8">
        <v>40</v>
      </c>
      <c r="C5" s="8">
        <v>58</v>
      </c>
      <c r="D5" s="8">
        <v>20</v>
      </c>
      <c r="E5" s="8">
        <v>37.299999999999997</v>
      </c>
      <c r="F5" s="8">
        <v>75</v>
      </c>
      <c r="G5" s="10">
        <v>15</v>
      </c>
    </row>
    <row r="6" spans="1:9" x14ac:dyDescent="0.25">
      <c r="A6" s="8">
        <v>4</v>
      </c>
      <c r="B6" s="8">
        <v>39.799999999999997</v>
      </c>
      <c r="C6" s="8">
        <v>80</v>
      </c>
      <c r="D6" s="8">
        <v>26</v>
      </c>
      <c r="E6" s="8">
        <v>41.6</v>
      </c>
      <c r="F6" s="8">
        <v>57</v>
      </c>
      <c r="G6" s="10">
        <v>19</v>
      </c>
    </row>
    <row r="7" spans="1:9" x14ac:dyDescent="0.25">
      <c r="A7" s="8">
        <v>5</v>
      </c>
      <c r="B7" s="8">
        <v>38.5</v>
      </c>
      <c r="C7" s="8">
        <v>68</v>
      </c>
      <c r="D7" s="8">
        <v>29</v>
      </c>
      <c r="E7" s="8">
        <v>38.9</v>
      </c>
      <c r="F7" s="8">
        <v>78</v>
      </c>
      <c r="G7" s="10">
        <v>20</v>
      </c>
    </row>
    <row r="8" spans="1:9" x14ac:dyDescent="0.25">
      <c r="A8" s="8">
        <v>6</v>
      </c>
      <c r="B8" s="8">
        <v>40.1</v>
      </c>
      <c r="C8" s="8">
        <v>52</v>
      </c>
      <c r="D8" s="8">
        <v>22</v>
      </c>
      <c r="E8" s="8">
        <v>39.6</v>
      </c>
      <c r="F8" s="8">
        <v>92</v>
      </c>
      <c r="G8" s="10">
        <v>22</v>
      </c>
    </row>
    <row r="9" spans="1:9" x14ac:dyDescent="0.25">
      <c r="A9" s="8">
        <v>7</v>
      </c>
      <c r="B9" s="8">
        <v>39.4</v>
      </c>
      <c r="C9" s="8">
        <v>67</v>
      </c>
      <c r="D9" s="8">
        <v>16</v>
      </c>
      <c r="E9" s="8">
        <v>40.299999999999997</v>
      </c>
      <c r="F9" s="8">
        <v>78</v>
      </c>
      <c r="G9" s="10">
        <v>24</v>
      </c>
    </row>
    <row r="10" spans="1:9" x14ac:dyDescent="0.25">
      <c r="A10" s="8">
        <v>8</v>
      </c>
      <c r="B10" s="8">
        <v>38.5</v>
      </c>
      <c r="C10" s="8">
        <v>77</v>
      </c>
      <c r="D10" s="8">
        <v>18</v>
      </c>
      <c r="E10" s="8">
        <v>39.6</v>
      </c>
      <c r="F10" s="8">
        <v>56</v>
      </c>
      <c r="G10" s="10">
        <v>21</v>
      </c>
    </row>
    <row r="11" spans="1:9" x14ac:dyDescent="0.25">
      <c r="A11" s="8">
        <v>9</v>
      </c>
      <c r="B11" s="8">
        <v>38.1</v>
      </c>
      <c r="C11" s="8">
        <v>65</v>
      </c>
      <c r="D11" s="8">
        <v>22</v>
      </c>
      <c r="E11" s="8">
        <v>38.1</v>
      </c>
      <c r="F11" s="8">
        <v>48</v>
      </c>
      <c r="G11" s="10">
        <v>19</v>
      </c>
    </row>
    <row r="12" spans="1:9" x14ac:dyDescent="0.25">
      <c r="A12" s="8">
        <v>10</v>
      </c>
      <c r="B12" s="8">
        <v>40</v>
      </c>
      <c r="C12" s="8">
        <v>78</v>
      </c>
      <c r="D12" s="8">
        <v>10</v>
      </c>
      <c r="E12" s="8">
        <v>39.5</v>
      </c>
      <c r="F12" s="8">
        <v>63</v>
      </c>
      <c r="G12" s="10">
        <v>23</v>
      </c>
    </row>
    <row r="13" spans="1:9" x14ac:dyDescent="0.25">
      <c r="A13" s="8">
        <v>11</v>
      </c>
      <c r="B13" s="8">
        <v>39.799999999999997</v>
      </c>
      <c r="C13" s="8">
        <v>57</v>
      </c>
      <c r="D13" s="8">
        <v>13</v>
      </c>
      <c r="E13" s="8">
        <v>40.299999999999997</v>
      </c>
      <c r="F13" s="8">
        <v>64</v>
      </c>
      <c r="G13" s="10">
        <v>27</v>
      </c>
    </row>
    <row r="14" spans="1:9" x14ac:dyDescent="0.25">
      <c r="A14" s="8">
        <v>12</v>
      </c>
      <c r="B14" s="8">
        <v>39.4</v>
      </c>
      <c r="C14" s="8">
        <v>48</v>
      </c>
      <c r="D14" s="8">
        <v>16</v>
      </c>
      <c r="E14" s="8">
        <v>39.5</v>
      </c>
      <c r="F14" s="8">
        <v>67</v>
      </c>
      <c r="G14" s="10">
        <v>14</v>
      </c>
    </row>
    <row r="15" spans="1:9" x14ac:dyDescent="0.25">
      <c r="A15" s="8">
        <v>13</v>
      </c>
      <c r="B15" s="8">
        <v>37.200000000000003</v>
      </c>
      <c r="C15" s="8">
        <v>75</v>
      </c>
      <c r="D15" s="8">
        <v>18</v>
      </c>
      <c r="E15" s="8">
        <v>38.5</v>
      </c>
      <c r="F15" s="8">
        <v>52</v>
      </c>
      <c r="G15" s="10">
        <v>14</v>
      </c>
    </row>
    <row r="16" spans="1:9" x14ac:dyDescent="0.25">
      <c r="A16" s="8">
        <v>14</v>
      </c>
      <c r="B16" s="8">
        <v>37.799999999999997</v>
      </c>
      <c r="C16" s="8">
        <v>70</v>
      </c>
      <c r="D16" s="8">
        <v>8</v>
      </c>
      <c r="E16" s="8">
        <v>37.9</v>
      </c>
      <c r="F16" s="8">
        <v>59</v>
      </c>
      <c r="G16" s="10">
        <v>16</v>
      </c>
    </row>
    <row r="17" spans="1:10" x14ac:dyDescent="0.25">
      <c r="A17" s="8">
        <v>15</v>
      </c>
      <c r="B17" s="8">
        <v>38.5</v>
      </c>
      <c r="C17" s="8">
        <v>53</v>
      </c>
      <c r="D17" s="8">
        <v>26</v>
      </c>
      <c r="E17" s="8">
        <v>40.1</v>
      </c>
      <c r="F17" s="8">
        <v>79</v>
      </c>
      <c r="G17" s="10">
        <v>21</v>
      </c>
      <c r="I17" t="s">
        <v>52</v>
      </c>
      <c r="J17" t="s">
        <v>49</v>
      </c>
    </row>
    <row r="18" spans="1:10" x14ac:dyDescent="0.25">
      <c r="A18" s="8">
        <v>16</v>
      </c>
      <c r="B18" s="8">
        <v>40.4</v>
      </c>
      <c r="C18" s="8">
        <v>100</v>
      </c>
      <c r="D18" s="8">
        <v>16</v>
      </c>
      <c r="E18" s="8"/>
      <c r="F18" s="8"/>
      <c r="G18" s="10"/>
      <c r="I18" t="s">
        <v>53</v>
      </c>
      <c r="J18" t="s">
        <v>50</v>
      </c>
    </row>
    <row r="19" spans="1:10" x14ac:dyDescent="0.25">
      <c r="A19" s="8">
        <v>17</v>
      </c>
      <c r="B19" s="8">
        <v>37.4</v>
      </c>
      <c r="C19" s="8">
        <v>63</v>
      </c>
      <c r="D19" s="8">
        <v>28</v>
      </c>
      <c r="E19" s="8"/>
      <c r="F19" s="8"/>
      <c r="G19" s="10"/>
      <c r="I19" t="s">
        <v>75</v>
      </c>
      <c r="J19" t="s">
        <v>51</v>
      </c>
    </row>
    <row r="20" spans="1:10" x14ac:dyDescent="0.25">
      <c r="A20" s="8">
        <v>18</v>
      </c>
      <c r="B20" s="8">
        <v>39.1</v>
      </c>
      <c r="C20" s="8">
        <v>79</v>
      </c>
      <c r="D20" s="8">
        <v>20</v>
      </c>
      <c r="E20" s="8"/>
      <c r="F20" s="8"/>
      <c r="G20" s="10"/>
    </row>
    <row r="21" spans="1:10" x14ac:dyDescent="0.25">
      <c r="A21" s="8">
        <v>19</v>
      </c>
      <c r="B21" s="8">
        <v>39.9</v>
      </c>
      <c r="C21" s="8">
        <v>75</v>
      </c>
      <c r="D21" s="8">
        <v>18</v>
      </c>
      <c r="E21" s="8"/>
      <c r="F21" s="8"/>
      <c r="G21" s="10"/>
      <c r="I21" t="s">
        <v>54</v>
      </c>
      <c r="J21" s="9">
        <v>20</v>
      </c>
    </row>
    <row r="22" spans="1:10" x14ac:dyDescent="0.25">
      <c r="A22" s="8">
        <v>20</v>
      </c>
      <c r="B22" s="8">
        <v>37.1</v>
      </c>
      <c r="C22" s="8">
        <v>80</v>
      </c>
      <c r="D22" s="8">
        <v>14</v>
      </c>
      <c r="E22" s="8"/>
      <c r="F22" s="8"/>
      <c r="G22" s="10"/>
      <c r="I22" t="s">
        <v>32</v>
      </c>
      <c r="J22" s="9">
        <v>3</v>
      </c>
    </row>
    <row r="23" spans="1:10" x14ac:dyDescent="0.25">
      <c r="A23" t="s">
        <v>23</v>
      </c>
      <c r="B23" s="11">
        <f>AVERAGE(B3:B22)</f>
        <v>38.809999999999995</v>
      </c>
      <c r="C23" s="11">
        <f t="shared" ref="C23:D23" si="0">AVERAGE(C3:C22)</f>
        <v>70.150000000000006</v>
      </c>
      <c r="D23" s="11">
        <f t="shared" si="0"/>
        <v>18.149999999999999</v>
      </c>
      <c r="E23" s="11">
        <f>AVERAGE(E3:E17)</f>
        <v>39.513333333333335</v>
      </c>
      <c r="F23" s="11">
        <f>AVERAGE(F3:F17)</f>
        <v>65.86666666666666</v>
      </c>
      <c r="G23" s="11">
        <f>AVERAGE(G3:G17)</f>
        <v>20</v>
      </c>
    </row>
    <row r="25" spans="1:10" x14ac:dyDescent="0.25">
      <c r="A25" t="s">
        <v>55</v>
      </c>
      <c r="B25" s="11">
        <f t="array" ref="B25:B27">TRANSPOSE(B23:D23)</f>
        <v>38.809999999999995</v>
      </c>
      <c r="E25" t="s">
        <v>56</v>
      </c>
      <c r="F25" s="11">
        <f t="array" ref="F25:F27">TRANSPOSE(E23:G23)</f>
        <v>39.513333333333335</v>
      </c>
      <c r="I25" t="s">
        <v>57</v>
      </c>
    </row>
    <row r="26" spans="1:10" x14ac:dyDescent="0.25">
      <c r="B26" s="11">
        <v>70.150000000000006</v>
      </c>
      <c r="F26" s="11">
        <v>65.86666666666666</v>
      </c>
      <c r="I26" t="s">
        <v>58</v>
      </c>
    </row>
    <row r="27" spans="1:10" x14ac:dyDescent="0.25">
      <c r="B27" s="11">
        <v>18.149999999999999</v>
      </c>
      <c r="F27" s="11">
        <v>20</v>
      </c>
      <c r="I27" t="s">
        <v>59</v>
      </c>
    </row>
    <row r="28" spans="1:10" x14ac:dyDescent="0.25">
      <c r="A28" s="23" t="s">
        <v>60</v>
      </c>
      <c r="B28" s="23"/>
      <c r="D28" s="12" t="s">
        <v>61</v>
      </c>
      <c r="E28" s="12"/>
      <c r="I28" s="13" t="s">
        <v>62</v>
      </c>
      <c r="J28" s="13"/>
    </row>
    <row r="29" spans="1:10" x14ac:dyDescent="0.25">
      <c r="A29" s="11">
        <f>_xlfn.VAR.S(B3:B22)</f>
        <v>1.2883157894736834</v>
      </c>
      <c r="B29" s="11">
        <f>A30</f>
        <v>-1.5436842105263169</v>
      </c>
      <c r="C29" s="11">
        <f>A31</f>
        <v>0.43526315789473952</v>
      </c>
      <c r="D29" s="11">
        <f>_xlfn.VAR.S(E3:E17)</f>
        <v>1.4255238095238101</v>
      </c>
      <c r="E29" s="11">
        <f>D30</f>
        <v>0.40904761904761505</v>
      </c>
      <c r="F29" s="11">
        <f>D31</f>
        <v>2.7285714285714282</v>
      </c>
    </row>
    <row r="30" spans="1:10" x14ac:dyDescent="0.25">
      <c r="A30" s="11">
        <f>_xlfn.COVARIANCE.S(B3:B22,C3:C22)</f>
        <v>-1.5436842105263169</v>
      </c>
      <c r="B30" s="11">
        <f>_xlfn.VAR.S(C3:C22)</f>
        <v>161.81842105263172</v>
      </c>
      <c r="C30" s="11">
        <f>B31</f>
        <v>-22.655263157894741</v>
      </c>
      <c r="D30" s="11">
        <f>_xlfn.COVARIANCE.S(E3:E17,F3:F17)</f>
        <v>0.40904761904761505</v>
      </c>
      <c r="E30" s="11">
        <f>_xlfn.VAR.S(F3:F17)</f>
        <v>148.69523809523784</v>
      </c>
      <c r="F30" s="11">
        <f>E31</f>
        <v>10.714285714285714</v>
      </c>
      <c r="I30" t="s">
        <v>63</v>
      </c>
      <c r="J30">
        <v>0.05</v>
      </c>
    </row>
    <row r="31" spans="1:10" x14ac:dyDescent="0.25">
      <c r="A31" s="11">
        <f>_xlfn.COVARIANCE.S(B3:B22,D3:D22)</f>
        <v>0.43526315789473952</v>
      </c>
      <c r="B31" s="11">
        <f>_xlfn.COVARIANCE.S(C3:C22,D3:D22)</f>
        <v>-22.655263157894741</v>
      </c>
      <c r="C31" s="11">
        <f>_xlfn.VAR.S(D3:D22)</f>
        <v>36.55526315789475</v>
      </c>
      <c r="D31" s="11">
        <f>_xlfn.COVARIANCE.S(E3:E17,G3:G17)</f>
        <v>2.7285714285714282</v>
      </c>
      <c r="E31" s="11">
        <f>_xlfn.COVARIANCE.S(F3:F17,G3:G17)</f>
        <v>10.714285714285714</v>
      </c>
      <c r="F31" s="11">
        <f>_xlfn.VAR.S(G3:G17)</f>
        <v>15.142857142857142</v>
      </c>
    </row>
    <row r="32" spans="1:10" x14ac:dyDescent="0.25">
      <c r="I32" t="s">
        <v>64</v>
      </c>
      <c r="J32" s="14" t="s">
        <v>65</v>
      </c>
    </row>
    <row r="33" spans="1:16" x14ac:dyDescent="0.25">
      <c r="A33" t="s">
        <v>66</v>
      </c>
      <c r="E33" t="s">
        <v>67</v>
      </c>
      <c r="I33" t="s">
        <v>37</v>
      </c>
    </row>
    <row r="34" spans="1:16" x14ac:dyDescent="0.25">
      <c r="A34" s="11">
        <f>B25-F25</f>
        <v>-0.70333333333334025</v>
      </c>
      <c r="E34" s="11">
        <f>B23-E23</f>
        <v>-0.70333333333334025</v>
      </c>
      <c r="F34" s="11">
        <f t="shared" ref="F34:G34" si="1">C23-F23</f>
        <v>4.2833333333333456</v>
      </c>
      <c r="G34" s="11">
        <f t="shared" si="1"/>
        <v>-1.8500000000000014</v>
      </c>
      <c r="J34" s="11">
        <f t="array" ref="J34">MMULT(MMULT(E34:G34,E39:G41),A34:A36)</f>
        <v>4.3156800348486559</v>
      </c>
      <c r="L34">
        <f t="array" ref="L34:N34">MMULT(E34:G34,E39:G41)</f>
        <v>-3.9092423322248018</v>
      </c>
      <c r="M34">
        <v>0.21919127291159254</v>
      </c>
      <c r="N34">
        <v>-0.33908665344821259</v>
      </c>
    </row>
    <row r="35" spans="1:16" x14ac:dyDescent="0.25">
      <c r="A35" s="11">
        <f t="shared" ref="A35:A36" si="2">B26-F26</f>
        <v>4.2833333333333456</v>
      </c>
    </row>
    <row r="36" spans="1:16" x14ac:dyDescent="0.25">
      <c r="A36" s="11">
        <f t="shared" si="2"/>
        <v>-1.8500000000000014</v>
      </c>
      <c r="I36" t="s">
        <v>68</v>
      </c>
      <c r="L36">
        <f t="array" ref="L36">MMULT(L34:N34,A34:A36)</f>
        <v>4.3156800348486559</v>
      </c>
    </row>
    <row r="37" spans="1:16" x14ac:dyDescent="0.25">
      <c r="I37" t="s">
        <v>69</v>
      </c>
    </row>
    <row r="38" spans="1:16" x14ac:dyDescent="0.25">
      <c r="I38" t="s">
        <v>37</v>
      </c>
      <c r="J38" s="11">
        <f>J34</f>
        <v>4.3156800348486559</v>
      </c>
    </row>
    <row r="39" spans="1:16" x14ac:dyDescent="0.25">
      <c r="A39" s="11">
        <f>(A29/$A$43)+(D29/$A$44)</f>
        <v>0.15945071010860484</v>
      </c>
      <c r="B39" s="11">
        <f t="shared" ref="B39:C41" si="3">(B29/$A$43)+(E29/$A$44)</f>
        <v>-4.9914369256474841E-2</v>
      </c>
      <c r="C39" s="11">
        <f t="shared" si="3"/>
        <v>0.20366791979949886</v>
      </c>
      <c r="E39" s="11">
        <f t="array" ref="E39:G41">MINVERSE(A39:C41)</f>
        <v>6.9056540744711592</v>
      </c>
      <c r="F39" s="11">
        <v>7.6495340917590755E-3</v>
      </c>
      <c r="G39" s="11">
        <v>-0.49457776349203264</v>
      </c>
      <c r="I39" t="s">
        <v>70</v>
      </c>
      <c r="P39" s="15"/>
    </row>
    <row r="40" spans="1:16" x14ac:dyDescent="0.25">
      <c r="A40" s="11">
        <f t="shared" ref="A40:A41" si="4">(A30/$A$43)+(D30/$A$44)</f>
        <v>-4.9914369256474841E-2</v>
      </c>
      <c r="B40" s="11">
        <f t="shared" si="3"/>
        <v>18.003936925647444</v>
      </c>
      <c r="C40" s="11">
        <f t="shared" si="3"/>
        <v>-0.41847744360902284</v>
      </c>
      <c r="E40" s="11">
        <v>7.6495340917590634E-3</v>
      </c>
      <c r="F40" s="11">
        <v>5.5742952867458152E-2</v>
      </c>
      <c r="G40" s="11">
        <v>7.6725421042251928E-3</v>
      </c>
      <c r="J40" s="11">
        <f>_xlfn.CHISQ.INV.RT(0.05,3)</f>
        <v>7.8147279032511792</v>
      </c>
      <c r="P40" s="15"/>
    </row>
    <row r="41" spans="1:16" x14ac:dyDescent="0.25">
      <c r="A41" s="11">
        <f t="shared" si="4"/>
        <v>0.20366791979949886</v>
      </c>
      <c r="B41" s="11">
        <f t="shared" si="3"/>
        <v>-0.41847744360902284</v>
      </c>
      <c r="C41" s="11">
        <f>(C31/$A$43)+(F31/$A$44)</f>
        <v>2.8372869674185468</v>
      </c>
      <c r="E41" s="11">
        <v>-0.4945777634920322</v>
      </c>
      <c r="F41" s="11">
        <v>7.6725421042251945E-3</v>
      </c>
      <c r="G41" s="11">
        <v>0.38908310042380712</v>
      </c>
    </row>
    <row r="42" spans="1:16" x14ac:dyDescent="0.25">
      <c r="I42" t="s">
        <v>71</v>
      </c>
    </row>
    <row r="43" spans="1:16" x14ac:dyDescent="0.25">
      <c r="A43">
        <v>20</v>
      </c>
      <c r="I43" t="s">
        <v>72</v>
      </c>
      <c r="J43" s="11"/>
    </row>
    <row r="44" spans="1:16" x14ac:dyDescent="0.25">
      <c r="A44" s="11">
        <v>15</v>
      </c>
      <c r="I44" t="s">
        <v>73</v>
      </c>
    </row>
    <row r="45" spans="1:16" x14ac:dyDescent="0.25">
      <c r="I45" t="s">
        <v>76</v>
      </c>
    </row>
    <row r="46" spans="1:16" x14ac:dyDescent="0.25">
      <c r="I46" t="s">
        <v>77</v>
      </c>
    </row>
    <row r="47" spans="1:16" x14ac:dyDescent="0.25">
      <c r="I47" t="s">
        <v>74</v>
      </c>
    </row>
  </sheetData>
  <mergeCells count="4">
    <mergeCell ref="A1:A2"/>
    <mergeCell ref="B1:D1"/>
    <mergeCell ref="E1:G1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No.1</vt:lpstr>
      <vt:lpstr>No. 2</vt:lpstr>
      <vt:lpstr>No.3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2022-03-01T01:03:52Z</dcterms:created>
  <dcterms:modified xsi:type="dcterms:W3CDTF">2022-03-04T07:18:45Z</dcterms:modified>
</cp:coreProperties>
</file>