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2" l="1"/>
  <c r="N10" i="2"/>
  <c r="J11" i="2"/>
  <c r="J10" i="2"/>
  <c r="H10" i="2" a="1"/>
  <c r="H10" i="2" s="1"/>
  <c r="K6" i="2" a="1"/>
  <c r="K6" i="2" s="1"/>
  <c r="I6" i="2"/>
  <c r="H7" i="2"/>
  <c r="I7" i="2"/>
  <c r="H6" i="2"/>
  <c r="E2" i="2"/>
  <c r="C12" i="2"/>
  <c r="B12" i="2"/>
  <c r="I17" i="2" l="1"/>
  <c r="I11" i="2"/>
  <c r="H19" i="2"/>
  <c r="H17" i="2"/>
  <c r="H15" i="2"/>
  <c r="H13" i="2"/>
  <c r="H11" i="2"/>
  <c r="I19" i="2"/>
  <c r="I13" i="2"/>
  <c r="I18" i="2"/>
  <c r="I16" i="2"/>
  <c r="I14" i="2"/>
  <c r="I12" i="2"/>
  <c r="I10" i="2"/>
  <c r="I15" i="2"/>
  <c r="H18" i="2"/>
  <c r="H16" i="2"/>
  <c r="H14" i="2"/>
  <c r="H12" i="2"/>
  <c r="K7" i="2"/>
  <c r="L7" i="2"/>
  <c r="L6" i="2"/>
  <c r="N12" i="2" l="1"/>
  <c r="N11" i="2"/>
  <c r="M11" i="2"/>
  <c r="M12" i="2"/>
  <c r="M13" i="2"/>
  <c r="M14" i="2"/>
  <c r="N14" i="2" s="1"/>
  <c r="M15" i="2"/>
  <c r="M16" i="2"/>
  <c r="M17" i="2"/>
  <c r="M18" i="2"/>
  <c r="N18" i="2" s="1"/>
  <c r="M19" i="2"/>
  <c r="M10" i="2"/>
  <c r="F8" i="2"/>
  <c r="E10" i="2"/>
  <c r="F5" i="2"/>
  <c r="E3" i="2"/>
  <c r="N19" i="2"/>
  <c r="N17" i="2"/>
  <c r="N16" i="2"/>
  <c r="N15" i="2"/>
  <c r="N13" i="2"/>
  <c r="N11" i="1"/>
  <c r="N12" i="1"/>
  <c r="N13" i="1"/>
  <c r="N14" i="1"/>
  <c r="N15" i="1"/>
  <c r="N16" i="1"/>
  <c r="N17" i="1"/>
  <c r="N18" i="1"/>
  <c r="N19" i="1"/>
  <c r="N20" i="1"/>
  <c r="N21" i="1"/>
  <c r="N10" i="1"/>
  <c r="M11" i="1"/>
  <c r="M12" i="1"/>
  <c r="M13" i="1"/>
  <c r="M14" i="1"/>
  <c r="M15" i="1"/>
  <c r="M16" i="1"/>
  <c r="M17" i="1"/>
  <c r="M18" i="1"/>
  <c r="M19" i="1"/>
  <c r="M20" i="1"/>
  <c r="M21" i="1"/>
  <c r="M10" i="1"/>
  <c r="J18" i="1"/>
  <c r="J17" i="1"/>
  <c r="J16" i="1"/>
  <c r="J15" i="1"/>
  <c r="J14" i="1"/>
  <c r="J19" i="1"/>
  <c r="J20" i="1"/>
  <c r="J21" i="1"/>
  <c r="J13" i="1"/>
  <c r="J12" i="1"/>
  <c r="J11" i="1"/>
  <c r="J10" i="1"/>
  <c r="H10" i="1" a="1"/>
  <c r="H10" i="1" s="1"/>
  <c r="N6" i="1" a="1"/>
  <c r="N6" i="1" s="1"/>
  <c r="I6" i="1"/>
  <c r="H7" i="1"/>
  <c r="I7" i="1"/>
  <c r="H6" i="1"/>
  <c r="F3" i="1"/>
  <c r="F4" i="1"/>
  <c r="F5" i="1"/>
  <c r="F6" i="1"/>
  <c r="F7" i="1"/>
  <c r="F8" i="1"/>
  <c r="F9" i="1"/>
  <c r="F10" i="1"/>
  <c r="F11" i="1"/>
  <c r="F12" i="1"/>
  <c r="F13" i="1"/>
  <c r="F2" i="1"/>
  <c r="E13" i="1"/>
  <c r="E3" i="1"/>
  <c r="E4" i="1"/>
  <c r="E5" i="1"/>
  <c r="E6" i="1"/>
  <c r="E7" i="1"/>
  <c r="E8" i="1"/>
  <c r="E9" i="1"/>
  <c r="E10" i="1"/>
  <c r="E11" i="1"/>
  <c r="E12" i="1"/>
  <c r="E2" i="1"/>
  <c r="C14" i="1"/>
  <c r="B14" i="1"/>
  <c r="E6" i="2" l="1"/>
  <c r="F7" i="2"/>
  <c r="F2" i="2"/>
  <c r="F4" i="2"/>
  <c r="F11" i="2"/>
  <c r="F3" i="2"/>
  <c r="E9" i="2"/>
  <c r="E5" i="2"/>
  <c r="E8" i="2"/>
  <c r="E4" i="2"/>
  <c r="F10" i="2"/>
  <c r="F6" i="2"/>
  <c r="E11" i="2"/>
  <c r="E7" i="2"/>
  <c r="F9" i="2"/>
  <c r="I15" i="1"/>
  <c r="H21" i="1"/>
  <c r="H19" i="1"/>
  <c r="H17" i="1"/>
  <c r="H15" i="1"/>
  <c r="H13" i="1"/>
  <c r="H11" i="1"/>
  <c r="I19" i="1"/>
  <c r="I17" i="1"/>
  <c r="I11" i="1"/>
  <c r="I20" i="1"/>
  <c r="I18" i="1"/>
  <c r="I16" i="1"/>
  <c r="I14" i="1"/>
  <c r="I12" i="1"/>
  <c r="I10" i="1"/>
  <c r="I21" i="1"/>
  <c r="I13" i="1"/>
  <c r="H20" i="1"/>
  <c r="H18" i="1"/>
  <c r="H16" i="1"/>
  <c r="H14" i="1"/>
  <c r="H12" i="1"/>
  <c r="O7" i="1"/>
  <c r="N7" i="1"/>
  <c r="O6" i="1"/>
  <c r="J18" i="2" l="1"/>
  <c r="J12" i="2"/>
  <c r="J13" i="2"/>
  <c r="J14" i="2"/>
  <c r="J15" i="2"/>
  <c r="J17" i="2"/>
  <c r="J16" i="2"/>
  <c r="J19" i="2"/>
</calcChain>
</file>

<file path=xl/sharedStrings.xml><?xml version="1.0" encoding="utf-8"?>
<sst xmlns="http://schemas.openxmlformats.org/spreadsheetml/2006/main" count="36" uniqueCount="18">
  <si>
    <t>No</t>
  </si>
  <si>
    <t>X1</t>
  </si>
  <si>
    <t>X2</t>
  </si>
  <si>
    <t>Transpose Xi-Xbar</t>
  </si>
  <si>
    <t>Xi-Xbar</t>
  </si>
  <si>
    <t>x1</t>
  </si>
  <si>
    <t>x2</t>
  </si>
  <si>
    <t>Matriks kovarian</t>
  </si>
  <si>
    <t>Invers matriks varians-covariance</t>
  </si>
  <si>
    <t>(Xi-Xbar)*Sinvers</t>
  </si>
  <si>
    <t>di^2</t>
  </si>
  <si>
    <t>di^2 diurutkan</t>
  </si>
  <si>
    <t>i</t>
  </si>
  <si>
    <t>pi</t>
  </si>
  <si>
    <t>chi square</t>
  </si>
  <si>
    <t>Chi-squarediurutkan</t>
  </si>
  <si>
    <r>
      <t>X</t>
    </r>
    <r>
      <rPr>
        <sz val="11"/>
        <color theme="1"/>
        <rFont val="Calibri"/>
        <family val="2"/>
      </rPr>
      <t>̅</t>
    </r>
  </si>
  <si>
    <t>(Xi-Xbar)'*Sinvers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</si>
</sst>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164" fontId="0" fillId="0" borderId="0" xfId="0" applyNumberFormat="1"/>
    <xf numFmtId="165" fontId="0" fillId="0" borderId="0" xfId="0" applyNumberFormat="1"/>
    <xf numFmtId="0" fontId="0" fillId="0" borderId="2" xfId="0" applyFill="1" applyBorder="1"/>
    <xf numFmtId="0" fontId="0" fillId="0" borderId="0" xfId="0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'1'!$O$10:$O$21</c:f>
              <c:numCache>
                <c:formatCode>General</c:formatCode>
                <c:ptCount val="12"/>
                <c:pt idx="0">
                  <c:v>8.5119228837591862E-2</c:v>
                </c:pt>
                <c:pt idx="1">
                  <c:v>0.26706278524904525</c:v>
                </c:pt>
                <c:pt idx="2">
                  <c:v>0.46722970236301031</c:v>
                </c:pt>
                <c:pt idx="3">
                  <c:v>0.68968097258345917</c:v>
                </c:pt>
                <c:pt idx="4">
                  <c:v>0.94000725849147115</c:v>
                </c:pt>
                <c:pt idx="5">
                  <c:v>1.2262089457728176</c:v>
                </c:pt>
                <c:pt idx="6">
                  <c:v>1.5603171150991499</c:v>
                </c:pt>
                <c:pt idx="7">
                  <c:v>1.9616585060234524</c:v>
                </c:pt>
                <c:pt idx="8">
                  <c:v>2.464287362585265</c:v>
                </c:pt>
                <c:pt idx="9">
                  <c:v>3.1372318358276901</c:v>
                </c:pt>
                <c:pt idx="10">
                  <c:v>4.1588830833596715</c:v>
                </c:pt>
                <c:pt idx="11">
                  <c:v>6.3561076606958933</c:v>
                </c:pt>
              </c:numCache>
            </c:numRef>
          </c:xVal>
          <c:yVal>
            <c:numRef>
              <c:f>'1'!$P$10:$P$21</c:f>
              <c:numCache>
                <c:formatCode>General</c:formatCode>
                <c:ptCount val="12"/>
                <c:pt idx="0">
                  <c:v>0.16442621622885609</c:v>
                </c:pt>
                <c:pt idx="1">
                  <c:v>0.21997034614522465</c:v>
                </c:pt>
                <c:pt idx="2">
                  <c:v>0.40126721006468102</c:v>
                </c:pt>
                <c:pt idx="3">
                  <c:v>0.55256271591605599</c:v>
                </c:pt>
                <c:pt idx="4">
                  <c:v>0.64337684547048779</c:v>
                </c:pt>
                <c:pt idx="5">
                  <c:v>0.9050437128956248</c:v>
                </c:pt>
                <c:pt idx="6">
                  <c:v>0.99408109077709628</c:v>
                </c:pt>
                <c:pt idx="7">
                  <c:v>1.0137289030460004</c:v>
                </c:pt>
                <c:pt idx="8">
                  <c:v>2.0403878463438923</c:v>
                </c:pt>
                <c:pt idx="9">
                  <c:v>2.8426337584783363</c:v>
                </c:pt>
                <c:pt idx="10">
                  <c:v>4.7554554402538614</c:v>
                </c:pt>
                <c:pt idx="11">
                  <c:v>7.4670659143798845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60-4FED-8F68-8A9A5BABA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3408"/>
        <c:axId val="204153984"/>
      </c:scatterChart>
      <c:valAx>
        <c:axId val="20415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3984"/>
        <c:crosses val="autoZero"/>
        <c:crossBetween val="midCat"/>
      </c:valAx>
      <c:valAx>
        <c:axId val="204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'2'!$P$9</c:f>
              <c:strCache>
                <c:ptCount val="1"/>
                <c:pt idx="0">
                  <c:v>di^2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'2'!$O$10:$O$19</c:f>
              <c:numCache>
                <c:formatCode>General</c:formatCode>
                <c:ptCount val="10"/>
                <c:pt idx="0">
                  <c:v>0.10258658877510107</c:v>
                </c:pt>
                <c:pt idx="1">
                  <c:v>0.32503785899554977</c:v>
                </c:pt>
                <c:pt idx="2">
                  <c:v>0.5753641449035618</c:v>
                </c:pt>
                <c:pt idx="3">
                  <c:v>0.86156583218490856</c:v>
                </c:pt>
                <c:pt idx="4">
                  <c:v>1.1956740015112408</c:v>
                </c:pt>
                <c:pt idx="5">
                  <c:v>1.5970153924355435</c:v>
                </c:pt>
                <c:pt idx="6">
                  <c:v>2.0996442489973557</c:v>
                </c:pt>
                <c:pt idx="7">
                  <c:v>2.7725887222397811</c:v>
                </c:pt>
                <c:pt idx="8">
                  <c:v>3.7942399697717621</c:v>
                </c:pt>
                <c:pt idx="9">
                  <c:v>5.9914645471079799</c:v>
                </c:pt>
              </c:numCache>
            </c:numRef>
          </c:xVal>
          <c:yVal>
            <c:numRef>
              <c:f>'2'!$P$10:$P$19</c:f>
              <c:numCache>
                <c:formatCode>General</c:formatCode>
                <c:ptCount val="10"/>
                <c:pt idx="0">
                  <c:v>0.29512944631258026</c:v>
                </c:pt>
                <c:pt idx="1">
                  <c:v>0.6190857108825718</c:v>
                </c:pt>
                <c:pt idx="2">
                  <c:v>1.158291531881267</c:v>
                </c:pt>
                <c:pt idx="3">
                  <c:v>1.2936453710249036</c:v>
                </c:pt>
                <c:pt idx="4">
                  <c:v>1.6136421920337471</c:v>
                </c:pt>
                <c:pt idx="5">
                  <c:v>1.6335128950444779</c:v>
                </c:pt>
                <c:pt idx="6">
                  <c:v>1.7077146425302936</c:v>
                </c:pt>
                <c:pt idx="7">
                  <c:v>1.7791403765258662</c:v>
                </c:pt>
                <c:pt idx="8">
                  <c:v>3.5332866643531609</c:v>
                </c:pt>
                <c:pt idx="9">
                  <c:v>4.3665511694110872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30C-4E7C-BB18-BF508F4FD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5712"/>
        <c:axId val="204156288"/>
      </c:scatterChart>
      <c:valAx>
        <c:axId val="2041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6288"/>
        <c:crosses val="autoZero"/>
        <c:crossBetween val="midCat"/>
      </c:valAx>
      <c:valAx>
        <c:axId val="2041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574675</xdr:colOff>
      <xdr:row>21</xdr:row>
      <xdr:rowOff>130175</xdr:rowOff>
    </xdr:from>
    <xdr:to>
      <xdr:col>13</xdr:col>
      <xdr:colOff>3175</xdr:colOff>
      <xdr:row>36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B11D57D-986C-4F34-9BD2-2FB2CE755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19</xdr:row>
      <xdr:rowOff>149225</xdr:rowOff>
    </xdr:from>
    <xdr:to>
      <xdr:col>14</xdr:col>
      <xdr:colOff>396875</xdr:colOff>
      <xdr:row>34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5E0A7B1-A1F7-46D3-BD2A-E6EC74C8D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F22" sqref="F22"/>
    </sheetView>
  </sheetViews>
  <sheetFormatPr defaultRowHeight="15" x14ac:dyDescent="0.25"/>
  <cols>
    <col min="1" max="1" width="5.5703125" customWidth="1"/>
    <col min="2" max="2" width="9.7109375" bestFit="1" customWidth="1"/>
    <col min="4" max="4" width="4.140625" customWidth="1"/>
    <col min="8" max="8" width="9.28515625" bestFit="1" customWidth="1"/>
    <col min="9" max="9" width="12.7109375" bestFit="1" customWidth="1"/>
    <col min="11" max="11" width="12.42578125" bestFit="1" customWidth="1"/>
    <col min="12" max="12" width="13" customWidth="1"/>
    <col min="14" max="14" width="12.42578125" bestFit="1" customWidth="1"/>
    <col min="15" max="15" width="13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E1" s="11" t="s">
        <v>3</v>
      </c>
      <c r="F1" s="11"/>
      <c r="H1" s="11" t="s">
        <v>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2">
        <v>1</v>
      </c>
      <c r="B2" s="2">
        <v>8.8000000000000007</v>
      </c>
      <c r="C2" s="2">
        <v>2589</v>
      </c>
      <c r="E2" s="3">
        <f>B2-$B$14</f>
        <v>-0.47499999999999964</v>
      </c>
      <c r="F2" s="3">
        <f>C2-$C$14</f>
        <v>-12538.75</v>
      </c>
      <c r="G2" t="s">
        <v>5</v>
      </c>
      <c r="H2" s="3">
        <v>-0.47499999999999964</v>
      </c>
      <c r="I2" s="3">
        <v>-0.77500000000000036</v>
      </c>
      <c r="J2" s="3">
        <v>-1.5750000000000002</v>
      </c>
      <c r="K2" s="3">
        <v>-4.375</v>
      </c>
      <c r="L2" s="3">
        <v>0.32499999999999929</v>
      </c>
      <c r="M2" s="3">
        <v>0.72499999999999964</v>
      </c>
      <c r="N2" s="3">
        <v>2.2249999999999996</v>
      </c>
      <c r="O2" s="3">
        <v>2.3249999999999993</v>
      </c>
      <c r="P2" s="3">
        <v>1.9249999999999989</v>
      </c>
      <c r="Q2" s="3">
        <v>1.4249999999999989</v>
      </c>
      <c r="R2" s="3">
        <v>0.72499999999999964</v>
      </c>
      <c r="S2" s="3">
        <v>-2.4750000000000005</v>
      </c>
    </row>
    <row r="3" spans="1:19" x14ac:dyDescent="0.25">
      <c r="A3" s="2">
        <v>2</v>
      </c>
      <c r="B3" s="2">
        <v>8.5</v>
      </c>
      <c r="C3" s="2">
        <v>1186</v>
      </c>
      <c r="E3" s="3">
        <f t="shared" ref="E3:E12" si="0">B3-$B$14</f>
        <v>-0.77500000000000036</v>
      </c>
      <c r="F3" s="3">
        <f t="shared" ref="F3:F13" si="1">C3-$C$14</f>
        <v>-13941.75</v>
      </c>
      <c r="G3" t="s">
        <v>6</v>
      </c>
      <c r="H3" s="3">
        <v>-12538.75</v>
      </c>
      <c r="I3" s="3">
        <v>-13941.75</v>
      </c>
      <c r="J3" s="3">
        <v>-14836.75</v>
      </c>
      <c r="K3" s="3">
        <v>-13851.75</v>
      </c>
      <c r="L3" s="3">
        <v>-8494.75</v>
      </c>
      <c r="M3" s="3">
        <v>-3002.75</v>
      </c>
      <c r="N3" s="3">
        <v>21589.25</v>
      </c>
      <c r="O3" s="3">
        <v>28191.25</v>
      </c>
      <c r="P3" s="3">
        <v>-4597.75</v>
      </c>
      <c r="Q3" s="3">
        <v>-11196.75</v>
      </c>
      <c r="R3" s="3">
        <v>-13591.75</v>
      </c>
      <c r="S3" s="3">
        <v>46272.25</v>
      </c>
    </row>
    <row r="4" spans="1:19" x14ac:dyDescent="0.25">
      <c r="A4" s="2">
        <v>3</v>
      </c>
      <c r="B4" s="2">
        <v>7.7</v>
      </c>
      <c r="C4" s="2">
        <v>291</v>
      </c>
      <c r="E4" s="3">
        <f t="shared" si="0"/>
        <v>-1.5750000000000002</v>
      </c>
      <c r="F4" s="3">
        <f t="shared" si="1"/>
        <v>-14836.75</v>
      </c>
    </row>
    <row r="5" spans="1:19" x14ac:dyDescent="0.25">
      <c r="A5" s="2">
        <v>4</v>
      </c>
      <c r="B5" s="2">
        <v>4.9000000000000004</v>
      </c>
      <c r="C5" s="2">
        <v>1276</v>
      </c>
      <c r="E5" s="3">
        <f t="shared" si="0"/>
        <v>-4.375</v>
      </c>
      <c r="F5" s="3">
        <f t="shared" si="1"/>
        <v>-13851.75</v>
      </c>
      <c r="H5" s="11" t="s">
        <v>7</v>
      </c>
      <c r="I5" s="11"/>
      <c r="K5" s="12" t="s">
        <v>8</v>
      </c>
      <c r="L5" s="12"/>
    </row>
    <row r="6" spans="1:19" x14ac:dyDescent="0.25">
      <c r="A6" s="2">
        <v>5</v>
      </c>
      <c r="B6" s="2">
        <v>9.6</v>
      </c>
      <c r="C6" s="2">
        <v>6633</v>
      </c>
      <c r="E6" s="3">
        <f t="shared" si="0"/>
        <v>0.32499999999999929</v>
      </c>
      <c r="F6" s="3">
        <f t="shared" si="1"/>
        <v>-8494.75</v>
      </c>
      <c r="H6" s="3">
        <f>_xlfn.VAR.S(B2:B13)</f>
        <v>4.1656818181818176</v>
      </c>
      <c r="I6" s="3">
        <f>H7</f>
        <v>5471.7386363636379</v>
      </c>
      <c r="K6" s="8">
        <v>0.24427529205630275</v>
      </c>
      <c r="L6" s="8">
        <v>-3.2116195450578531E-6</v>
      </c>
      <c r="N6">
        <f t="array" ref="N6:O7">MINVERSE(H6:I7)</f>
        <v>0.24427529205630275</v>
      </c>
      <c r="O6">
        <v>-3.2116195450578531E-6</v>
      </c>
    </row>
    <row r="7" spans="1:19" x14ac:dyDescent="0.25">
      <c r="A7" s="2">
        <v>6</v>
      </c>
      <c r="B7" s="2">
        <v>10</v>
      </c>
      <c r="C7" s="2">
        <v>12125</v>
      </c>
      <c r="E7" s="3">
        <f t="shared" si="0"/>
        <v>0.72499999999999964</v>
      </c>
      <c r="F7" s="3">
        <f t="shared" si="1"/>
        <v>-3002.75</v>
      </c>
      <c r="H7" s="3">
        <f>_xlfn.COVARIANCE.S(B2:B13,C2:C13)</f>
        <v>5471.7386363636379</v>
      </c>
      <c r="I7" s="3">
        <f>_xlfn.VAR.S(C2:C13)</f>
        <v>416179604.93181819</v>
      </c>
      <c r="K7" s="8">
        <v>-3.211619545057854E-6</v>
      </c>
      <c r="L7" s="8">
        <v>2.4450336602071132E-9</v>
      </c>
      <c r="N7">
        <v>-3.211619545057854E-6</v>
      </c>
      <c r="O7">
        <v>2.4450336602071132E-9</v>
      </c>
    </row>
    <row r="8" spans="1:19" x14ac:dyDescent="0.25">
      <c r="A8" s="2">
        <v>7</v>
      </c>
      <c r="B8" s="2">
        <v>11.5</v>
      </c>
      <c r="C8" s="2">
        <v>36717</v>
      </c>
      <c r="E8" s="3">
        <f t="shared" si="0"/>
        <v>2.2249999999999996</v>
      </c>
      <c r="F8" s="3">
        <f t="shared" si="1"/>
        <v>21589.25</v>
      </c>
    </row>
    <row r="9" spans="1:19" x14ac:dyDescent="0.25">
      <c r="A9" s="2">
        <v>8</v>
      </c>
      <c r="B9" s="2">
        <v>11.6</v>
      </c>
      <c r="C9" s="2">
        <v>43319</v>
      </c>
      <c r="E9" s="3">
        <f t="shared" si="0"/>
        <v>2.3249999999999993</v>
      </c>
      <c r="F9" s="3">
        <f t="shared" si="1"/>
        <v>28191.25</v>
      </c>
      <c r="H9" s="13" t="s">
        <v>9</v>
      </c>
      <c r="I9" s="13"/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10</v>
      </c>
    </row>
    <row r="10" spans="1:19" x14ac:dyDescent="0.25">
      <c r="A10" s="2">
        <v>9</v>
      </c>
      <c r="B10" s="2">
        <v>11.2</v>
      </c>
      <c r="C10" s="2">
        <v>10530</v>
      </c>
      <c r="E10" s="3">
        <f t="shared" si="0"/>
        <v>1.9249999999999989</v>
      </c>
      <c r="F10" s="3">
        <f t="shared" si="1"/>
        <v>-4597.75</v>
      </c>
      <c r="H10" s="5">
        <f t="array" ref="H10:I21">MMULT(E2:F13,K6:L7)</f>
        <v>-7.5761069156149552E-2</v>
      </c>
      <c r="I10" s="5">
        <v>-2.9132146523019461E-5</v>
      </c>
      <c r="J10" s="5">
        <f>MMULT(H10:I10,H2:H3)</f>
        <v>0.4012672100646813</v>
      </c>
      <c r="K10" s="5">
        <v>0.16442621622885609</v>
      </c>
      <c r="L10" s="5">
        <v>1</v>
      </c>
      <c r="M10" s="5">
        <f>(L10-0.5)/12</f>
        <v>4.1666666666666664E-2</v>
      </c>
      <c r="N10" s="5">
        <f>_xlfn.CHISQ.INV(M10,2)</f>
        <v>8.5119228837591862E-2</v>
      </c>
      <c r="O10" s="5">
        <v>8.5119228837591862E-2</v>
      </c>
      <c r="P10" s="5">
        <v>0.16442621622885609</v>
      </c>
    </row>
    <row r="11" spans="1:19" x14ac:dyDescent="0.25">
      <c r="A11" s="2">
        <v>10</v>
      </c>
      <c r="B11" s="2">
        <v>10.7</v>
      </c>
      <c r="C11" s="2">
        <v>3931</v>
      </c>
      <c r="E11" s="3">
        <f t="shared" si="0"/>
        <v>1.4249999999999989</v>
      </c>
      <c r="F11" s="3">
        <f t="shared" si="1"/>
        <v>-11196.75</v>
      </c>
      <c r="H11" s="5">
        <v>-0.14453775455132439</v>
      </c>
      <c r="I11" s="5">
        <v>-3.1599042884772678E-5</v>
      </c>
      <c r="J11" s="5">
        <f>MMULT(H11:I11,I2:I3)</f>
        <v>0.55256271591605599</v>
      </c>
      <c r="K11" s="5">
        <v>0.21997034614522465</v>
      </c>
      <c r="L11" s="5">
        <v>2</v>
      </c>
      <c r="M11" s="5">
        <f t="shared" ref="M11:M21" si="2">(L11-0.5)/12</f>
        <v>0.125</v>
      </c>
      <c r="N11" s="5">
        <f t="shared" ref="N11:N21" si="3">_xlfn.CHISQ.INV(M11,2)</f>
        <v>0.26706278524904525</v>
      </c>
      <c r="O11" s="5">
        <v>0.26706278524904525</v>
      </c>
      <c r="P11" s="5">
        <v>0.21997034614522465</v>
      </c>
    </row>
    <row r="12" spans="1:19" x14ac:dyDescent="0.25">
      <c r="A12" s="2">
        <v>11</v>
      </c>
      <c r="B12" s="2">
        <v>10</v>
      </c>
      <c r="C12" s="2">
        <v>1536</v>
      </c>
      <c r="E12" s="3">
        <f t="shared" si="0"/>
        <v>0.72499999999999964</v>
      </c>
      <c r="F12" s="3">
        <f t="shared" si="1"/>
        <v>-13591.75</v>
      </c>
      <c r="H12" s="5">
        <v>-0.33708358870353977</v>
      </c>
      <c r="I12" s="5">
        <v>-3.1218052374611767E-5</v>
      </c>
      <c r="J12" s="5">
        <f>MMULT(H12:I12,J2:J3)</f>
        <v>0.99408109077709628</v>
      </c>
      <c r="K12" s="5">
        <v>0.40126721006468102</v>
      </c>
      <c r="L12" s="5">
        <v>3</v>
      </c>
      <c r="M12" s="5">
        <f t="shared" si="2"/>
        <v>0.20833333333333334</v>
      </c>
      <c r="N12" s="5">
        <f t="shared" si="3"/>
        <v>0.46722970236301031</v>
      </c>
      <c r="O12" s="5">
        <v>0.46722970236301031</v>
      </c>
      <c r="P12" s="5">
        <v>0.40126721006468102</v>
      </c>
    </row>
    <row r="13" spans="1:19" x14ac:dyDescent="0.25">
      <c r="A13" s="2">
        <v>12</v>
      </c>
      <c r="B13" s="2">
        <v>6.8</v>
      </c>
      <c r="C13" s="2">
        <v>61400</v>
      </c>
      <c r="E13" s="3">
        <f>B13-$B$14</f>
        <v>-2.4750000000000005</v>
      </c>
      <c r="F13" s="3">
        <f t="shared" si="1"/>
        <v>46272.25</v>
      </c>
      <c r="H13" s="5">
        <v>-1.0242178517130696</v>
      </c>
      <c r="I13" s="5">
        <v>-1.9817159493145772E-5</v>
      </c>
      <c r="J13" s="5">
        <f>MMULT(H13:I13,K2:K3)</f>
        <v>4.7554554402538614</v>
      </c>
      <c r="K13" s="5">
        <v>0.55256271591605599</v>
      </c>
      <c r="L13" s="5">
        <v>4</v>
      </c>
      <c r="M13" s="5">
        <f t="shared" si="2"/>
        <v>0.29166666666666669</v>
      </c>
      <c r="N13" s="5">
        <f t="shared" si="3"/>
        <v>0.68968097258345917</v>
      </c>
      <c r="O13" s="5">
        <v>0.68968097258345917</v>
      </c>
      <c r="P13" s="5">
        <v>0.55256271591605599</v>
      </c>
    </row>
    <row r="14" spans="1:19" x14ac:dyDescent="0.25">
      <c r="A14" s="2" t="s">
        <v>16</v>
      </c>
      <c r="B14" s="2">
        <f>AVERAGE(B2:B13)</f>
        <v>9.2750000000000004</v>
      </c>
      <c r="C14" s="2">
        <f>AVERAGE(C2:C13)</f>
        <v>15127.75</v>
      </c>
      <c r="E14" s="9"/>
      <c r="H14" s="5">
        <v>0.10667137504867842</v>
      </c>
      <c r="I14" s="5">
        <v>-2.1813726037188174E-5</v>
      </c>
      <c r="J14" s="5">
        <f>MMULT(H14:I14,L2:L3)</f>
        <v>0.21997034614522465</v>
      </c>
      <c r="K14" s="5">
        <v>0.64337684547048779</v>
      </c>
      <c r="L14" s="5">
        <v>5</v>
      </c>
      <c r="M14" s="5">
        <f t="shared" si="2"/>
        <v>0.375</v>
      </c>
      <c r="N14" s="5">
        <f t="shared" si="3"/>
        <v>0.94000725849147115</v>
      </c>
      <c r="O14" s="5">
        <v>0.94000725849147115</v>
      </c>
      <c r="P14" s="5">
        <v>0.64337684547048779</v>
      </c>
    </row>
    <row r="15" spans="1:19" x14ac:dyDescent="0.25">
      <c r="E15" s="6"/>
      <c r="F15" s="6"/>
      <c r="H15" s="5">
        <v>0.18674327732974189</v>
      </c>
      <c r="I15" s="5">
        <v>-9.6702489933538526E-6</v>
      </c>
      <c r="J15" s="5">
        <f>MMULT(H15:I15,M2:M3)</f>
        <v>0.16442621622885609</v>
      </c>
      <c r="K15" s="5">
        <v>0.9050437128956248</v>
      </c>
      <c r="L15" s="5">
        <v>6</v>
      </c>
      <c r="M15" s="5">
        <f t="shared" si="2"/>
        <v>0.45833333333333331</v>
      </c>
      <c r="N15" s="5">
        <f t="shared" si="3"/>
        <v>1.2262089457728176</v>
      </c>
      <c r="O15" s="5">
        <v>1.2262089457728176</v>
      </c>
      <c r="P15" s="5">
        <v>0.9050437128956248</v>
      </c>
    </row>
    <row r="16" spans="1:19" x14ac:dyDescent="0.25">
      <c r="E16" s="6"/>
      <c r="F16" s="6"/>
      <c r="H16" s="5">
        <v>0.47417606756213326</v>
      </c>
      <c r="I16" s="5">
        <v>4.5640589460872695E-5</v>
      </c>
      <c r="J16" s="5">
        <f>MMULT(H16:I16,N2:N3)</f>
        <v>2.0403878463438923</v>
      </c>
      <c r="K16" s="5">
        <v>0.99408109077709628</v>
      </c>
      <c r="L16" s="5">
        <v>7</v>
      </c>
      <c r="M16" s="5">
        <f t="shared" si="2"/>
        <v>0.54166666666666663</v>
      </c>
      <c r="N16" s="5">
        <f t="shared" si="3"/>
        <v>1.5603171150991499</v>
      </c>
      <c r="O16" s="5">
        <v>1.5603171150991499</v>
      </c>
      <c r="P16" s="5">
        <v>0.99408109077709628</v>
      </c>
    </row>
    <row r="17" spans="5:16" x14ac:dyDescent="0.25">
      <c r="E17" s="6"/>
      <c r="F17" s="6"/>
      <c r="H17" s="5">
        <v>0.47740048453129152</v>
      </c>
      <c r="I17" s="5">
        <v>6.146153973105427E-5</v>
      </c>
      <c r="J17" s="5">
        <f>MMULT(H17:I17,O2:O3)</f>
        <v>2.8426337584783363</v>
      </c>
      <c r="K17" s="5">
        <v>1.0137289030460004</v>
      </c>
      <c r="L17" s="5">
        <v>8</v>
      </c>
      <c r="M17" s="5">
        <f t="shared" si="2"/>
        <v>0.625</v>
      </c>
      <c r="N17" s="5">
        <f t="shared" si="3"/>
        <v>1.9616585060234524</v>
      </c>
      <c r="O17" s="5">
        <v>1.9616585060234524</v>
      </c>
      <c r="P17" s="5">
        <v>1.0137289030460004</v>
      </c>
    </row>
    <row r="18" spans="5:16" x14ac:dyDescent="0.25">
      <c r="E18" s="6"/>
      <c r="F18" s="6"/>
      <c r="H18" s="5">
        <v>0.48499616097167225</v>
      </c>
      <c r="I18" s="5">
        <v>-1.7424021135453618E-5</v>
      </c>
      <c r="J18" s="5">
        <f>MMULT(H18:I18,P2:P3)</f>
        <v>1.0137289030460004</v>
      </c>
      <c r="K18" s="5">
        <v>2.0403878463438923</v>
      </c>
      <c r="L18" s="5">
        <v>9</v>
      </c>
      <c r="M18" s="5">
        <f t="shared" si="2"/>
        <v>0.70833333333333337</v>
      </c>
      <c r="N18" s="5">
        <f t="shared" si="3"/>
        <v>2.464287362585265</v>
      </c>
      <c r="O18" s="5">
        <v>2.464287362585265</v>
      </c>
      <c r="P18" s="5">
        <v>2.0403878463438923</v>
      </c>
    </row>
    <row r="19" spans="5:16" x14ac:dyDescent="0.25">
      <c r="E19" s="6"/>
      <c r="F19" s="6"/>
      <c r="H19" s="5">
        <v>0.38405199232135767</v>
      </c>
      <c r="I19" s="5">
        <v>-3.1952988486631431E-5</v>
      </c>
      <c r="J19" s="5">
        <f>MMULT(H19:I19,Q2:Q3)</f>
        <v>0.9050437128956248</v>
      </c>
      <c r="K19" s="5">
        <v>2.8426337584783363</v>
      </c>
      <c r="L19" s="5">
        <v>10</v>
      </c>
      <c r="M19" s="5">
        <f t="shared" si="2"/>
        <v>0.79166666666666663</v>
      </c>
      <c r="N19" s="5">
        <f t="shared" si="3"/>
        <v>3.1372318358276901</v>
      </c>
      <c r="O19" s="5">
        <v>3.1372318358276901</v>
      </c>
      <c r="P19" s="5">
        <v>2.8426337584783363</v>
      </c>
    </row>
    <row r="20" spans="5:16" x14ac:dyDescent="0.25">
      <c r="E20" s="6"/>
      <c r="F20" s="6"/>
      <c r="H20" s="5">
        <v>0.2207511166923595</v>
      </c>
      <c r="I20" s="5">
        <v>-3.5560710421286975E-5</v>
      </c>
      <c r="J20" s="5">
        <f>MMULT(H20:I20,R2:R3)</f>
        <v>0.64337684547048779</v>
      </c>
      <c r="K20" s="5">
        <v>4.7554554402538614</v>
      </c>
      <c r="L20" s="5">
        <v>11</v>
      </c>
      <c r="M20" s="5">
        <f t="shared" si="2"/>
        <v>0.875</v>
      </c>
      <c r="N20" s="5">
        <f t="shared" si="3"/>
        <v>4.1588830833596715</v>
      </c>
      <c r="O20" s="5">
        <v>4.1588830833596715</v>
      </c>
      <c r="P20" s="5">
        <v>4.7554554402538614</v>
      </c>
    </row>
    <row r="21" spans="5:16" x14ac:dyDescent="0.25">
      <c r="E21" s="6"/>
      <c r="F21" s="6"/>
      <c r="H21" s="5">
        <v>-0.7531902103331527</v>
      </c>
      <c r="I21" s="5">
        <v>1.2108596715753678E-4</v>
      </c>
      <c r="J21" s="5">
        <f>MMULT(H21:I21,S2:S3)</f>
        <v>7.4670659143798845</v>
      </c>
      <c r="K21" s="5">
        <v>7.4670659143798845</v>
      </c>
      <c r="L21" s="5">
        <v>12</v>
      </c>
      <c r="M21" s="5">
        <f t="shared" si="2"/>
        <v>0.95833333333333337</v>
      </c>
      <c r="N21" s="5">
        <f t="shared" si="3"/>
        <v>6.3561076606958933</v>
      </c>
      <c r="O21" s="5">
        <v>6.3561076606958933</v>
      </c>
      <c r="P21" s="5">
        <v>7.4670659143798845</v>
      </c>
    </row>
    <row r="22" spans="5:16" x14ac:dyDescent="0.25">
      <c r="E22" s="6"/>
      <c r="F22" s="6"/>
    </row>
    <row r="23" spans="5:16" x14ac:dyDescent="0.25">
      <c r="E23" s="6"/>
      <c r="F23" s="6"/>
    </row>
    <row r="24" spans="5:16" x14ac:dyDescent="0.25">
      <c r="E24" s="6"/>
      <c r="F24" s="6"/>
    </row>
    <row r="25" spans="5:16" x14ac:dyDescent="0.25">
      <c r="E25" s="6"/>
      <c r="F25" s="6"/>
    </row>
    <row r="26" spans="5:16" x14ac:dyDescent="0.25">
      <c r="E26" s="6"/>
      <c r="F26" s="6"/>
    </row>
    <row r="27" spans="5:16" x14ac:dyDescent="0.25">
      <c r="E27" s="6"/>
      <c r="F27" s="6"/>
    </row>
  </sheetData>
  <sortState ref="K10:K21">
    <sortCondition ref="K10:K21"/>
  </sortState>
  <mergeCells count="5">
    <mergeCell ref="E1:F1"/>
    <mergeCell ref="H1:S1"/>
    <mergeCell ref="H5:I5"/>
    <mergeCell ref="K5:L5"/>
    <mergeCell ref="H9:I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C17" sqref="C17"/>
    </sheetView>
  </sheetViews>
  <sheetFormatPr defaultRowHeight="15" x14ac:dyDescent="0.25"/>
  <cols>
    <col min="1" max="1" width="5.5703125" customWidth="1"/>
    <col min="2" max="2" width="9.7109375" bestFit="1" customWidth="1"/>
    <col min="4" max="4" width="4.140625" customWidth="1"/>
    <col min="8" max="8" width="9.28515625" bestFit="1" customWidth="1"/>
    <col min="9" max="9" width="12.7109375" bestFit="1" customWidth="1"/>
    <col min="11" max="11" width="12.42578125" bestFit="1" customWidth="1"/>
    <col min="12" max="12" width="13" customWidth="1"/>
    <col min="14" max="14" width="12.42578125" bestFit="1" customWidth="1"/>
    <col min="15" max="15" width="13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E1" s="11" t="s">
        <v>3</v>
      </c>
      <c r="F1" s="11"/>
      <c r="H1" s="11" t="s">
        <v>4</v>
      </c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2">
        <v>1</v>
      </c>
      <c r="B2" s="2">
        <v>108.28</v>
      </c>
      <c r="C2" s="2">
        <v>17.05</v>
      </c>
      <c r="E2" s="3">
        <f>B2-$B$12</f>
        <v>-47.323000000000008</v>
      </c>
      <c r="F2" s="3">
        <f>C2-$C$12</f>
        <v>2.3460000000000019</v>
      </c>
      <c r="G2" t="s">
        <v>5</v>
      </c>
      <c r="H2" s="3">
        <v>-47.323000000000008</v>
      </c>
      <c r="I2" s="3">
        <v>-3.242999999999995</v>
      </c>
      <c r="J2" s="3">
        <v>-60.563000000000002</v>
      </c>
      <c r="K2" s="3">
        <v>-90.153000000000006</v>
      </c>
      <c r="L2" s="3">
        <v>-92.63300000000001</v>
      </c>
      <c r="M2" s="3">
        <v>108.387</v>
      </c>
      <c r="N2" s="3">
        <v>109.58699999999999</v>
      </c>
      <c r="O2" s="3">
        <v>129.45699999999999</v>
      </c>
      <c r="P2" s="3">
        <v>-63.593000000000004</v>
      </c>
      <c r="Q2" s="3">
        <v>10.076999999999998</v>
      </c>
    </row>
    <row r="3" spans="1:17" x14ac:dyDescent="0.25">
      <c r="A3" s="2">
        <v>2</v>
      </c>
      <c r="B3" s="2">
        <v>152.36000000000001</v>
      </c>
      <c r="C3" s="2">
        <v>16.59</v>
      </c>
      <c r="E3" s="3">
        <f t="shared" ref="E3:E11" si="0">B3-$B$12</f>
        <v>-3.242999999999995</v>
      </c>
      <c r="F3" s="3">
        <f t="shared" ref="F3:F11" si="1">C3-$C$12</f>
        <v>1.886000000000001</v>
      </c>
      <c r="G3" t="s">
        <v>6</v>
      </c>
      <c r="H3" s="3">
        <v>2.3460000000000019</v>
      </c>
      <c r="I3" s="3">
        <v>1.886000000000001</v>
      </c>
      <c r="J3" s="3">
        <v>-3.7939999999999987</v>
      </c>
      <c r="K3" s="3">
        <v>-0.56399999999999828</v>
      </c>
      <c r="L3" s="3">
        <v>-5.1839999999999993</v>
      </c>
      <c r="M3" s="3">
        <v>10.625999999999999</v>
      </c>
      <c r="N3" s="3">
        <v>3.8360000000000003</v>
      </c>
      <c r="O3" s="3">
        <v>1.0260000000000016</v>
      </c>
      <c r="P3" s="3">
        <v>-6.6039999999999992</v>
      </c>
      <c r="Q3" s="3">
        <v>-3.5739999999999981</v>
      </c>
    </row>
    <row r="4" spans="1:17" x14ac:dyDescent="0.25">
      <c r="A4" s="2">
        <v>3</v>
      </c>
      <c r="B4" s="2">
        <v>95.04</v>
      </c>
      <c r="C4" s="2">
        <v>10.91</v>
      </c>
      <c r="E4" s="3">
        <f t="shared" si="0"/>
        <v>-60.563000000000002</v>
      </c>
      <c r="F4" s="3">
        <f t="shared" si="1"/>
        <v>-3.7939999999999987</v>
      </c>
    </row>
    <row r="5" spans="1:17" x14ac:dyDescent="0.25">
      <c r="A5" s="2">
        <v>4</v>
      </c>
      <c r="B5" s="2">
        <v>65.45</v>
      </c>
      <c r="C5" s="2">
        <v>14.14</v>
      </c>
      <c r="E5" s="3">
        <f t="shared" si="0"/>
        <v>-90.153000000000006</v>
      </c>
      <c r="F5" s="3">
        <f t="shared" si="1"/>
        <v>-0.56399999999999828</v>
      </c>
      <c r="H5" s="11" t="s">
        <v>7</v>
      </c>
      <c r="I5" s="11"/>
      <c r="K5" s="12" t="s">
        <v>8</v>
      </c>
      <c r="L5" s="12"/>
    </row>
    <row r="6" spans="1:17" x14ac:dyDescent="0.25">
      <c r="A6" s="2">
        <v>5</v>
      </c>
      <c r="B6" s="2">
        <v>62.97</v>
      </c>
      <c r="C6" s="2">
        <v>9.52</v>
      </c>
      <c r="E6" s="3">
        <f t="shared" si="0"/>
        <v>-92.63300000000001</v>
      </c>
      <c r="F6" s="3">
        <f t="shared" si="1"/>
        <v>-5.1839999999999993</v>
      </c>
      <c r="H6" s="3">
        <f>_xlfn.VAR.S(B2:B11)</f>
        <v>7476.4532455555554</v>
      </c>
      <c r="I6" s="3">
        <f>H7</f>
        <v>303.61861999999996</v>
      </c>
      <c r="K6" s="7">
        <f t="array" ref="K6:L7">MINVERSE(H6:I7)</f>
        <v>2.527378613438181E-4</v>
      </c>
      <c r="L6" s="7">
        <v>-2.9299349417988888E-3</v>
      </c>
    </row>
    <row r="7" spans="1:17" x14ac:dyDescent="0.25">
      <c r="A7" s="2">
        <v>6</v>
      </c>
      <c r="B7" s="2">
        <v>263.99</v>
      </c>
      <c r="C7" s="2">
        <v>25.33</v>
      </c>
      <c r="E7" s="3">
        <f t="shared" si="0"/>
        <v>108.387</v>
      </c>
      <c r="F7" s="3">
        <f t="shared" si="1"/>
        <v>10.625999999999999</v>
      </c>
      <c r="H7" s="3">
        <f>_xlfn.COVARIANCE.S(B2:B11,C2:C11)</f>
        <v>303.61861999999996</v>
      </c>
      <c r="I7" s="3">
        <f>_xlfn.VAR.S(C2:C11)</f>
        <v>26.190315555555621</v>
      </c>
      <c r="K7" s="7">
        <v>-2.9299349417988888E-3</v>
      </c>
      <c r="L7" s="7">
        <v>7.214814955973034E-2</v>
      </c>
    </row>
    <row r="8" spans="1:17" x14ac:dyDescent="0.25">
      <c r="A8" s="2">
        <v>7</v>
      </c>
      <c r="B8" s="2">
        <v>265.19</v>
      </c>
      <c r="C8" s="2">
        <v>18.54</v>
      </c>
      <c r="E8" s="3">
        <f t="shared" si="0"/>
        <v>109.58699999999999</v>
      </c>
      <c r="F8" s="3">
        <f t="shared" si="1"/>
        <v>3.8360000000000003</v>
      </c>
    </row>
    <row r="9" spans="1:17" x14ac:dyDescent="0.25">
      <c r="A9" s="2">
        <v>8</v>
      </c>
      <c r="B9" s="2">
        <v>285.06</v>
      </c>
      <c r="C9" s="2">
        <v>15.73</v>
      </c>
      <c r="E9" s="3">
        <f t="shared" si="0"/>
        <v>129.45699999999999</v>
      </c>
      <c r="F9" s="3">
        <f t="shared" si="1"/>
        <v>1.0260000000000016</v>
      </c>
      <c r="H9" s="13" t="s">
        <v>17</v>
      </c>
      <c r="I9" s="13"/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10</v>
      </c>
    </row>
    <row r="10" spans="1:17" x14ac:dyDescent="0.25">
      <c r="A10" s="2">
        <v>9</v>
      </c>
      <c r="B10" s="2">
        <v>92.01</v>
      </c>
      <c r="C10" s="2">
        <v>8.1</v>
      </c>
      <c r="E10" s="3">
        <f t="shared" si="0"/>
        <v>-63.593000000000004</v>
      </c>
      <c r="F10" s="3">
        <f t="shared" si="1"/>
        <v>-6.6039999999999992</v>
      </c>
      <c r="H10" s="5">
        <f t="array" ref="H10:I19">MMULT(E2:F11,K6:L7)</f>
        <v>-1.8833941185833702E-2</v>
      </c>
      <c r="I10" s="5">
        <v>0.30791287011787638</v>
      </c>
      <c r="J10" s="5">
        <f>MMULT(H10:I10,H2:H3)</f>
        <v>1.6136421920337471</v>
      </c>
      <c r="K10" s="5">
        <v>0.29512944631258026</v>
      </c>
      <c r="L10" s="5">
        <v>1</v>
      </c>
      <c r="M10" s="5">
        <f>(L10-0.5)/10</f>
        <v>0.05</v>
      </c>
      <c r="N10" s="5">
        <f>_xlfn.CHISQ.INV(M10,2)</f>
        <v>0.10258658877510107</v>
      </c>
      <c r="O10" s="5">
        <v>0.10258658877510107</v>
      </c>
      <c r="P10" s="5">
        <v>0.29512944631258026</v>
      </c>
      <c r="Q10">
        <f>CORREL(O10:O19,P10:P19)</f>
        <v>0.96584760329270769</v>
      </c>
    </row>
    <row r="11" spans="1:17" x14ac:dyDescent="0.25">
      <c r="A11" s="2">
        <v>10</v>
      </c>
      <c r="B11" s="2">
        <v>165.68</v>
      </c>
      <c r="C11" s="2">
        <v>11.13</v>
      </c>
      <c r="E11" s="3">
        <f t="shared" si="0"/>
        <v>10.076999999999998</v>
      </c>
      <c r="F11" s="3">
        <f t="shared" si="1"/>
        <v>-3.5739999999999981</v>
      </c>
      <c r="H11" s="5">
        <v>-6.3454861845707077E-3</v>
      </c>
      <c r="I11" s="5">
        <v>0.14557318908590527</v>
      </c>
      <c r="J11" s="5">
        <f>MMULT(H11:I11,I2:I3)</f>
        <v>0.29512944631258026</v>
      </c>
      <c r="K11" s="5">
        <v>0.6190857108825718</v>
      </c>
      <c r="L11" s="5">
        <v>2</v>
      </c>
      <c r="M11" s="5">
        <f t="shared" ref="M11:M19" si="2">(L11-0.5)/10</f>
        <v>0.15</v>
      </c>
      <c r="N11" s="5">
        <f>_xlfn.CHISQ.INV(M11,2)</f>
        <v>0.32503785899554977</v>
      </c>
      <c r="O11" s="5">
        <v>0.32503785899554977</v>
      </c>
      <c r="P11" s="5">
        <v>0.6190857108825718</v>
      </c>
    </row>
    <row r="12" spans="1:17" x14ac:dyDescent="0.25">
      <c r="A12" s="2" t="s">
        <v>16</v>
      </c>
      <c r="B12" s="2">
        <f>AVERAGE(B2:B11)</f>
        <v>155.60300000000001</v>
      </c>
      <c r="C12" s="2">
        <f>AVERAGE(C2:C11)</f>
        <v>14.703999999999999</v>
      </c>
      <c r="E12" s="6"/>
      <c r="F12" s="6"/>
      <c r="H12" s="5">
        <v>-4.1903899273806767E-3</v>
      </c>
      <c r="I12" s="5">
        <v>-9.6284429549450684E-2</v>
      </c>
      <c r="J12" s="5">
        <f>MMULT(H12:I12,J2:J3)</f>
        <v>0.6190857108825718</v>
      </c>
      <c r="K12" s="5">
        <v>1.158291531881267</v>
      </c>
      <c r="L12" s="5">
        <v>3</v>
      </c>
      <c r="M12" s="5">
        <f t="shared" si="2"/>
        <v>0.25</v>
      </c>
      <c r="N12" s="5">
        <f>_xlfn.CHISQ.INV(M12,2)</f>
        <v>0.5753641449035618</v>
      </c>
      <c r="O12" s="5">
        <v>0.5753641449035618</v>
      </c>
      <c r="P12" s="5">
        <v>1.158291531881267</v>
      </c>
    </row>
    <row r="13" spans="1:17" x14ac:dyDescent="0.25">
      <c r="A13" s="10"/>
      <c r="B13" s="10"/>
      <c r="C13" s="10"/>
      <c r="D13" s="6"/>
      <c r="E13" s="6"/>
      <c r="F13" s="6"/>
      <c r="H13" s="5">
        <v>-2.1132593106554669E-2</v>
      </c>
      <c r="I13" s="5">
        <v>0.22345086845630743</v>
      </c>
      <c r="J13" s="5">
        <f>MMULT(H13:I13,K2:K3)</f>
        <v>1.7791403765258662</v>
      </c>
      <c r="K13" s="5">
        <v>1.2936453710249036</v>
      </c>
      <c r="L13" s="5">
        <v>4</v>
      </c>
      <c r="M13" s="5">
        <f t="shared" si="2"/>
        <v>0.35</v>
      </c>
      <c r="N13" s="5">
        <f t="shared" ref="N13:N19" si="3">_xlfn.CHISQ.INV(M13,2)</f>
        <v>0.86156583218490856</v>
      </c>
      <c r="O13" s="5">
        <v>0.86156583218490856</v>
      </c>
      <c r="P13" s="5">
        <v>1.2936453710249036</v>
      </c>
    </row>
    <row r="14" spans="1:17" x14ac:dyDescent="0.25">
      <c r="A14" s="6"/>
      <c r="B14" s="6"/>
      <c r="C14" s="6"/>
      <c r="D14" s="6"/>
      <c r="E14" s="6"/>
      <c r="F14" s="6"/>
      <c r="H14" s="5">
        <v>-8.2230835715764658E-3</v>
      </c>
      <c r="I14" s="5">
        <v>-0.10260734385398551</v>
      </c>
      <c r="J14" s="5">
        <f>MMULT(H14:I14,L2:L3)</f>
        <v>1.2936453710249036</v>
      </c>
      <c r="K14" s="5">
        <v>1.6136421920337471</v>
      </c>
      <c r="L14" s="5">
        <v>5</v>
      </c>
      <c r="M14" s="5">
        <f t="shared" si="2"/>
        <v>0.45</v>
      </c>
      <c r="N14" s="5">
        <f t="shared" si="3"/>
        <v>1.1956740015112408</v>
      </c>
      <c r="O14" s="5">
        <v>1.1956740015112408</v>
      </c>
      <c r="P14" s="5">
        <v>1.6136421920337471</v>
      </c>
    </row>
    <row r="15" spans="1:17" x14ac:dyDescent="0.25">
      <c r="A15" s="6"/>
      <c r="B15" s="6"/>
      <c r="C15" s="6"/>
      <c r="D15" s="6"/>
      <c r="E15" s="6"/>
      <c r="F15" s="6"/>
      <c r="H15" s="5">
        <v>-3.7399901140825788E-3</v>
      </c>
      <c r="I15" s="5">
        <v>0.44907937868493841</v>
      </c>
      <c r="J15" s="5">
        <f>MMULT(H15:I15,M2:M3)</f>
        <v>4.3665511694110872</v>
      </c>
      <c r="K15" s="5">
        <v>1.6335128950444779</v>
      </c>
      <c r="L15" s="5">
        <v>6</v>
      </c>
      <c r="M15" s="5">
        <f t="shared" si="2"/>
        <v>0.55000000000000004</v>
      </c>
      <c r="N15" s="5">
        <f t="shared" si="3"/>
        <v>1.5970153924355435</v>
      </c>
      <c r="O15" s="5">
        <v>1.5970153924355435</v>
      </c>
      <c r="P15" s="5">
        <v>1.6335128950444779</v>
      </c>
    </row>
    <row r="16" spans="1:17" x14ac:dyDescent="0.25">
      <c r="E16" s="6"/>
      <c r="F16" s="6"/>
      <c r="H16" s="5">
        <v>1.6457553574344454E-2</v>
      </c>
      <c r="I16" s="5">
        <v>-4.4322478755789207E-2</v>
      </c>
      <c r="J16" s="5">
        <f>MMULT(H16:I16,N2:N3)</f>
        <v>1.6335128950444779</v>
      </c>
      <c r="K16" s="5">
        <v>1.7077146425302936</v>
      </c>
      <c r="L16" s="5">
        <v>7</v>
      </c>
      <c r="M16" s="5">
        <f t="shared" si="2"/>
        <v>0.65</v>
      </c>
      <c r="N16" s="5">
        <f t="shared" si="3"/>
        <v>2.0996442489973557</v>
      </c>
      <c r="O16" s="5">
        <v>2.0996442489973557</v>
      </c>
      <c r="P16" s="5">
        <v>1.7077146425302936</v>
      </c>
    </row>
    <row r="17" spans="5:16" x14ac:dyDescent="0.25">
      <c r="E17" s="6"/>
      <c r="F17" s="6"/>
      <c r="H17" s="5">
        <v>2.9712572065700993E-2</v>
      </c>
      <c r="I17" s="5">
        <v>-0.30527658631217525</v>
      </c>
      <c r="J17" s="5">
        <f>MMULT(H17:I17,O2:O3)</f>
        <v>3.5332866643531609</v>
      </c>
      <c r="K17" s="5">
        <v>1.7791403765258662</v>
      </c>
      <c r="L17" s="5">
        <v>8</v>
      </c>
      <c r="M17" s="5">
        <f t="shared" si="2"/>
        <v>0.75</v>
      </c>
      <c r="N17" s="5">
        <f t="shared" si="3"/>
        <v>2.7725887222397811</v>
      </c>
      <c r="O17" s="5">
        <v>2.7725887222397811</v>
      </c>
      <c r="P17" s="5">
        <v>1.7791403765258662</v>
      </c>
    </row>
    <row r="18" spans="5:16" x14ac:dyDescent="0.25">
      <c r="E18" s="6"/>
      <c r="F18" s="6"/>
      <c r="H18" s="5">
        <v>3.276931539202433E-3</v>
      </c>
      <c r="I18" s="5">
        <v>-0.29014302693864236</v>
      </c>
      <c r="J18" s="5">
        <f>MMULT(H18:I18,P2:P3)</f>
        <v>1.7077146425302936</v>
      </c>
      <c r="K18" s="5">
        <v>3.5332866643531609</v>
      </c>
      <c r="L18" s="5">
        <v>9</v>
      </c>
      <c r="M18" s="5">
        <f t="shared" si="2"/>
        <v>0.85</v>
      </c>
      <c r="N18" s="5">
        <f t="shared" si="3"/>
        <v>3.7942399697717621</v>
      </c>
      <c r="O18" s="5">
        <v>3.7942399697717621</v>
      </c>
      <c r="P18" s="5">
        <v>3.5332866643531609</v>
      </c>
    </row>
    <row r="19" spans="5:16" x14ac:dyDescent="0.25">
      <c r="E19" s="6"/>
      <c r="F19" s="6"/>
      <c r="H19" s="5">
        <v>1.3018426910750877E-2</v>
      </c>
      <c r="I19" s="5">
        <v>-0.2873824409349835</v>
      </c>
      <c r="J19" s="5">
        <f>MMULT(H19:I19,Q2:Q3)</f>
        <v>1.158291531881267</v>
      </c>
      <c r="K19" s="5">
        <v>4.3665511694110872</v>
      </c>
      <c r="L19" s="5">
        <v>10</v>
      </c>
      <c r="M19" s="5">
        <f t="shared" si="2"/>
        <v>0.95</v>
      </c>
      <c r="N19" s="5">
        <f t="shared" si="3"/>
        <v>5.9914645471079799</v>
      </c>
      <c r="O19" s="5">
        <v>5.9914645471079799</v>
      </c>
      <c r="P19" s="5">
        <v>4.3665511694110872</v>
      </c>
    </row>
    <row r="20" spans="5:16" x14ac:dyDescent="0.25">
      <c r="E20" s="6"/>
      <c r="F20" s="6"/>
    </row>
    <row r="21" spans="5:16" x14ac:dyDescent="0.25">
      <c r="E21" s="6"/>
      <c r="F21" s="6"/>
    </row>
    <row r="22" spans="5:16" x14ac:dyDescent="0.25">
      <c r="E22" s="6"/>
      <c r="F22" s="6"/>
    </row>
    <row r="23" spans="5:16" x14ac:dyDescent="0.25">
      <c r="E23" s="6"/>
      <c r="F23" s="6"/>
    </row>
    <row r="24" spans="5:16" x14ac:dyDescent="0.25">
      <c r="E24" s="6"/>
      <c r="F24" s="6"/>
    </row>
    <row r="25" spans="5:16" x14ac:dyDescent="0.25">
      <c r="E25" s="6"/>
      <c r="F25" s="6"/>
    </row>
  </sheetData>
  <sortState ref="O10:O19">
    <sortCondition ref="O10:O19"/>
  </sortState>
  <mergeCells count="5">
    <mergeCell ref="E1:F1"/>
    <mergeCell ref="H1:Q1"/>
    <mergeCell ref="H5:I5"/>
    <mergeCell ref="K5:L5"/>
    <mergeCell ref="H9:I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2022-02-08T04:03:26Z</dcterms:created>
  <dcterms:modified xsi:type="dcterms:W3CDTF">2022-02-12T06:15:41Z</dcterms:modified>
</cp:coreProperties>
</file>