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 BISMILLAH\APG\Modul Praktikum APG\"/>
    </mc:Choice>
  </mc:AlternateContent>
  <xr:revisionPtr revIDLastSave="0" documentId="13_ncr:1_{38B1C05E-2D4A-490B-91B2-AA4CB2C96DD0}" xr6:coauthVersionLast="45" xr6:coauthVersionMax="45" xr10:uidLastSave="{00000000-0000-0000-0000-000000000000}"/>
  <bookViews>
    <workbookView xWindow="7296" yWindow="1416" windowWidth="14664" windowHeight="9624" xr2:uid="{00000000-000D-0000-FFFF-FFFF00000000}"/>
  </bookViews>
  <sheets>
    <sheet name="1" sheetId="1" r:id="rId1"/>
    <sheet name="2" sheetId="5" r:id="rId2"/>
    <sheet name="3ab" sheetId="3" r:id="rId3"/>
    <sheet name="3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4" l="1"/>
  <c r="N17" i="4" s="1"/>
  <c r="J7" i="4"/>
  <c r="O15" i="4" s="1"/>
  <c r="H32" i="3"/>
  <c r="A29" i="3"/>
  <c r="A28" i="3"/>
  <c r="C18" i="3"/>
  <c r="C28" i="3" s="1" a="1"/>
  <c r="C28" i="3" s="1"/>
  <c r="B19" i="3"/>
  <c r="C19" i="3"/>
  <c r="B18" i="3"/>
  <c r="C15" i="3"/>
  <c r="B15" i="3"/>
  <c r="B9" i="5"/>
  <c r="B22" i="5" s="1"/>
  <c r="F2" i="5"/>
  <c r="G1" i="5" s="1"/>
  <c r="B12" i="5" s="1" a="1"/>
  <c r="B12" i="5" s="1"/>
  <c r="G2" i="5"/>
  <c r="F1" i="5"/>
  <c r="G4" i="5"/>
  <c r="F4" i="5"/>
  <c r="G12" i="5" s="1"/>
  <c r="O17" i="4" l="1"/>
  <c r="N15" i="4"/>
  <c r="O18" i="4"/>
  <c r="N18" i="4"/>
  <c r="F30" i="3" a="1"/>
  <c r="F30" i="3" s="1"/>
  <c r="N16" i="4"/>
  <c r="O16" i="4"/>
  <c r="D29" i="3"/>
  <c r="C29" i="3"/>
  <c r="D28" i="3"/>
  <c r="B32" i="3" s="1" a="1"/>
  <c r="B32" i="3" s="1"/>
  <c r="C12" i="5"/>
  <c r="B17" i="5" s="1" a="1"/>
  <c r="B17" i="5" s="1"/>
  <c r="C13" i="5"/>
  <c r="B13" i="5"/>
  <c r="H12" i="5"/>
  <c r="G30" i="3" l="1"/>
  <c r="I27" i="3" s="1" a="1"/>
  <c r="B23" i="1"/>
  <c r="G15" i="1"/>
  <c r="G14" i="1"/>
  <c r="G13" i="1"/>
  <c r="B13" i="1" a="1"/>
  <c r="D13" i="1" s="1"/>
  <c r="C10" i="1"/>
  <c r="B9" i="1"/>
  <c r="I27" i="3" l="1"/>
  <c r="J27" i="3"/>
  <c r="C14" i="1"/>
  <c r="B14" i="1"/>
  <c r="C15" i="1"/>
  <c r="B13" i="1"/>
  <c r="B18" i="1" s="1" a="1"/>
  <c r="B18" i="1" s="1"/>
  <c r="D15" i="1"/>
  <c r="B15" i="1"/>
  <c r="C13" i="1"/>
  <c r="D14" i="1"/>
  <c r="I30" i="3" l="1" a="1"/>
  <c r="I30" i="3" l="1"/>
  <c r="I33" i="3" s="1" a="1"/>
  <c r="I33" i="3" s="1"/>
  <c r="J30" i="3"/>
</calcChain>
</file>

<file path=xl/sharedStrings.xml><?xml version="1.0" encoding="utf-8"?>
<sst xmlns="http://schemas.openxmlformats.org/spreadsheetml/2006/main" count="64" uniqueCount="47">
  <si>
    <t>X</t>
  </si>
  <si>
    <t>S</t>
  </si>
  <si>
    <t>n</t>
  </si>
  <si>
    <t>p</t>
  </si>
  <si>
    <t>Ujilah Ho:</t>
  </si>
  <si>
    <t>Alpha</t>
  </si>
  <si>
    <t>F 3,17, 10%</t>
  </si>
  <si>
    <t>Jawaban</t>
  </si>
  <si>
    <t>S^-1</t>
  </si>
  <si>
    <t>Xbar-miu</t>
  </si>
  <si>
    <t>Stat Uji</t>
  </si>
  <si>
    <t>T^2</t>
  </si>
  <si>
    <t>Titik Kritis</t>
  </si>
  <si>
    <t>c^2</t>
  </si>
  <si>
    <t>S-1</t>
  </si>
  <si>
    <t>siswa</t>
  </si>
  <si>
    <t>matematika</t>
  </si>
  <si>
    <t>fisika</t>
  </si>
  <si>
    <t>Vektor Rataan</t>
  </si>
  <si>
    <t>Xbar</t>
  </si>
  <si>
    <t>xbar'</t>
  </si>
  <si>
    <t>matriks S</t>
  </si>
  <si>
    <t>mu nol</t>
  </si>
  <si>
    <t>Xbar - mu0</t>
  </si>
  <si>
    <t>T2</t>
  </si>
  <si>
    <t>titik kritis</t>
  </si>
  <si>
    <t>Selang kepercayaan simultan</t>
  </si>
  <si>
    <t>selang kepercayaan bonferoni</t>
  </si>
  <si>
    <t>F 2,1, 5%</t>
  </si>
  <si>
    <t xml:space="preserve">miu = </t>
  </si>
  <si>
    <t>miu =!</t>
  </si>
  <si>
    <t>pengujian Hipotesis</t>
  </si>
  <si>
    <t>=</t>
  </si>
  <si>
    <t>F 2,8, 10%</t>
  </si>
  <si>
    <t>SK</t>
  </si>
  <si>
    <t>Batas Bawah</t>
  </si>
  <si>
    <t>Batas Atas</t>
  </si>
  <si>
    <t>Peubah</t>
  </si>
  <si>
    <t>Simultan</t>
  </si>
  <si>
    <t>Bonferoni</t>
  </si>
  <si>
    <t>p = banyaknya selang kepercayaan yang akan di buat.</t>
  </si>
  <si>
    <t>t (10%/4,9)</t>
  </si>
  <si>
    <t>H1:</t>
  </si>
  <si>
    <t>(Xbar-miu)'</t>
  </si>
  <si>
    <t>n*xbar-miu)'</t>
  </si>
  <si>
    <t>(xbar-miuo)'</t>
  </si>
  <si>
    <t>dikali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</si>
</sst>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6" borderId="5" xfId="0" applyFill="1" applyBorder="1"/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wmf"/><Relationship Id="rId2" Type="http://schemas.openxmlformats.org/officeDocument/2006/relationships/image" Target="../media/image7.wmf"/><Relationship Id="rId1" Type="http://schemas.openxmlformats.org/officeDocument/2006/relationships/image" Target="../media/image6.wmf"/><Relationship Id="rId6" Type="http://schemas.openxmlformats.org/officeDocument/2006/relationships/image" Target="../media/image11.wmf"/><Relationship Id="rId5" Type="http://schemas.openxmlformats.org/officeDocument/2006/relationships/image" Target="../media/image10.wmf"/><Relationship Id="rId4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19</xdr:row>
      <xdr:rowOff>161925</xdr:rowOff>
    </xdr:from>
    <xdr:to>
      <xdr:col>8</xdr:col>
      <xdr:colOff>354107</xdr:colOff>
      <xdr:row>26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2076450" y="3781425"/>
              <a:ext cx="3249707" cy="1352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d-ID" sz="1400"/>
                <a:t>Kesimpulan : Tolak H0</a:t>
              </a:r>
              <a:r>
                <a:rPr lang="id-ID" sz="1400" baseline="0"/>
                <a:t> pada taraf nyata 10%</a:t>
              </a:r>
            </a:p>
            <a:p>
              <a:r>
                <a:rPr lang="id-ID" sz="1400" baseline="0"/>
                <a:t>artinya : paling sedikit ada satu kombinasi linier peubah yang rata-ratanya di luar selang kepercayaan (1-</a:t>
              </a:r>
              <a14:m>
                <m:oMath xmlns:m="http://schemas.openxmlformats.org/officeDocument/2006/math">
                  <m:r>
                    <a:rPr lang="id-ID" sz="14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id-ID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id-ID" sz="1400"/>
                <a:t>100%.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076450" y="3781425"/>
              <a:ext cx="3249707" cy="1352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d-ID" sz="1400"/>
                <a:t>Kesimpulan : Tolak H0</a:t>
              </a:r>
              <a:r>
                <a:rPr lang="id-ID" sz="1400" baseline="0"/>
                <a:t> pada taraf nyata 10%</a:t>
              </a:r>
            </a:p>
            <a:p>
              <a:r>
                <a:rPr lang="id-ID" sz="1400" baseline="0"/>
                <a:t>artinya : paling sedikit ada satu kombinasi linier peubah yang rata-ratanya di luar selang kepercayaan (1-</a:t>
              </a:r>
              <a:r>
                <a:rPr lang="id-ID" sz="14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id-ID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id-ID" sz="1400"/>
                <a:t>100%.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205741</xdr:colOff>
      <xdr:row>3</xdr:row>
      <xdr:rowOff>173956</xdr:rowOff>
    </xdr:from>
    <xdr:to>
      <xdr:col>12</xdr:col>
      <xdr:colOff>525781</xdr:colOff>
      <xdr:row>15</xdr:row>
      <xdr:rowOff>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58B05-3365-42ED-9C85-4B736776B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7241" y="722596"/>
          <a:ext cx="3368040" cy="2020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15</xdr:row>
      <xdr:rowOff>104775</xdr:rowOff>
    </xdr:from>
    <xdr:to>
      <xdr:col>9</xdr:col>
      <xdr:colOff>87407</xdr:colOff>
      <xdr:row>23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419350" y="2962275"/>
          <a:ext cx="3249707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Karena T2&lt;C2,</a:t>
          </a:r>
          <a:r>
            <a:rPr lang="en-US" sz="1400" baseline="0"/>
            <a:t> maka </a:t>
          </a:r>
          <a:r>
            <a:rPr lang="en-US" sz="1400"/>
            <a:t>Tak Tolak </a:t>
          </a:r>
          <a:r>
            <a:rPr lang="id-ID" sz="1400"/>
            <a:t>H0</a:t>
          </a:r>
          <a:r>
            <a:rPr lang="id-ID" sz="1400" baseline="0"/>
            <a:t> pada taraf nyata </a:t>
          </a:r>
          <a:r>
            <a:rPr lang="en-US" sz="1400" baseline="0"/>
            <a:t>5</a:t>
          </a:r>
          <a:r>
            <a:rPr lang="id-ID" sz="1400" baseline="0"/>
            <a:t>%</a:t>
          </a:r>
        </a:p>
        <a:p>
          <a:r>
            <a:rPr lang="id-ID" sz="1400" baseline="0"/>
            <a:t>artinya : </a:t>
          </a:r>
          <a:r>
            <a:rPr lang="en-US" sz="1400" baseline="0"/>
            <a:t>Pada taraf nyata 5%, cukup bukti untuk menyatakan bahwa </a:t>
          </a:r>
          <a:r>
            <a:rPr lang="id-ID" sz="1400" baseline="0"/>
            <a:t>kombinasi linier </a:t>
          </a:r>
          <a:r>
            <a:rPr lang="en-US" sz="1400" baseline="0"/>
            <a:t>kedua </a:t>
          </a:r>
          <a:r>
            <a:rPr lang="id-ID" sz="1400" baseline="0"/>
            <a:t>peubah rata-ratanya </a:t>
          </a:r>
          <a:r>
            <a:rPr lang="en-US" sz="1400" baseline="0"/>
            <a:t>sama dengan miu = [9 5]</a:t>
          </a:r>
          <a:endParaRPr lang="id-ID" sz="14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66675</xdr:colOff>
      <xdr:row>10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714500"/>
          <a:ext cx="18954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514350</xdr:colOff>
      <xdr:row>25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192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601980</xdr:colOff>
          <xdr:row>20</xdr:row>
          <xdr:rowOff>182880</xdr:rowOff>
        </xdr:from>
        <xdr:to>
          <xdr:col>9</xdr:col>
          <xdr:colOff>449580</xdr:colOff>
          <xdr:row>24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9C499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</xdr:row>
          <xdr:rowOff>68580</xdr:rowOff>
        </xdr:from>
        <xdr:to>
          <xdr:col>6</xdr:col>
          <xdr:colOff>228600</xdr:colOff>
          <xdr:row>33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BD7BB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542925</xdr:colOff>
      <xdr:row>33</xdr:row>
      <xdr:rowOff>171450</xdr:rowOff>
    </xdr:from>
    <xdr:to>
      <xdr:col>7</xdr:col>
      <xdr:colOff>419100</xdr:colOff>
      <xdr:row>38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42925" y="6562725"/>
          <a:ext cx="4143375" cy="8953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 ditolak 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dengan tingkat kepercayaan 90%, dapat disimpulkan bahwa minimal ada salah satu dari rata-rata ujian matematika dan fisika yang memiliki nilai rata-rata tidak sama dengan nilai 55 atau nilai 60.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0</xdr:rowOff>
        </xdr:from>
        <xdr:to>
          <xdr:col>6</xdr:col>
          <xdr:colOff>419100</xdr:colOff>
          <xdr:row>5</xdr:row>
          <xdr:rowOff>106680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0</xdr:rowOff>
        </xdr:from>
        <xdr:to>
          <xdr:col>7</xdr:col>
          <xdr:colOff>45720</xdr:colOff>
          <xdr:row>9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160020</xdr:colOff>
          <xdr:row>10</xdr:row>
          <xdr:rowOff>22860</xdr:rowOff>
        </xdr:from>
        <xdr:to>
          <xdr:col>6</xdr:col>
          <xdr:colOff>457200</xdr:colOff>
          <xdr:row>12</xdr:row>
          <xdr:rowOff>99060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</xdr:colOff>
          <xdr:row>15</xdr:row>
          <xdr:rowOff>121920</xdr:rowOff>
        </xdr:from>
        <xdr:to>
          <xdr:col>2</xdr:col>
          <xdr:colOff>114300</xdr:colOff>
          <xdr:row>18</xdr:row>
          <xdr:rowOff>22860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18</xdr:row>
          <xdr:rowOff>121920</xdr:rowOff>
        </xdr:from>
        <xdr:to>
          <xdr:col>2</xdr:col>
          <xdr:colOff>381000</xdr:colOff>
          <xdr:row>21</xdr:row>
          <xdr:rowOff>7620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21</xdr:row>
          <xdr:rowOff>106680</xdr:rowOff>
        </xdr:from>
        <xdr:to>
          <xdr:col>2</xdr:col>
          <xdr:colOff>121920</xdr:colOff>
          <xdr:row>23</xdr:row>
          <xdr:rowOff>182880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238125</xdr:colOff>
      <xdr:row>16</xdr:row>
      <xdr:rowOff>85725</xdr:rowOff>
    </xdr:from>
    <xdr:to>
      <xdr:col>9</xdr:col>
      <xdr:colOff>571500</xdr:colOff>
      <xdr:row>24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2066925" y="3133725"/>
          <a:ext cx="399097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Interpretasi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dengan tingkat kepercayaan 90% nilai matematika kelas tersebut adalah antara 53.39 hingga 71.77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dengan tingkat kepercayaan 90% nilai fisika kelas tersebut adalah antara 60.75 hingga 72.45.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11</xdr:col>
      <xdr:colOff>38100</xdr:colOff>
      <xdr:row>3</xdr:row>
      <xdr:rowOff>28575</xdr:rowOff>
    </xdr:from>
    <xdr:to>
      <xdr:col>17</xdr:col>
      <xdr:colOff>142875</xdr:colOff>
      <xdr:row>10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6743700" y="600075"/>
          <a:ext cx="37623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Interpretasi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dengan tingkat kepercayaan 90% nilai matematika kelas tersebut adalah antara 51.83 hingga 73.328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dengan tingkat kepercayaan 90% nilai fisika kelas tersebut adalah antara 59.75 hingga 73.45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image" Target="../media/image5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oleObject" Target="../embeddings/oleObject8.bin"/><Relationship Id="rId3" Type="http://schemas.openxmlformats.org/officeDocument/2006/relationships/oleObject" Target="../embeddings/oleObject3.bin"/><Relationship Id="rId7" Type="http://schemas.openxmlformats.org/officeDocument/2006/relationships/oleObject" Target="../embeddings/oleObject5.bin"/><Relationship Id="rId12" Type="http://schemas.openxmlformats.org/officeDocument/2006/relationships/image" Target="../media/image10.w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image" Target="../media/image7.wmf"/><Relationship Id="rId11" Type="http://schemas.openxmlformats.org/officeDocument/2006/relationships/oleObject" Target="../embeddings/oleObject7.bin"/><Relationship Id="rId5" Type="http://schemas.openxmlformats.org/officeDocument/2006/relationships/oleObject" Target="../embeddings/oleObject4.bin"/><Relationship Id="rId10" Type="http://schemas.openxmlformats.org/officeDocument/2006/relationships/image" Target="../media/image9.wmf"/><Relationship Id="rId4" Type="http://schemas.openxmlformats.org/officeDocument/2006/relationships/image" Target="../media/image6.wmf"/><Relationship Id="rId9" Type="http://schemas.openxmlformats.org/officeDocument/2006/relationships/oleObject" Target="../embeddings/oleObject6.bin"/><Relationship Id="rId14" Type="http://schemas.openxmlformats.org/officeDocument/2006/relationships/image" Target="../media/image11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activeCell="I6" sqref="I6"/>
    </sheetView>
  </sheetViews>
  <sheetFormatPr defaultRowHeight="14.4" x14ac:dyDescent="0.3"/>
  <cols>
    <col min="1" max="1" width="10.5546875" bestFit="1" customWidth="1"/>
  </cols>
  <sheetData>
    <row r="1" spans="1:10" x14ac:dyDescent="0.3">
      <c r="A1" t="s">
        <v>0</v>
      </c>
      <c r="B1" s="11">
        <v>4.6399999999999997</v>
      </c>
      <c r="D1" t="s">
        <v>1</v>
      </c>
      <c r="E1" s="11">
        <v>2.879</v>
      </c>
      <c r="F1" s="11">
        <v>10.01</v>
      </c>
      <c r="G1" s="11">
        <v>-1.81</v>
      </c>
      <c r="I1" s="11" t="s">
        <v>2</v>
      </c>
      <c r="J1" s="11">
        <v>20</v>
      </c>
    </row>
    <row r="2" spans="1:10" x14ac:dyDescent="0.3">
      <c r="B2" s="11">
        <v>45.4</v>
      </c>
      <c r="E2" s="11">
        <v>10.01</v>
      </c>
      <c r="F2" s="11">
        <v>199.78800000000001</v>
      </c>
      <c r="G2" s="11">
        <v>-5.64</v>
      </c>
      <c r="I2" s="11" t="s">
        <v>3</v>
      </c>
      <c r="J2" s="11">
        <v>3</v>
      </c>
    </row>
    <row r="3" spans="1:10" x14ac:dyDescent="0.3">
      <c r="B3" s="11">
        <v>9.9649999999999999</v>
      </c>
      <c r="E3" s="11">
        <v>-1.81</v>
      </c>
      <c r="F3" s="11">
        <v>-5.64</v>
      </c>
      <c r="G3" s="11">
        <v>3.6280000000000001</v>
      </c>
    </row>
    <row r="6" spans="1:10" x14ac:dyDescent="0.3">
      <c r="A6" t="s">
        <v>4</v>
      </c>
      <c r="B6" t="s">
        <v>29</v>
      </c>
      <c r="C6" s="4">
        <v>4</v>
      </c>
      <c r="D6" t="s">
        <v>30</v>
      </c>
      <c r="E6" s="4">
        <v>4</v>
      </c>
    </row>
    <row r="7" spans="1:10" x14ac:dyDescent="0.3">
      <c r="C7" s="4">
        <v>50</v>
      </c>
      <c r="E7" s="4">
        <v>50</v>
      </c>
    </row>
    <row r="8" spans="1:10" x14ac:dyDescent="0.3">
      <c r="C8" s="4">
        <v>10</v>
      </c>
      <c r="E8" s="4">
        <v>10</v>
      </c>
    </row>
    <row r="9" spans="1:10" x14ac:dyDescent="0.3">
      <c r="A9" s="4" t="s">
        <v>5</v>
      </c>
      <c r="B9" s="4">
        <f>10%</f>
        <v>0.1</v>
      </c>
    </row>
    <row r="10" spans="1:10" x14ac:dyDescent="0.3">
      <c r="A10" s="4" t="s">
        <v>6</v>
      </c>
      <c r="B10" s="4">
        <v>2.44</v>
      </c>
      <c r="C10">
        <f>_xlfn.F.INV.RT(0.1,3,17)</f>
        <v>2.4374339145798425</v>
      </c>
    </row>
    <row r="12" spans="1:10" x14ac:dyDescent="0.3">
      <c r="A12" t="s">
        <v>7</v>
      </c>
    </row>
    <row r="13" spans="1:10" x14ac:dyDescent="0.3">
      <c r="A13" t="s">
        <v>8</v>
      </c>
      <c r="B13" s="16">
        <f t="array" ref="B13:D15">MINVERSE(E1:G3)</f>
        <v>0.58654615244654973</v>
      </c>
      <c r="C13" s="16">
        <v>-2.2096690762631793E-2</v>
      </c>
      <c r="D13" s="16">
        <v>0.25827541345838251</v>
      </c>
      <c r="F13" t="s">
        <v>9</v>
      </c>
      <c r="G13" s="16">
        <f>B1-C6</f>
        <v>0.63999999999999968</v>
      </c>
    </row>
    <row r="14" spans="1:10" x14ac:dyDescent="0.3">
      <c r="B14" s="16">
        <v>-2.2096690762631818E-2</v>
      </c>
      <c r="C14" s="16">
        <v>6.0674873474414765E-3</v>
      </c>
      <c r="D14" s="16">
        <v>-1.5916156672529398E-3</v>
      </c>
      <c r="G14" s="16">
        <f t="shared" ref="G14:G15" si="0">B2-C7</f>
        <v>-4.6000000000000014</v>
      </c>
    </row>
    <row r="15" spans="1:10" x14ac:dyDescent="0.3">
      <c r="B15" s="16">
        <v>0.25827541345838245</v>
      </c>
      <c r="C15" s="16">
        <v>-1.591615667252927E-3</v>
      </c>
      <c r="D15" s="16">
        <v>0.40201262017540401</v>
      </c>
      <c r="G15" s="16">
        <f t="shared" si="0"/>
        <v>-3.5000000000000142E-2</v>
      </c>
    </row>
    <row r="17" spans="1:2" x14ac:dyDescent="0.3">
      <c r="A17" s="1" t="s">
        <v>10</v>
      </c>
    </row>
    <row r="18" spans="1:2" x14ac:dyDescent="0.3">
      <c r="A18" t="s">
        <v>11</v>
      </c>
      <c r="B18" s="16">
        <f t="array" ref="B18">J1*MMULT(TRANSPOSE(G13:G15),MMULT(B13:D15,G13:G15))</f>
        <v>9.7430375643253626</v>
      </c>
    </row>
    <row r="22" spans="1:2" x14ac:dyDescent="0.3">
      <c r="A22" s="1" t="s">
        <v>12</v>
      </c>
    </row>
    <row r="23" spans="1:2" x14ac:dyDescent="0.3">
      <c r="A23" t="s">
        <v>13</v>
      </c>
      <c r="B23" s="16">
        <f>19*J2*B10/17</f>
        <v>8.1811764705882339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15" zoomScaleNormal="115" workbookViewId="0">
      <selection activeCell="F7" sqref="F7"/>
    </sheetView>
  </sheetViews>
  <sheetFormatPr defaultRowHeight="14.4" x14ac:dyDescent="0.3"/>
  <cols>
    <col min="1" max="1" width="10.5546875" bestFit="1" customWidth="1"/>
    <col min="6" max="6" width="11" bestFit="1" customWidth="1"/>
  </cols>
  <sheetData>
    <row r="1" spans="1:11" x14ac:dyDescent="0.3">
      <c r="A1" t="s">
        <v>0</v>
      </c>
      <c r="B1" s="4">
        <v>6</v>
      </c>
      <c r="C1" s="4">
        <v>9</v>
      </c>
      <c r="E1" t="s">
        <v>1</v>
      </c>
      <c r="F1" s="4">
        <f>_xlfn.VAR.S(B1:B3)</f>
        <v>4</v>
      </c>
      <c r="G1" s="4">
        <f>F2</f>
        <v>-3</v>
      </c>
      <c r="J1" s="4" t="s">
        <v>2</v>
      </c>
      <c r="K1" s="4">
        <v>3</v>
      </c>
    </row>
    <row r="2" spans="1:11" x14ac:dyDescent="0.3">
      <c r="B2" s="4">
        <v>10</v>
      </c>
      <c r="C2" s="4">
        <v>6</v>
      </c>
      <c r="F2" s="4">
        <f>_xlfn.COVARIANCE.S(B1:B3,C1:C3)</f>
        <v>-3</v>
      </c>
      <c r="G2" s="4">
        <f>_xlfn.VAR.S(C1:C3)</f>
        <v>9</v>
      </c>
      <c r="J2" s="4" t="s">
        <v>3</v>
      </c>
      <c r="K2" s="4">
        <v>2</v>
      </c>
    </row>
    <row r="3" spans="1:11" x14ac:dyDescent="0.3">
      <c r="B3" s="4">
        <v>8</v>
      </c>
      <c r="C3" s="4">
        <v>3</v>
      </c>
    </row>
    <row r="4" spans="1:11" x14ac:dyDescent="0.3">
      <c r="E4" t="s">
        <v>20</v>
      </c>
      <c r="F4" s="4">
        <f>AVERAGE(B1:B3)</f>
        <v>8</v>
      </c>
      <c r="G4" s="4">
        <f>AVERAGE(C1:C3)</f>
        <v>6</v>
      </c>
    </row>
    <row r="6" spans="1:11" x14ac:dyDescent="0.3">
      <c r="A6" t="s">
        <v>4</v>
      </c>
      <c r="B6" s="5" t="s">
        <v>29</v>
      </c>
      <c r="C6" s="5">
        <v>9</v>
      </c>
      <c r="D6" s="5">
        <v>5</v>
      </c>
    </row>
    <row r="7" spans="1:11" x14ac:dyDescent="0.3">
      <c r="A7" s="13" t="s">
        <v>42</v>
      </c>
      <c r="B7" s="5" t="s">
        <v>30</v>
      </c>
      <c r="C7" s="5">
        <v>9</v>
      </c>
      <c r="D7" s="5">
        <v>5</v>
      </c>
    </row>
    <row r="9" spans="1:11" x14ac:dyDescent="0.3">
      <c r="A9" t="s">
        <v>28</v>
      </c>
      <c r="B9">
        <f>_xlfn.F.INV.RT(0.05,2,1)</f>
        <v>199.49999999999994</v>
      </c>
    </row>
    <row r="11" spans="1:11" x14ac:dyDescent="0.3">
      <c r="A11" t="s">
        <v>7</v>
      </c>
    </row>
    <row r="12" spans="1:11" x14ac:dyDescent="0.3">
      <c r="A12" t="s">
        <v>8</v>
      </c>
      <c r="B12" s="3">
        <f t="array" ref="B12:C13">MINVERSE(F1:G2)</f>
        <v>0.33333333333333331</v>
      </c>
      <c r="C12" s="3">
        <v>0.1111111111111111</v>
      </c>
      <c r="F12" t="s">
        <v>43</v>
      </c>
      <c r="G12" s="3">
        <f>F4-C6</f>
        <v>-1</v>
      </c>
      <c r="H12" s="3">
        <f>G4-D6</f>
        <v>1</v>
      </c>
    </row>
    <row r="13" spans="1:11" x14ac:dyDescent="0.3">
      <c r="B13" s="3">
        <v>0.1111111111111111</v>
      </c>
      <c r="C13" s="3">
        <v>0.14814814814814814</v>
      </c>
    </row>
    <row r="16" spans="1:11" x14ac:dyDescent="0.3">
      <c r="A16" s="1" t="s">
        <v>10</v>
      </c>
    </row>
    <row r="17" spans="1:2" x14ac:dyDescent="0.3">
      <c r="A17" t="s">
        <v>11</v>
      </c>
      <c r="B17" s="3">
        <f t="array" ref="B17">K1*MMULT(G12:H12,MMULT(B12:C13,TRANSPOSE(G12:H12)))</f>
        <v>0.77777777777777768</v>
      </c>
    </row>
    <row r="21" spans="1:2" x14ac:dyDescent="0.3">
      <c r="A21" s="1" t="s">
        <v>12</v>
      </c>
    </row>
    <row r="22" spans="1:2" x14ac:dyDescent="0.3">
      <c r="A22" t="s">
        <v>13</v>
      </c>
      <c r="B22" s="3">
        <f>2*K2*B9/1</f>
        <v>797.99999999999977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zoomScale="85" zoomScaleNormal="85" workbookViewId="0">
      <selection activeCell="J28" sqref="J28"/>
    </sheetView>
  </sheetViews>
  <sheetFormatPr defaultRowHeight="14.4" x14ac:dyDescent="0.3"/>
  <cols>
    <col min="1" max="1" width="10" customWidth="1"/>
    <col min="2" max="2" width="13" bestFit="1" customWidth="1"/>
  </cols>
  <sheetData>
    <row r="1" spans="1:6" ht="15" thickBot="1" x14ac:dyDescent="0.35">
      <c r="A1" s="6" t="s">
        <v>15</v>
      </c>
      <c r="B1" s="7" t="s">
        <v>16</v>
      </c>
      <c r="C1" s="7" t="s">
        <v>17</v>
      </c>
    </row>
    <row r="2" spans="1:6" ht="15" thickBot="1" x14ac:dyDescent="0.35">
      <c r="A2" s="8">
        <v>1</v>
      </c>
      <c r="B2" s="9">
        <v>72.8</v>
      </c>
      <c r="C2" s="9">
        <v>69.900000000000006</v>
      </c>
    </row>
    <row r="3" spans="1:6" ht="15" thickBot="1" x14ac:dyDescent="0.35">
      <c r="A3" s="8">
        <v>2</v>
      </c>
      <c r="B3" s="9">
        <v>46</v>
      </c>
      <c r="C3" s="9">
        <v>68.900000000000006</v>
      </c>
    </row>
    <row r="4" spans="1:6" ht="15" thickBot="1" x14ac:dyDescent="0.35">
      <c r="A4" s="8">
        <v>3</v>
      </c>
      <c r="B4" s="9">
        <v>59.2</v>
      </c>
      <c r="C4" s="9">
        <v>58.4</v>
      </c>
    </row>
    <row r="5" spans="1:6" ht="15" thickBot="1" x14ac:dyDescent="0.35">
      <c r="A5" s="8">
        <v>4</v>
      </c>
      <c r="B5" s="9">
        <v>66.7</v>
      </c>
      <c r="C5" s="9">
        <v>78.2</v>
      </c>
    </row>
    <row r="6" spans="1:6" ht="15" thickBot="1" x14ac:dyDescent="0.35">
      <c r="A6" s="8">
        <v>5</v>
      </c>
      <c r="B6" s="9">
        <v>84.2</v>
      </c>
      <c r="C6" s="9">
        <v>63.9</v>
      </c>
    </row>
    <row r="7" spans="1:6" ht="15" thickBot="1" x14ac:dyDescent="0.35">
      <c r="A7" s="8">
        <v>6</v>
      </c>
      <c r="B7" s="9">
        <v>50.4</v>
      </c>
      <c r="C7" s="9">
        <v>54.6</v>
      </c>
    </row>
    <row r="8" spans="1:6" ht="15" thickBot="1" x14ac:dyDescent="0.35">
      <c r="A8" s="8">
        <v>7</v>
      </c>
      <c r="B8" s="9">
        <v>49.6</v>
      </c>
      <c r="C8" s="9">
        <v>66.5</v>
      </c>
    </row>
    <row r="9" spans="1:6" ht="15" thickBot="1" x14ac:dyDescent="0.35">
      <c r="A9" s="8">
        <v>8</v>
      </c>
      <c r="B9" s="9">
        <v>77.900000000000006</v>
      </c>
      <c r="C9" s="9">
        <v>71.599999999999994</v>
      </c>
    </row>
    <row r="10" spans="1:6" ht="15" thickBot="1" x14ac:dyDescent="0.35">
      <c r="A10" s="8">
        <v>9</v>
      </c>
      <c r="B10" s="9">
        <v>63.9</v>
      </c>
      <c r="C10" s="9">
        <v>77.2</v>
      </c>
    </row>
    <row r="11" spans="1:6" ht="15" thickBot="1" x14ac:dyDescent="0.35">
      <c r="A11" s="8">
        <v>10</v>
      </c>
      <c r="B11" s="9">
        <v>55.1</v>
      </c>
      <c r="C11" s="9">
        <v>56.8</v>
      </c>
    </row>
    <row r="14" spans="1:6" x14ac:dyDescent="0.3">
      <c r="A14" t="s">
        <v>18</v>
      </c>
      <c r="E14" s="1"/>
      <c r="F14" s="10" t="s">
        <v>19</v>
      </c>
    </row>
    <row r="15" spans="1:6" x14ac:dyDescent="0.3">
      <c r="A15" s="1" t="s">
        <v>20</v>
      </c>
      <c r="B15" s="4">
        <f>AVERAGE(B2:B11)</f>
        <v>62.58</v>
      </c>
      <c r="C15" s="4">
        <f>AVERAGE(C2:C11)</f>
        <v>66.599999999999994</v>
      </c>
      <c r="F15" s="4">
        <v>62.58</v>
      </c>
    </row>
    <row r="16" spans="1:6" x14ac:dyDescent="0.3">
      <c r="F16" s="4">
        <v>66.599999999999994</v>
      </c>
    </row>
    <row r="17" spans="1:10" x14ac:dyDescent="0.3">
      <c r="A17" s="1" t="s">
        <v>21</v>
      </c>
      <c r="E17" s="1" t="s">
        <v>22</v>
      </c>
    </row>
    <row r="18" spans="1:10" x14ac:dyDescent="0.3">
      <c r="B18" s="4">
        <f>_xlfn.VAR.S(B2:B11)</f>
        <v>164.93288888888895</v>
      </c>
      <c r="C18" s="4">
        <f>_xlfn.COVARIANCE.S(B2:B11,C2:C11)</f>
        <v>36.008888888888883</v>
      </c>
      <c r="E18" s="4">
        <v>55</v>
      </c>
    </row>
    <row r="19" spans="1:10" x14ac:dyDescent="0.3">
      <c r="B19" s="4">
        <f>_xlfn.COVARIANCE.S(C2:C11,B2:B11)</f>
        <v>36.008888888888883</v>
      </c>
      <c r="C19" s="4">
        <f>_xlfn.VAR.S(C2:C11)</f>
        <v>66.964444444443672</v>
      </c>
      <c r="E19" s="4">
        <v>60</v>
      </c>
    </row>
    <row r="22" spans="1:10" x14ac:dyDescent="0.3">
      <c r="A22" t="s">
        <v>31</v>
      </c>
    </row>
    <row r="26" spans="1:10" x14ac:dyDescent="0.3">
      <c r="I26" t="s">
        <v>44</v>
      </c>
    </row>
    <row r="27" spans="1:10" x14ac:dyDescent="0.3">
      <c r="A27" t="s">
        <v>23</v>
      </c>
      <c r="C27" t="s">
        <v>14</v>
      </c>
      <c r="F27" s="12" t="s">
        <v>2</v>
      </c>
      <c r="G27" s="12" t="s">
        <v>3</v>
      </c>
      <c r="I27">
        <f t="array" ref="I27:J27">MMULT(F28,F30:G30)</f>
        <v>75.799999999999983</v>
      </c>
      <c r="J27">
        <v>65.999999999999943</v>
      </c>
    </row>
    <row r="28" spans="1:10" x14ac:dyDescent="0.3">
      <c r="A28" s="11">
        <f>F15-E18</f>
        <v>7.5799999999999983</v>
      </c>
      <c r="C28" s="11">
        <f t="array" ref="C28:D29">MINVERSE(B18:C19)</f>
        <v>6.8695578546604215E-3</v>
      </c>
      <c r="D28" s="11">
        <v>-3.6939774167690561E-3</v>
      </c>
      <c r="F28" s="12">
        <v>10</v>
      </c>
      <c r="G28" s="12">
        <v>2</v>
      </c>
    </row>
    <row r="29" spans="1:10" x14ac:dyDescent="0.3">
      <c r="A29" s="11">
        <f>F16-E19</f>
        <v>6.5999999999999943</v>
      </c>
      <c r="C29" s="11">
        <v>-3.6939774167690561E-3</v>
      </c>
      <c r="D29" s="11">
        <v>1.69196658280126E-2</v>
      </c>
      <c r="I29" t="s">
        <v>46</v>
      </c>
    </row>
    <row r="30" spans="1:10" x14ac:dyDescent="0.3">
      <c r="E30" t="s">
        <v>45</v>
      </c>
      <c r="F30" s="11">
        <f t="array" ref="F30:G30">TRANSPOSE(A28:A29)</f>
        <v>7.5799999999999983</v>
      </c>
      <c r="G30" s="11">
        <v>6.5999999999999943</v>
      </c>
      <c r="I30">
        <f t="array" ref="I30:J30">MMULT(I27:J27,C28:D29)</f>
        <v>0.27690997587650235</v>
      </c>
      <c r="J30">
        <v>0.8366944564577361</v>
      </c>
    </row>
    <row r="32" spans="1:10" x14ac:dyDescent="0.3">
      <c r="A32" s="2" t="s">
        <v>24</v>
      </c>
      <c r="B32" s="2">
        <f t="array" ref="B32">10*MMULT(MMULT(TRANSPOSE(A28:A29),C28:D29),A28:A29)</f>
        <v>7.6211610297649415</v>
      </c>
      <c r="D32" t="s">
        <v>25</v>
      </c>
      <c r="G32" s="13" t="s">
        <v>32</v>
      </c>
      <c r="H32" s="2">
        <f>(10-1)*2/(10-2)*_xlfn.F.INV.RT(0.1,2,8)</f>
        <v>7.0045146903503035</v>
      </c>
      <c r="I32" t="s">
        <v>11</v>
      </c>
    </row>
    <row r="33" spans="9:9" x14ac:dyDescent="0.3">
      <c r="I33">
        <f t="array" ref="I33">MMULT(I30:J30,A28:A29)</f>
        <v>7.6211610297649415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3" r:id="rId3">
          <objectPr defaultSize="0" autoPict="0" r:id="rId4">
            <anchor moveWithCells="1" sizeWithCells="1">
              <from>
                <xdr:col>2</xdr:col>
                <xdr:colOff>601980</xdr:colOff>
                <xdr:row>20</xdr:row>
                <xdr:rowOff>182880</xdr:rowOff>
              </from>
              <to>
                <xdr:col>9</xdr:col>
                <xdr:colOff>449580</xdr:colOff>
                <xdr:row>24</xdr:row>
                <xdr:rowOff>0</xdr:rowOff>
              </to>
            </anchor>
          </objectPr>
        </oleObject>
      </mc:Choice>
      <mc:Fallback>
        <oleObject progId="Equation.3" shapeId="3073" r:id="rId3"/>
      </mc:Fallback>
    </mc:AlternateContent>
    <mc:AlternateContent xmlns:mc="http://schemas.openxmlformats.org/markup-compatibility/2006">
      <mc:Choice Requires="x14">
        <oleObject progId="Equation.3" shapeId="3074" r:id="rId5">
          <objectPr defaultSize="0" autoPict="0" r:id="rId6">
            <anchor moveWithCells="1">
              <from>
                <xdr:col>4</xdr:col>
                <xdr:colOff>160020</xdr:colOff>
                <xdr:row>30</xdr:row>
                <xdr:rowOff>68580</xdr:rowOff>
              </from>
              <to>
                <xdr:col>6</xdr:col>
                <xdr:colOff>228600</xdr:colOff>
                <xdr:row>33</xdr:row>
                <xdr:rowOff>0</xdr:rowOff>
              </to>
            </anchor>
          </objectPr>
        </oleObject>
      </mc:Choice>
      <mc:Fallback>
        <oleObject progId="Equation.3" shapeId="3074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26"/>
  <sheetViews>
    <sheetView zoomScaleNormal="100" workbookViewId="0">
      <selection activeCell="K17" sqref="K17"/>
    </sheetView>
  </sheetViews>
  <sheetFormatPr defaultRowHeight="14.4" x14ac:dyDescent="0.3"/>
  <cols>
    <col min="2" max="2" width="10.5546875" bestFit="1" customWidth="1"/>
    <col min="12" max="12" width="9.88671875" bestFit="1" customWidth="1"/>
    <col min="13" max="13" width="7.6640625" bestFit="1" customWidth="1"/>
    <col min="14" max="14" width="12" bestFit="1" customWidth="1"/>
    <col min="15" max="15" width="10" bestFit="1" customWidth="1"/>
  </cols>
  <sheetData>
    <row r="2" spans="1:15" x14ac:dyDescent="0.3">
      <c r="A2" t="s">
        <v>26</v>
      </c>
    </row>
    <row r="7" spans="1:15" x14ac:dyDescent="0.3">
      <c r="I7" s="11" t="s">
        <v>33</v>
      </c>
      <c r="J7" s="11">
        <f>_xlfn.F.INV.RT(0.1,2,8)</f>
        <v>3.1131176401556906</v>
      </c>
    </row>
    <row r="14" spans="1:15" x14ac:dyDescent="0.3">
      <c r="L14" s="14" t="s">
        <v>34</v>
      </c>
      <c r="M14" s="14" t="s">
        <v>37</v>
      </c>
      <c r="N14" s="14" t="s">
        <v>35</v>
      </c>
      <c r="O14" s="14" t="s">
        <v>36</v>
      </c>
    </row>
    <row r="15" spans="1:15" x14ac:dyDescent="0.3">
      <c r="A15" t="s">
        <v>27</v>
      </c>
      <c r="L15" s="17" t="s">
        <v>38</v>
      </c>
      <c r="M15" s="14">
        <v>1</v>
      </c>
      <c r="N15" s="15">
        <f>62.58-SQRT(18*J7*164.9329/80)</f>
        <v>51.831628397882412</v>
      </c>
      <c r="O15" s="15">
        <f>62.58+SQRT(18*J7*164.9329/80)</f>
        <v>73.328371602117585</v>
      </c>
    </row>
    <row r="16" spans="1:15" x14ac:dyDescent="0.3">
      <c r="E16" t="s">
        <v>40</v>
      </c>
      <c r="L16" s="17"/>
      <c r="M16" s="14">
        <v>2</v>
      </c>
      <c r="N16" s="15">
        <f>66.6-SQRT(18*J7*66.964/80)</f>
        <v>59.751275142593194</v>
      </c>
      <c r="O16" s="15">
        <f>66.6+SQRT(18*J7*66.964/80)</f>
        <v>73.448724857406788</v>
      </c>
    </row>
    <row r="17" spans="2:15" x14ac:dyDescent="0.3">
      <c r="L17" s="17" t="s">
        <v>39</v>
      </c>
      <c r="M17" s="14">
        <v>1</v>
      </c>
      <c r="N17" s="15">
        <f>62.58-C26*SQRT(164.9329/10)</f>
        <v>53.392942770966251</v>
      </c>
      <c r="O17" s="15">
        <f>62.58+C26*SQRT(164.9329/10)</f>
        <v>71.767057229033753</v>
      </c>
    </row>
    <row r="18" spans="2:15" x14ac:dyDescent="0.3">
      <c r="L18" s="17"/>
      <c r="M18" s="14">
        <v>2</v>
      </c>
      <c r="N18" s="15">
        <f>66.6-C26*SQRT(66.96/10)</f>
        <v>60.746299522907066</v>
      </c>
      <c r="O18" s="15">
        <f>66.6+C26*SQRT(66.96/10)</f>
        <v>72.453700477092923</v>
      </c>
    </row>
    <row r="26" spans="2:15" x14ac:dyDescent="0.3">
      <c r="B26" s="16" t="s">
        <v>41</v>
      </c>
      <c r="C26" s="16">
        <f>_xlfn.T.INV(0.1/4,9)*-1</f>
        <v>2.2621571627982053</v>
      </c>
    </row>
  </sheetData>
  <mergeCells count="2">
    <mergeCell ref="L15:L16"/>
    <mergeCell ref="L17:L1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0</xdr:colOff>
                <xdr:row>3</xdr:row>
                <xdr:rowOff>0</xdr:rowOff>
              </from>
              <to>
                <xdr:col>6</xdr:col>
                <xdr:colOff>419100</xdr:colOff>
                <xdr:row>5</xdr:row>
                <xdr:rowOff>106680</xdr:rowOff>
              </to>
            </anchor>
          </objectPr>
        </oleObject>
      </mc:Choice>
      <mc:Fallback>
        <oleObject progId="Equation.3" shapeId="4097" r:id="rId3"/>
      </mc:Fallback>
    </mc:AlternateContent>
    <mc:AlternateContent xmlns:mc="http://schemas.openxmlformats.org/markup-compatibility/2006">
      <mc:Choice Requires="x14">
        <oleObject progId="Equation.3" shapeId="4098" r:id="rId5">
          <objectPr defaultSize="0" autoPict="0" r:id="rId6">
            <anchor moveWithCells="1" sizeWithCells="1">
              <from>
                <xdr:col>0</xdr:col>
                <xdr:colOff>0</xdr:colOff>
                <xdr:row>7</xdr:row>
                <xdr:rowOff>0</xdr:rowOff>
              </from>
              <to>
                <xdr:col>7</xdr:col>
                <xdr:colOff>45720</xdr:colOff>
                <xdr:row>9</xdr:row>
                <xdr:rowOff>76200</xdr:rowOff>
              </to>
            </anchor>
          </objectPr>
        </oleObject>
      </mc:Choice>
      <mc:Fallback>
        <oleObject progId="Equation.3" shapeId="4098" r:id="rId5"/>
      </mc:Fallback>
    </mc:AlternateContent>
    <mc:AlternateContent xmlns:mc="http://schemas.openxmlformats.org/markup-compatibility/2006">
      <mc:Choice Requires="x14">
        <oleObject progId="Equation.3" shapeId="4099" r:id="rId7">
          <objectPr defaultSize="0" autoPict="0" r:id="rId8">
            <anchor moveWithCells="1" sizeWithCells="1">
              <from>
                <xdr:col>0</xdr:col>
                <xdr:colOff>160020</xdr:colOff>
                <xdr:row>10</xdr:row>
                <xdr:rowOff>22860</xdr:rowOff>
              </from>
              <to>
                <xdr:col>6</xdr:col>
                <xdr:colOff>457200</xdr:colOff>
                <xdr:row>12</xdr:row>
                <xdr:rowOff>99060</xdr:rowOff>
              </to>
            </anchor>
          </objectPr>
        </oleObject>
      </mc:Choice>
      <mc:Fallback>
        <oleObject progId="Equation.3" shapeId="4099" r:id="rId7"/>
      </mc:Fallback>
    </mc:AlternateContent>
    <mc:AlternateContent xmlns:mc="http://schemas.openxmlformats.org/markup-compatibility/2006">
      <mc:Choice Requires="x14">
        <oleObject progId="Equation.3" shapeId="4100" r:id="rId9">
          <objectPr defaultSize="0" autoPict="0" r:id="rId10">
            <anchor moveWithCells="1" sizeWithCells="1">
              <from>
                <xdr:col>0</xdr:col>
                <xdr:colOff>106680</xdr:colOff>
                <xdr:row>15</xdr:row>
                <xdr:rowOff>121920</xdr:rowOff>
              </from>
              <to>
                <xdr:col>2</xdr:col>
                <xdr:colOff>114300</xdr:colOff>
                <xdr:row>18</xdr:row>
                <xdr:rowOff>22860</xdr:rowOff>
              </to>
            </anchor>
          </objectPr>
        </oleObject>
      </mc:Choice>
      <mc:Fallback>
        <oleObject progId="Equation.3" shapeId="4100" r:id="rId9"/>
      </mc:Fallback>
    </mc:AlternateContent>
    <mc:AlternateContent xmlns:mc="http://schemas.openxmlformats.org/markup-compatibility/2006">
      <mc:Choice Requires="x14">
        <oleObject progId="Equation.3" shapeId="4101" r:id="rId11">
          <objectPr defaultSize="0" autoPict="0" r:id="rId12">
            <anchor moveWithCells="1" sizeWithCells="1">
              <from>
                <xdr:col>0</xdr:col>
                <xdr:colOff>7620</xdr:colOff>
                <xdr:row>18</xdr:row>
                <xdr:rowOff>121920</xdr:rowOff>
              </from>
              <to>
                <xdr:col>2</xdr:col>
                <xdr:colOff>381000</xdr:colOff>
                <xdr:row>21</xdr:row>
                <xdr:rowOff>7620</xdr:rowOff>
              </to>
            </anchor>
          </objectPr>
        </oleObject>
      </mc:Choice>
      <mc:Fallback>
        <oleObject progId="Equation.3" shapeId="4101" r:id="rId11"/>
      </mc:Fallback>
    </mc:AlternateContent>
    <mc:AlternateContent xmlns:mc="http://schemas.openxmlformats.org/markup-compatibility/2006">
      <mc:Choice Requires="x14">
        <oleObject progId="Equation.3" shapeId="4102" r:id="rId13">
          <objectPr defaultSize="0" autoPict="0" r:id="rId14">
            <anchor moveWithCells="1" sizeWithCells="1">
              <from>
                <xdr:col>0</xdr:col>
                <xdr:colOff>45720</xdr:colOff>
                <xdr:row>21</xdr:row>
                <xdr:rowOff>106680</xdr:rowOff>
              </from>
              <to>
                <xdr:col>2</xdr:col>
                <xdr:colOff>121920</xdr:colOff>
                <xdr:row>23</xdr:row>
                <xdr:rowOff>182880</xdr:rowOff>
              </to>
            </anchor>
          </objectPr>
        </oleObject>
      </mc:Choice>
      <mc:Fallback>
        <oleObject progId="Equation.3" shapeId="4102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3ab</vt:lpstr>
      <vt:lpstr>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2022-02-14T19:29:53Z</dcterms:created>
  <dcterms:modified xsi:type="dcterms:W3CDTF">2022-03-23T09:27:01Z</dcterms:modified>
</cp:coreProperties>
</file>