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brary/CloudStorage/OneDrive-apps.ipb.ac.id/APG/"/>
    </mc:Choice>
  </mc:AlternateContent>
  <xr:revisionPtr revIDLastSave="0" documentId="13_ncr:1_{C40CA909-6108-704B-8C94-8A5F2A6AD0F5}" xr6:coauthVersionLast="47" xr6:coauthVersionMax="47" xr10:uidLastSave="{00000000-0000-0000-0000-000000000000}"/>
  <bookViews>
    <workbookView xWindow="4140" yWindow="500" windowWidth="24660" windowHeight="16460" activeTab="1" xr2:uid="{3CA1C618-CFCC-4C4A-9775-747468B1C3D1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2" l="1"/>
  <c r="Q12" i="1"/>
  <c r="M17" i="2"/>
  <c r="M18" i="2"/>
  <c r="M19" i="2"/>
  <c r="M20" i="2"/>
  <c r="M21" i="2"/>
  <c r="M22" i="2"/>
  <c r="M23" i="2"/>
  <c r="M24" i="2"/>
  <c r="M25" i="2"/>
  <c r="M26" i="2"/>
  <c r="M27" i="2"/>
  <c r="M28" i="2"/>
  <c r="N10" i="1"/>
  <c r="L17" i="2"/>
  <c r="L18" i="2"/>
  <c r="L19" i="2"/>
  <c r="L20" i="2"/>
  <c r="L21" i="2"/>
  <c r="L22" i="2"/>
  <c r="L23" i="2"/>
  <c r="L24" i="2"/>
  <c r="L25" i="2"/>
  <c r="L26" i="2"/>
  <c r="L27" i="2"/>
  <c r="L28" i="2"/>
  <c r="J17" i="2"/>
  <c r="J18" i="2"/>
  <c r="J19" i="2"/>
  <c r="J20" i="2"/>
  <c r="J21" i="2"/>
  <c r="J22" i="2"/>
  <c r="J23" i="2"/>
  <c r="J24" i="2"/>
  <c r="J25" i="2"/>
  <c r="J26" i="2"/>
  <c r="J27" i="2"/>
  <c r="J28" i="2"/>
  <c r="H17" i="2" a="1"/>
  <c r="H17" i="2" s="1"/>
  <c r="K7" i="2" a="1"/>
  <c r="K7" i="2" s="1"/>
  <c r="I11" i="2"/>
  <c r="H11" i="2"/>
  <c r="I10" i="2"/>
  <c r="H10" i="2"/>
  <c r="H7" i="2"/>
  <c r="H2" i="2" a="1"/>
  <c r="H2" i="2" s="1"/>
  <c r="H8" i="2"/>
  <c r="I7" i="2" s="1"/>
  <c r="I8" i="2"/>
  <c r="E2" i="2"/>
  <c r="B14" i="2"/>
  <c r="E7" i="2" s="1"/>
  <c r="F3" i="2"/>
  <c r="F4" i="2"/>
  <c r="F5" i="2"/>
  <c r="F6" i="2"/>
  <c r="F7" i="2"/>
  <c r="F8" i="2"/>
  <c r="F9" i="2"/>
  <c r="F10" i="2"/>
  <c r="F11" i="2"/>
  <c r="F12" i="2"/>
  <c r="F13" i="2"/>
  <c r="F2" i="2"/>
  <c r="E3" i="2"/>
  <c r="E4" i="2"/>
  <c r="E5" i="2"/>
  <c r="E9" i="2"/>
  <c r="E10" i="2"/>
  <c r="E11" i="2"/>
  <c r="E12" i="2"/>
  <c r="E13" i="2"/>
  <c r="C14" i="2"/>
  <c r="J10" i="1"/>
  <c r="Q10" i="1"/>
  <c r="E8" i="2" l="1"/>
  <c r="E6" i="2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N15" i="1"/>
  <c r="M15" i="1"/>
  <c r="N14" i="1"/>
  <c r="M14" i="1"/>
  <c r="C14" i="1"/>
  <c r="F4" i="1" s="1"/>
  <c r="B14" i="1"/>
  <c r="E12" i="1" s="1"/>
  <c r="N13" i="1"/>
  <c r="M13" i="1"/>
  <c r="F13" i="1"/>
  <c r="M12" i="1"/>
  <c r="N12" i="1" s="1"/>
  <c r="F12" i="1"/>
  <c r="M11" i="1"/>
  <c r="N11" i="1" s="1"/>
  <c r="M10" i="1"/>
  <c r="F9" i="1"/>
  <c r="E9" i="1"/>
  <c r="F8" i="1"/>
  <c r="I7" i="1"/>
  <c r="H7" i="1"/>
  <c r="I6" i="1" s="1"/>
  <c r="N6" i="1" s="1" a="1"/>
  <c r="H6" i="1"/>
  <c r="F5" i="1"/>
  <c r="E5" i="1"/>
  <c r="E4" i="1"/>
  <c r="F3" i="1"/>
  <c r="N6" i="1" l="1"/>
  <c r="O7" i="1"/>
  <c r="N7" i="1"/>
  <c r="O6" i="1"/>
  <c r="E2" i="1"/>
  <c r="E11" i="1"/>
  <c r="F2" i="1"/>
  <c r="F6" i="1"/>
  <c r="E7" i="1"/>
  <c r="E10" i="1"/>
  <c r="F11" i="1"/>
  <c r="E6" i="1"/>
  <c r="E3" i="1"/>
  <c r="F7" i="1"/>
  <c r="F10" i="1"/>
  <c r="E13" i="1"/>
  <c r="E8" i="1"/>
  <c r="H10" i="1" l="1" a="1"/>
  <c r="H19" i="1" l="1"/>
  <c r="I18" i="1"/>
  <c r="I14" i="1"/>
  <c r="I10" i="1"/>
  <c r="H18" i="1"/>
  <c r="J18" i="1" s="1"/>
  <c r="H14" i="1"/>
  <c r="J14" i="1" s="1"/>
  <c r="H10" i="1"/>
  <c r="I21" i="1"/>
  <c r="I17" i="1"/>
  <c r="I13" i="1"/>
  <c r="H21" i="1"/>
  <c r="H17" i="1"/>
  <c r="J17" i="1" s="1"/>
  <c r="H13" i="1"/>
  <c r="J13" i="1" s="1"/>
  <c r="I19" i="1"/>
  <c r="I15" i="1"/>
  <c r="I11" i="1"/>
  <c r="H15" i="1"/>
  <c r="I20" i="1"/>
  <c r="I16" i="1"/>
  <c r="I12" i="1"/>
  <c r="H20" i="1"/>
  <c r="J20" i="1" s="1"/>
  <c r="H16" i="1"/>
  <c r="J16" i="1" s="1"/>
  <c r="H12" i="1"/>
  <c r="J12" i="1" s="1"/>
  <c r="H11" i="1"/>
  <c r="J11" i="1" l="1"/>
  <c r="J21" i="1"/>
  <c r="J15" i="1"/>
  <c r="J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<sst xmlns="http://schemas.openxmlformats.org/spreadsheetml/2006/main" count="40" uniqueCount="32">
  <si>
    <t>No</t>
  </si>
  <si>
    <t>X1</t>
  </si>
  <si>
    <t>X2</t>
  </si>
  <si>
    <t>Transpose Xi-Xbar</t>
  </si>
  <si>
    <t>Xi-Xbar</t>
  </si>
  <si>
    <t>x1</t>
  </si>
  <si>
    <t>x2</t>
  </si>
  <si>
    <t>Matriks kovarian</t>
  </si>
  <si>
    <t>Invers matriks varians-covariance</t>
  </si>
  <si>
    <t>(Xi-Xbar)*Sinvers</t>
  </si>
  <si>
    <t>di^2</t>
  </si>
  <si>
    <t>di^2 diurutkan</t>
  </si>
  <si>
    <t>i</t>
  </si>
  <si>
    <t>pi</t>
  </si>
  <si>
    <t>chi square</t>
  </si>
  <si>
    <t>Chi-squarediurutkan</t>
  </si>
  <si>
    <r>
      <t>X</t>
    </r>
    <r>
      <rPr>
        <sz val="11"/>
        <color theme="1"/>
        <rFont val="Calibri"/>
        <family val="2"/>
      </rPr>
      <t>̅</t>
    </r>
  </si>
  <si>
    <t>(Xi - Xbar)t</t>
  </si>
  <si>
    <t>(Xi-Xbar)</t>
  </si>
  <si>
    <t>Matriks var-cov (S)</t>
  </si>
  <si>
    <t>Inverse S</t>
  </si>
  <si>
    <t>cov(x1, x1)</t>
  </si>
  <si>
    <t>cov(x1, x2)</t>
  </si>
  <si>
    <t>cov(x2, x2) = var(x2)</t>
  </si>
  <si>
    <t>`=MINVERSE(S)</t>
  </si>
  <si>
    <t>(Xi-Xbar)t * S.inv</t>
  </si>
  <si>
    <t>n</t>
  </si>
  <si>
    <t>qi</t>
  </si>
  <si>
    <t>di^2 urut</t>
  </si>
  <si>
    <t>chisq(0.5, 2)</t>
  </si>
  <si>
    <r>
      <t xml:space="preserve">Diperoleh bahwa data </t>
    </r>
    <r>
      <rPr>
        <b/>
        <sz val="11"/>
        <color theme="1"/>
        <rFont val="Calibri"/>
        <family val="2"/>
        <scheme val="minor"/>
      </rPr>
      <t>tidak</t>
    </r>
    <r>
      <rPr>
        <sz val="11"/>
        <color theme="1"/>
        <rFont val="Calibri"/>
        <family val="2"/>
        <scheme val="minor"/>
      </rPr>
      <t xml:space="preserve"> menyebar secara bivariat normal</t>
    </r>
  </si>
  <si>
    <t>banyak qi &lt; qi(0.05;2) kurang dr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</si>
</sst>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1" fillId="0" borderId="1" xfId="0" applyFont="1" applyBorder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'[1]Latihan Contoh Soal'!$O$10:$O$21</c:f>
              <c:numCache>
                <c:formatCode>General</c:formatCode>
                <c:ptCount val="12"/>
                <c:pt idx="0">
                  <c:v>8.5119228837591862E-2</c:v>
                </c:pt>
                <c:pt idx="1">
                  <c:v>0.26706278524904525</c:v>
                </c:pt>
                <c:pt idx="2">
                  <c:v>0.46722970236301031</c:v>
                </c:pt>
                <c:pt idx="3">
                  <c:v>0.68968097258345917</c:v>
                </c:pt>
                <c:pt idx="4">
                  <c:v>0.94000725849147115</c:v>
                </c:pt>
                <c:pt idx="5">
                  <c:v>1.2262089457728176</c:v>
                </c:pt>
                <c:pt idx="6">
                  <c:v>1.5603171150991499</c:v>
                </c:pt>
                <c:pt idx="7">
                  <c:v>1.9616585060234524</c:v>
                </c:pt>
                <c:pt idx="8">
                  <c:v>2.464287362585265</c:v>
                </c:pt>
                <c:pt idx="9">
                  <c:v>3.1372318358276901</c:v>
                </c:pt>
                <c:pt idx="10">
                  <c:v>4.1588830833596715</c:v>
                </c:pt>
                <c:pt idx="11">
                  <c:v>6.3561076606958933</c:v>
                </c:pt>
              </c:numCache>
            </c:numRef>
          </c:xVal>
          <c:yVal>
            <c:numRef>
              <c:f>'[1]Latihan Contoh Soal'!$P$10:$P$21</c:f>
              <c:numCache>
                <c:formatCode>General</c:formatCode>
                <c:ptCount val="12"/>
                <c:pt idx="0">
                  <c:v>0.16442621622885609</c:v>
                </c:pt>
                <c:pt idx="1">
                  <c:v>0.21997034614522465</c:v>
                </c:pt>
                <c:pt idx="2">
                  <c:v>0.40126721006468102</c:v>
                </c:pt>
                <c:pt idx="3">
                  <c:v>0.55256271591605599</c:v>
                </c:pt>
                <c:pt idx="4">
                  <c:v>0.64337684547048779</c:v>
                </c:pt>
                <c:pt idx="5">
                  <c:v>0.9050437128956248</c:v>
                </c:pt>
                <c:pt idx="6">
                  <c:v>0.99408109077709628</c:v>
                </c:pt>
                <c:pt idx="7">
                  <c:v>1.0137289030460004</c:v>
                </c:pt>
                <c:pt idx="8">
                  <c:v>2.0403878463438923</c:v>
                </c:pt>
                <c:pt idx="9">
                  <c:v>2.8426337584783363</c:v>
                </c:pt>
                <c:pt idx="10">
                  <c:v>4.7554554402538614</c:v>
                </c:pt>
                <c:pt idx="11">
                  <c:v>7.4670659143798845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8E-42CD-9442-A7D5FDE26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53408"/>
        <c:axId val="204153984"/>
      </c:scatterChart>
      <c:valAx>
        <c:axId val="20415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3984"/>
        <c:crosses val="autoZero"/>
        <c:crossBetween val="midCat"/>
      </c:valAx>
      <c:valAx>
        <c:axId val="2041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Sheet2!$N$16</c:f>
              <c:strCache>
                <c:ptCount val="1"/>
                <c:pt idx="0">
                  <c:v>di^2 urut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Sheet2!$M$17:$M$28</c:f>
              <c:numCache>
                <c:formatCode>General</c:formatCode>
                <c:ptCount val="12"/>
                <c:pt idx="0">
                  <c:v>8.5119228837591862E-2</c:v>
                </c:pt>
                <c:pt idx="1">
                  <c:v>0.26706278524904525</c:v>
                </c:pt>
                <c:pt idx="2">
                  <c:v>0.46722970236301031</c:v>
                </c:pt>
                <c:pt idx="3">
                  <c:v>0.68968097258345917</c:v>
                </c:pt>
                <c:pt idx="4">
                  <c:v>0.94000725849147115</c:v>
                </c:pt>
                <c:pt idx="5">
                  <c:v>1.2262089457728176</c:v>
                </c:pt>
                <c:pt idx="6">
                  <c:v>1.5603171150991499</c:v>
                </c:pt>
                <c:pt idx="7">
                  <c:v>1.9616585060234524</c:v>
                </c:pt>
                <c:pt idx="8">
                  <c:v>2.464287362585265</c:v>
                </c:pt>
                <c:pt idx="9">
                  <c:v>3.1372318358276901</c:v>
                </c:pt>
                <c:pt idx="10">
                  <c:v>4.1588830833596715</c:v>
                </c:pt>
                <c:pt idx="11">
                  <c:v>6.3561076606958933</c:v>
                </c:pt>
              </c:numCache>
            </c:numRef>
          </c:xVal>
          <c:yVal>
            <c:numRef>
              <c:f>Sheet2!$N$17:$N$28</c:f>
              <c:numCache>
                <c:formatCode>General</c:formatCode>
                <c:ptCount val="12"/>
                <c:pt idx="0">
                  <c:v>0.16442621622885609</c:v>
                </c:pt>
                <c:pt idx="1">
                  <c:v>0.21997034614522465</c:v>
                </c:pt>
                <c:pt idx="2">
                  <c:v>0.40126721006468102</c:v>
                </c:pt>
                <c:pt idx="3">
                  <c:v>0.55256271591605599</c:v>
                </c:pt>
                <c:pt idx="4">
                  <c:v>0.64337684547048779</c:v>
                </c:pt>
                <c:pt idx="5">
                  <c:v>0.9050437128956248</c:v>
                </c:pt>
                <c:pt idx="6">
                  <c:v>0.99408109077709628</c:v>
                </c:pt>
                <c:pt idx="7">
                  <c:v>1.0137289030460004</c:v>
                </c:pt>
                <c:pt idx="8">
                  <c:v>2.0403878463438923</c:v>
                </c:pt>
                <c:pt idx="9">
                  <c:v>2.8426337584783363</c:v>
                </c:pt>
                <c:pt idx="10">
                  <c:v>4.7554554402538614</c:v>
                </c:pt>
                <c:pt idx="11">
                  <c:v>7.4670659143798845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88-6A49-A8EA-C25EDD10D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173984"/>
        <c:axId val="1801238096"/>
      </c:scatterChart>
      <c:valAx>
        <c:axId val="17651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238096"/>
        <c:crosses val="autoZero"/>
        <c:crossBetween val="midCat"/>
      </c:valAx>
      <c:valAx>
        <c:axId val="180123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17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Sheet2!$N$16</c:f>
              <c:strCache>
                <c:ptCount val="1"/>
                <c:pt idx="0">
                  <c:v>di^2 urut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Sheet2!$M$17:$M$28</c:f>
              <c:numCache>
                <c:formatCode>General</c:formatCode>
                <c:ptCount val="12"/>
                <c:pt idx="0">
                  <c:v>8.5119228837591862E-2</c:v>
                </c:pt>
                <c:pt idx="1">
                  <c:v>0.26706278524904525</c:v>
                </c:pt>
                <c:pt idx="2">
                  <c:v>0.46722970236301031</c:v>
                </c:pt>
                <c:pt idx="3">
                  <c:v>0.68968097258345917</c:v>
                </c:pt>
                <c:pt idx="4">
                  <c:v>0.94000725849147115</c:v>
                </c:pt>
                <c:pt idx="5">
                  <c:v>1.2262089457728176</c:v>
                </c:pt>
                <c:pt idx="6">
                  <c:v>1.5603171150991499</c:v>
                </c:pt>
                <c:pt idx="7">
                  <c:v>1.9616585060234524</c:v>
                </c:pt>
                <c:pt idx="8">
                  <c:v>2.464287362585265</c:v>
                </c:pt>
                <c:pt idx="9">
                  <c:v>3.1372318358276901</c:v>
                </c:pt>
                <c:pt idx="10">
                  <c:v>4.1588830833596715</c:v>
                </c:pt>
                <c:pt idx="11">
                  <c:v>6.3561076606958933</c:v>
                </c:pt>
              </c:numCache>
            </c:numRef>
          </c:xVal>
          <c:yVal>
            <c:numRef>
              <c:f>Sheet2!$N$17:$N$28</c:f>
              <c:numCache>
                <c:formatCode>General</c:formatCode>
                <c:ptCount val="12"/>
                <c:pt idx="0">
                  <c:v>0.16442621622885609</c:v>
                </c:pt>
                <c:pt idx="1">
                  <c:v>0.21997034614522465</c:v>
                </c:pt>
                <c:pt idx="2">
                  <c:v>0.40126721006468102</c:v>
                </c:pt>
                <c:pt idx="3">
                  <c:v>0.55256271591605599</c:v>
                </c:pt>
                <c:pt idx="4">
                  <c:v>0.64337684547048779</c:v>
                </c:pt>
                <c:pt idx="5">
                  <c:v>0.9050437128956248</c:v>
                </c:pt>
                <c:pt idx="6">
                  <c:v>0.99408109077709628</c:v>
                </c:pt>
                <c:pt idx="7">
                  <c:v>1.0137289030460004</c:v>
                </c:pt>
                <c:pt idx="8">
                  <c:v>2.0403878463438923</c:v>
                </c:pt>
                <c:pt idx="9">
                  <c:v>2.8426337584783363</c:v>
                </c:pt>
                <c:pt idx="10">
                  <c:v>4.7554554402538614</c:v>
                </c:pt>
                <c:pt idx="11">
                  <c:v>7.4670659143798845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D9-EE4A-91F5-0B53C8576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543728"/>
        <c:axId val="2126560608"/>
      </c:scatterChart>
      <c:valAx>
        <c:axId val="189254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560608"/>
        <c:crosses val="autoZero"/>
        <c:crossBetween val="midCat"/>
      </c:valAx>
      <c:valAx>
        <c:axId val="212656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54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574675</xdr:colOff>
      <xdr:row>21</xdr:row>
      <xdr:rowOff>130175</xdr:rowOff>
    </xdr:from>
    <xdr:to>
      <xdr:col>13</xdr:col>
      <xdr:colOff>3175</xdr:colOff>
      <xdr:row>36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5E6722-EA91-4F48-B01F-FE1B5EA5CD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760956</xdr:colOff>
      <xdr:row>28</xdr:row>
      <xdr:rowOff>104118</xdr:rowOff>
    </xdr:from>
    <xdr:to>
      <xdr:col>17</xdr:col>
      <xdr:colOff>331230</xdr:colOff>
      <xdr:row>45</xdr:row>
      <xdr:rowOff>18663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DD0F00-C60A-184E-6CC7-150807DCD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397934</xdr:colOff>
      <xdr:row>29</xdr:row>
      <xdr:rowOff>88900</xdr:rowOff>
    </xdr:from>
    <xdr:to>
      <xdr:col>12</xdr:col>
      <xdr:colOff>821267</xdr:colOff>
      <xdr:row>43</xdr:row>
      <xdr:rowOff>105834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BA431C-05A4-4AD6-148B-0A4CD1B56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Dhea/S2%20IPB/Asisten%20Dosen/STA1342/Responsi%20APG/Modul%20UTS/P2%20APG.xlsx" TargetMode="External"/><Relationship Id="rId1" Type="http://schemas.openxmlformats.org/officeDocument/2006/relationships/externalLinkPath" Target="file:///C:/Dhea/S2%20IPB/Asisten%20Dosen/STA1342/Responsi%20APG/Modul%20UTS/P2%20AP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tihan Contoh Soal"/>
      <sheetName val="2"/>
    </sheetNames>
    <sheetDataSet>
      <sheetData sheetId="0">
        <row r="10">
          <cell r="O10">
            <v>8.5119228837591862E-2</v>
          </cell>
          <cell r="P10">
            <v>0.16442621622885609</v>
          </cell>
        </row>
        <row r="11">
          <cell r="O11">
            <v>0.26706278524904525</v>
          </cell>
          <cell r="P11">
            <v>0.21997034614522465</v>
          </cell>
        </row>
        <row r="12">
          <cell r="O12">
            <v>0.46722970236301031</v>
          </cell>
          <cell r="P12">
            <v>0.40126721006468102</v>
          </cell>
        </row>
        <row r="13">
          <cell r="O13">
            <v>0.68968097258345917</v>
          </cell>
          <cell r="P13">
            <v>0.55256271591605599</v>
          </cell>
        </row>
        <row r="14">
          <cell r="O14">
            <v>0.94000725849147115</v>
          </cell>
          <cell r="P14">
            <v>0.64337684547048779</v>
          </cell>
        </row>
        <row r="15">
          <cell r="O15">
            <v>1.2262089457728176</v>
          </cell>
          <cell r="P15">
            <v>0.9050437128956248</v>
          </cell>
        </row>
        <row r="16">
          <cell r="O16">
            <v>1.5603171150991499</v>
          </cell>
          <cell r="P16">
            <v>0.99408109077709628</v>
          </cell>
        </row>
        <row r="17">
          <cell r="O17">
            <v>1.9616585060234524</v>
          </cell>
          <cell r="P17">
            <v>1.0137289030460004</v>
          </cell>
        </row>
        <row r="18">
          <cell r="O18">
            <v>2.464287362585265</v>
          </cell>
          <cell r="P18">
            <v>2.0403878463438923</v>
          </cell>
        </row>
        <row r="19">
          <cell r="O19">
            <v>3.1372318358276901</v>
          </cell>
          <cell r="P19">
            <v>2.8426337584783363</v>
          </cell>
        </row>
        <row r="20">
          <cell r="O20">
            <v>4.1588830833596715</v>
          </cell>
          <cell r="P20">
            <v>4.7554554402538614</v>
          </cell>
        </row>
        <row r="21">
          <cell r="O21">
            <v>6.3561076606958933</v>
          </cell>
          <cell r="P21">
            <v>7.4670659143798845</v>
          </cell>
        </row>
      </sheetData>
      <sheetData sheetId="1">
        <row r="9">
          <cell r="P9" t="str">
            <v>di^2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F632-D3A1-4D29-AFB1-C775C40CA07F}">
  <dimension ref="A1:S21"/>
  <sheetViews>
    <sheetView topLeftCell="F1" workbookViewId="0">
      <selection activeCell="Q13" sqref="Q13"/>
    </sheetView>
  </sheetViews>
  <sheetFormatPr baseColWidth="10" defaultColWidth="8.83203125" defaultRowHeight="15" x14ac:dyDescent="0.2"/>
  <cols>
    <col min="1" max="1" width="5.5" customWidth="1"/>
    <col min="2" max="2" width="9.6640625" bestFit="1" customWidth="1"/>
    <col min="4" max="4" width="4.1640625" customWidth="1"/>
    <col min="8" max="8" width="9.33203125" bestFit="1" customWidth="1"/>
    <col min="9" max="9" width="12.6640625" bestFit="1" customWidth="1"/>
    <col min="11" max="11" width="12.5" bestFit="1" customWidth="1"/>
    <col min="12" max="12" width="13" customWidth="1"/>
    <col min="14" max="14" width="12.5" bestFit="1" customWidth="1"/>
    <col min="15" max="15" width="13.5" customWidth="1"/>
    <col min="17" max="18" width="12.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E1" s="19" t="s">
        <v>3</v>
      </c>
      <c r="F1" s="19"/>
      <c r="H1" s="19" t="s">
        <v>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x14ac:dyDescent="0.2">
      <c r="A2" s="2">
        <v>1</v>
      </c>
      <c r="B2" s="2">
        <v>8.8000000000000007</v>
      </c>
      <c r="C2" s="2">
        <v>2589</v>
      </c>
      <c r="E2" s="3">
        <f>B2-$B$14</f>
        <v>-0.47499999999999964</v>
      </c>
      <c r="F2" s="3">
        <f>C2-$C$14</f>
        <v>-12538.75</v>
      </c>
      <c r="G2" t="s">
        <v>5</v>
      </c>
      <c r="H2" s="3">
        <v>-0.47499999999999964</v>
      </c>
      <c r="I2" s="3">
        <v>-0.77500000000000036</v>
      </c>
      <c r="J2" s="3">
        <v>-1.5750000000000002</v>
      </c>
      <c r="K2" s="3">
        <v>-4.375</v>
      </c>
      <c r="L2" s="3">
        <v>0.32499999999999929</v>
      </c>
      <c r="M2" s="3">
        <v>0.72499999999999964</v>
      </c>
      <c r="N2" s="3">
        <v>2.2249999999999996</v>
      </c>
      <c r="O2" s="3">
        <v>2.3249999999999993</v>
      </c>
      <c r="P2" s="3">
        <v>1.9249999999999989</v>
      </c>
      <c r="Q2" s="3">
        <v>1.4249999999999989</v>
      </c>
      <c r="R2" s="3">
        <v>0.72499999999999964</v>
      </c>
      <c r="S2" s="3">
        <v>-2.4750000000000005</v>
      </c>
    </row>
    <row r="3" spans="1:19" x14ac:dyDescent="0.2">
      <c r="A3" s="2">
        <v>2</v>
      </c>
      <c r="B3" s="2">
        <v>8.5</v>
      </c>
      <c r="C3" s="2">
        <v>1186</v>
      </c>
      <c r="E3" s="3">
        <f t="shared" ref="E3:E12" si="0">B3-$B$14</f>
        <v>-0.77500000000000036</v>
      </c>
      <c r="F3" s="3">
        <f t="shared" ref="F3:F13" si="1">C3-$C$14</f>
        <v>-13941.75</v>
      </c>
      <c r="G3" t="s">
        <v>6</v>
      </c>
      <c r="H3" s="3">
        <v>-12538.75</v>
      </c>
      <c r="I3" s="3">
        <v>-13941.75</v>
      </c>
      <c r="J3" s="3">
        <v>-14836.75</v>
      </c>
      <c r="K3" s="3">
        <v>-13851.75</v>
      </c>
      <c r="L3" s="3">
        <v>-8494.75</v>
      </c>
      <c r="M3" s="3">
        <v>-3002.75</v>
      </c>
      <c r="N3" s="3">
        <v>21589.25</v>
      </c>
      <c r="O3" s="3">
        <v>28191.25</v>
      </c>
      <c r="P3" s="3">
        <v>-4597.75</v>
      </c>
      <c r="Q3" s="3">
        <v>-11196.75</v>
      </c>
      <c r="R3" s="3">
        <v>-13591.75</v>
      </c>
      <c r="S3" s="3">
        <v>46272.25</v>
      </c>
    </row>
    <row r="4" spans="1:19" x14ac:dyDescent="0.2">
      <c r="A4" s="2">
        <v>3</v>
      </c>
      <c r="B4" s="2">
        <v>7.7</v>
      </c>
      <c r="C4" s="2">
        <v>291</v>
      </c>
      <c r="E4" s="3">
        <f t="shared" si="0"/>
        <v>-1.5750000000000002</v>
      </c>
      <c r="F4" s="3">
        <f t="shared" si="1"/>
        <v>-14836.75</v>
      </c>
    </row>
    <row r="5" spans="1:19" x14ac:dyDescent="0.2">
      <c r="A5" s="2">
        <v>4</v>
      </c>
      <c r="B5" s="2">
        <v>4.9000000000000004</v>
      </c>
      <c r="C5" s="2">
        <v>1276</v>
      </c>
      <c r="E5" s="3">
        <f t="shared" si="0"/>
        <v>-4.375</v>
      </c>
      <c r="F5" s="3">
        <f t="shared" si="1"/>
        <v>-13851.75</v>
      </c>
      <c r="H5" s="19" t="s">
        <v>7</v>
      </c>
      <c r="I5" s="19"/>
      <c r="K5" s="20" t="s">
        <v>8</v>
      </c>
      <c r="L5" s="20"/>
    </row>
    <row r="6" spans="1:19" x14ac:dyDescent="0.2">
      <c r="A6" s="2">
        <v>5</v>
      </c>
      <c r="B6" s="2">
        <v>9.6</v>
      </c>
      <c r="C6" s="2">
        <v>6633</v>
      </c>
      <c r="E6" s="3">
        <f t="shared" si="0"/>
        <v>0.32499999999999929</v>
      </c>
      <c r="F6" s="3">
        <f t="shared" si="1"/>
        <v>-8494.75</v>
      </c>
      <c r="H6" s="3">
        <f>_xlfn.VAR.S(B2:B13)</f>
        <v>4.1656818181818176</v>
      </c>
      <c r="I6" s="3">
        <f>H7</f>
        <v>5471.7386363636379</v>
      </c>
      <c r="K6" s="4">
        <v>0.24427529205630275</v>
      </c>
      <c r="L6" s="4">
        <v>-3.2116195450578531E-6</v>
      </c>
      <c r="N6">
        <f t="array" ref="N6:O7">MINVERSE(H6:I7)</f>
        <v>0.24427529205630275</v>
      </c>
      <c r="O6">
        <v>-3.2116195450578531E-6</v>
      </c>
    </row>
    <row r="7" spans="1:19" x14ac:dyDescent="0.2">
      <c r="A7" s="2">
        <v>6</v>
      </c>
      <c r="B7" s="2">
        <v>10</v>
      </c>
      <c r="C7" s="2">
        <v>12125</v>
      </c>
      <c r="E7" s="3">
        <f t="shared" si="0"/>
        <v>0.72499999999999964</v>
      </c>
      <c r="F7" s="3">
        <f t="shared" si="1"/>
        <v>-3002.75</v>
      </c>
      <c r="H7" s="3">
        <f>_xlfn.COVARIANCE.S(B2:B13,C2:C13)</f>
        <v>5471.7386363636379</v>
      </c>
      <c r="I7" s="3">
        <f>_xlfn.VAR.S(C2:C13)</f>
        <v>416179604.93181819</v>
      </c>
      <c r="K7" s="4">
        <v>-3.211619545057854E-6</v>
      </c>
      <c r="L7" s="4">
        <v>2.4450336602071098E-9</v>
      </c>
      <c r="N7">
        <v>-3.211619545057854E-6</v>
      </c>
      <c r="O7">
        <v>2.4450336602071132E-9</v>
      </c>
    </row>
    <row r="8" spans="1:19" x14ac:dyDescent="0.2">
      <c r="A8" s="2">
        <v>7</v>
      </c>
      <c r="B8" s="2">
        <v>11.5</v>
      </c>
      <c r="C8" s="2">
        <v>36717</v>
      </c>
      <c r="E8" s="3">
        <f t="shared" si="0"/>
        <v>2.2249999999999996</v>
      </c>
      <c r="F8" s="3">
        <f t="shared" si="1"/>
        <v>21589.25</v>
      </c>
    </row>
    <row r="9" spans="1:19" x14ac:dyDescent="0.2">
      <c r="A9" s="2">
        <v>8</v>
      </c>
      <c r="B9" s="2">
        <v>11.6</v>
      </c>
      <c r="C9" s="2">
        <v>43319</v>
      </c>
      <c r="E9" s="3">
        <f t="shared" si="0"/>
        <v>2.3249999999999993</v>
      </c>
      <c r="F9" s="3">
        <f t="shared" si="1"/>
        <v>28191.25</v>
      </c>
      <c r="H9" s="21" t="s">
        <v>9</v>
      </c>
      <c r="I9" s="21"/>
      <c r="J9" s="5" t="s">
        <v>10</v>
      </c>
      <c r="K9" s="5" t="s">
        <v>11</v>
      </c>
      <c r="L9" s="5" t="s">
        <v>12</v>
      </c>
      <c r="M9" s="5" t="s">
        <v>13</v>
      </c>
      <c r="N9" s="5" t="s">
        <v>14</v>
      </c>
      <c r="O9" s="5" t="s">
        <v>15</v>
      </c>
      <c r="P9" s="5" t="s">
        <v>10</v>
      </c>
    </row>
    <row r="10" spans="1:19" x14ac:dyDescent="0.2">
      <c r="A10" s="2">
        <v>9</v>
      </c>
      <c r="B10" s="2">
        <v>11.2</v>
      </c>
      <c r="C10" s="2">
        <v>10530</v>
      </c>
      <c r="E10" s="3">
        <f t="shared" si="0"/>
        <v>1.9249999999999989</v>
      </c>
      <c r="F10" s="3">
        <f t="shared" si="1"/>
        <v>-4597.75</v>
      </c>
      <c r="H10" s="6">
        <f t="array" ref="H10:I21">MMULT(E2:F13,K6:L7)</f>
        <v>-7.5761069156149552E-2</v>
      </c>
      <c r="I10" s="6">
        <v>-2.913214652301942E-5</v>
      </c>
      <c r="J10" s="6">
        <f>MMULT(H10:I10,H2:H3)</f>
        <v>0.40126721006468075</v>
      </c>
      <c r="K10" s="6">
        <v>0.164426216228856</v>
      </c>
      <c r="L10" s="6">
        <v>1</v>
      </c>
      <c r="M10" s="6">
        <f>(L10-0.5)/12</f>
        <v>4.1666666666666664E-2</v>
      </c>
      <c r="N10" s="6">
        <f>_xlfn.CHISQ.INV(M10,2)</f>
        <v>8.5119228837591862E-2</v>
      </c>
      <c r="O10" s="8">
        <v>8.5119228837591862E-2</v>
      </c>
      <c r="P10" s="6">
        <v>0.16442621622885609</v>
      </c>
      <c r="Q10">
        <f>CORREL(O10:O21,P10:P21)</f>
        <v>0.98125290011377564</v>
      </c>
    </row>
    <row r="11" spans="1:19" x14ac:dyDescent="0.2">
      <c r="A11" s="2">
        <v>10</v>
      </c>
      <c r="B11" s="2">
        <v>10.7</v>
      </c>
      <c r="C11" s="2">
        <v>3931</v>
      </c>
      <c r="E11" s="3">
        <f t="shared" si="0"/>
        <v>1.4249999999999989</v>
      </c>
      <c r="F11" s="3">
        <f t="shared" si="1"/>
        <v>-11196.75</v>
      </c>
      <c r="H11" s="6">
        <v>-0.14453775455132439</v>
      </c>
      <c r="I11" s="6">
        <v>-3.1599042884772631E-5</v>
      </c>
      <c r="J11" s="6">
        <f>MMULT(H11:I11,I2:I3)</f>
        <v>0.55256271591605532</v>
      </c>
      <c r="K11" s="6">
        <v>0.21997034614522465</v>
      </c>
      <c r="L11" s="6">
        <v>2</v>
      </c>
      <c r="M11" s="6">
        <f t="shared" ref="M11:M21" si="2">(L11-0.5)/12</f>
        <v>0.125</v>
      </c>
      <c r="N11" s="6">
        <f t="shared" ref="N11:N21" si="3">_xlfn.CHISQ.INV(M11,2)</f>
        <v>0.26706278524904525</v>
      </c>
      <c r="O11" s="8">
        <v>0.26706278524904525</v>
      </c>
      <c r="P11" s="6">
        <v>0.21997034614522465</v>
      </c>
    </row>
    <row r="12" spans="1:19" x14ac:dyDescent="0.2">
      <c r="A12" s="2">
        <v>11</v>
      </c>
      <c r="B12" s="2">
        <v>10</v>
      </c>
      <c r="C12" s="2">
        <v>1536</v>
      </c>
      <c r="E12" s="3">
        <f t="shared" si="0"/>
        <v>0.72499999999999964</v>
      </c>
      <c r="F12" s="3">
        <f t="shared" si="1"/>
        <v>-13591.75</v>
      </c>
      <c r="H12" s="6">
        <v>-0.33708358870353977</v>
      </c>
      <c r="I12" s="6">
        <v>-3.1218052374611719E-5</v>
      </c>
      <c r="J12" s="6">
        <f>MMULT(H12:I12,J2:J3)</f>
        <v>0.99408109077709561</v>
      </c>
      <c r="K12" s="6">
        <v>0.40126721006468102</v>
      </c>
      <c r="L12" s="6">
        <v>3</v>
      </c>
      <c r="M12" s="6">
        <f t="shared" si="2"/>
        <v>0.20833333333333334</v>
      </c>
      <c r="N12" s="6">
        <f t="shared" si="3"/>
        <v>0.46722970236301031</v>
      </c>
      <c r="O12" s="8">
        <v>0.46722970236301031</v>
      </c>
      <c r="P12" s="6">
        <v>0.40126721006468102</v>
      </c>
      <c r="Q12">
        <f>_xlfn.CHISQ.INV(0.05, 2)</f>
        <v>0.10258658877510107</v>
      </c>
    </row>
    <row r="13" spans="1:19" x14ac:dyDescent="0.2">
      <c r="A13" s="2">
        <v>12</v>
      </c>
      <c r="B13" s="2">
        <v>6.8</v>
      </c>
      <c r="C13" s="2">
        <v>61400</v>
      </c>
      <c r="E13" s="3">
        <f>B13-$B$14</f>
        <v>-2.4750000000000005</v>
      </c>
      <c r="F13" s="3">
        <f t="shared" si="1"/>
        <v>46272.25</v>
      </c>
      <c r="H13" s="6">
        <v>-1.0242178517130696</v>
      </c>
      <c r="I13" s="6">
        <v>-1.9817159493145724E-5</v>
      </c>
      <c r="J13" s="6">
        <f>MMULT(H13:I13,K2:K3)</f>
        <v>4.7554554402538614</v>
      </c>
      <c r="K13" s="6">
        <v>0.55256271591605599</v>
      </c>
      <c r="L13" s="6">
        <v>4</v>
      </c>
      <c r="M13" s="6">
        <f t="shared" si="2"/>
        <v>0.29166666666666669</v>
      </c>
      <c r="N13" s="6">
        <f t="shared" si="3"/>
        <v>0.68968097258345917</v>
      </c>
      <c r="O13" s="8">
        <v>0.68968097258345917</v>
      </c>
      <c r="P13" s="6">
        <v>0.55256271591605599</v>
      </c>
    </row>
    <row r="14" spans="1:19" x14ac:dyDescent="0.2">
      <c r="A14" s="2" t="s">
        <v>16</v>
      </c>
      <c r="B14" s="2">
        <f>AVERAGE(B2:B13)</f>
        <v>9.2750000000000004</v>
      </c>
      <c r="C14" s="2">
        <f>AVERAGE(C2:C13)</f>
        <v>15127.75</v>
      </c>
      <c r="E14" s="7"/>
      <c r="H14" s="6">
        <v>0.10667137504867842</v>
      </c>
      <c r="I14" s="6">
        <v>-2.1813726037188147E-5</v>
      </c>
      <c r="J14" s="6">
        <f>MMULT(H14:I14,L2:L3)</f>
        <v>0.2199703461452244</v>
      </c>
      <c r="K14" s="6">
        <v>0.64337684547048779</v>
      </c>
      <c r="L14" s="6">
        <v>5</v>
      </c>
      <c r="M14" s="6">
        <f t="shared" si="2"/>
        <v>0.375</v>
      </c>
      <c r="N14" s="6">
        <f t="shared" si="3"/>
        <v>0.94000725849147115</v>
      </c>
      <c r="O14" s="8">
        <v>0.94000725849147115</v>
      </c>
      <c r="P14" s="6">
        <v>0.64337684547048779</v>
      </c>
    </row>
    <row r="15" spans="1:19" x14ac:dyDescent="0.2">
      <c r="H15" s="6">
        <v>0.18674327732974189</v>
      </c>
      <c r="I15" s="6">
        <v>-9.6702489933538424E-6</v>
      </c>
      <c r="J15" s="6">
        <f>MMULT(H15:I15,M2:M3)</f>
        <v>0.16442621622885606</v>
      </c>
      <c r="K15" s="6">
        <v>0.9050437128956248</v>
      </c>
      <c r="L15" s="6">
        <v>6</v>
      </c>
      <c r="M15" s="6">
        <f t="shared" si="2"/>
        <v>0.45833333333333331</v>
      </c>
      <c r="N15" s="6">
        <f t="shared" si="3"/>
        <v>1.2262089457728176</v>
      </c>
      <c r="O15" s="6">
        <v>1.2262089457728176</v>
      </c>
      <c r="P15" s="6">
        <v>0.9050437128956248</v>
      </c>
    </row>
    <row r="16" spans="1:19" x14ac:dyDescent="0.2">
      <c r="H16" s="6">
        <v>0.47417606756213326</v>
      </c>
      <c r="I16" s="6">
        <v>4.564058946087262E-5</v>
      </c>
      <c r="J16" s="6">
        <f>MMULT(H16:I16,N2:N3)</f>
        <v>2.0403878463438905</v>
      </c>
      <c r="K16" s="6">
        <v>0.99408109077709628</v>
      </c>
      <c r="L16" s="6">
        <v>7</v>
      </c>
      <c r="M16" s="6">
        <f t="shared" si="2"/>
        <v>0.54166666666666663</v>
      </c>
      <c r="N16" s="6">
        <f t="shared" si="3"/>
        <v>1.5603171150991499</v>
      </c>
      <c r="O16" s="6">
        <v>1.5603171150991499</v>
      </c>
      <c r="P16" s="6">
        <v>0.99408109077709628</v>
      </c>
    </row>
    <row r="17" spans="8:16" x14ac:dyDescent="0.2">
      <c r="H17" s="6">
        <v>0.47740048453129152</v>
      </c>
      <c r="I17" s="6">
        <v>6.1461539731054175E-5</v>
      </c>
      <c r="J17" s="6">
        <f>MMULT(H17:I17,O2:O3)</f>
        <v>2.8426337584783337</v>
      </c>
      <c r="K17" s="6">
        <v>1.0137289030460004</v>
      </c>
      <c r="L17" s="6">
        <v>8</v>
      </c>
      <c r="M17" s="6">
        <f t="shared" si="2"/>
        <v>0.625</v>
      </c>
      <c r="N17" s="6">
        <f t="shared" si="3"/>
        <v>1.9616585060234524</v>
      </c>
      <c r="O17" s="6">
        <v>1.9616585060234524</v>
      </c>
      <c r="P17" s="6">
        <v>1.0137289030460004</v>
      </c>
    </row>
    <row r="18" spans="8:16" x14ac:dyDescent="0.2">
      <c r="H18" s="6">
        <v>0.48499616097167225</v>
      </c>
      <c r="I18" s="6">
        <v>-1.7424021135453604E-5</v>
      </c>
      <c r="J18" s="6">
        <f>MMULT(H18:I18,P2:P3)</f>
        <v>1.0137289030460004</v>
      </c>
      <c r="K18" s="6">
        <v>2.0403878463438923</v>
      </c>
      <c r="L18" s="6">
        <v>9</v>
      </c>
      <c r="M18" s="6">
        <f t="shared" si="2"/>
        <v>0.70833333333333337</v>
      </c>
      <c r="N18" s="6">
        <f t="shared" si="3"/>
        <v>2.464287362585265</v>
      </c>
      <c r="O18" s="6">
        <v>2.464287362585265</v>
      </c>
      <c r="P18" s="6">
        <v>2.0403878463438923</v>
      </c>
    </row>
    <row r="19" spans="8:16" x14ac:dyDescent="0.2">
      <c r="H19" s="6">
        <v>0.38405199232135767</v>
      </c>
      <c r="I19" s="6">
        <v>-3.1952988486631397E-5</v>
      </c>
      <c r="J19" s="6">
        <f>MMULT(H19:I19,Q2:Q3)</f>
        <v>0.90504371289562435</v>
      </c>
      <c r="K19" s="6">
        <v>2.8426337584783363</v>
      </c>
      <c r="L19" s="6">
        <v>10</v>
      </c>
      <c r="M19" s="6">
        <f t="shared" si="2"/>
        <v>0.79166666666666663</v>
      </c>
      <c r="N19" s="6">
        <f t="shared" si="3"/>
        <v>3.1372318358276901</v>
      </c>
      <c r="O19" s="6">
        <v>3.1372318358276901</v>
      </c>
      <c r="P19" s="6">
        <v>2.8426337584783363</v>
      </c>
    </row>
    <row r="20" spans="8:16" x14ac:dyDescent="0.2">
      <c r="H20" s="6">
        <v>0.2207511166923595</v>
      </c>
      <c r="I20" s="6">
        <v>-3.5560710421286928E-5</v>
      </c>
      <c r="J20" s="6">
        <f>MMULT(H20:I20,R2:R3)</f>
        <v>0.64337684547048712</v>
      </c>
      <c r="K20" s="6">
        <v>4.7554554402538614</v>
      </c>
      <c r="L20" s="6">
        <v>11</v>
      </c>
      <c r="M20" s="6">
        <f t="shared" si="2"/>
        <v>0.875</v>
      </c>
      <c r="N20" s="6">
        <f t="shared" si="3"/>
        <v>4.1588830833596715</v>
      </c>
      <c r="O20" s="6">
        <v>4.1588830833596715</v>
      </c>
      <c r="P20" s="6">
        <v>4.7554554402538614</v>
      </c>
    </row>
    <row r="21" spans="8:16" x14ac:dyDescent="0.2">
      <c r="H21" s="6">
        <v>-0.7531902103331527</v>
      </c>
      <c r="I21" s="6">
        <v>1.2108596715753663E-4</v>
      </c>
      <c r="J21" s="6">
        <f>MMULT(H21:I21,S2:S3)</f>
        <v>7.4670659143798774</v>
      </c>
      <c r="K21" s="6">
        <v>7.4670659143798845</v>
      </c>
      <c r="L21" s="6">
        <v>12</v>
      </c>
      <c r="M21" s="6">
        <f t="shared" si="2"/>
        <v>0.95833333333333337</v>
      </c>
      <c r="N21" s="6">
        <f t="shared" si="3"/>
        <v>6.3561076606958933</v>
      </c>
      <c r="O21" s="6">
        <v>6.3561076606958933</v>
      </c>
      <c r="P21" s="6">
        <v>7.4670659143798845</v>
      </c>
    </row>
  </sheetData>
  <mergeCells count="5">
    <mergeCell ref="E1:F1"/>
    <mergeCell ref="H1:S1"/>
    <mergeCell ref="H5:I5"/>
    <mergeCell ref="K5:L5"/>
    <mergeCell ref="H9:I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6933-B950-F74A-BD4D-60A6B17F3B47}">
  <dimension ref="A1:S28"/>
  <sheetViews>
    <sheetView tabSelected="1" topLeftCell="G14" zoomScale="150" zoomScaleNormal="150" workbookViewId="0">
      <selection activeCell="P27" sqref="P27"/>
    </sheetView>
  </sheetViews>
  <sheetFormatPr baseColWidth="10" defaultRowHeight="15" x14ac:dyDescent="0.2"/>
  <cols>
    <col min="8" max="8" width="11" bestFit="1" customWidth="1"/>
    <col min="9" max="9" width="12.33203125" bestFit="1" customWidth="1"/>
    <col min="10" max="14" width="11" bestFit="1" customWidth="1"/>
    <col min="15" max="15" width="26.3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E1" s="22" t="s">
        <v>17</v>
      </c>
      <c r="F1" s="19"/>
      <c r="H1" s="9" t="s">
        <v>18</v>
      </c>
    </row>
    <row r="2" spans="1:19" x14ac:dyDescent="0.2">
      <c r="A2" s="2">
        <v>1</v>
      </c>
      <c r="B2" s="2">
        <v>8.8000000000000007</v>
      </c>
      <c r="C2" s="2">
        <v>2589</v>
      </c>
      <c r="E2" s="11">
        <f>B2-$B$14</f>
        <v>-0.47499999999999964</v>
      </c>
      <c r="F2" s="11">
        <f>C2-$C$14</f>
        <v>-12538.75</v>
      </c>
      <c r="H2" cm="1">
        <f t="array" ref="H2:S3">TRANSPOSE(E2:F13)</f>
        <v>-0.47499999999999964</v>
      </c>
      <c r="I2">
        <v>-0.77500000000000036</v>
      </c>
      <c r="J2">
        <v>-1.5750000000000002</v>
      </c>
      <c r="K2">
        <v>-4.375</v>
      </c>
      <c r="L2">
        <v>0.32499999999999929</v>
      </c>
      <c r="M2">
        <v>0.72499999999999964</v>
      </c>
      <c r="N2">
        <v>2.2249999999999996</v>
      </c>
      <c r="O2">
        <v>2.3249999999999993</v>
      </c>
      <c r="P2">
        <v>1.9249999999999989</v>
      </c>
      <c r="Q2">
        <v>1.4249999999999989</v>
      </c>
      <c r="R2">
        <v>0.72499999999999964</v>
      </c>
      <c r="S2">
        <v>-2.4750000000000005</v>
      </c>
    </row>
    <row r="3" spans="1:19" x14ac:dyDescent="0.2">
      <c r="A3" s="2">
        <v>2</v>
      </c>
      <c r="B3" s="2">
        <v>8.5</v>
      </c>
      <c r="C3" s="2">
        <v>1186</v>
      </c>
      <c r="E3" s="11">
        <f t="shared" ref="E3:E13" si="0">B3-$B$14</f>
        <v>-0.77500000000000036</v>
      </c>
      <c r="F3" s="11">
        <f t="shared" ref="F3:F13" si="1">C3-$C$14</f>
        <v>-13941.75</v>
      </c>
      <c r="H3">
        <v>-12538.75</v>
      </c>
      <c r="I3">
        <v>-13941.75</v>
      </c>
      <c r="J3">
        <v>-14836.75</v>
      </c>
      <c r="K3">
        <v>-13851.75</v>
      </c>
      <c r="L3">
        <v>-8494.75</v>
      </c>
      <c r="M3">
        <v>-3002.75</v>
      </c>
      <c r="N3">
        <v>21589.25</v>
      </c>
      <c r="O3">
        <v>28191.25</v>
      </c>
      <c r="P3">
        <v>-4597.75</v>
      </c>
      <c r="Q3">
        <v>-11196.75</v>
      </c>
      <c r="R3">
        <v>-13591.75</v>
      </c>
      <c r="S3">
        <v>46272.25</v>
      </c>
    </row>
    <row r="4" spans="1:19" x14ac:dyDescent="0.2">
      <c r="A4" s="2">
        <v>3</v>
      </c>
      <c r="B4" s="2">
        <v>7.7</v>
      </c>
      <c r="C4" s="2">
        <v>291</v>
      </c>
      <c r="E4" s="11">
        <f t="shared" si="0"/>
        <v>-1.5750000000000002</v>
      </c>
      <c r="F4" s="11">
        <f t="shared" si="1"/>
        <v>-14836.75</v>
      </c>
    </row>
    <row r="5" spans="1:19" x14ac:dyDescent="0.2">
      <c r="A5" s="2">
        <v>4</v>
      </c>
      <c r="B5" s="2">
        <v>4.9000000000000004</v>
      </c>
      <c r="C5" s="2">
        <v>1276</v>
      </c>
      <c r="E5" s="11">
        <f t="shared" si="0"/>
        <v>-4.375</v>
      </c>
      <c r="F5" s="11">
        <f t="shared" si="1"/>
        <v>-13851.75</v>
      </c>
      <c r="H5" s="9" t="s">
        <v>19</v>
      </c>
      <c r="I5" s="10"/>
      <c r="K5" s="9" t="s">
        <v>20</v>
      </c>
    </row>
    <row r="6" spans="1:19" x14ac:dyDescent="0.2">
      <c r="A6" s="2">
        <v>5</v>
      </c>
      <c r="B6" s="2">
        <v>9.6</v>
      </c>
      <c r="C6" s="2">
        <v>6633</v>
      </c>
      <c r="E6" s="11">
        <f t="shared" si="0"/>
        <v>0.32499999999999929</v>
      </c>
      <c r="F6" s="11">
        <f t="shared" si="1"/>
        <v>-8494.75</v>
      </c>
    </row>
    <row r="7" spans="1:19" x14ac:dyDescent="0.2">
      <c r="A7" s="2">
        <v>6</v>
      </c>
      <c r="B7" s="2">
        <v>10</v>
      </c>
      <c r="C7" s="2">
        <v>12125</v>
      </c>
      <c r="E7" s="11">
        <f t="shared" si="0"/>
        <v>0.72499999999999964</v>
      </c>
      <c r="F7" s="11">
        <f t="shared" si="1"/>
        <v>-3002.75</v>
      </c>
      <c r="H7">
        <f>_xlfn.VAR.S(B2:B13)</f>
        <v>4.1656818181818176</v>
      </c>
      <c r="I7">
        <f>H8</f>
        <v>5471.7386363636379</v>
      </c>
      <c r="K7" s="12" cm="1">
        <f t="array" ref="K7:L8">MINVERSE(H7:I8)</f>
        <v>0.24427529205630275</v>
      </c>
      <c r="L7" s="12">
        <v>-3.2116195450578531E-6</v>
      </c>
    </row>
    <row r="8" spans="1:19" x14ac:dyDescent="0.2">
      <c r="A8" s="2">
        <v>7</v>
      </c>
      <c r="B8" s="2">
        <v>11.5</v>
      </c>
      <c r="C8" s="2">
        <v>36717</v>
      </c>
      <c r="E8" s="11">
        <f t="shared" si="0"/>
        <v>2.2249999999999996</v>
      </c>
      <c r="F8" s="11">
        <f t="shared" si="1"/>
        <v>21589.25</v>
      </c>
      <c r="H8">
        <f>_xlfn.COVARIANCE.S(B2:B13,C2:C13)</f>
        <v>5471.7386363636379</v>
      </c>
      <c r="I8">
        <f>_xlfn.VAR.S(C2:C13)</f>
        <v>416179604.93181819</v>
      </c>
      <c r="K8" s="12">
        <v>-3.211619545057854E-6</v>
      </c>
      <c r="L8" s="12">
        <v>2.4450336602071132E-9</v>
      </c>
    </row>
    <row r="9" spans="1:19" x14ac:dyDescent="0.2">
      <c r="A9" s="2">
        <v>8</v>
      </c>
      <c r="B9" s="2">
        <v>11.6</v>
      </c>
      <c r="C9" s="2">
        <v>43319</v>
      </c>
      <c r="E9" s="11">
        <f t="shared" si="0"/>
        <v>2.3249999999999993</v>
      </c>
      <c r="F9" s="11">
        <f t="shared" si="1"/>
        <v>28191.25</v>
      </c>
    </row>
    <row r="10" spans="1:19" x14ac:dyDescent="0.2">
      <c r="A10" s="2">
        <v>9</v>
      </c>
      <c r="B10" s="2">
        <v>11.2</v>
      </c>
      <c r="C10" s="2">
        <v>10530</v>
      </c>
      <c r="E10" s="11">
        <f t="shared" si="0"/>
        <v>1.9249999999999989</v>
      </c>
      <c r="F10" s="11">
        <f t="shared" si="1"/>
        <v>-4597.75</v>
      </c>
      <c r="H10" s="3">
        <f>_xlfn.COVARIANCE.S(B2:B13,B2:B13)</f>
        <v>4.1656818181818176</v>
      </c>
      <c r="I10" s="3">
        <f>_xlfn.COVARIANCE.S(B2:B13,C2:C13)</f>
        <v>5471.7386363636379</v>
      </c>
      <c r="K10" t="s">
        <v>24</v>
      </c>
    </row>
    <row r="11" spans="1:19" x14ac:dyDescent="0.2">
      <c r="A11" s="2">
        <v>10</v>
      </c>
      <c r="B11" s="2">
        <v>10.7</v>
      </c>
      <c r="C11" s="2">
        <v>3931</v>
      </c>
      <c r="E11" s="11">
        <f t="shared" si="0"/>
        <v>1.4249999999999989</v>
      </c>
      <c r="F11" s="11">
        <f t="shared" si="1"/>
        <v>-11196.75</v>
      </c>
      <c r="H11" s="3">
        <f>I10</f>
        <v>5471.7386363636379</v>
      </c>
      <c r="I11" s="3">
        <f>_xlfn.COVARIANCE.S(C2:C13,C2:C13)</f>
        <v>416179604.93181819</v>
      </c>
    </row>
    <row r="12" spans="1:19" x14ac:dyDescent="0.2">
      <c r="A12" s="2">
        <v>11</v>
      </c>
      <c r="B12" s="2">
        <v>10</v>
      </c>
      <c r="C12" s="2">
        <v>1536</v>
      </c>
      <c r="E12" s="11">
        <f t="shared" si="0"/>
        <v>0.72499999999999964</v>
      </c>
      <c r="F12" s="11">
        <f t="shared" si="1"/>
        <v>-13591.75</v>
      </c>
    </row>
    <row r="13" spans="1:19" x14ac:dyDescent="0.2">
      <c r="A13" s="2">
        <v>12</v>
      </c>
      <c r="B13" s="2">
        <v>6.8</v>
      </c>
      <c r="C13" s="2">
        <v>61400</v>
      </c>
      <c r="E13" s="11">
        <f t="shared" si="0"/>
        <v>-2.4750000000000005</v>
      </c>
      <c r="F13" s="11">
        <f t="shared" si="1"/>
        <v>46272.25</v>
      </c>
      <c r="H13" t="s">
        <v>21</v>
      </c>
      <c r="I13" t="s">
        <v>22</v>
      </c>
    </row>
    <row r="14" spans="1:19" x14ac:dyDescent="0.2">
      <c r="B14">
        <f>AVERAGE(B2:B13)</f>
        <v>9.2750000000000004</v>
      </c>
      <c r="C14">
        <f>AVERAGE(C2:C13)</f>
        <v>15127.75</v>
      </c>
      <c r="H14" t="s">
        <v>22</v>
      </c>
      <c r="I14" t="s">
        <v>23</v>
      </c>
      <c r="K14" t="s">
        <v>26</v>
      </c>
      <c r="L14">
        <v>12</v>
      </c>
    </row>
    <row r="16" spans="1:19" x14ac:dyDescent="0.2">
      <c r="H16" s="23" t="s">
        <v>25</v>
      </c>
      <c r="I16" s="23"/>
      <c r="J16" s="13" t="s">
        <v>10</v>
      </c>
      <c r="K16" s="13" t="s">
        <v>12</v>
      </c>
      <c r="L16" s="13" t="s">
        <v>13</v>
      </c>
      <c r="M16" s="14" t="s">
        <v>27</v>
      </c>
      <c r="N16" s="14" t="s">
        <v>28</v>
      </c>
      <c r="O16" s="13" t="s">
        <v>29</v>
      </c>
    </row>
    <row r="17" spans="8:15" x14ac:dyDescent="0.2">
      <c r="H17" cm="1">
        <f t="array" ref="H17:I28">MMULT(E2:F13,_xlfn.ANCHORARRAY(K7))</f>
        <v>-7.5761069156149552E-2</v>
      </c>
      <c r="I17">
        <v>-2.9132146523019461E-5</v>
      </c>
      <c r="J17">
        <f>SUMPRODUCT(H17:I17,E2:F2)</f>
        <v>0.4012672100646813</v>
      </c>
      <c r="K17">
        <v>1</v>
      </c>
      <c r="L17">
        <f>(K17-0.5)/$L$14</f>
        <v>4.1666666666666664E-2</v>
      </c>
      <c r="M17" s="17">
        <f>_xlfn.CHISQ.INV(L17, 2)</f>
        <v>8.5119228837591862E-2</v>
      </c>
      <c r="N17" s="15">
        <v>0.16442621622885609</v>
      </c>
    </row>
    <row r="18" spans="8:15" x14ac:dyDescent="0.2">
      <c r="H18">
        <v>-0.14453775455132439</v>
      </c>
      <c r="I18">
        <v>-3.1599042884772678E-5</v>
      </c>
      <c r="J18">
        <f t="shared" ref="J18:J28" si="2">SUMPRODUCT(H18:I18,E3:F3)</f>
        <v>0.55256271591605599</v>
      </c>
      <c r="K18">
        <v>2</v>
      </c>
      <c r="L18">
        <f t="shared" ref="L18:L28" si="3">(K18-0.5)/$L$14</f>
        <v>0.125</v>
      </c>
      <c r="M18" s="17">
        <f t="shared" ref="M18:M28" si="4">_xlfn.CHISQ.INV(L18, 2)</f>
        <v>0.26706278524904525</v>
      </c>
      <c r="N18" s="15">
        <v>0.21997034614522465</v>
      </c>
    </row>
    <row r="19" spans="8:15" ht="34" x14ac:dyDescent="0.4">
      <c r="H19">
        <v>-0.33708358870353977</v>
      </c>
      <c r="I19">
        <v>-3.1218052374611767E-5</v>
      </c>
      <c r="J19">
        <f t="shared" si="2"/>
        <v>0.99408109077709628</v>
      </c>
      <c r="K19">
        <v>3</v>
      </c>
      <c r="L19">
        <f t="shared" si="3"/>
        <v>0.20833333333333334</v>
      </c>
      <c r="M19" s="17">
        <f t="shared" si="4"/>
        <v>0.46722970236301031</v>
      </c>
      <c r="N19" s="15">
        <v>0.40126721006468102</v>
      </c>
      <c r="O19" s="16">
        <f>_xlfn.CHISQ.INV(0.05, 2)</f>
        <v>0.10258658877510107</v>
      </c>
    </row>
    <row r="20" spans="8:15" x14ac:dyDescent="0.2">
      <c r="H20">
        <v>-1.0242178517130696</v>
      </c>
      <c r="I20">
        <v>-1.9817159493145772E-5</v>
      </c>
      <c r="J20">
        <f t="shared" si="2"/>
        <v>4.7554554402538614</v>
      </c>
      <c r="K20">
        <v>4</v>
      </c>
      <c r="L20">
        <f t="shared" si="3"/>
        <v>0.29166666666666669</v>
      </c>
      <c r="M20" s="17">
        <f t="shared" si="4"/>
        <v>0.68968097258345917</v>
      </c>
      <c r="N20" s="15">
        <v>0.55256271591605599</v>
      </c>
    </row>
    <row r="21" spans="8:15" x14ac:dyDescent="0.2">
      <c r="H21">
        <v>0.10667137504867842</v>
      </c>
      <c r="I21">
        <v>-2.1813726037188174E-5</v>
      </c>
      <c r="J21">
        <f t="shared" si="2"/>
        <v>0.21997034614522465</v>
      </c>
      <c r="K21">
        <v>5</v>
      </c>
      <c r="L21">
        <f t="shared" si="3"/>
        <v>0.375</v>
      </c>
      <c r="M21" s="17">
        <f t="shared" si="4"/>
        <v>0.94000725849147115</v>
      </c>
      <c r="N21" s="15">
        <v>0.64337684547048779</v>
      </c>
      <c r="O21" t="s">
        <v>31</v>
      </c>
    </row>
    <row r="22" spans="8:15" x14ac:dyDescent="0.2">
      <c r="H22">
        <v>0.18674327732974189</v>
      </c>
      <c r="I22">
        <v>-9.6702489933538526E-6</v>
      </c>
      <c r="J22">
        <f t="shared" si="2"/>
        <v>0.16442621622885609</v>
      </c>
      <c r="K22">
        <v>6</v>
      </c>
      <c r="L22">
        <f t="shared" si="3"/>
        <v>0.45833333333333331</v>
      </c>
      <c r="M22" s="15">
        <f t="shared" si="4"/>
        <v>1.2262089457728176</v>
      </c>
      <c r="N22" s="15">
        <v>0.9050437128956248</v>
      </c>
    </row>
    <row r="23" spans="8:15" ht="32" x14ac:dyDescent="0.2">
      <c r="H23">
        <v>0.47417606756213326</v>
      </c>
      <c r="I23">
        <v>4.5640589460872695E-5</v>
      </c>
      <c r="J23">
        <f t="shared" si="2"/>
        <v>2.0403878463438923</v>
      </c>
      <c r="K23">
        <v>7</v>
      </c>
      <c r="L23">
        <f t="shared" si="3"/>
        <v>0.54166666666666663</v>
      </c>
      <c r="M23" s="15">
        <f t="shared" si="4"/>
        <v>1.5603171150991499</v>
      </c>
      <c r="N23" s="15">
        <v>0.99408109077709628</v>
      </c>
      <c r="O23" s="18" t="s">
        <v>30</v>
      </c>
    </row>
    <row r="24" spans="8:15" x14ac:dyDescent="0.2">
      <c r="H24">
        <v>0.47740048453129152</v>
      </c>
      <c r="I24">
        <v>6.146153973105427E-5</v>
      </c>
      <c r="J24">
        <f t="shared" si="2"/>
        <v>2.8426337584783363</v>
      </c>
      <c r="K24">
        <v>8</v>
      </c>
      <c r="L24">
        <f t="shared" si="3"/>
        <v>0.625</v>
      </c>
      <c r="M24" s="15">
        <f t="shared" si="4"/>
        <v>1.9616585060234524</v>
      </c>
      <c r="N24" s="15">
        <v>1.0137289030460004</v>
      </c>
    </row>
    <row r="25" spans="8:15" x14ac:dyDescent="0.2">
      <c r="H25">
        <v>0.48499616097167225</v>
      </c>
      <c r="I25">
        <v>-1.7424021135453618E-5</v>
      </c>
      <c r="J25">
        <f t="shared" si="2"/>
        <v>1.0137289030460004</v>
      </c>
      <c r="K25">
        <v>9</v>
      </c>
      <c r="L25">
        <f t="shared" si="3"/>
        <v>0.70833333333333337</v>
      </c>
      <c r="M25" s="15">
        <f t="shared" si="4"/>
        <v>2.464287362585265</v>
      </c>
      <c r="N25" s="15">
        <v>2.0403878463438923</v>
      </c>
    </row>
    <row r="26" spans="8:15" x14ac:dyDescent="0.2">
      <c r="H26">
        <v>0.38405199232135767</v>
      </c>
      <c r="I26">
        <v>-3.1952988486631431E-5</v>
      </c>
      <c r="J26">
        <f t="shared" si="2"/>
        <v>0.9050437128956248</v>
      </c>
      <c r="K26">
        <v>10</v>
      </c>
      <c r="L26">
        <f t="shared" si="3"/>
        <v>0.79166666666666663</v>
      </c>
      <c r="M26" s="15">
        <f t="shared" si="4"/>
        <v>3.1372318358276901</v>
      </c>
      <c r="N26" s="15">
        <v>2.8426337584783363</v>
      </c>
    </row>
    <row r="27" spans="8:15" x14ac:dyDescent="0.2">
      <c r="H27">
        <v>0.2207511166923595</v>
      </c>
      <c r="I27">
        <v>-3.5560710421286975E-5</v>
      </c>
      <c r="J27">
        <f t="shared" si="2"/>
        <v>0.64337684547048779</v>
      </c>
      <c r="K27">
        <v>11</v>
      </c>
      <c r="L27">
        <f t="shared" si="3"/>
        <v>0.875</v>
      </c>
      <c r="M27" s="15">
        <f t="shared" si="4"/>
        <v>4.1588830833596715</v>
      </c>
      <c r="N27" s="15">
        <v>4.7554554402538614</v>
      </c>
    </row>
    <row r="28" spans="8:15" x14ac:dyDescent="0.2">
      <c r="H28">
        <v>-0.7531902103331527</v>
      </c>
      <c r="I28">
        <v>1.2108596715753678E-4</v>
      </c>
      <c r="J28">
        <f t="shared" si="2"/>
        <v>7.4670659143798845</v>
      </c>
      <c r="K28">
        <v>12</v>
      </c>
      <c r="L28">
        <f t="shared" si="3"/>
        <v>0.95833333333333337</v>
      </c>
      <c r="M28" s="15">
        <f t="shared" si="4"/>
        <v>6.3561076606958933</v>
      </c>
      <c r="N28" s="15">
        <v>7.4670659143798845</v>
      </c>
    </row>
  </sheetData>
  <sortState xmlns:xlrd2="http://schemas.microsoft.com/office/spreadsheetml/2017/richdata2" ref="N17:N28">
    <sortCondition ref="N17:N28"/>
  </sortState>
  <mergeCells count="2">
    <mergeCell ref="E1:F1"/>
    <mergeCell ref="H16:I16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</dc:creator>
  <cp:lastModifiedBy>Microsoft Office User</cp:lastModifiedBy>
  <dcterms:created xsi:type="dcterms:W3CDTF">2023-08-22T06:20:14Z</dcterms:created>
  <dcterms:modified xsi:type="dcterms:W3CDTF">2023-08-23T12:07:46Z</dcterms:modified>
</cp:coreProperties>
</file>