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than\Documents\Obsidian Vault\2. Kuliah\Smt 5\4. Teknik Peubah Ganda\02\"/>
    </mc:Choice>
  </mc:AlternateContent>
  <xr:revisionPtr revIDLastSave="0" documentId="13_ncr:1_{05435FDC-13FF-4D19-B063-009942E61BC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7" i="1" l="1"/>
  <c r="M16" i="1"/>
  <c r="K15" i="1"/>
  <c r="I15" i="1" l="1"/>
  <c r="F15" i="1"/>
  <c r="D15" i="1" a="1"/>
  <c r="D15" i="1" s="1"/>
  <c r="D6" i="1" a="1"/>
  <c r="D6" i="1" s="1"/>
  <c r="E2" i="1"/>
  <c r="D3" i="1" s="1"/>
  <c r="E3" i="1"/>
  <c r="D2" i="1"/>
  <c r="B16" i="1"/>
  <c r="B15" i="1"/>
  <c r="B17" i="1"/>
  <c r="B18" i="1"/>
  <c r="B19" i="1"/>
  <c r="B20" i="1"/>
  <c r="B21" i="1"/>
  <c r="B22" i="1"/>
  <c r="B23" i="1"/>
  <c r="B24" i="1"/>
  <c r="A15" i="1"/>
  <c r="F10" i="1"/>
  <c r="H16" i="1"/>
  <c r="H17" i="1"/>
  <c r="H18" i="1"/>
  <c r="H19" i="1"/>
  <c r="H20" i="1"/>
  <c r="H21" i="1"/>
  <c r="H22" i="1"/>
  <c r="H23" i="1"/>
  <c r="H24" i="1"/>
  <c r="H15" i="1"/>
  <c r="F11" i="1"/>
  <c r="F9" i="1"/>
  <c r="A16" i="1"/>
  <c r="A17" i="1"/>
  <c r="A18" i="1"/>
  <c r="A19" i="1"/>
  <c r="A20" i="1"/>
  <c r="A21" i="1"/>
  <c r="A22" i="1"/>
  <c r="A23" i="1"/>
  <c r="A24" i="1"/>
  <c r="B12" i="1"/>
  <c r="A12" i="1"/>
  <c r="I18" i="1" l="1"/>
  <c r="I20" i="1"/>
  <c r="I24" i="1"/>
  <c r="I16" i="1"/>
  <c r="I19" i="1"/>
  <c r="I21" i="1"/>
  <c r="I23" i="1"/>
  <c r="I22" i="1"/>
  <c r="I17" i="1"/>
  <c r="F23" i="1" l="1"/>
  <c r="F22" i="1"/>
  <c r="F21" i="1"/>
  <c r="F19" i="1"/>
  <c r="F24" i="1"/>
  <c r="F20" i="1"/>
  <c r="F17" i="1"/>
  <c r="F16" i="1"/>
  <c r="F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<sst xmlns="http://schemas.openxmlformats.org/spreadsheetml/2006/main" count="28" uniqueCount="24">
  <si>
    <t>Xbar</t>
  </si>
  <si>
    <t>(Xi - Xbar)t</t>
  </si>
  <si>
    <t>X1</t>
  </si>
  <si>
    <t>X2</t>
  </si>
  <si>
    <t>Matriks var-cov (S)</t>
  </si>
  <si>
    <t>Inverse S</t>
  </si>
  <si>
    <t>n</t>
  </si>
  <si>
    <t>db</t>
  </si>
  <si>
    <t>di^2</t>
  </si>
  <si>
    <t>i</t>
  </si>
  <si>
    <t>pi</t>
  </si>
  <si>
    <t>qi</t>
  </si>
  <si>
    <t>di^2 urut</t>
  </si>
  <si>
    <t>chisq(0.5, db=2)</t>
  </si>
  <si>
    <t>(Xi-Xbar)t * S.inv (Xi-Bar)</t>
  </si>
  <si>
    <r>
      <t xml:space="preserve">Sehingga data </t>
    </r>
    <r>
      <rPr>
        <b/>
        <sz val="11"/>
        <color theme="1"/>
        <rFont val="Calibri"/>
        <family val="2"/>
        <scheme val="minor"/>
      </rPr>
      <t>menyebar</t>
    </r>
    <r>
      <rPr>
        <sz val="11"/>
        <color theme="1"/>
        <rFont val="Calibri"/>
        <family val="2"/>
        <scheme val="minor"/>
      </rPr>
      <t xml:space="preserve"> secara </t>
    </r>
    <r>
      <rPr>
        <b/>
        <sz val="11"/>
        <color theme="1"/>
        <rFont val="Calibri"/>
        <family val="2"/>
        <scheme val="minor"/>
      </rPr>
      <t>bivariat normal</t>
    </r>
  </si>
  <si>
    <t>Angka 5 tersebut merupakan 50% banyaknya data</t>
  </si>
  <si>
    <r>
      <t xml:space="preserve">Ada 5 </t>
    </r>
    <r>
      <rPr>
        <b/>
        <sz val="11"/>
        <color theme="1"/>
        <rFont val="Calibri"/>
        <family val="2"/>
        <scheme val="minor"/>
      </rPr>
      <t xml:space="preserve">di^2 &gt; qi(0.5;2) </t>
    </r>
  </si>
  <si>
    <r>
      <t xml:space="preserve">Maka data </t>
    </r>
    <r>
      <rPr>
        <b/>
        <sz val="11"/>
        <color theme="1"/>
        <rFont val="Calibri"/>
        <family val="2"/>
        <scheme val="minor"/>
      </rPr>
      <t>tidak menyebar</t>
    </r>
    <r>
      <rPr>
        <sz val="11"/>
        <color theme="1"/>
        <rFont val="Calibri"/>
        <family val="2"/>
        <scheme val="minor"/>
      </rPr>
      <t xml:space="preserve"> secara </t>
    </r>
    <r>
      <rPr>
        <b/>
        <sz val="11"/>
        <color theme="1"/>
        <rFont val="Calibri"/>
        <family val="2"/>
        <scheme val="minor"/>
      </rPr>
      <t>bivariat normal</t>
    </r>
  </si>
  <si>
    <r>
      <rPr>
        <b/>
        <sz val="11"/>
        <color theme="1"/>
        <rFont val="Calibri"/>
        <family val="2"/>
        <scheme val="minor"/>
      </rPr>
      <t>Jika</t>
    </r>
    <r>
      <rPr>
        <sz val="11"/>
        <color theme="1"/>
        <rFont val="Calibri"/>
        <family val="2"/>
        <scheme val="minor"/>
      </rPr>
      <t xml:space="preserve"> 50% data </t>
    </r>
    <r>
      <rPr>
        <b/>
        <sz val="11"/>
        <color theme="1"/>
        <rFont val="Calibri"/>
        <family val="2"/>
        <scheme val="minor"/>
      </rPr>
      <t xml:space="preserve">di^2 &lt; qi(0.5;2) </t>
    </r>
  </si>
  <si>
    <t xml:space="preserve"> di^2 &gt; qi(0.5;2) </t>
  </si>
  <si>
    <t>Ada</t>
  </si>
  <si>
    <t>Persen</t>
  </si>
  <si>
    <t>Terlihat bahwa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</si>
</sst>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0" xfId="0" applyFill="1"/>
    <xf numFmtId="0" fontId="0" fillId="5" borderId="1" xfId="0" applyFill="1" applyBorder="1"/>
    <xf numFmtId="9" fontId="1" fillId="2" borderId="1" xfId="0" applyNumberFormat="1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2" borderId="1" xfId="0" applyFill="1" applyBorder="1"/>
  </cellXfs>
  <cellStyles count="1">
    <cellStyle name="Normal" xfId="0" builtinId="0"/>
  </cellStyles>
  <dxfs count="1">
    <dxf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Chi-Square QQ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Data!$J$14</c:f>
              <c:strCache>
                <c:ptCount val="1"/>
                <c:pt idx="0">
                  <c:v>di^2 urut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Data!$I$15:$I$24</c:f>
              <c:numCache>
                <c:formatCode>General</c:formatCode>
                <c:ptCount val="10"/>
                <c:pt idx="0">
                  <c:v>0.10258658877510107</c:v>
                </c:pt>
                <c:pt idx="1">
                  <c:v>0.32503785899554977</c:v>
                </c:pt>
                <c:pt idx="2">
                  <c:v>0.5753641449035618</c:v>
                </c:pt>
                <c:pt idx="3">
                  <c:v>0.86156583218490856</c:v>
                </c:pt>
                <c:pt idx="4">
                  <c:v>1.1956740015112408</c:v>
                </c:pt>
                <c:pt idx="5">
                  <c:v>1.5970153924355435</c:v>
                </c:pt>
                <c:pt idx="6">
                  <c:v>2.0996442489973557</c:v>
                </c:pt>
                <c:pt idx="7">
                  <c:v>2.7725887222397811</c:v>
                </c:pt>
                <c:pt idx="8">
                  <c:v>3.7942399697717621</c:v>
                </c:pt>
                <c:pt idx="9">
                  <c:v>5.9914645471079799</c:v>
                </c:pt>
              </c:numCache>
            </c:numRef>
          </c:xVal>
          <c:yVal>
            <c:numRef>
              <c:f>Data!$J$15:$J$24</c:f>
              <c:numCache>
                <c:formatCode>General</c:formatCode>
                <c:ptCount val="10"/>
                <c:pt idx="0">
                  <c:v>4.2050143538351403E-2</c:v>
                </c:pt>
                <c:pt idx="1">
                  <c:v>0.20491046310447483</c:v>
                </c:pt>
                <c:pt idx="2">
                  <c:v>0.23129343906766123</c:v>
                </c:pt>
                <c:pt idx="3">
                  <c:v>0.52445274233540473</c:v>
                </c:pt>
                <c:pt idx="4">
                  <c:v>1.2811898959689527</c:v>
                </c:pt>
                <c:pt idx="5">
                  <c:v>1.7136203246299071</c:v>
                </c:pt>
                <c:pt idx="6">
                  <c:v>1.9343385387999836</c:v>
                </c:pt>
                <c:pt idx="7">
                  <c:v>2.6690014770250929</c:v>
                </c:pt>
                <c:pt idx="8">
                  <c:v>3.9439144068228145</c:v>
                </c:pt>
                <c:pt idx="9">
                  <c:v>5.4552285687073585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2-42A8-96A1-0472FD93E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360639"/>
        <c:axId val="159551535"/>
      </c:scatterChart>
      <c:valAx>
        <c:axId val="239360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9551535"/>
        <c:crosses val="autoZero"/>
        <c:crossBetween val="midCat"/>
      </c:valAx>
      <c:valAx>
        <c:axId val="15955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393606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282087</xdr:colOff>
      <xdr:row>0</xdr:row>
      <xdr:rowOff>43961</xdr:rowOff>
    </xdr:from>
    <xdr:to>
      <xdr:col>11</xdr:col>
      <xdr:colOff>600808</xdr:colOff>
      <xdr:row>12</xdr:row>
      <xdr:rowOff>14653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08D831C-280E-0FA6-76AB-13237F0948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zoomScale="157" zoomScaleNormal="130" workbookViewId="0">
      <selection activeCell="O8" sqref="O8"/>
    </sheetView>
  </sheetViews>
  <sheetFormatPr defaultRowHeight="15" x14ac:dyDescent="0.25"/>
  <cols>
    <col min="5" max="5" width="14.85546875" customWidth="1"/>
    <col min="9" max="9" width="10.5703125" customWidth="1"/>
    <col min="11" max="11" width="15.85546875" customWidth="1"/>
    <col min="13" max="13" width="9" customWidth="1"/>
  </cols>
  <sheetData>
    <row r="1" spans="1:13" s="1" customFormat="1" x14ac:dyDescent="0.25">
      <c r="A1" s="3" t="s">
        <v>2</v>
      </c>
      <c r="B1" s="3" t="s">
        <v>3</v>
      </c>
      <c r="D1" s="5" t="s">
        <v>4</v>
      </c>
      <c r="E1" s="2"/>
    </row>
    <row r="2" spans="1:13" x14ac:dyDescent="0.25">
      <c r="A2" s="4">
        <v>1.681031491607428</v>
      </c>
      <c r="B2" s="4">
        <v>0.21104203275496011</v>
      </c>
      <c r="D2" s="12">
        <f>_xlfn.VAR.S(A15:A24)</f>
        <v>0.28404002935187944</v>
      </c>
      <c r="E2" s="12">
        <f>_xlfn.COVARIANCE.S(A15:A24,B15:B24)</f>
        <v>-1.1756189995481867E-2</v>
      </c>
    </row>
    <row r="3" spans="1:13" x14ac:dyDescent="0.25">
      <c r="A3" s="4">
        <v>2.4741924009285872</v>
      </c>
      <c r="B3" s="4">
        <v>9.4838480185717347E-2</v>
      </c>
      <c r="D3" s="12">
        <f>E2</f>
        <v>-1.1756189995481867E-2</v>
      </c>
      <c r="E3" s="12">
        <f>_xlfn.VAR.S(B15:B24)</f>
        <v>6.8181207813988636E-3</v>
      </c>
    </row>
    <row r="4" spans="1:13" x14ac:dyDescent="0.25">
      <c r="A4" s="4">
        <v>1.8444250598549841</v>
      </c>
      <c r="B4" s="4">
        <v>0.2763994600539828</v>
      </c>
    </row>
    <row r="5" spans="1:13" x14ac:dyDescent="0.25">
      <c r="A5" s="4">
        <v>2.5871296999976039</v>
      </c>
      <c r="B5" s="4">
        <v>0.11742593999952081</v>
      </c>
      <c r="D5" s="7" t="s">
        <v>5</v>
      </c>
    </row>
    <row r="6" spans="1:13" x14ac:dyDescent="0.25">
      <c r="A6" s="4">
        <v>2.0843056808225811</v>
      </c>
      <c r="B6" s="4">
        <v>1.6861136164516208E-2</v>
      </c>
      <c r="D6" s="6" cm="1">
        <f t="array" ref="D6:E7">MINVERSE(D2:E3)</f>
        <v>3.7911911868023713</v>
      </c>
      <c r="E6" s="6">
        <v>6.5369865583549709</v>
      </c>
    </row>
    <row r="7" spans="1:13" x14ac:dyDescent="0.25">
      <c r="A7" s="4">
        <v>2.4290247648023069</v>
      </c>
      <c r="B7" s="4">
        <v>8.5804952960461381E-2</v>
      </c>
      <c r="D7" s="6">
        <v>6.5369865583549709</v>
      </c>
      <c r="E7" s="6">
        <v>157.93942209351658</v>
      </c>
    </row>
    <row r="8" spans="1:13" x14ac:dyDescent="0.25">
      <c r="A8" s="4">
        <v>2.9635886405594651</v>
      </c>
      <c r="B8" s="4">
        <v>1.4063597914238359E-2</v>
      </c>
    </row>
    <row r="9" spans="1:13" x14ac:dyDescent="0.25">
      <c r="A9" s="4">
        <v>2.222825986333191</v>
      </c>
      <c r="B9" s="4">
        <v>0.1295136625878513</v>
      </c>
      <c r="E9" s="7" t="s">
        <v>6</v>
      </c>
      <c r="F9" s="12">
        <f>COUNT(A2:A11)</f>
        <v>10</v>
      </c>
    </row>
    <row r="10" spans="1:13" x14ac:dyDescent="0.25">
      <c r="A10" s="4">
        <v>2.7453573429957032</v>
      </c>
      <c r="B10" s="4">
        <v>0.1367446290329099</v>
      </c>
      <c r="E10" s="7" t="s">
        <v>7</v>
      </c>
      <c r="F10" s="12">
        <f>COUNT(A2:B2)</f>
        <v>2</v>
      </c>
    </row>
    <row r="11" spans="1:13" x14ac:dyDescent="0.25">
      <c r="A11" s="4">
        <v>1.202894829679281</v>
      </c>
      <c r="B11" s="4">
        <v>4.9006634006886221E-2</v>
      </c>
      <c r="E11" s="13">
        <v>0.5</v>
      </c>
      <c r="F11" s="12">
        <f>50%</f>
        <v>0.5</v>
      </c>
    </row>
    <row r="12" spans="1:13" x14ac:dyDescent="0.25">
      <c r="A12" s="6">
        <f>AVERAGE(A2:A11)</f>
        <v>2.2234775897581129</v>
      </c>
      <c r="B12" s="6">
        <f>AVERAGE(B2:B11)</f>
        <v>0.11317005256610446</v>
      </c>
      <c r="C12" s="7" t="s">
        <v>0</v>
      </c>
    </row>
    <row r="14" spans="1:13" x14ac:dyDescent="0.25">
      <c r="A14" s="15" t="s">
        <v>1</v>
      </c>
      <c r="B14" s="15"/>
      <c r="D14" s="16" t="s">
        <v>14</v>
      </c>
      <c r="E14" s="16"/>
      <c r="F14" s="8" t="s">
        <v>8</v>
      </c>
      <c r="G14" s="10" t="s">
        <v>9</v>
      </c>
      <c r="H14" s="8" t="s">
        <v>10</v>
      </c>
      <c r="I14" s="8" t="s">
        <v>11</v>
      </c>
      <c r="J14" s="8" t="s">
        <v>12</v>
      </c>
      <c r="K14" s="9" t="s">
        <v>13</v>
      </c>
      <c r="L14" t="s">
        <v>19</v>
      </c>
    </row>
    <row r="15" spans="1:13" x14ac:dyDescent="0.25">
      <c r="A15" s="12">
        <f>A2-$A$12</f>
        <v>-0.5424460981506849</v>
      </c>
      <c r="B15" s="12">
        <f>B2-$B$12</f>
        <v>9.7871980188855651E-2</v>
      </c>
      <c r="D15" s="6" cm="1">
        <f t="array" ref="D15:E24">MMULT(A15:B24,_xlfn.ANCHORARRAY(D6))</f>
        <v>-1.4167290476900773</v>
      </c>
      <c r="E15" s="6">
        <v>11.911881137932836</v>
      </c>
      <c r="F15" s="12">
        <f>SUMPRODUCT(D15:E15,A15:B15)</f>
        <v>1.9343385387999836</v>
      </c>
      <c r="G15" s="4">
        <v>1</v>
      </c>
      <c r="H15" s="12">
        <f>(G15-$F$11)/$F$9</f>
        <v>0.05</v>
      </c>
      <c r="I15" s="6">
        <f>_xlfn.CHISQ.INV(H15,$F$10)</f>
        <v>0.10258658877510107</v>
      </c>
      <c r="J15" s="12">
        <v>4.2050143538351403E-2</v>
      </c>
      <c r="K15" s="17">
        <f>_xlfn.CHISQ.INV(F11, F10)</f>
        <v>1.3862943611198906</v>
      </c>
      <c r="L15" t="s">
        <v>18</v>
      </c>
    </row>
    <row r="16" spans="1:13" x14ac:dyDescent="0.25">
      <c r="A16" s="12">
        <f t="shared" ref="A16:A24" si="0">A3-$A$12</f>
        <v>0.25071481117047423</v>
      </c>
      <c r="B16" s="12">
        <f>B3-$B$12</f>
        <v>-1.8331572380387115E-2</v>
      </c>
      <c r="D16" s="6">
        <v>0.83067454026622078</v>
      </c>
      <c r="E16" s="6">
        <v>-1.2563585972219165</v>
      </c>
      <c r="F16" s="12">
        <f t="shared" ref="F16:F24" si="1">SUMPRODUCT(D16:E16,A16:B16)</f>
        <v>0.23129343906766123</v>
      </c>
      <c r="G16" s="4">
        <v>2</v>
      </c>
      <c r="H16" s="12">
        <f t="shared" ref="H16:H24" si="2">(G16-$F$11)/$F$9</f>
        <v>0.15</v>
      </c>
      <c r="I16" s="6">
        <f t="shared" ref="I16:I24" si="3">_xlfn.CHISQ.INV(H16,$F$10)</f>
        <v>0.32503785899554977</v>
      </c>
      <c r="J16" s="12">
        <v>0.20491046310447483</v>
      </c>
      <c r="K16" s="7" t="s">
        <v>20</v>
      </c>
      <c r="L16" s="18" t="s">
        <v>21</v>
      </c>
      <c r="M16" s="6">
        <f>COUNTIF(J15:J24, "&lt;" &amp; $K$15)</f>
        <v>5</v>
      </c>
    </row>
    <row r="17" spans="1:14" x14ac:dyDescent="0.25">
      <c r="A17" s="12">
        <f t="shared" si="0"/>
        <v>-0.37905252990312888</v>
      </c>
      <c r="B17" s="12">
        <f t="shared" ref="B17:B24" si="4">B4-$B$12</f>
        <v>0.16322940748787834</v>
      </c>
      <c r="D17" s="6">
        <v>-0.37003216802737771</v>
      </c>
      <c r="E17" s="6">
        <v>23.302496994415435</v>
      </c>
      <c r="F17" s="12">
        <f t="shared" si="1"/>
        <v>3.9439144068228145</v>
      </c>
      <c r="G17" s="4">
        <v>3</v>
      </c>
      <c r="H17" s="12">
        <f t="shared" si="2"/>
        <v>0.25</v>
      </c>
      <c r="I17" s="6">
        <f t="shared" si="3"/>
        <v>0.5753641449035618</v>
      </c>
      <c r="J17" s="12">
        <v>0.23129343906766123</v>
      </c>
      <c r="L17" s="18" t="s">
        <v>22</v>
      </c>
      <c r="M17" s="6" t="str">
        <f>TEXT((M16/F9), "0.0%")</f>
        <v>50%</v>
      </c>
    </row>
    <row r="18" spans="1:14" x14ac:dyDescent="0.25">
      <c r="A18" s="12">
        <f t="shared" si="0"/>
        <v>0.36365211023949096</v>
      </c>
      <c r="B18" s="12">
        <f t="shared" si="4"/>
        <v>4.2558874334163443E-3</v>
      </c>
      <c r="D18" s="6">
        <v>1.4064953543481569</v>
      </c>
      <c r="E18" s="6">
        <v>3.0493613582818093</v>
      </c>
      <c r="F18" s="12">
        <f t="shared" si="1"/>
        <v>0.52445274233540473</v>
      </c>
      <c r="G18" s="4">
        <v>4</v>
      </c>
      <c r="H18" s="12">
        <f t="shared" si="2"/>
        <v>0.35</v>
      </c>
      <c r="I18" s="6">
        <f t="shared" si="3"/>
        <v>0.86156583218490856</v>
      </c>
      <c r="J18" s="12">
        <v>0.52445274233540473</v>
      </c>
      <c r="K18" s="14" t="s">
        <v>23</v>
      </c>
    </row>
    <row r="19" spans="1:14" x14ac:dyDescent="0.25">
      <c r="A19" s="12">
        <f t="shared" si="0"/>
        <v>-0.13917190893553189</v>
      </c>
      <c r="B19" s="12">
        <f t="shared" si="4"/>
        <v>-9.6308916401588257E-2</v>
      </c>
      <c r="D19" s="6">
        <v>-1.1571974065737658</v>
      </c>
      <c r="E19" s="6">
        <v>-16.120739496931826</v>
      </c>
      <c r="F19" s="12">
        <f t="shared" si="1"/>
        <v>1.7136203246299071</v>
      </c>
      <c r="G19" s="4">
        <v>5</v>
      </c>
      <c r="H19" s="12">
        <f t="shared" si="2"/>
        <v>0.45</v>
      </c>
      <c r="I19" s="6">
        <f t="shared" si="3"/>
        <v>1.1956740015112408</v>
      </c>
      <c r="J19" s="12">
        <v>1.2811898959689527</v>
      </c>
      <c r="K19" t="s">
        <v>17</v>
      </c>
    </row>
    <row r="20" spans="1:14" x14ac:dyDescent="0.25">
      <c r="A20" s="12">
        <f t="shared" si="0"/>
        <v>0.20554717504419395</v>
      </c>
      <c r="B20" s="12">
        <f t="shared" si="4"/>
        <v>-2.7365099605643081E-2</v>
      </c>
      <c r="D20" s="6">
        <v>0.6003833502095387</v>
      </c>
      <c r="E20" s="6">
        <v>-2.9783688968750544</v>
      </c>
      <c r="F20" s="12">
        <f t="shared" si="1"/>
        <v>0.20491046310447483</v>
      </c>
      <c r="G20" s="4">
        <v>6</v>
      </c>
      <c r="H20" s="12">
        <f t="shared" si="2"/>
        <v>0.55000000000000004</v>
      </c>
      <c r="I20" s="6">
        <f t="shared" si="3"/>
        <v>1.5970153924355435</v>
      </c>
      <c r="J20" s="12">
        <v>1.7136203246299071</v>
      </c>
      <c r="K20" t="s">
        <v>16</v>
      </c>
    </row>
    <row r="21" spans="1:14" x14ac:dyDescent="0.25">
      <c r="A21" s="12">
        <f t="shared" si="0"/>
        <v>0.7401110508013522</v>
      </c>
      <c r="B21" s="12">
        <f t="shared" si="4"/>
        <v>-9.9106454651866099E-2</v>
      </c>
      <c r="D21" s="6">
        <v>2.1580449311476633</v>
      </c>
      <c r="E21" s="6">
        <v>-10.814720182674627</v>
      </c>
      <c r="F21" s="12">
        <f t="shared" si="1"/>
        <v>2.6690014770250929</v>
      </c>
      <c r="G21" s="4">
        <v>7</v>
      </c>
      <c r="H21" s="12">
        <f t="shared" si="2"/>
        <v>0.65</v>
      </c>
      <c r="I21" s="6">
        <f t="shared" si="3"/>
        <v>2.0996442489973557</v>
      </c>
      <c r="J21" s="12">
        <v>1.9343385387999836</v>
      </c>
    </row>
    <row r="22" spans="1:14" x14ac:dyDescent="0.25">
      <c r="A22" s="12">
        <f t="shared" si="0"/>
        <v>-6.5160342492198708E-4</v>
      </c>
      <c r="B22" s="12">
        <f t="shared" si="4"/>
        <v>1.6343610021746835E-2</v>
      </c>
      <c r="D22" s="6">
        <v>0.10436760586530017</v>
      </c>
      <c r="E22" s="6">
        <v>2.5770407989264079</v>
      </c>
      <c r="F22" s="12">
        <f t="shared" si="1"/>
        <v>4.2050143538351376E-2</v>
      </c>
      <c r="G22" s="4">
        <v>8</v>
      </c>
      <c r="H22" s="12">
        <f t="shared" si="2"/>
        <v>0.75</v>
      </c>
      <c r="I22" s="6">
        <f t="shared" si="3"/>
        <v>2.7725887222397811</v>
      </c>
      <c r="J22" s="12">
        <v>2.6690014770250929</v>
      </c>
      <c r="K22" s="11" t="s">
        <v>15</v>
      </c>
      <c r="L22" s="11"/>
      <c r="M22" s="11"/>
      <c r="N22" s="11"/>
    </row>
    <row r="23" spans="1:14" x14ac:dyDescent="0.25">
      <c r="A23" s="12">
        <f t="shared" si="0"/>
        <v>0.52187975323759028</v>
      </c>
      <c r="B23" s="12">
        <f t="shared" si="4"/>
        <v>2.3574576466805441E-2</v>
      </c>
      <c r="D23" s="6">
        <v>2.1326526105273671</v>
      </c>
      <c r="E23" s="6">
        <v>7.1348759152584034</v>
      </c>
      <c r="F23" s="12">
        <f t="shared" si="1"/>
        <v>1.2811898959689527</v>
      </c>
      <c r="G23" s="4">
        <v>9</v>
      </c>
      <c r="H23" s="12">
        <f t="shared" si="2"/>
        <v>0.85</v>
      </c>
      <c r="I23" s="6">
        <f t="shared" si="3"/>
        <v>3.7942399697717621</v>
      </c>
      <c r="J23" s="12">
        <v>3.9439144068228145</v>
      </c>
    </row>
    <row r="24" spans="1:14" x14ac:dyDescent="0.25">
      <c r="A24" s="12">
        <f t="shared" si="0"/>
        <v>-1.020582760078832</v>
      </c>
      <c r="B24" s="12">
        <f t="shared" si="4"/>
        <v>-6.4163418559218241E-2</v>
      </c>
      <c r="D24" s="6">
        <v>-4.2886597700730205</v>
      </c>
      <c r="E24" s="6">
        <v>-16.805469031111485</v>
      </c>
      <c r="F24" s="12">
        <f t="shared" si="1"/>
        <v>5.4552285687073585</v>
      </c>
      <c r="G24" s="4">
        <v>10</v>
      </c>
      <c r="H24" s="12">
        <f t="shared" si="2"/>
        <v>0.95</v>
      </c>
      <c r="I24" s="6">
        <f t="shared" si="3"/>
        <v>5.9914645471079799</v>
      </c>
      <c r="J24" s="12">
        <v>5.4552285687073585</v>
      </c>
    </row>
    <row r="25" spans="1:14" x14ac:dyDescent="0.25">
      <c r="A25" s="3" t="s">
        <v>2</v>
      </c>
      <c r="B25" s="3" t="s">
        <v>3</v>
      </c>
      <c r="D25" s="3" t="s">
        <v>2</v>
      </c>
      <c r="E25" s="3" t="s">
        <v>3</v>
      </c>
    </row>
  </sheetData>
  <sortState xmlns:xlrd2="http://schemas.microsoft.com/office/spreadsheetml/2017/richdata2" ref="J15:J24">
    <sortCondition ref="J15:J24"/>
  </sortState>
  <mergeCells count="2">
    <mergeCell ref="A14:B14"/>
    <mergeCell ref="D14:E14"/>
  </mergeCells>
  <conditionalFormatting sqref="J15:J24">
    <cfRule type="cellIs" dxfId="0" priority="1" operator="lessThan">
      <formula>$K$15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Fathan</cp:lastModifiedBy>
  <dcterms:created xsi:type="dcterms:W3CDTF">2023-08-24T00:24:36Z</dcterms:created>
  <dcterms:modified xsi:type="dcterms:W3CDTF">2023-08-24T09:57:22Z</dcterms:modified>
</cp:coreProperties>
</file>