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5. Teknik Peubah Ganda\03\"/>
    </mc:Choice>
  </mc:AlternateContent>
  <xr:revisionPtr revIDLastSave="0" documentId="13_ncr:1_{5B59B30E-2C34-4A1A-A95D-A1AA956E32F4}" xr6:coauthVersionLast="47" xr6:coauthVersionMax="47" xr10:uidLastSave="{00000000-0000-0000-0000-000000000000}"/>
  <bookViews>
    <workbookView xWindow="14295" yWindow="0" windowWidth="14610" windowHeight="17385" tabRatio="368" xr2:uid="{49F2700D-FD8E-440D-8BCD-1AEC0442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4" i="1"/>
  <c r="I13" i="1"/>
  <c r="I2" i="1"/>
  <c r="I10" i="1"/>
  <c r="I9" i="1"/>
  <c r="E4" i="1"/>
  <c r="I7" i="1"/>
  <c r="I6" i="1"/>
  <c r="I3" i="1"/>
  <c r="G24" i="1"/>
  <c r="F24" i="1"/>
  <c r="E24" i="1"/>
  <c r="B24" i="1" a="1"/>
  <c r="B24" i="1" s="1"/>
  <c r="B26" i="1" s="1" a="1"/>
  <c r="B26" i="1" s="1"/>
  <c r="C22" i="1"/>
  <c r="B22" i="1"/>
  <c r="B14" i="1" l="1"/>
  <c r="A15" i="1" s="1"/>
  <c r="B15" i="1"/>
  <c r="A14" i="1"/>
  <c r="D11" i="1"/>
  <c r="D19" i="1" s="1"/>
  <c r="D10" i="1"/>
  <c r="D18" i="1" s="1"/>
  <c r="D14" i="1" l="1" a="1"/>
  <c r="D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<sst xmlns="http://schemas.openxmlformats.org/spreadsheetml/2006/main" count="38" uniqueCount="30">
  <si>
    <t>Siswa</t>
  </si>
  <si>
    <t>matematika</t>
  </si>
  <si>
    <t>fisika</t>
  </si>
  <si>
    <t>Xbar</t>
  </si>
  <si>
    <t>x1</t>
  </si>
  <si>
    <t>x2</t>
  </si>
  <si>
    <t>Matriks var-cov (S)</t>
  </si>
  <si>
    <t>Uji Hipotesis</t>
  </si>
  <si>
    <t>m1</t>
  </si>
  <si>
    <t>m2</t>
  </si>
  <si>
    <t>Inverse S</t>
  </si>
  <si>
    <t>Xbar - mu i</t>
  </si>
  <si>
    <t>n</t>
  </si>
  <si>
    <t>Statistik Uji</t>
  </si>
  <si>
    <t>T^2</t>
  </si>
  <si>
    <t>n (Xbar-mu i)'</t>
  </si>
  <si>
    <t>n (Xbar-mu i)' S^-1</t>
  </si>
  <si>
    <t>p</t>
  </si>
  <si>
    <t>Titik Kritis</t>
  </si>
  <si>
    <t>Peubah ada 2</t>
  </si>
  <si>
    <t>(n-1)p/(n-p)</t>
  </si>
  <si>
    <t>F(p,n-p)</t>
  </si>
  <si>
    <t>c^2</t>
  </si>
  <si>
    <t>Untuk x1</t>
  </si>
  <si>
    <t>Batas bawah</t>
  </si>
  <si>
    <t>Batas atas</t>
  </si>
  <si>
    <t>Untuk x2</t>
  </si>
  <si>
    <t>alpha</t>
  </si>
  <si>
    <t>Peluang 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</si>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</sst>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" fillId="5" borderId="9" xfId="0" applyFont="1" applyFill="1" applyBorder="1"/>
    <xf numFmtId="0" fontId="1" fillId="2" borderId="12" xfId="0" applyFont="1" applyFill="1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1" fillId="5" borderId="5" xfId="0" applyFont="1" applyFill="1" applyBorder="1"/>
    <xf numFmtId="0" fontId="1" fillId="5" borderId="16" xfId="0" applyFont="1" applyFill="1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1" fillId="2" borderId="16" xfId="0" applyFont="1" applyFill="1" applyBorder="1"/>
    <xf numFmtId="0" fontId="0" fillId="3" borderId="9" xfId="0" applyFill="1" applyBorder="1"/>
    <xf numFmtId="0" fontId="0" fillId="3" borderId="12" xfId="0" applyFill="1" applyBorder="1"/>
    <xf numFmtId="0" fontId="0" fillId="0" borderId="8" xfId="0" applyFill="1" applyBorder="1"/>
    <xf numFmtId="0" fontId="0" fillId="0" borderId="2" xfId="0" applyBorder="1"/>
    <xf numFmtId="0" fontId="0" fillId="0" borderId="20" xfId="0" applyBorder="1"/>
    <xf numFmtId="0" fontId="1" fillId="2" borderId="19" xfId="0" applyFont="1" applyFill="1" applyBorder="1"/>
    <xf numFmtId="0" fontId="1" fillId="2" borderId="21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84876</xdr:colOff>
      <xdr:row>26</xdr:row>
      <xdr:rowOff>70626</xdr:rowOff>
    </xdr:from>
    <xdr:to>
      <xdr:col>2</xdr:col>
      <xdr:colOff>565841</xdr:colOff>
      <xdr:row>28</xdr:row>
      <xdr:rowOff>127488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3BF12-3B2B-3309-4215-7DEB2C9BB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76" y="5012309"/>
          <a:ext cx="2461411" cy="443520"/>
        </a:xfrm>
        <a:prstGeom prst="rect">
          <a:avLst/>
        </a:prstGeom>
      </xdr:spPr>
    </xdr:pic>
    <xdr:clientData/>
  </xdr:twoCellAnchor>
  <xdr:twoCellAnchor editAs="oneCell">
    <xdr:from>
      <xdr:col>4</xdr:col>
      <xdr:colOff>219852</xdr:colOff>
      <xdr:row>24</xdr:row>
      <xdr:rowOff>30839</xdr:rowOff>
    </xdr:from>
    <xdr:to>
      <xdr:col>6</xdr:col>
      <xdr:colOff>544517</xdr:colOff>
      <xdr:row>27</xdr:row>
      <xdr:rowOff>16727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8050C3-5FF9-1C85-05DE-7538FAE7B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9456" y="4585864"/>
          <a:ext cx="1748700" cy="551730"/>
        </a:xfrm>
        <a:prstGeom prst="rect">
          <a:avLst/>
        </a:prstGeom>
      </xdr:spPr>
    </xdr:pic>
    <xdr:clientData/>
  </xdr:twoCellAnchor>
  <xdr:twoCellAnchor editAs="oneCell">
    <xdr:from>
      <xdr:col>9</xdr:col>
      <xdr:colOff>51275</xdr:colOff>
      <xdr:row>0</xdr:row>
      <xdr:rowOff>89478</xdr:rowOff>
    </xdr:from>
    <xdr:to>
      <xdr:col>10</xdr:col>
      <xdr:colOff>594134</xdr:colOff>
      <xdr:row>3</xdr:row>
      <xdr:rowOff>179136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49A03-67EF-76C7-3BD5-D58A638C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9666" y="89478"/>
          <a:ext cx="1155854" cy="655500"/>
        </a:xfrm>
        <a:prstGeom prst="rect">
          <a:avLst/>
        </a:prstGeom>
      </xdr:spPr>
    </xdr:pic>
    <xdr:clientData/>
  </xdr:twoCellAnchor>
  <xdr:twoCellAnchor editAs="oneCell">
    <xdr:from>
      <xdr:col>9</xdr:col>
      <xdr:colOff>30799</xdr:colOff>
      <xdr:row>10</xdr:row>
      <xdr:rowOff>16490</xdr:rowOff>
    </xdr:from>
    <xdr:to>
      <xdr:col>11</xdr:col>
      <xdr:colOff>579651</xdr:colOff>
      <xdr:row>13</xdr:row>
      <xdr:rowOff>75446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3E88BB-F264-43B6-7A3E-8215B1A07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9190" y="1921490"/>
          <a:ext cx="1774842" cy="643659"/>
        </a:xfrm>
        <a:prstGeom prst="rect">
          <a:avLst/>
        </a:prstGeom>
      </xdr:spPr>
    </xdr:pic>
    <xdr:clientData/>
  </xdr:twoCellAnchor>
  <xdr:twoCellAnchor editAs="oneCell">
    <xdr:from>
      <xdr:col>3</xdr:col>
      <xdr:colOff>546980</xdr:colOff>
      <xdr:row>29</xdr:row>
      <xdr:rowOff>28292</xdr:rowOff>
    </xdr:from>
    <xdr:to>
      <xdr:col>10</xdr:col>
      <xdr:colOff>377228</xdr:colOff>
      <xdr:row>32</xdr:row>
      <xdr:rowOff>141053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FBE6AC0-F674-1074-7A70-633F1334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0421" y="5620693"/>
          <a:ext cx="4668193" cy="678603"/>
        </a:xfrm>
        <a:prstGeom prst="rect">
          <a:avLst/>
        </a:prstGeom>
      </xdr:spPr>
    </xdr:pic>
    <xdr:clientData/>
  </xdr:twoCellAnchor>
  <xdr:twoCellAnchor>
    <xdr:from>
      <xdr:col>4</xdr:col>
      <xdr:colOff>47153</xdr:colOff>
      <xdr:row>6</xdr:row>
      <xdr:rowOff>103737</xdr:rowOff>
    </xdr:from>
    <xdr:to>
      <xdr:col>4</xdr:col>
      <xdr:colOff>575272</xdr:colOff>
      <xdr:row>8</xdr:row>
      <xdr:rowOff>179183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2FC9A59-63F8-E620-8EDC-F80381C4CE0D}"/>
            </a:ext>
          </a:extLst>
        </xdr:cNvPr>
        <xdr:cNvSpPr/>
      </xdr:nvSpPr>
      <xdr:spPr>
        <a:xfrm>
          <a:off x="3366757" y="1235420"/>
          <a:ext cx="528119" cy="4715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</a:t>
          </a:r>
          <a:endParaRPr lang="id-ID" sz="2800" b="1"/>
        </a:p>
      </xdr:txBody>
    </xdr:sp>
    <xdr:clientData/>
  </xdr:twoCellAnchor>
  <xdr:twoCellAnchor>
    <xdr:from>
      <xdr:col>2</xdr:col>
      <xdr:colOff>1508</xdr:colOff>
      <xdr:row>11</xdr:row>
      <xdr:rowOff>190122</xdr:rowOff>
    </xdr:from>
    <xdr:to>
      <xdr:col>2</xdr:col>
      <xdr:colOff>529627</xdr:colOff>
      <xdr:row>14</xdr:row>
      <xdr:rowOff>76954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C8AD631-A6D5-41FD-9DB0-EFD5A20F8541}"/>
            </a:ext>
          </a:extLst>
        </xdr:cNvPr>
        <xdr:cNvSpPr/>
      </xdr:nvSpPr>
      <xdr:spPr>
        <a:xfrm>
          <a:off x="1981954" y="2302597"/>
          <a:ext cx="528119" cy="4621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2</a:t>
          </a:r>
          <a:endParaRPr lang="id-ID" sz="2800" b="1"/>
        </a:p>
      </xdr:txBody>
    </xdr:sp>
    <xdr:clientData/>
  </xdr:twoCellAnchor>
  <xdr:twoCellAnchor>
    <xdr:from>
      <xdr:col>5</xdr:col>
      <xdr:colOff>28291</xdr:colOff>
      <xdr:row>12</xdr:row>
      <xdr:rowOff>37723</xdr:rowOff>
    </xdr:from>
    <xdr:to>
      <xdr:col>5</xdr:col>
      <xdr:colOff>556410</xdr:colOff>
      <xdr:row>14</xdr:row>
      <xdr:rowOff>113169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F91D422-9BC2-4D39-9FC6-619AA493749D}"/>
            </a:ext>
          </a:extLst>
        </xdr:cNvPr>
        <xdr:cNvSpPr/>
      </xdr:nvSpPr>
      <xdr:spPr>
        <a:xfrm>
          <a:off x="4158935" y="2329381"/>
          <a:ext cx="528119" cy="4526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3</a:t>
          </a:r>
          <a:endParaRPr lang="id-ID" sz="2800" b="1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528119</xdr:colOff>
      <xdr:row>18</xdr:row>
      <xdr:rowOff>75446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E7D65DB-E2A7-4A9D-ADE6-54DDBEC5F8C5}"/>
            </a:ext>
          </a:extLst>
        </xdr:cNvPr>
        <xdr:cNvSpPr/>
      </xdr:nvSpPr>
      <xdr:spPr>
        <a:xfrm>
          <a:off x="3319604" y="3017822"/>
          <a:ext cx="528119" cy="4526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4</a:t>
          </a:r>
          <a:endParaRPr lang="id-ID" sz="2800" b="1"/>
        </a:p>
      </xdr:txBody>
    </xdr:sp>
    <xdr:clientData/>
  </xdr:twoCellAnchor>
  <xdr:twoCellAnchor>
    <xdr:from>
      <xdr:col>2</xdr:col>
      <xdr:colOff>18862</xdr:colOff>
      <xdr:row>24</xdr:row>
      <xdr:rowOff>37724</xdr:rowOff>
    </xdr:from>
    <xdr:to>
      <xdr:col>2</xdr:col>
      <xdr:colOff>546981</xdr:colOff>
      <xdr:row>26</xdr:row>
      <xdr:rowOff>113170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006847C-5AC2-42C4-99B6-CB9807605DCE}"/>
            </a:ext>
          </a:extLst>
        </xdr:cNvPr>
        <xdr:cNvSpPr/>
      </xdr:nvSpPr>
      <xdr:spPr>
        <a:xfrm>
          <a:off x="1999308" y="4602179"/>
          <a:ext cx="528119" cy="4526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5</a:t>
          </a:r>
          <a:endParaRPr lang="id-ID" sz="2800" b="1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528119</xdr:colOff>
      <xdr:row>24</xdr:row>
      <xdr:rowOff>75446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FC2B605-07E5-4323-AA5B-6F809C754439}"/>
            </a:ext>
          </a:extLst>
        </xdr:cNvPr>
        <xdr:cNvSpPr/>
      </xdr:nvSpPr>
      <xdr:spPr>
        <a:xfrm>
          <a:off x="5356634" y="4149505"/>
          <a:ext cx="528119" cy="4526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6</a:t>
          </a:r>
          <a:endParaRPr lang="id-ID" sz="2800" b="1"/>
        </a:p>
      </xdr:txBody>
    </xdr:sp>
    <xdr:clientData/>
  </xdr:twoCellAnchor>
  <xdr:twoCellAnchor>
    <xdr:from>
      <xdr:col>9</xdr:col>
      <xdr:colOff>0</xdr:colOff>
      <xdr:row>3</xdr:row>
      <xdr:rowOff>94306</xdr:rowOff>
    </xdr:from>
    <xdr:to>
      <xdr:col>9</xdr:col>
      <xdr:colOff>528119</xdr:colOff>
      <xdr:row>5</xdr:row>
      <xdr:rowOff>169753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EA1CEB3-644D-42FD-90A5-9C9B0BA74C9A}"/>
            </a:ext>
          </a:extLst>
        </xdr:cNvPr>
        <xdr:cNvSpPr/>
      </xdr:nvSpPr>
      <xdr:spPr>
        <a:xfrm>
          <a:off x="6818391" y="660148"/>
          <a:ext cx="528119" cy="4526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7</a:t>
          </a:r>
          <a:endParaRPr lang="id-ID" sz="2800" b="1"/>
        </a:p>
      </xdr:txBody>
    </xdr:sp>
    <xdr:clientData/>
  </xdr:twoCellAnchor>
  <xdr:twoCellAnchor>
    <xdr:from>
      <xdr:col>8</xdr:col>
      <xdr:colOff>603565</xdr:colOff>
      <xdr:row>8</xdr:row>
      <xdr:rowOff>94307</xdr:rowOff>
    </xdr:from>
    <xdr:to>
      <xdr:col>9</xdr:col>
      <xdr:colOff>518689</xdr:colOff>
      <xdr:row>10</xdr:row>
      <xdr:rowOff>169753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47E7973-0CDB-461F-8116-D736699B7290}"/>
            </a:ext>
          </a:extLst>
        </xdr:cNvPr>
        <xdr:cNvSpPr/>
      </xdr:nvSpPr>
      <xdr:spPr>
        <a:xfrm>
          <a:off x="6808961" y="1603218"/>
          <a:ext cx="528119" cy="4526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8</a:t>
          </a:r>
          <a:endParaRPr lang="id-ID" sz="2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C370-85BF-497E-97B0-4DB5EFC0DBD5}">
  <dimension ref="A1:L29"/>
  <sheetViews>
    <sheetView tabSelected="1" zoomScale="101" workbookViewId="0">
      <selection activeCell="I22" sqref="I22"/>
    </sheetView>
  </sheetViews>
  <sheetFormatPr defaultRowHeight="15" x14ac:dyDescent="0.25"/>
  <cols>
    <col min="1" max="1" width="17.7109375" customWidth="1"/>
    <col min="2" max="2" width="12" customWidth="1"/>
    <col min="4" max="4" width="10.85546875" customWidth="1"/>
    <col min="5" max="5" width="12.140625" customWidth="1"/>
    <col min="6" max="6" width="9.140625" customWidth="1"/>
    <col min="8" max="8" width="12.71093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H1" s="22" t="s">
        <v>23</v>
      </c>
      <c r="I1" s="11"/>
      <c r="J1" s="11"/>
      <c r="K1" s="12"/>
    </row>
    <row r="2" spans="1:12" x14ac:dyDescent="0.25">
      <c r="A2" s="1">
        <v>1</v>
      </c>
      <c r="B2" s="1">
        <v>72.8</v>
      </c>
      <c r="C2" s="1">
        <v>69.900000000000006</v>
      </c>
      <c r="D2" s="4" t="s">
        <v>12</v>
      </c>
      <c r="E2" s="1">
        <v>10</v>
      </c>
      <c r="H2" s="13" t="s">
        <v>25</v>
      </c>
      <c r="I2" s="3">
        <f>D10+SQRT(G24)*SQRT(A14/E2)</f>
        <v>73.328371240072315</v>
      </c>
      <c r="J2" s="14"/>
      <c r="K2" s="15"/>
    </row>
    <row r="3" spans="1:12" x14ac:dyDescent="0.25">
      <c r="A3" s="1">
        <v>2</v>
      </c>
      <c r="B3" s="1">
        <v>46</v>
      </c>
      <c r="C3" s="1">
        <v>68.900000000000006</v>
      </c>
      <c r="D3" s="4" t="s">
        <v>17</v>
      </c>
      <c r="E3" s="1">
        <v>2</v>
      </c>
      <c r="F3" t="s">
        <v>19</v>
      </c>
      <c r="H3" s="13" t="s">
        <v>24</v>
      </c>
      <c r="I3" s="3">
        <f>D10-SQRT(G24)*SQRT(A14/E2)</f>
        <v>51.831628759927682</v>
      </c>
      <c r="J3" s="14"/>
      <c r="K3" s="15"/>
    </row>
    <row r="4" spans="1:12" x14ac:dyDescent="0.25">
      <c r="A4" s="1">
        <v>3</v>
      </c>
      <c r="B4" s="1">
        <v>59.2</v>
      </c>
      <c r="C4" s="1">
        <v>58.4</v>
      </c>
      <c r="D4" s="4" t="s">
        <v>27</v>
      </c>
      <c r="E4" s="1">
        <f>10%</f>
        <v>0.1</v>
      </c>
      <c r="H4" s="16"/>
      <c r="I4" s="14"/>
      <c r="J4" s="14"/>
      <c r="K4" s="15"/>
    </row>
    <row r="5" spans="1:12" x14ac:dyDescent="0.25">
      <c r="A5" s="1">
        <v>4</v>
      </c>
      <c r="B5" s="1">
        <v>66.7</v>
      </c>
      <c r="C5" s="1">
        <v>78.2</v>
      </c>
      <c r="H5" s="17" t="s">
        <v>26</v>
      </c>
      <c r="I5" s="14"/>
      <c r="J5" s="14"/>
      <c r="K5" s="15"/>
    </row>
    <row r="6" spans="1:12" ht="15.75" thickBot="1" x14ac:dyDescent="0.3">
      <c r="A6" s="1">
        <v>5</v>
      </c>
      <c r="B6" s="1">
        <v>84.2</v>
      </c>
      <c r="C6" s="1">
        <v>63.9</v>
      </c>
      <c r="H6" s="13" t="s">
        <v>25</v>
      </c>
      <c r="I6" s="3">
        <f>D11+SQRT(G24)*SQRT(B15/E2)</f>
        <v>73.448747585086281</v>
      </c>
      <c r="J6" s="14"/>
      <c r="K6" s="15"/>
    </row>
    <row r="7" spans="1:12" ht="15.75" thickBot="1" x14ac:dyDescent="0.3">
      <c r="A7" s="1">
        <v>6</v>
      </c>
      <c r="B7" s="1">
        <v>50.4</v>
      </c>
      <c r="C7" s="31">
        <v>54.6</v>
      </c>
      <c r="D7" s="32"/>
      <c r="E7" s="12"/>
      <c r="H7" s="18" t="s">
        <v>24</v>
      </c>
      <c r="I7" s="19">
        <f>D11-SQRT(G24)*SQRT(B15/E2)</f>
        <v>59.751252414913708</v>
      </c>
      <c r="J7" s="20"/>
      <c r="K7" s="21"/>
    </row>
    <row r="8" spans="1:12" ht="15.75" thickBot="1" x14ac:dyDescent="0.3">
      <c r="A8" s="1">
        <v>7</v>
      </c>
      <c r="B8" s="1">
        <v>49.6</v>
      </c>
      <c r="C8" s="31">
        <v>66.5</v>
      </c>
      <c r="D8" s="16"/>
      <c r="E8" s="15"/>
    </row>
    <row r="9" spans="1:12" x14ac:dyDescent="0.25">
      <c r="A9" s="1">
        <v>8</v>
      </c>
      <c r="B9" s="1">
        <v>77.900000000000006</v>
      </c>
      <c r="C9" s="31">
        <v>71.599999999999994</v>
      </c>
      <c r="D9" s="13" t="s">
        <v>3</v>
      </c>
      <c r="E9" s="15"/>
      <c r="H9" s="9" t="s">
        <v>28</v>
      </c>
      <c r="I9" s="10">
        <f>E4/(2*E3)</f>
        <v>2.5000000000000001E-2</v>
      </c>
      <c r="J9" s="11"/>
      <c r="K9" s="11"/>
      <c r="L9" s="12"/>
    </row>
    <row r="10" spans="1:12" x14ac:dyDescent="0.25">
      <c r="A10" s="1">
        <v>9</v>
      </c>
      <c r="B10" s="1">
        <v>63.9</v>
      </c>
      <c r="C10" s="31">
        <v>77.2</v>
      </c>
      <c r="D10" s="28">
        <f>AVERAGE(B2:B11)</f>
        <v>62.58</v>
      </c>
      <c r="E10" s="33" t="s">
        <v>4</v>
      </c>
      <c r="H10" s="13" t="s">
        <v>29</v>
      </c>
      <c r="I10" s="7">
        <f>ABS(_xlfn.T.INV(I9,E2-1))</f>
        <v>2.2621571627982053</v>
      </c>
      <c r="J10" s="14"/>
      <c r="K10" s="14"/>
      <c r="L10" s="15"/>
    </row>
    <row r="11" spans="1:12" ht="15.75" thickBot="1" x14ac:dyDescent="0.3">
      <c r="A11" s="1">
        <v>10</v>
      </c>
      <c r="B11" s="1">
        <v>55.1</v>
      </c>
      <c r="C11" s="31">
        <v>56.8</v>
      </c>
      <c r="D11" s="29">
        <f>AVERAGE(C2:C11)</f>
        <v>66.599999999999994</v>
      </c>
      <c r="E11" s="34" t="s">
        <v>5</v>
      </c>
      <c r="H11" s="16"/>
      <c r="I11" s="14"/>
      <c r="J11" s="14"/>
      <c r="K11" s="14"/>
      <c r="L11" s="15"/>
    </row>
    <row r="12" spans="1:12" ht="15.75" thickBot="1" x14ac:dyDescent="0.3">
      <c r="H12" s="17" t="s">
        <v>23</v>
      </c>
      <c r="I12" s="14"/>
      <c r="J12" s="14"/>
      <c r="K12" s="14"/>
      <c r="L12" s="15"/>
    </row>
    <row r="13" spans="1:12" x14ac:dyDescent="0.25">
      <c r="A13" s="9" t="s">
        <v>6</v>
      </c>
      <c r="B13" s="35"/>
      <c r="C13" s="12"/>
      <c r="D13" s="27" t="s">
        <v>10</v>
      </c>
      <c r="E13" s="11"/>
      <c r="F13" s="12"/>
      <c r="H13" s="13" t="s">
        <v>25</v>
      </c>
      <c r="I13" s="3">
        <f>D10+I10*SQRT(A14/E2)</f>
        <v>71.767056919579375</v>
      </c>
      <c r="J13" s="14"/>
      <c r="K13" s="14"/>
      <c r="L13" s="15"/>
    </row>
    <row r="14" spans="1:12" x14ac:dyDescent="0.25">
      <c r="A14" s="28">
        <f>_xlfn.VAR.S(B2:B11)</f>
        <v>164.93288888888895</v>
      </c>
      <c r="B14" s="6">
        <f>_xlfn.COVARIANCE.S(B2:B11,C2:C11)</f>
        <v>36.008888888888883</v>
      </c>
      <c r="C14" s="15"/>
      <c r="D14" s="28" cm="1">
        <f t="array" ref="D14:E15">MINVERSE(A14:B15)</f>
        <v>6.8695578546604215E-3</v>
      </c>
      <c r="E14" s="3">
        <v>-3.6939774167690561E-3</v>
      </c>
      <c r="F14" s="15"/>
      <c r="H14" s="13" t="s">
        <v>24</v>
      </c>
      <c r="I14" s="3">
        <f>D10-I10*SQRT(A14/E2)</f>
        <v>53.392943080420622</v>
      </c>
      <c r="J14" s="14"/>
      <c r="K14" s="14"/>
      <c r="L14" s="15"/>
    </row>
    <row r="15" spans="1:12" ht="15.75" thickBot="1" x14ac:dyDescent="0.3">
      <c r="A15" s="29">
        <f>B14</f>
        <v>36.008888888888883</v>
      </c>
      <c r="B15" s="19">
        <f>_xlfn.VAR.S(C2:C11)</f>
        <v>66.964444444443672</v>
      </c>
      <c r="C15" s="21"/>
      <c r="D15" s="29">
        <v>-3.6939774167690561E-3</v>
      </c>
      <c r="E15" s="19">
        <v>1.69196658280126E-2</v>
      </c>
      <c r="F15" s="21"/>
      <c r="H15" s="16"/>
      <c r="I15" s="14"/>
      <c r="J15" s="14"/>
      <c r="K15" s="14"/>
      <c r="L15" s="15"/>
    </row>
    <row r="16" spans="1:12" ht="15.75" thickBot="1" x14ac:dyDescent="0.3">
      <c r="H16" s="17" t="s">
        <v>26</v>
      </c>
      <c r="I16" s="14"/>
      <c r="J16" s="14"/>
      <c r="K16" s="14"/>
      <c r="L16" s="15"/>
    </row>
    <row r="17" spans="1:12" x14ac:dyDescent="0.25">
      <c r="A17" s="8" t="s">
        <v>7</v>
      </c>
      <c r="B17" s="2"/>
      <c r="D17" s="9" t="s">
        <v>11</v>
      </c>
      <c r="E17" s="30"/>
      <c r="H17" s="13" t="s">
        <v>25</v>
      </c>
      <c r="I17" s="3">
        <f>D11+I10*SQRT(B15/E2)</f>
        <v>72.453894742436916</v>
      </c>
      <c r="J17" s="14"/>
      <c r="K17" s="14"/>
      <c r="L17" s="15"/>
    </row>
    <row r="18" spans="1:12" ht="15.75" thickBot="1" x14ac:dyDescent="0.3">
      <c r="A18" s="2" t="s">
        <v>8</v>
      </c>
      <c r="B18" s="1">
        <v>55</v>
      </c>
      <c r="D18" s="28">
        <f>D10-B18</f>
        <v>7.5799999999999983</v>
      </c>
      <c r="E18" s="15"/>
      <c r="H18" s="18" t="s">
        <v>24</v>
      </c>
      <c r="I18" s="19">
        <f>D11-I10*SQRT(B15/E2)</f>
        <v>60.746105257563073</v>
      </c>
      <c r="J18" s="20"/>
      <c r="K18" s="20"/>
      <c r="L18" s="21"/>
    </row>
    <row r="19" spans="1:12" ht="15.75" thickBot="1" x14ac:dyDescent="0.3">
      <c r="A19" s="2" t="s">
        <v>9</v>
      </c>
      <c r="B19" s="1">
        <v>60</v>
      </c>
      <c r="D19" s="29">
        <f>D11-B19</f>
        <v>6.5999999999999943</v>
      </c>
      <c r="E19" s="21"/>
    </row>
    <row r="20" spans="1:12" ht="15.75" thickBot="1" x14ac:dyDescent="0.3"/>
    <row r="21" spans="1:12" ht="15.75" thickBot="1" x14ac:dyDescent="0.3">
      <c r="A21" s="22" t="s">
        <v>13</v>
      </c>
      <c r="B21" s="11"/>
      <c r="C21" s="12"/>
    </row>
    <row r="22" spans="1:12" x14ac:dyDescent="0.25">
      <c r="A22" s="13" t="s">
        <v>15</v>
      </c>
      <c r="B22" s="5">
        <f>E2*D18</f>
        <v>75.799999999999983</v>
      </c>
      <c r="C22" s="26">
        <f>E2*D19</f>
        <v>65.999999999999943</v>
      </c>
      <c r="E22" s="23" t="s">
        <v>18</v>
      </c>
      <c r="F22" s="11"/>
      <c r="G22" s="11"/>
      <c r="H22" s="12"/>
    </row>
    <row r="23" spans="1:12" x14ac:dyDescent="0.25">
      <c r="A23" s="16"/>
      <c r="B23" s="14"/>
      <c r="C23" s="15"/>
      <c r="E23" s="13" t="s">
        <v>20</v>
      </c>
      <c r="F23" s="4" t="s">
        <v>21</v>
      </c>
      <c r="G23" s="4" t="s">
        <v>22</v>
      </c>
      <c r="H23" s="15"/>
    </row>
    <row r="24" spans="1:12" x14ac:dyDescent="0.25">
      <c r="A24" s="13" t="s">
        <v>16</v>
      </c>
      <c r="B24" s="3" cm="1">
        <f t="array" ref="B24:C24">MMULT(B22:C22,_xlfn.ANCHORARRAY(D14))</f>
        <v>0.27690997587650235</v>
      </c>
      <c r="C24" s="26">
        <v>0.8366944564577361</v>
      </c>
      <c r="E24" s="24">
        <f>(E2-1)*E3/(E2-E3)</f>
        <v>2.25</v>
      </c>
      <c r="F24" s="3">
        <f>_xlfn.F.INV(0.9,E3,E2-E3)</f>
        <v>3.1131176401556906</v>
      </c>
      <c r="G24" s="7">
        <f>E24*F24</f>
        <v>7.0045146903503035</v>
      </c>
      <c r="H24" s="15"/>
    </row>
    <row r="25" spans="1:12" x14ac:dyDescent="0.25">
      <c r="A25" s="16"/>
      <c r="B25" s="14"/>
      <c r="C25" s="15"/>
      <c r="E25" s="16"/>
      <c r="F25" s="14"/>
      <c r="G25" s="14"/>
      <c r="H25" s="15"/>
    </row>
    <row r="26" spans="1:12" x14ac:dyDescent="0.25">
      <c r="A26" s="13" t="s">
        <v>14</v>
      </c>
      <c r="B26" s="7" cm="1">
        <f t="array" ref="B26">MMULT(_xlfn.ANCHORARRAY(B24),D18:D19)</f>
        <v>7.6211610297649415</v>
      </c>
      <c r="C26" s="15"/>
      <c r="E26" s="16"/>
      <c r="F26" s="14"/>
      <c r="G26" s="14"/>
      <c r="H26" s="15"/>
    </row>
    <row r="27" spans="1:12" x14ac:dyDescent="0.25">
      <c r="A27" s="16"/>
      <c r="B27" s="14"/>
      <c r="C27" s="15"/>
      <c r="E27" s="16"/>
      <c r="F27" s="14"/>
      <c r="G27" s="14"/>
      <c r="H27" s="15"/>
    </row>
    <row r="28" spans="1:12" ht="15.75" thickBot="1" x14ac:dyDescent="0.3">
      <c r="A28" s="16"/>
      <c r="B28" s="14"/>
      <c r="C28" s="15"/>
      <c r="E28" s="25"/>
      <c r="F28" s="20"/>
      <c r="G28" s="20"/>
      <c r="H28" s="21"/>
    </row>
    <row r="29" spans="1:12" ht="15.75" thickBot="1" x14ac:dyDescent="0.3">
      <c r="A29" s="25"/>
      <c r="B29" s="20"/>
      <c r="C2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</dc:creator>
  <cp:lastModifiedBy>Fathan</cp:lastModifiedBy>
  <dcterms:created xsi:type="dcterms:W3CDTF">2023-08-30T03:20:16Z</dcterms:created>
  <dcterms:modified xsi:type="dcterms:W3CDTF">2023-08-30T10:41:34Z</dcterms:modified>
</cp:coreProperties>
</file>