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https://appsipbacid-my.sharepoint.com/personal/nur_khamidah_ipb_ac_id/Documents/APG/"/>
    </mc:Choice>
  </mc:AlternateContent>
  <xr:revisionPtr revIDLastSave="0" documentId="8_{0EF34103-EBCC-1C45-9783-12EF9914FC4E}" xr6:coauthVersionLast="47" xr6:coauthVersionMax="47" xr10:uidLastSave="{00000000-0000-0000-0000-000000000000}"/>
  <bookViews>
    <workbookView xWindow="0" yWindow="500" windowWidth="19420" windowHeight="16320" activeTab="3" xr2:uid="{00000000-000D-0000-FFFF-FFFF00000000}"/>
  </bookViews>
  <sheets>
    <sheet name="1" sheetId="5" r:id="rId1"/>
    <sheet name="2" sheetId="6" r:id="rId2"/>
    <sheet name="3" sheetId="7" r:id="rId3"/>
    <sheet name="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0" i="4" l="1"/>
  <c r="H54" i="4"/>
  <c r="G54" i="4"/>
  <c r="B55" i="4"/>
  <c r="B54" i="4"/>
  <c r="B22" i="7"/>
  <c r="F27" i="6"/>
  <c r="D27" i="6"/>
  <c r="B27" i="6"/>
  <c r="B22" i="6"/>
  <c r="F7" i="6"/>
  <c r="B102" i="5"/>
  <c r="F100" i="5"/>
  <c r="D100" i="5"/>
  <c r="B100" i="5"/>
  <c r="B91" i="5"/>
  <c r="B89" i="5"/>
  <c r="F67" i="5"/>
  <c r="B67" i="5"/>
  <c r="C58" i="5"/>
  <c r="B49" i="5"/>
  <c r="B32" i="5"/>
  <c r="E58" i="5"/>
  <c r="D58" i="5"/>
  <c r="B42" i="5"/>
  <c r="H41" i="5"/>
  <c r="E41" i="5"/>
  <c r="B41" i="5"/>
  <c r="E32" i="5"/>
  <c r="G3" i="5"/>
  <c r="B93" i="5" s="1"/>
  <c r="B33" i="5"/>
  <c r="D96" i="4"/>
  <c r="C17" i="7"/>
  <c r="B17" i="7"/>
  <c r="B16" i="7"/>
  <c r="B17" i="6"/>
  <c r="C17" i="6"/>
  <c r="C16" i="6"/>
  <c r="B16" i="6"/>
  <c r="C13" i="7"/>
  <c r="B2" i="7"/>
  <c r="E19" i="7" a="1"/>
  <c r="F20" i="7" s="1"/>
  <c r="F13" i="7"/>
  <c r="C10" i="7"/>
  <c r="F10" i="7" s="1"/>
  <c r="C7" i="7"/>
  <c r="F7" i="7" s="1"/>
  <c r="B29" i="6"/>
  <c r="E33" i="5"/>
  <c r="B98" i="5"/>
  <c r="C16" i="7" l="1"/>
  <c r="F16" i="7" s="1"/>
  <c r="E19" i="7"/>
  <c r="F19" i="7"/>
  <c r="E20" i="7"/>
  <c r="C59" i="5"/>
  <c r="B61" i="5" s="1" a="1"/>
  <c r="B61" i="5" s="1"/>
  <c r="E19" i="6" a="1"/>
  <c r="E19" i="6" s="1"/>
  <c r="F16" i="6"/>
  <c r="F13" i="6"/>
  <c r="C10" i="6"/>
  <c r="F10" i="6" s="1"/>
  <c r="C7" i="6"/>
  <c r="H33" i="5"/>
  <c r="H59" i="5" s="1"/>
  <c r="H32" i="5"/>
  <c r="I58" i="5" s="1"/>
  <c r="F59" i="5"/>
  <c r="G58" i="5"/>
  <c r="D12" i="5"/>
  <c r="C12" i="5"/>
  <c r="D9" i="5"/>
  <c r="C9" i="5"/>
  <c r="D5" i="5"/>
  <c r="C5" i="5"/>
  <c r="H19" i="7" l="1"/>
  <c r="B62" i="5"/>
  <c r="C62" i="5"/>
  <c r="C61" i="5"/>
  <c r="F20" i="6"/>
  <c r="E20" i="6"/>
  <c r="F19" i="6"/>
  <c r="H19" i="6" s="1"/>
  <c r="G59" i="5"/>
  <c r="B64" i="5" s="1" a="1"/>
  <c r="B64" i="5" s="1"/>
  <c r="E59" i="5"/>
  <c r="I59" i="5"/>
  <c r="H64" i="5" s="1" a="1"/>
  <c r="F58" i="5"/>
  <c r="K61" i="5" s="1" a="1"/>
  <c r="K61" i="5" s="1"/>
  <c r="D59" i="5"/>
  <c r="H58" i="5"/>
  <c r="E64" i="5" s="1" a="1"/>
  <c r="E64" i="5" s="1"/>
  <c r="C13" i="5"/>
  <c r="K32" i="5" s="1"/>
  <c r="D13" i="5"/>
  <c r="K33" i="5" s="1"/>
  <c r="G90" i="4"/>
  <c r="G86" i="4"/>
  <c r="B93" i="4" s="1"/>
  <c r="B25" i="4"/>
  <c r="B24" i="4"/>
  <c r="B23" i="4"/>
  <c r="N16" i="4"/>
  <c r="M16" i="4"/>
  <c r="L16" i="4"/>
  <c r="I16" i="4"/>
  <c r="H16" i="4"/>
  <c r="G16" i="4"/>
  <c r="E19" i="4" s="1" a="1"/>
  <c r="D16" i="4"/>
  <c r="C16" i="4"/>
  <c r="B16" i="4"/>
  <c r="B19" i="4" l="1" a="1"/>
  <c r="B19" i="4" s="1"/>
  <c r="B56" i="4" s="1"/>
  <c r="H19" i="4" a="1"/>
  <c r="H19" i="4" s="1"/>
  <c r="L55" i="4" s="1"/>
  <c r="B46" i="5" a="1"/>
  <c r="H61" i="5" a="1"/>
  <c r="I61" i="5" s="1"/>
  <c r="H42" i="5"/>
  <c r="H46" i="5" s="1" a="1"/>
  <c r="H46" i="5" s="1"/>
  <c r="E61" i="5" a="1"/>
  <c r="F61" i="5" s="1"/>
  <c r="E42" i="5"/>
  <c r="C64" i="5"/>
  <c r="C65" i="5"/>
  <c r="K62" i="5"/>
  <c r="L62" i="5"/>
  <c r="L61" i="5"/>
  <c r="B65" i="5"/>
  <c r="H64" i="5"/>
  <c r="I65" i="5"/>
  <c r="H65" i="5"/>
  <c r="I64" i="5"/>
  <c r="F65" i="5"/>
  <c r="E65" i="5"/>
  <c r="F64" i="5"/>
  <c r="E19" i="4"/>
  <c r="E21" i="4"/>
  <c r="E20" i="4"/>
  <c r="H20" i="4"/>
  <c r="H33" i="4" s="1" a="1"/>
  <c r="H21" i="4"/>
  <c r="L58" i="4"/>
  <c r="L57" i="4"/>
  <c r="L56" i="4"/>
  <c r="L54" i="4"/>
  <c r="I62" i="5" l="1"/>
  <c r="B20" i="4"/>
  <c r="B58" i="4"/>
  <c r="B57" i="4"/>
  <c r="B21" i="4"/>
  <c r="H62" i="5"/>
  <c r="E62" i="5"/>
  <c r="B68" i="5" s="1"/>
  <c r="B46" i="5"/>
  <c r="C47" i="5"/>
  <c r="C46" i="5"/>
  <c r="B47" i="5"/>
  <c r="E46" i="5" a="1"/>
  <c r="H61" i="5"/>
  <c r="F62" i="5"/>
  <c r="E61" i="5"/>
  <c r="C67" i="5"/>
  <c r="I46" i="5"/>
  <c r="I47" i="5"/>
  <c r="H47" i="5"/>
  <c r="H34" i="4"/>
  <c r="H33" i="4"/>
  <c r="H35" i="4"/>
  <c r="H58" i="4"/>
  <c r="H56" i="4"/>
  <c r="H55" i="4"/>
  <c r="H57" i="4"/>
  <c r="C55" i="4"/>
  <c r="F62" i="4" s="1" a="1"/>
  <c r="C54" i="4"/>
  <c r="B62" i="4" s="1" a="1"/>
  <c r="C56" i="4"/>
  <c r="C58" i="4"/>
  <c r="C57" i="4"/>
  <c r="D54" i="4"/>
  <c r="D58" i="4"/>
  <c r="R62" i="4" s="1" a="1"/>
  <c r="D55" i="4"/>
  <c r="D57" i="4"/>
  <c r="D56" i="4"/>
  <c r="N56" i="4"/>
  <c r="N55" i="4"/>
  <c r="N57" i="4"/>
  <c r="N54" i="4"/>
  <c r="N58" i="4"/>
  <c r="M57" i="4"/>
  <c r="M56" i="4"/>
  <c r="J70" i="4" s="1" a="1"/>
  <c r="M58" i="4"/>
  <c r="R70" i="4" s="1" a="1"/>
  <c r="M55" i="4"/>
  <c r="F70" i="4" s="1" a="1"/>
  <c r="M54" i="4"/>
  <c r="B33" i="4" a="1"/>
  <c r="I58" i="4"/>
  <c r="I55" i="4"/>
  <c r="I57" i="4"/>
  <c r="I54" i="4"/>
  <c r="I56" i="4"/>
  <c r="J62" i="4" a="1"/>
  <c r="B70" i="4" a="1"/>
  <c r="G57" i="4"/>
  <c r="G56" i="4"/>
  <c r="G55" i="4"/>
  <c r="F66" i="4" s="1" a="1"/>
  <c r="G58" i="4"/>
  <c r="R66" i="4" s="1" a="1"/>
  <c r="E33" i="4" a="1"/>
  <c r="C68" i="5" l="1"/>
  <c r="J40" i="4" a="1"/>
  <c r="J66" i="4" a="1"/>
  <c r="N70" i="4" a="1"/>
  <c r="P70" i="4" s="1"/>
  <c r="N62" i="4" a="1"/>
  <c r="N62" i="4" s="1"/>
  <c r="F46" i="5"/>
  <c r="C49" i="5" s="1"/>
  <c r="E46" i="5"/>
  <c r="E47" i="5"/>
  <c r="B50" i="5" s="1"/>
  <c r="F47" i="5"/>
  <c r="C50" i="5" s="1"/>
  <c r="T72" i="4"/>
  <c r="R70" i="4"/>
  <c r="R72" i="4"/>
  <c r="S72" i="4"/>
  <c r="S71" i="4"/>
  <c r="S70" i="4"/>
  <c r="R71" i="4"/>
  <c r="T70" i="4"/>
  <c r="T71" i="4"/>
  <c r="C63" i="4"/>
  <c r="B63" i="4"/>
  <c r="D62" i="4"/>
  <c r="D64" i="4"/>
  <c r="B62" i="4"/>
  <c r="D63" i="4"/>
  <c r="C64" i="4"/>
  <c r="B64" i="4"/>
  <c r="C62" i="4"/>
  <c r="H62" i="4"/>
  <c r="G62" i="4"/>
  <c r="H64" i="4"/>
  <c r="F62" i="4"/>
  <c r="F64" i="4"/>
  <c r="F63" i="4"/>
  <c r="H63" i="4"/>
  <c r="G63" i="4"/>
  <c r="G64" i="4"/>
  <c r="S63" i="4"/>
  <c r="R63" i="4"/>
  <c r="T62" i="4"/>
  <c r="T64" i="4"/>
  <c r="R62" i="4"/>
  <c r="T63" i="4"/>
  <c r="S64" i="4"/>
  <c r="R64" i="4"/>
  <c r="S62" i="4"/>
  <c r="N70" i="4"/>
  <c r="N72" i="4"/>
  <c r="N71" i="4"/>
  <c r="P72" i="4"/>
  <c r="P71" i="4"/>
  <c r="O71" i="4"/>
  <c r="P62" i="4"/>
  <c r="O64" i="4"/>
  <c r="O62" i="4"/>
  <c r="P64" i="4"/>
  <c r="B34" i="4"/>
  <c r="B33" i="4"/>
  <c r="B35" i="4"/>
  <c r="E34" i="4"/>
  <c r="E33" i="4"/>
  <c r="E35" i="4"/>
  <c r="T66" i="4"/>
  <c r="S66" i="4"/>
  <c r="T68" i="4"/>
  <c r="R68" i="4"/>
  <c r="R67" i="4"/>
  <c r="R66" i="4"/>
  <c r="T67" i="4"/>
  <c r="S67" i="4"/>
  <c r="S68" i="4"/>
  <c r="F72" i="4"/>
  <c r="H71" i="4"/>
  <c r="H70" i="4"/>
  <c r="G72" i="4"/>
  <c r="G71" i="4"/>
  <c r="G70" i="4"/>
  <c r="H72" i="4"/>
  <c r="F70" i="4"/>
  <c r="F71" i="4"/>
  <c r="H68" i="4"/>
  <c r="F66" i="4"/>
  <c r="G68" i="4"/>
  <c r="G67" i="4"/>
  <c r="G66" i="4"/>
  <c r="F68" i="4"/>
  <c r="F67" i="4"/>
  <c r="H66" i="4"/>
  <c r="H67" i="4"/>
  <c r="J68" i="4"/>
  <c r="L67" i="4"/>
  <c r="K67" i="4"/>
  <c r="L66" i="4"/>
  <c r="K68" i="4"/>
  <c r="K66" i="4"/>
  <c r="L68" i="4"/>
  <c r="J66" i="4"/>
  <c r="J67" i="4"/>
  <c r="B66" i="4" a="1"/>
  <c r="N66" i="4" a="1"/>
  <c r="K71" i="4"/>
  <c r="J71" i="4"/>
  <c r="L70" i="4"/>
  <c r="L72" i="4"/>
  <c r="J70" i="4"/>
  <c r="L71" i="4"/>
  <c r="K72" i="4"/>
  <c r="J72" i="4"/>
  <c r="K70" i="4"/>
  <c r="L41" i="4"/>
  <c r="K41" i="4"/>
  <c r="J41" i="4"/>
  <c r="K40" i="4"/>
  <c r="J42" i="4"/>
  <c r="L42" i="4"/>
  <c r="J40" i="4"/>
  <c r="K42" i="4"/>
  <c r="L40" i="4"/>
  <c r="D72" i="4"/>
  <c r="B70" i="4"/>
  <c r="C72" i="4"/>
  <c r="B72" i="4"/>
  <c r="C71" i="4"/>
  <c r="C70" i="4"/>
  <c r="B71" i="4"/>
  <c r="D70" i="4"/>
  <c r="D71" i="4"/>
  <c r="L64" i="4"/>
  <c r="J62" i="4"/>
  <c r="K64" i="4"/>
  <c r="K63" i="4"/>
  <c r="K62" i="4"/>
  <c r="J64" i="4"/>
  <c r="J63" i="4"/>
  <c r="L62" i="4"/>
  <c r="L63" i="4"/>
  <c r="F49" i="5" l="1"/>
  <c r="F40" i="4" a="1"/>
  <c r="H40" i="4" s="1"/>
  <c r="N64" i="4"/>
  <c r="O63" i="4"/>
  <c r="P63" i="4"/>
  <c r="N63" i="4"/>
  <c r="O70" i="4"/>
  <c r="O72" i="4"/>
  <c r="B70" i="5" a="1"/>
  <c r="D66" i="4"/>
  <c r="C66" i="4"/>
  <c r="D68" i="4"/>
  <c r="B68" i="4"/>
  <c r="B67" i="4"/>
  <c r="B66" i="4"/>
  <c r="B74" i="4" s="1" a="1"/>
  <c r="D67" i="4"/>
  <c r="C67" i="4"/>
  <c r="C68" i="4"/>
  <c r="B40" i="4" a="1"/>
  <c r="G42" i="4"/>
  <c r="F42" i="4"/>
  <c r="F41" i="4"/>
  <c r="G40" i="4"/>
  <c r="H42" i="4"/>
  <c r="F40" i="4"/>
  <c r="H41" i="4"/>
  <c r="G41" i="4"/>
  <c r="O67" i="4"/>
  <c r="N67" i="4"/>
  <c r="P66" i="4"/>
  <c r="P68" i="4"/>
  <c r="N66" i="4"/>
  <c r="P67" i="4"/>
  <c r="O68" i="4"/>
  <c r="N68" i="4"/>
  <c r="O66" i="4"/>
  <c r="C70" i="5" l="1"/>
  <c r="B71" i="5"/>
  <c r="B70" i="5"/>
  <c r="C71" i="5"/>
  <c r="B76" i="4"/>
  <c r="D75" i="4"/>
  <c r="D74" i="4"/>
  <c r="C76" i="4"/>
  <c r="C75" i="4"/>
  <c r="C74" i="4"/>
  <c r="D76" i="4"/>
  <c r="B74" i="4"/>
  <c r="B75" i="4"/>
  <c r="C40" i="4"/>
  <c r="D42" i="4"/>
  <c r="B40" i="4"/>
  <c r="D41" i="4"/>
  <c r="B41" i="4"/>
  <c r="D40" i="4"/>
  <c r="C41" i="4"/>
  <c r="C42" i="4"/>
  <c r="B42" i="4"/>
  <c r="F70" i="5" l="1"/>
  <c r="B44" i="4" a="1"/>
  <c r="B45" i="4" l="1"/>
  <c r="D44" i="4"/>
  <c r="C44" i="4"/>
  <c r="C46" i="4"/>
  <c r="C45" i="4"/>
  <c r="B46" i="4"/>
  <c r="D45" i="4"/>
  <c r="D46" i="4"/>
  <c r="B44" i="4"/>
  <c r="B79" i="4" l="1" a="1"/>
  <c r="C80" i="4" l="1"/>
  <c r="D79" i="4"/>
  <c r="B80" i="4"/>
  <c r="D81" i="4"/>
  <c r="B79" i="4"/>
  <c r="D80" i="4"/>
  <c r="C81" i="4"/>
  <c r="B81" i="4"/>
  <c r="C79" i="4"/>
</calcChain>
</file>

<file path=xl/sharedStrings.xml><?xml version="1.0" encoding="utf-8"?>
<sst xmlns="http://schemas.openxmlformats.org/spreadsheetml/2006/main" count="206" uniqueCount="121">
  <si>
    <t>Prosedur Pengujian</t>
  </si>
  <si>
    <t>Perlakuan</t>
  </si>
  <si>
    <t>Ulangan</t>
  </si>
  <si>
    <t>Y1</t>
  </si>
  <si>
    <t>Y2</t>
  </si>
  <si>
    <t>g</t>
  </si>
  <si>
    <t>Hipotesis</t>
  </si>
  <si>
    <t>Varietas 1</t>
  </si>
  <si>
    <t>H0:</t>
  </si>
  <si>
    <t>(varietas tidak berpengaruh terhadap produksi dan bobot jagung)</t>
  </si>
  <si>
    <t>p</t>
  </si>
  <si>
    <t>H1:</t>
  </si>
  <si>
    <t>(minimal ada 1 varietas yang berpengaruh terhadap produksi dan bobot jagung)</t>
  </si>
  <si>
    <t>Total</t>
  </si>
  <si>
    <t>alpha</t>
  </si>
  <si>
    <t>det(T)</t>
  </si>
  <si>
    <t>Varietas 2</t>
  </si>
  <si>
    <t>Tabel Manova</t>
  </si>
  <si>
    <t>SK</t>
  </si>
  <si>
    <t>db</t>
  </si>
  <si>
    <t>Matriks JK dan JHK</t>
  </si>
  <si>
    <t>P</t>
  </si>
  <si>
    <t>Varietas 3</t>
  </si>
  <si>
    <t>T</t>
  </si>
  <si>
    <t>Model Linear:</t>
  </si>
  <si>
    <t>Wilks Lambda</t>
  </si>
  <si>
    <t>Lambda</t>
  </si>
  <si>
    <t>i = 1, 2, 3</t>
  </si>
  <si>
    <t>j = 1, 2, ... , ni</t>
  </si>
  <si>
    <t>Fhit</t>
  </si>
  <si>
    <t>Ftabel</t>
  </si>
  <si>
    <t>n1</t>
  </si>
  <si>
    <t>n2</t>
  </si>
  <si>
    <t>n3</t>
  </si>
  <si>
    <t>Fhit &lt; Ftabel</t>
  </si>
  <si>
    <t>Keputusan: Tak tolak H0</t>
  </si>
  <si>
    <t>Keterangan Model:</t>
  </si>
  <si>
    <t>Kesimpulan: Tidak cukup bukti untuk menyatakan bahwa</t>
  </si>
  <si>
    <t>vektor respon yang berisi produksi dan bobot jagung pada varietas ke-i dan ulangan ke-j</t>
  </si>
  <si>
    <t>minimal ada 1 varietas yang berpengaruh</t>
  </si>
  <si>
    <t>vektor rataan umum</t>
  </si>
  <si>
    <t>terhadap produksi dan bobot jagung pada taraf nyata 5%</t>
  </si>
  <si>
    <t>vektor pengaruh varietas ke-i</t>
  </si>
  <si>
    <t>vektor pengaruh komponen acak pada varietas ke-i dan ulangan ke-j</t>
  </si>
  <si>
    <t>Seorang peneliti membagi acak 15 orang ke dalam 3 kelompok. Kelompok pertama mendapatkan informasi diet dari website interaktif, kelompok kedua memperoleh informasi yang sama melalui seorang praktisi, sedangkan kelompok ketiga memperoleh informasi dari rekaman video yang dibuat oleh praktisi yang sama. Peneliti akan melihat penilaian berdasarkan 3 poin yaitu presentasi (P), kesulitan (K), dan kepentingan (KP). Data yang diperoleh adalah sebagai berikut. (Asumsikan semua orang memiliki pengetahuan awal yang sama)</t>
  </si>
  <si>
    <t>Kel.</t>
  </si>
  <si>
    <t>K</t>
  </si>
  <si>
    <t>KP</t>
  </si>
  <si>
    <t>b.vektor rataan</t>
  </si>
  <si>
    <t>xbar_1</t>
  </si>
  <si>
    <t>xbar_2</t>
  </si>
  <si>
    <t>xbar_3</t>
  </si>
  <si>
    <t>xbar</t>
  </si>
  <si>
    <t xml:space="preserve">c. </t>
  </si>
  <si>
    <t>matriks jumlah kuadrat dan hasil kali silang untuk perlakuan (B), galat (W), dan Total (T)</t>
  </si>
  <si>
    <t>xbar1 - xbar</t>
  </si>
  <si>
    <t>xbar2 - xbar</t>
  </si>
  <si>
    <t>xbar3 - xbar</t>
  </si>
  <si>
    <t>B</t>
  </si>
  <si>
    <t>+</t>
  </si>
  <si>
    <t>selisih P</t>
  </si>
  <si>
    <t>selisih K</t>
  </si>
  <si>
    <t>selisih KP</t>
  </si>
  <si>
    <t>Orang ke-1</t>
  </si>
  <si>
    <t>Orang ke-2</t>
  </si>
  <si>
    <t>Orang ke-3</t>
  </si>
  <si>
    <t>Orang ke-4</t>
  </si>
  <si>
    <t>Orang ke-5</t>
  </si>
  <si>
    <t>Kel.1</t>
  </si>
  <si>
    <t>Kel.2</t>
  </si>
  <si>
    <t>Kel.3</t>
  </si>
  <si>
    <t>W</t>
  </si>
  <si>
    <t xml:space="preserve">T </t>
  </si>
  <si>
    <t>d. Uji Wilks lambda 5%</t>
  </si>
  <si>
    <t>|W|</t>
  </si>
  <si>
    <t>W + B</t>
  </si>
  <si>
    <t>|W+B|</t>
  </si>
  <si>
    <t>lambda</t>
  </si>
  <si>
    <t>Vektor Rataan</t>
  </si>
  <si>
    <t>Xbar</t>
  </si>
  <si>
    <t>det(W)/det(T)</t>
  </si>
  <si>
    <t>Matriks Jumlah Kuadrat</t>
  </si>
  <si>
    <t>B = JKP</t>
  </si>
  <si>
    <t>W = JKG</t>
  </si>
  <si>
    <t>T = JKT</t>
  </si>
  <si>
    <t>Blok</t>
  </si>
  <si>
    <t>Galat</t>
  </si>
  <si>
    <t>det</t>
  </si>
  <si>
    <t>Statistik Uji</t>
  </si>
  <si>
    <t>sigma ni</t>
  </si>
  <si>
    <t>b</t>
  </si>
  <si>
    <t>dan bobot serasak per petak pada taraf nyata 5%. Atau dengan kata lain 2 jenis pupuk tersebut</t>
  </si>
  <si>
    <t xml:space="preserve"> memberikan pengaruh yang sama terhadap respon.</t>
  </si>
  <si>
    <t>det(W)</t>
  </si>
  <si>
    <t>det(B)</t>
  </si>
  <si>
    <t>vekto rYij =</t>
  </si>
  <si>
    <t>vektor miu =</t>
  </si>
  <si>
    <t>vektor Yij = vektor miu + vektor tau_i + vektor e_ij</t>
  </si>
  <si>
    <t>vektor tau_i =</t>
  </si>
  <si>
    <t>vektor e_ij =</t>
  </si>
  <si>
    <t>sigma n_i</t>
  </si>
  <si>
    <t>vektor tau1 = vektor tau2 = vektor tau3 = vektor 0</t>
  </si>
  <si>
    <t>Minimal ada 1 i di mana vektor taui != vektor0</t>
  </si>
  <si>
    <t>(sigma ni - p - 2)/p * (1 - akar(lambda))/akar(lambda)</t>
  </si>
  <si>
    <t>F(alpha,2p,2(sigma ni-p-2))</t>
  </si>
  <si>
    <t>Karena F hitung &lt; F tabel maka  H0 gagal ditolak.</t>
  </si>
  <si>
    <t xml:space="preserve">Hal ini berarti bahwa pada taraf signifikansi 5%, tidak terdapat perbedaan pengaruh pupuk terhadap bobot biji </t>
  </si>
  <si>
    <t>Karena lambda* &gt; U tabel maka  H0 gagal ditolak.</t>
  </si>
  <si>
    <t>dan bobot serasak per petak pada taraf nyata 5%. Atau dengan kata lain 4 jenis pupuk tersebut</t>
  </si>
  <si>
    <t>Kesimpulan tak tolak H0</t>
  </si>
  <si>
    <t>Xbar 1*</t>
  </si>
  <si>
    <t>Xbar 2*</t>
  </si>
  <si>
    <t>Xbar 3*</t>
  </si>
  <si>
    <t>Xbar1*-Xbar</t>
  </si>
  <si>
    <t>Xbar2*-Xbar</t>
  </si>
  <si>
    <t>Xbar3*-Xbar</t>
  </si>
  <si>
    <t>Xlj-Xbarl*</t>
  </si>
  <si>
    <t>x</t>
  </si>
  <si>
    <t>=</t>
  </si>
  <si>
    <t>matriks W+B</t>
  </si>
  <si>
    <t>U Tabel (0.05; 2; 3;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</si>
</sst>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sz val="11"/>
      <color theme="0"/>
      <name val="Calibri"/>
      <family val="2"/>
      <scheme val="minor"/>
    </font>
    <font>
      <sz val="12"/>
      <color theme="0"/>
      <name val="Times New Roman"/>
      <family val="1"/>
    </font>
    <font>
      <sz val="11"/>
      <color rgb="FF000000"/>
      <name val="Calibri"/>
      <family val="2"/>
      <scheme val="minor"/>
    </font>
  </fonts>
  <fills count="7">
    <fill>
      <patternFill patternType="none"/>
    </fill>
    <fill>
      <patternFill patternType="gray125"/>
    </fill>
    <fill>
      <patternFill patternType="solid">
        <fgColor theme="5"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78637043366805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1" xfId="0" applyBorder="1"/>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0" fillId="2" borderId="0" xfId="0" applyFill="1"/>
    <xf numFmtId="0" fontId="0" fillId="0" borderId="0" xfId="0" quotePrefix="1" applyAlignment="1">
      <alignment horizontal="center"/>
    </xf>
    <xf numFmtId="0" fontId="2" fillId="0" borderId="3" xfId="0" applyFont="1" applyBorder="1" applyAlignment="1">
      <alignment horizontal="justify" vertical="center"/>
    </xf>
    <xf numFmtId="0" fontId="0" fillId="0" borderId="0" xfId="0" quotePrefix="1"/>
    <xf numFmtId="0" fontId="1" fillId="3" borderId="0" xfId="0" applyFont="1" applyFill="1"/>
    <xf numFmtId="0" fontId="0" fillId="3" borderId="0" xfId="0" applyFill="1"/>
    <xf numFmtId="2" fontId="0" fillId="0" borderId="0" xfId="0" applyNumberFormat="1"/>
    <xf numFmtId="2" fontId="0" fillId="0" borderId="1" xfId="0" applyNumberFormat="1" applyBorder="1"/>
    <xf numFmtId="164" fontId="0" fillId="0" borderId="1" xfId="0" applyNumberFormat="1" applyBorder="1"/>
    <xf numFmtId="0" fontId="0" fillId="0" borderId="0" xfId="0" applyAlignment="1">
      <alignment horizontal="center"/>
    </xf>
    <xf numFmtId="0" fontId="2" fillId="0" borderId="0" xfId="0" applyFont="1" applyAlignment="1">
      <alignment vertical="center"/>
    </xf>
    <xf numFmtId="0" fontId="3" fillId="0" borderId="0" xfId="0" applyFont="1"/>
    <xf numFmtId="0" fontId="0" fillId="4" borderId="0" xfId="0" applyFill="1"/>
    <xf numFmtId="0" fontId="4" fillId="2" borderId="0" xfId="0" applyFont="1" applyFill="1"/>
    <xf numFmtId="0" fontId="0" fillId="0" borderId="8"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5" fillId="2" borderId="0" xfId="0" applyFont="1" applyFill="1" applyAlignment="1">
      <alignment horizontal="left" vertical="center"/>
    </xf>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4" borderId="1" xfId="0" applyFill="1" applyBorder="1"/>
    <xf numFmtId="0" fontId="0" fillId="5" borderId="8" xfId="0" applyFill="1" applyBorder="1" applyAlignment="1">
      <alignment horizontal="center"/>
    </xf>
    <xf numFmtId="0" fontId="0" fillId="5" borderId="1" xfId="0" applyFill="1" applyBorder="1" applyAlignment="1">
      <alignment horizontal="center" vertical="center"/>
    </xf>
    <xf numFmtId="0" fontId="0" fillId="6" borderId="1" xfId="0" applyFill="1" applyBorder="1" applyAlignment="1">
      <alignment horizontal="center"/>
    </xf>
    <xf numFmtId="2" fontId="0" fillId="6" borderId="1" xfId="0" applyNumberFormat="1" applyFill="1" applyBorder="1" applyAlignment="1">
      <alignment horizontal="center"/>
    </xf>
    <xf numFmtId="0" fontId="6" fillId="0" borderId="0" xfId="0" applyFont="1"/>
    <xf numFmtId="0" fontId="1" fillId="6" borderId="0" xfId="0" applyFont="1" applyFill="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752475</xdr:colOff>
      <xdr:row>35</xdr:row>
      <xdr:rowOff>85725</xdr:rowOff>
    </xdr:from>
    <xdr:to>
      <xdr:col>3</xdr:col>
      <xdr:colOff>438416</xdr:colOff>
      <xdr:row>38</xdr:row>
      <xdr:rowOff>114385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52475" y="8467725"/>
          <a:ext cx="1600466" cy="600159"/>
        </a:xfrm>
        <a:prstGeom prst="rect">
          <a:avLst/>
        </a:prstGeom>
      </xdr:spPr>
    </xdr:pic>
    <xdr:clientData/>
  </xdr:twoCellAnchor>
  <xdr:twoCellAnchor>
    <xdr:from>
      <xdr:col>1</xdr:col>
      <xdr:colOff>28575</xdr:colOff>
      <xdr:row>51</xdr:row>
      <xdr:rowOff>142875</xdr:rowOff>
    </xdr:from>
    <xdr:to>
      <xdr:col>4</xdr:col>
      <xdr:colOff>238125</xdr:colOff>
      <xdr:row>54</xdr:row>
      <xdr:rowOff>95250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00100" y="11572875"/>
          <a:ext cx="1962150"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293075</xdr:colOff>
      <xdr:row>94</xdr:row>
      <xdr:rowOff>107461</xdr:rowOff>
    </xdr:from>
    <xdr:to>
      <xdr:col>10</xdr:col>
      <xdr:colOff>552772</xdr:colOff>
      <xdr:row>96</xdr:row>
      <xdr:rowOff>146539</xdr:rowOff>
    </xdr:to>
    <xdr:pic>
      <xdr:nvPicPr>
        <xdr:cNvPr id="3" name="Picture 2">
          <a:extLst>
            <a:ext uri="{FF2B5EF4-FFF2-40B4-BE49-F238E27FC236}">
              <a16:creationId xmlns:a16="http://schemas.microsoft.com/office/drawing/2014/main" id="{7D387E23-DC3C-FB5B-7ED3-3D8311BE12CA}"/>
            </a:ext>
          </a:extLst>
        </xdr:cNvPr>
        <xdr:cNvPicPr>
          <a:picLocks noChangeAspect="1"/>
        </xdr:cNvPicPr>
      </xdr:nvPicPr>
      <xdr:blipFill>
        <a:blip xmlns:r="http://schemas.openxmlformats.org/officeDocument/2006/relationships" r:embed="rId3"/>
        <a:stretch>
          <a:fillRect/>
        </a:stretch>
      </xdr:blipFill>
      <xdr:spPr>
        <a:xfrm>
          <a:off x="2452075" y="18473615"/>
          <a:ext cx="4978235" cy="429847"/>
        </a:xfrm>
        <a:prstGeom prst="rect">
          <a:avLst/>
        </a:prstGeom>
      </xdr:spPr>
    </xdr:pic>
    <xdr:clientData/>
  </xdr:twoCellAnchor>
  <xdr:twoCellAnchor editAs="oneCell">
    <xdr:from>
      <xdr:col>5</xdr:col>
      <xdr:colOff>312612</xdr:colOff>
      <xdr:row>90</xdr:row>
      <xdr:rowOff>97692</xdr:rowOff>
    </xdr:from>
    <xdr:to>
      <xdr:col>7</xdr:col>
      <xdr:colOff>31258</xdr:colOff>
      <xdr:row>93</xdr:row>
      <xdr:rowOff>57638</xdr:rowOff>
    </xdr:to>
    <xdr:pic>
      <xdr:nvPicPr>
        <xdr:cNvPr id="5" name="Picture 4">
          <a:extLst>
            <a:ext uri="{FF2B5EF4-FFF2-40B4-BE49-F238E27FC236}">
              <a16:creationId xmlns:a16="http://schemas.microsoft.com/office/drawing/2014/main" id="{10A0F6A2-16B7-77E9-1F09-C0EBB2B622F9}"/>
            </a:ext>
          </a:extLst>
        </xdr:cNvPr>
        <xdr:cNvPicPr>
          <a:picLocks noChangeAspect="1"/>
        </xdr:cNvPicPr>
      </xdr:nvPicPr>
      <xdr:blipFill>
        <a:blip xmlns:r="http://schemas.openxmlformats.org/officeDocument/2006/relationships" r:embed="rId4"/>
        <a:stretch>
          <a:fillRect/>
        </a:stretch>
      </xdr:blipFill>
      <xdr:spPr>
        <a:xfrm>
          <a:off x="3819766" y="17682307"/>
          <a:ext cx="1066800" cy="546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787483</xdr:colOff>
      <xdr:row>23</xdr:row>
      <xdr:rowOff>7937</xdr:rowOff>
    </xdr:from>
    <xdr:to>
      <xdr:col>3</xdr:col>
      <xdr:colOff>504032</xdr:colOff>
      <xdr:row>25</xdr:row>
      <xdr:rowOff>79375</xdr:rowOff>
    </xdr:to>
    <xdr:pic>
      <xdr:nvPicPr>
        <xdr:cNvPr id="3" name="Picture 2">
          <a:extLst>
            <a:ext uri="{FF2B5EF4-FFF2-40B4-BE49-F238E27FC236}">
              <a16:creationId xmlns:a16="http://schemas.microsoft.com/office/drawing/2014/main" id="{8CC2A62A-5D55-3EE0-C174-5FD9A663F969}"/>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7549" r="61635" b="44571"/>
        <a:stretch/>
      </xdr:blipFill>
      <xdr:spPr bwMode="auto">
        <a:xfrm>
          <a:off x="787483" y="4206875"/>
          <a:ext cx="1744580" cy="436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824496</xdr:colOff>
      <xdr:row>18</xdr:row>
      <xdr:rowOff>40640</xdr:rowOff>
    </xdr:from>
    <xdr:to>
      <xdr:col>2</xdr:col>
      <xdr:colOff>650240</xdr:colOff>
      <xdr:row>20</xdr:row>
      <xdr:rowOff>27426</xdr:rowOff>
    </xdr:to>
    <xdr:pic>
      <xdr:nvPicPr>
        <xdr:cNvPr id="4" name="Picture 3">
          <a:extLst>
            <a:ext uri="{FF2B5EF4-FFF2-40B4-BE49-F238E27FC236}">
              <a16:creationId xmlns:a16="http://schemas.microsoft.com/office/drawing/2014/main" id="{2A4887EF-47CC-23C7-7C6E-33CE38CB0EBA}"/>
            </a:ext>
          </a:extLst>
        </xdr:cNvPr>
        <xdr:cNvPicPr>
          <a:picLocks noChangeAspect="1"/>
        </xdr:cNvPicPr>
      </xdr:nvPicPr>
      <xdr:blipFill>
        <a:blip xmlns:r="http://schemas.openxmlformats.org/officeDocument/2006/relationships" r:embed="rId2"/>
        <a:stretch>
          <a:fillRect/>
        </a:stretch>
      </xdr:blipFill>
      <xdr:spPr>
        <a:xfrm>
          <a:off x="824496" y="3515360"/>
          <a:ext cx="1370064" cy="3728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18</xdr:row>
      <xdr:rowOff>38100</xdr:rowOff>
    </xdr:from>
    <xdr:to>
      <xdr:col>3</xdr:col>
      <xdr:colOff>23864</xdr:colOff>
      <xdr:row>20</xdr:row>
      <xdr:rowOff>29966</xdr:rowOff>
    </xdr:to>
    <xdr:pic>
      <xdr:nvPicPr>
        <xdr:cNvPr id="3" name="Picture 2">
          <a:extLst>
            <a:ext uri="{FF2B5EF4-FFF2-40B4-BE49-F238E27FC236}">
              <a16:creationId xmlns:a16="http://schemas.microsoft.com/office/drawing/2014/main" id="{66AF3A0A-41DB-264E-B191-3613FD2A0DD4}"/>
            </a:ext>
          </a:extLst>
        </xdr:cNvPr>
        <xdr:cNvPicPr>
          <a:picLocks noChangeAspect="1"/>
        </xdr:cNvPicPr>
      </xdr:nvPicPr>
      <xdr:blipFill>
        <a:blip xmlns:r="http://schemas.openxmlformats.org/officeDocument/2006/relationships" r:embed="rId1"/>
        <a:stretch>
          <a:fillRect/>
        </a:stretch>
      </xdr:blipFill>
      <xdr:spPr>
        <a:xfrm>
          <a:off x="876300" y="3467100"/>
          <a:ext cx="1370064" cy="3728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485775</xdr:colOff>
      <xdr:row>27</xdr:row>
      <xdr:rowOff>142875</xdr:rowOff>
    </xdr:from>
    <xdr:to>
      <xdr:col>3</xdr:col>
      <xdr:colOff>752741</xdr:colOff>
      <xdr:row>30</xdr:row>
      <xdr:rowOff>171534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457325" y="5429250"/>
          <a:ext cx="1905266" cy="600159"/>
        </a:xfrm>
        <a:prstGeom prst="rect">
          <a:avLst/>
        </a:prstGeom>
      </xdr:spPr>
    </xdr:pic>
    <xdr:clientData/>
  </xdr:twoCellAnchor>
  <xdr:oneCellAnchor>
    <xdr:from>
      <xdr:col>6</xdr:col>
      <xdr:colOff>200025</xdr:colOff>
      <xdr:row>56</xdr:row>
      <xdr:rowOff>100012</xdr:rowOff>
    </xdr:from>
    <xdr:ext cx="65" cy="172227"/>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524375" y="111966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6</xdr:col>
      <xdr:colOff>200025</xdr:colOff>
      <xdr:row>56</xdr:row>
      <xdr:rowOff>100012</xdr:rowOff>
    </xdr:from>
    <xdr:ext cx="65" cy="172227"/>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524375" y="111966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twoCellAnchor editAs="oneCell">
    <xdr:from>
      <xdr:col>0</xdr:col>
      <xdr:colOff>238125</xdr:colOff>
      <xdr:row>94</xdr:row>
      <xdr:rowOff>47625</xdr:rowOff>
    </xdr:from>
    <xdr:to>
      <xdr:col>1</xdr:col>
      <xdr:colOff>514591</xdr:colOff>
      <xdr:row>97</xdr:row>
      <xdr:rowOff>133442</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238125" y="18421350"/>
          <a:ext cx="1724266" cy="657317"/>
        </a:xfrm>
        <a:prstGeom prst="rect">
          <a:avLst/>
        </a:prstGeom>
      </xdr:spPr>
    </xdr:pic>
    <xdr:clientData/>
  </xdr:twoCellAnchor>
  <xdr:twoCellAnchor editAs="oneCell">
    <xdr:from>
      <xdr:col>1</xdr:col>
      <xdr:colOff>584200</xdr:colOff>
      <xdr:row>47</xdr:row>
      <xdr:rowOff>82550</xdr:rowOff>
    </xdr:from>
    <xdr:to>
      <xdr:col>4</xdr:col>
      <xdr:colOff>438256</xdr:colOff>
      <xdr:row>50</xdr:row>
      <xdr:rowOff>25425</xdr:rowOff>
    </xdr:to>
    <xdr:pic>
      <xdr:nvPicPr>
        <xdr:cNvPr id="8" name="Picture 7">
          <a:extLst>
            <a:ext uri="{FF2B5EF4-FFF2-40B4-BE49-F238E27FC236}">
              <a16:creationId xmlns:a16="http://schemas.microsoft.com/office/drawing/2014/main" id="{3D1D38DF-2BB7-9F33-E708-22025B6550AE}"/>
            </a:ext>
          </a:extLst>
        </xdr:cNvPr>
        <xdr:cNvPicPr>
          <a:picLocks noChangeAspect="1"/>
        </xdr:cNvPicPr>
      </xdr:nvPicPr>
      <xdr:blipFill>
        <a:blip xmlns:r="http://schemas.openxmlformats.org/officeDocument/2006/relationships" r:embed="rId3"/>
        <a:stretch>
          <a:fillRect/>
        </a:stretch>
      </xdr:blipFill>
      <xdr:spPr>
        <a:xfrm>
          <a:off x="1600200" y="8883650"/>
          <a:ext cx="2057506" cy="495325"/>
        </a:xfrm>
        <a:prstGeom prst="rect">
          <a:avLst/>
        </a:prstGeom>
      </xdr:spPr>
    </xdr:pic>
    <xdr:clientData/>
  </xdr:twoCellAnchor>
  <xdr:twoCellAnchor editAs="oneCell">
    <xdr:from>
      <xdr:col>0</xdr:col>
      <xdr:colOff>0</xdr:colOff>
      <xdr:row>98</xdr:row>
      <xdr:rowOff>57150</xdr:rowOff>
    </xdr:from>
    <xdr:to>
      <xdr:col>3</xdr:col>
      <xdr:colOff>222384</xdr:colOff>
      <xdr:row>100</xdr:row>
      <xdr:rowOff>63519</xdr:rowOff>
    </xdr:to>
    <xdr:pic>
      <xdr:nvPicPr>
        <xdr:cNvPr id="3" name="Picture 2">
          <a:extLst>
            <a:ext uri="{FF2B5EF4-FFF2-40B4-BE49-F238E27FC236}">
              <a16:creationId xmlns:a16="http://schemas.microsoft.com/office/drawing/2014/main" id="{7ABD6D0B-69AF-62E2-19E9-CD6ED0648241}"/>
            </a:ext>
          </a:extLst>
        </xdr:cNvPr>
        <xdr:cNvPicPr>
          <a:picLocks noChangeAspect="1"/>
        </xdr:cNvPicPr>
      </xdr:nvPicPr>
      <xdr:blipFill>
        <a:blip xmlns:r="http://schemas.openxmlformats.org/officeDocument/2006/relationships" r:embed="rId4"/>
        <a:stretch>
          <a:fillRect/>
        </a:stretch>
      </xdr:blipFill>
      <xdr:spPr>
        <a:xfrm>
          <a:off x="0" y="18567400"/>
          <a:ext cx="2603634" cy="3746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8"/>
  <sheetViews>
    <sheetView topLeftCell="A36" zoomScale="130" zoomScaleNormal="130" workbookViewId="0">
      <selection activeCell="E109" sqref="E109"/>
    </sheetView>
  </sheetViews>
  <sheetFormatPr baseColWidth="10" defaultColWidth="8.83203125" defaultRowHeight="15" x14ac:dyDescent="0.2"/>
  <cols>
    <col min="1" max="1" width="11.5" customWidth="1"/>
    <col min="2" max="2" width="8" customWidth="1"/>
  </cols>
  <sheetData>
    <row r="2" spans="1:7" x14ac:dyDescent="0.2">
      <c r="A2" s="2" t="s">
        <v>1</v>
      </c>
      <c r="B2" s="2" t="s">
        <v>2</v>
      </c>
      <c r="C2" s="2" t="s">
        <v>3</v>
      </c>
      <c r="D2" s="2" t="s">
        <v>4</v>
      </c>
      <c r="E2" s="1"/>
      <c r="F2" t="s">
        <v>5</v>
      </c>
      <c r="G2" s="1">
        <v>3</v>
      </c>
    </row>
    <row r="3" spans="1:7" x14ac:dyDescent="0.2">
      <c r="A3" s="25" t="s">
        <v>7</v>
      </c>
      <c r="B3" s="2">
        <v>1</v>
      </c>
      <c r="C3" s="2">
        <v>6</v>
      </c>
      <c r="D3" s="2">
        <v>7</v>
      </c>
      <c r="E3" s="1"/>
      <c r="F3" t="s">
        <v>100</v>
      </c>
      <c r="G3" s="1">
        <f>B21+B22+B23</f>
        <v>7</v>
      </c>
    </row>
    <row r="4" spans="1:7" x14ac:dyDescent="0.2">
      <c r="A4" s="25"/>
      <c r="B4" s="2">
        <v>2</v>
      </c>
      <c r="C4" s="2">
        <v>5</v>
      </c>
      <c r="D4" s="2">
        <v>9</v>
      </c>
      <c r="E4" s="1"/>
      <c r="F4" t="s">
        <v>10</v>
      </c>
      <c r="G4" s="1">
        <v>2</v>
      </c>
    </row>
    <row r="5" spans="1:7" x14ac:dyDescent="0.2">
      <c r="A5" s="25" t="s">
        <v>13</v>
      </c>
      <c r="B5" s="25"/>
      <c r="C5" s="2">
        <f>SUM(C3:C4)</f>
        <v>11</v>
      </c>
      <c r="D5" s="2">
        <f>SUM(D3:D4)</f>
        <v>16</v>
      </c>
      <c r="E5" s="1"/>
      <c r="F5" t="s">
        <v>14</v>
      </c>
      <c r="G5" s="1">
        <v>0.05</v>
      </c>
    </row>
    <row r="6" spans="1:7" x14ac:dyDescent="0.2">
      <c r="A6" s="25" t="s">
        <v>16</v>
      </c>
      <c r="B6" s="2">
        <v>1</v>
      </c>
      <c r="C6" s="2">
        <v>4</v>
      </c>
      <c r="D6" s="2">
        <v>6</v>
      </c>
      <c r="E6" s="1"/>
    </row>
    <row r="7" spans="1:7" x14ac:dyDescent="0.2">
      <c r="A7" s="25"/>
      <c r="B7" s="2">
        <v>2</v>
      </c>
      <c r="C7" s="2">
        <v>6</v>
      </c>
      <c r="D7" s="2">
        <v>6</v>
      </c>
      <c r="E7" s="1"/>
    </row>
    <row r="8" spans="1:7" x14ac:dyDescent="0.2">
      <c r="A8" s="25"/>
      <c r="B8" s="2">
        <v>3</v>
      </c>
      <c r="C8" s="2">
        <v>4</v>
      </c>
      <c r="D8" s="2">
        <v>7</v>
      </c>
      <c r="E8" s="1"/>
    </row>
    <row r="9" spans="1:7" x14ac:dyDescent="0.2">
      <c r="A9" s="25" t="s">
        <v>13</v>
      </c>
      <c r="B9" s="25"/>
      <c r="C9" s="2">
        <f>SUM(C6:C8)</f>
        <v>14</v>
      </c>
      <c r="D9" s="2">
        <f>SUM(D6:D8)</f>
        <v>19</v>
      </c>
      <c r="E9" s="1"/>
    </row>
    <row r="10" spans="1:7" x14ac:dyDescent="0.2">
      <c r="A10" s="25" t="s">
        <v>22</v>
      </c>
      <c r="B10" s="2">
        <v>1</v>
      </c>
      <c r="C10" s="2">
        <v>5</v>
      </c>
      <c r="D10" s="2">
        <v>4</v>
      </c>
      <c r="E10" s="1"/>
    </row>
    <row r="11" spans="1:7" x14ac:dyDescent="0.2">
      <c r="A11" s="25"/>
      <c r="B11" s="2">
        <v>2</v>
      </c>
      <c r="C11" s="2">
        <v>6</v>
      </c>
      <c r="D11" s="2">
        <v>4</v>
      </c>
      <c r="E11" s="1"/>
    </row>
    <row r="12" spans="1:7" x14ac:dyDescent="0.2">
      <c r="A12" s="25" t="s">
        <v>13</v>
      </c>
      <c r="B12" s="25"/>
      <c r="C12" s="2">
        <f>SUM(C10:C11)</f>
        <v>11</v>
      </c>
      <c r="D12" s="2">
        <f>SUM(D10:D11)</f>
        <v>8</v>
      </c>
    </row>
    <row r="13" spans="1:7" x14ac:dyDescent="0.2">
      <c r="A13" s="25" t="s">
        <v>13</v>
      </c>
      <c r="B13" s="25"/>
      <c r="C13" s="2">
        <f>C5+C9+C12</f>
        <v>36</v>
      </c>
      <c r="D13" s="2">
        <f>D5+D9+D12</f>
        <v>43</v>
      </c>
    </row>
    <row r="15" spans="1:7" x14ac:dyDescent="0.2">
      <c r="A15" s="14" t="s">
        <v>24</v>
      </c>
      <c r="B15" s="15"/>
      <c r="C15" s="15"/>
      <c r="D15" s="15"/>
    </row>
    <row r="16" spans="1:7" x14ac:dyDescent="0.2">
      <c r="A16" t="s">
        <v>97</v>
      </c>
    </row>
    <row r="17" spans="1:11" x14ac:dyDescent="0.2">
      <c r="A17" t="s">
        <v>27</v>
      </c>
    </row>
    <row r="18" spans="1:11" x14ac:dyDescent="0.2">
      <c r="A18" t="s">
        <v>28</v>
      </c>
    </row>
    <row r="20" spans="1:11" x14ac:dyDescent="0.2">
      <c r="A20" t="s">
        <v>5</v>
      </c>
      <c r="B20">
        <v>3</v>
      </c>
    </row>
    <row r="21" spans="1:11" x14ac:dyDescent="0.2">
      <c r="A21" t="s">
        <v>31</v>
      </c>
      <c r="B21">
        <v>2</v>
      </c>
    </row>
    <row r="22" spans="1:11" x14ac:dyDescent="0.2">
      <c r="A22" t="s">
        <v>32</v>
      </c>
      <c r="B22">
        <v>3</v>
      </c>
    </row>
    <row r="23" spans="1:11" x14ac:dyDescent="0.2">
      <c r="A23" t="s">
        <v>33</v>
      </c>
      <c r="B23">
        <v>2</v>
      </c>
    </row>
    <row r="25" spans="1:11" x14ac:dyDescent="0.2">
      <c r="A25" s="3" t="s">
        <v>36</v>
      </c>
    </row>
    <row r="26" spans="1:11" x14ac:dyDescent="0.2">
      <c r="A26" t="s">
        <v>95</v>
      </c>
      <c r="B26" t="s">
        <v>38</v>
      </c>
    </row>
    <row r="27" spans="1:11" x14ac:dyDescent="0.2">
      <c r="A27" t="s">
        <v>96</v>
      </c>
      <c r="B27" t="s">
        <v>40</v>
      </c>
    </row>
    <row r="28" spans="1:11" x14ac:dyDescent="0.2">
      <c r="A28" t="s">
        <v>98</v>
      </c>
      <c r="B28" t="s">
        <v>42</v>
      </c>
    </row>
    <row r="29" spans="1:11" x14ac:dyDescent="0.2">
      <c r="A29" t="s">
        <v>99</v>
      </c>
      <c r="B29" t="s">
        <v>43</v>
      </c>
    </row>
    <row r="31" spans="1:11" x14ac:dyDescent="0.2">
      <c r="A31" s="14" t="s">
        <v>78</v>
      </c>
      <c r="B31" s="15"/>
      <c r="C31" s="15"/>
      <c r="D31" s="15"/>
    </row>
    <row r="32" spans="1:11" x14ac:dyDescent="0.2">
      <c r="A32" t="s">
        <v>110</v>
      </c>
      <c r="B32">
        <f>AVERAGE(C3:C4)</f>
        <v>5.5</v>
      </c>
      <c r="D32" t="s">
        <v>111</v>
      </c>
      <c r="E32" s="16">
        <f>AVERAGE(C6:C8)</f>
        <v>4.666666666666667</v>
      </c>
      <c r="G32" s="37" t="s">
        <v>112</v>
      </c>
      <c r="H32">
        <f>AVERAGE(C10:C11)</f>
        <v>5.5</v>
      </c>
      <c r="J32" t="s">
        <v>79</v>
      </c>
      <c r="K32" s="16">
        <f>C13/G3</f>
        <v>5.1428571428571432</v>
      </c>
    </row>
    <row r="33" spans="1:11" x14ac:dyDescent="0.2">
      <c r="B33">
        <f>AVERAGE(D3:D4)</f>
        <v>8</v>
      </c>
      <c r="E33" s="16">
        <f>AVERAGE(D6:D8)</f>
        <v>6.333333333333333</v>
      </c>
      <c r="H33">
        <f>AVERAGE(D10:D11)</f>
        <v>4</v>
      </c>
      <c r="K33" s="16">
        <f>D13/G3</f>
        <v>6.1428571428571432</v>
      </c>
    </row>
    <row r="35" spans="1:11" x14ac:dyDescent="0.2">
      <c r="A35" s="14" t="s">
        <v>81</v>
      </c>
      <c r="B35" s="15"/>
      <c r="C35" s="15"/>
      <c r="D35" s="15"/>
    </row>
    <row r="36" spans="1:11" x14ac:dyDescent="0.2">
      <c r="A36" s="3"/>
    </row>
    <row r="37" spans="1:11" x14ac:dyDescent="0.2">
      <c r="A37" s="3" t="s">
        <v>82</v>
      </c>
    </row>
    <row r="38" spans="1:11" x14ac:dyDescent="0.2">
      <c r="A38" s="3"/>
    </row>
    <row r="39" spans="1:11" x14ac:dyDescent="0.2">
      <c r="A39" s="3"/>
    </row>
    <row r="40" spans="1:11" x14ac:dyDescent="0.2">
      <c r="A40" s="3"/>
      <c r="B40" t="s">
        <v>113</v>
      </c>
      <c r="E40" t="s">
        <v>114</v>
      </c>
      <c r="H40" t="s">
        <v>115</v>
      </c>
    </row>
    <row r="41" spans="1:11" x14ac:dyDescent="0.2">
      <c r="A41" s="3"/>
      <c r="B41" s="17">
        <f>B32-K32</f>
        <v>0.35714285714285676</v>
      </c>
      <c r="E41" s="17">
        <f>E32-K32</f>
        <v>-0.47619047619047628</v>
      </c>
      <c r="H41" s="17">
        <f>H32-K32</f>
        <v>0.35714285714285676</v>
      </c>
    </row>
    <row r="42" spans="1:11" x14ac:dyDescent="0.2">
      <c r="A42" s="3"/>
      <c r="B42" s="17">
        <f>B33-K33</f>
        <v>1.8571428571428568</v>
      </c>
      <c r="E42" s="17">
        <f>E33-K33</f>
        <v>0.1904761904761898</v>
      </c>
      <c r="H42" s="17">
        <f>H33-K33</f>
        <v>-2.1428571428571432</v>
      </c>
    </row>
    <row r="43" spans="1:11" x14ac:dyDescent="0.2">
      <c r="A43" s="3"/>
    </row>
    <row r="44" spans="1:11" x14ac:dyDescent="0.2">
      <c r="A44" s="3"/>
      <c r="B44" t="s">
        <v>31</v>
      </c>
      <c r="C44">
        <v>2</v>
      </c>
      <c r="E44" t="s">
        <v>32</v>
      </c>
      <c r="F44">
        <v>3</v>
      </c>
      <c r="H44" t="s">
        <v>33</v>
      </c>
      <c r="I44">
        <v>2</v>
      </c>
    </row>
    <row r="45" spans="1:11" x14ac:dyDescent="0.2">
      <c r="A45" s="3"/>
    </row>
    <row r="46" spans="1:11" x14ac:dyDescent="0.2">
      <c r="A46" s="3"/>
      <c r="B46" s="4">
        <f t="array" ref="B46:C47">C44*MMULT(B41:B42,TRANSPOSE(B41:B42))</f>
        <v>0.25510204081632598</v>
      </c>
      <c r="C46" s="4">
        <v>1.3265306122448963</v>
      </c>
      <c r="D46" s="19" t="s">
        <v>59</v>
      </c>
      <c r="E46" s="4">
        <f t="array" ref="E46:F47">F44*MMULT(E41:E42,TRANSPOSE(E41:E42))</f>
        <v>0.68027210884353762</v>
      </c>
      <c r="F46" s="4">
        <v>-0.27210884353741405</v>
      </c>
      <c r="G46" s="19" t="s">
        <v>59</v>
      </c>
      <c r="H46" s="4">
        <f t="array" ref="H46:I47">I44*MMULT(H41:H42,TRANSPOSE(H41:H42))</f>
        <v>0.25510204081632598</v>
      </c>
      <c r="I46" s="4">
        <v>-1.5306122448979578</v>
      </c>
    </row>
    <row r="47" spans="1:11" x14ac:dyDescent="0.2">
      <c r="A47" s="3"/>
      <c r="B47" s="4">
        <v>1.3265306122448963</v>
      </c>
      <c r="C47" s="4">
        <v>6.8979591836734668</v>
      </c>
      <c r="E47" s="4">
        <v>-0.27210884353741405</v>
      </c>
      <c r="F47" s="4">
        <v>0.10884353741496522</v>
      </c>
      <c r="H47" s="4">
        <v>-1.5306122448979578</v>
      </c>
      <c r="I47" s="4">
        <v>9.1836734693877577</v>
      </c>
    </row>
    <row r="48" spans="1:11" x14ac:dyDescent="0.2">
      <c r="A48" s="3"/>
    </row>
    <row r="49" spans="1:13" x14ac:dyDescent="0.2">
      <c r="A49" t="s">
        <v>58</v>
      </c>
      <c r="B49" s="32">
        <f>B46+E46+H46</f>
        <v>1.1904761904761896</v>
      </c>
      <c r="C49" s="32">
        <f>C46+F46+I46</f>
        <v>-0.47619047619047561</v>
      </c>
      <c r="E49" t="s">
        <v>94</v>
      </c>
      <c r="F49" s="22">
        <f>MDETERM(B49:C50)</f>
        <v>19.047619047619033</v>
      </c>
    </row>
    <row r="50" spans="1:13" x14ac:dyDescent="0.2">
      <c r="A50" s="3"/>
      <c r="B50" s="32">
        <f>B47+E47+H47</f>
        <v>-0.47619047619047561</v>
      </c>
      <c r="C50" s="32">
        <f>C47+F47+I47</f>
        <v>16.19047619047619</v>
      </c>
    </row>
    <row r="51" spans="1:13" x14ac:dyDescent="0.2">
      <c r="A51" s="3"/>
    </row>
    <row r="52" spans="1:13" x14ac:dyDescent="0.2">
      <c r="A52" s="3" t="s">
        <v>83</v>
      </c>
    </row>
    <row r="54" spans="1:13" x14ac:dyDescent="0.2">
      <c r="A54" s="3"/>
    </row>
    <row r="55" spans="1:13" x14ac:dyDescent="0.2">
      <c r="A55" s="3"/>
      <c r="C55" s="24" t="s">
        <v>7</v>
      </c>
      <c r="D55" s="24"/>
      <c r="E55" s="33" t="s">
        <v>16</v>
      </c>
      <c r="F55" s="33"/>
      <c r="G55" s="33"/>
      <c r="H55" s="24" t="s">
        <v>22</v>
      </c>
      <c r="I55" s="24"/>
    </row>
    <row r="56" spans="1:13" x14ac:dyDescent="0.2">
      <c r="A56" s="3"/>
      <c r="B56" t="s">
        <v>3</v>
      </c>
      <c r="C56" s="2">
        <v>6</v>
      </c>
      <c r="D56" s="2">
        <v>5</v>
      </c>
      <c r="E56" s="34">
        <v>4</v>
      </c>
      <c r="F56" s="34">
        <v>6</v>
      </c>
      <c r="G56" s="34">
        <v>4</v>
      </c>
      <c r="H56" s="2">
        <v>5</v>
      </c>
      <c r="I56" s="2">
        <v>6</v>
      </c>
    </row>
    <row r="57" spans="1:13" x14ac:dyDescent="0.2">
      <c r="A57" s="3"/>
      <c r="B57" t="s">
        <v>4</v>
      </c>
      <c r="C57" s="2">
        <v>7</v>
      </c>
      <c r="D57" s="2">
        <v>9</v>
      </c>
      <c r="E57" s="34">
        <v>6</v>
      </c>
      <c r="F57" s="34">
        <v>6</v>
      </c>
      <c r="G57" s="34">
        <v>7</v>
      </c>
      <c r="H57" s="2">
        <v>4</v>
      </c>
      <c r="I57" s="2">
        <v>4</v>
      </c>
    </row>
    <row r="58" spans="1:13" x14ac:dyDescent="0.2">
      <c r="A58" s="3"/>
      <c r="B58" s="26" t="s">
        <v>116</v>
      </c>
      <c r="C58" s="35">
        <f>C56-B32</f>
        <v>0.5</v>
      </c>
      <c r="D58" s="35">
        <f>D56-B32</f>
        <v>-0.5</v>
      </c>
      <c r="E58" s="36">
        <f>E56-E32</f>
        <v>-0.66666666666666696</v>
      </c>
      <c r="F58" s="36">
        <f>F56-E32</f>
        <v>1.333333333333333</v>
      </c>
      <c r="G58" s="36">
        <f>G56-E32</f>
        <v>-0.66666666666666696</v>
      </c>
      <c r="H58" s="35">
        <f>H56-H32</f>
        <v>-0.5</v>
      </c>
      <c r="I58" s="35">
        <f>I56-H32</f>
        <v>0.5</v>
      </c>
    </row>
    <row r="59" spans="1:13" x14ac:dyDescent="0.2">
      <c r="A59" s="3"/>
      <c r="B59" s="26"/>
      <c r="C59" s="35">
        <f>C57-B33</f>
        <v>-1</v>
      </c>
      <c r="D59" s="35">
        <f>D57-B33</f>
        <v>1</v>
      </c>
      <c r="E59" s="36">
        <f>E57-E33</f>
        <v>-0.33333333333333304</v>
      </c>
      <c r="F59" s="36">
        <f>F57-E33</f>
        <v>-0.33333333333333304</v>
      </c>
      <c r="G59" s="36">
        <f>G57-E33</f>
        <v>0.66666666666666696</v>
      </c>
      <c r="H59" s="35">
        <f>H57-H33</f>
        <v>0</v>
      </c>
      <c r="I59" s="35">
        <f>I57-H33</f>
        <v>0</v>
      </c>
    </row>
    <row r="60" spans="1:13" x14ac:dyDescent="0.2">
      <c r="A60" s="3"/>
    </row>
    <row r="61" spans="1:13" x14ac:dyDescent="0.2">
      <c r="A61" s="3"/>
      <c r="B61" s="4">
        <f t="array" ref="B61:C62">MMULT(C58:C59,TRANSPOSE(C58:C59))</f>
        <v>0.25</v>
      </c>
      <c r="C61" s="4">
        <v>-0.5</v>
      </c>
      <c r="D61" s="1" t="s">
        <v>59</v>
      </c>
      <c r="E61" s="4">
        <f t="array" ref="E61:F62">MMULT(D58:D59,TRANSPOSE(D58:D59))</f>
        <v>0.25</v>
      </c>
      <c r="F61" s="4">
        <v>-0.5</v>
      </c>
      <c r="G61" s="1" t="s">
        <v>59</v>
      </c>
      <c r="H61" s="18">
        <f t="array" ref="H61:I62">MMULT(E58:E59,TRANSPOSE(E58:E59))</f>
        <v>0.44444444444444486</v>
      </c>
      <c r="I61" s="18">
        <v>0.22222222222222213</v>
      </c>
      <c r="J61" s="1" t="s">
        <v>59</v>
      </c>
      <c r="K61" s="18">
        <f t="array" ref="K61:L62">MMULT(F58:F59,TRANSPOSE(F58:F59))</f>
        <v>1.777777777777777</v>
      </c>
      <c r="L61" s="18">
        <v>-0.44444444444444398</v>
      </c>
      <c r="M61" s="1" t="s">
        <v>59</v>
      </c>
    </row>
    <row r="62" spans="1:13" x14ac:dyDescent="0.2">
      <c r="A62" s="3"/>
      <c r="B62" s="4">
        <v>-0.5</v>
      </c>
      <c r="C62" s="4">
        <v>1</v>
      </c>
      <c r="E62" s="4">
        <v>-0.5</v>
      </c>
      <c r="F62" s="4">
        <v>1</v>
      </c>
      <c r="H62" s="18">
        <v>0.22222222222222213</v>
      </c>
      <c r="I62" s="18">
        <v>0.11111111111111091</v>
      </c>
      <c r="K62" s="18">
        <v>-0.44444444444444398</v>
      </c>
      <c r="L62" s="18">
        <v>0.11111111111111091</v>
      </c>
    </row>
    <row r="63" spans="1:13" x14ac:dyDescent="0.2">
      <c r="A63" s="3"/>
    </row>
    <row r="64" spans="1:13" x14ac:dyDescent="0.2">
      <c r="A64" s="3"/>
      <c r="B64" s="4">
        <f t="array" ref="B64:C65">MMULT(G58:G59,TRANSPOSE(G58:G59))</f>
        <v>0.44444444444444486</v>
      </c>
      <c r="C64" s="4">
        <v>-0.44444444444444486</v>
      </c>
      <c r="D64" s="1" t="s">
        <v>59</v>
      </c>
      <c r="E64" s="4">
        <f t="array" ref="E64:F65">MMULT(H58:H59,TRANSPOSE(H58:H59))</f>
        <v>0.25</v>
      </c>
      <c r="F64" s="4">
        <v>0</v>
      </c>
      <c r="G64" s="1" t="s">
        <v>59</v>
      </c>
      <c r="H64" s="4">
        <f t="array" ref="H64:I65">MMULT(I58:I59,TRANSPOSE(I58:I59))</f>
        <v>0.25</v>
      </c>
      <c r="I64" s="4">
        <v>0</v>
      </c>
    </row>
    <row r="65" spans="1:9" x14ac:dyDescent="0.2">
      <c r="A65" s="3"/>
      <c r="B65" s="4">
        <v>-0.44444444444444486</v>
      </c>
      <c r="C65" s="4">
        <v>0.44444444444444486</v>
      </c>
      <c r="E65" s="4">
        <v>0</v>
      </c>
      <c r="F65" s="4">
        <v>0</v>
      </c>
      <c r="H65" s="4">
        <v>0</v>
      </c>
      <c r="I65" s="4">
        <v>0</v>
      </c>
    </row>
    <row r="66" spans="1:9" x14ac:dyDescent="0.2">
      <c r="A66" s="3"/>
    </row>
    <row r="67" spans="1:9" x14ac:dyDescent="0.2">
      <c r="A67" t="s">
        <v>71</v>
      </c>
      <c r="B67" s="18">
        <f>B61+E61+H61+K61+B64+E64+H64</f>
        <v>3.666666666666667</v>
      </c>
      <c r="C67" s="18">
        <f>C61+F61+I61+L61+C64+F64+I64</f>
        <v>-1.6666666666666667</v>
      </c>
      <c r="E67" t="s">
        <v>93</v>
      </c>
      <c r="F67" s="22">
        <f>MDETERM(B67:C68)</f>
        <v>6.9999999999999982</v>
      </c>
    </row>
    <row r="68" spans="1:9" x14ac:dyDescent="0.2">
      <c r="A68" s="3"/>
      <c r="B68" s="18">
        <f>B62+E62+H62+K62+B65+E65+H65</f>
        <v>-1.6666666666666667</v>
      </c>
      <c r="C68" s="18">
        <f>C62+F62+I62+L62+C65+F65+I65</f>
        <v>2.6666666666666661</v>
      </c>
    </row>
    <row r="69" spans="1:9" x14ac:dyDescent="0.2">
      <c r="A69" s="3"/>
    </row>
    <row r="70" spans="1:9" x14ac:dyDescent="0.2">
      <c r="A70" s="3" t="s">
        <v>84</v>
      </c>
      <c r="B70" s="4">
        <f t="array" ref="B70:C71">B49:C50+B67:C68</f>
        <v>4.8571428571428568</v>
      </c>
      <c r="C70" s="4">
        <v>-2.1428571428571423</v>
      </c>
      <c r="E70" t="s">
        <v>15</v>
      </c>
      <c r="F70" s="22">
        <f>MDETERM(B70:C71)</f>
        <v>86.999999999999986</v>
      </c>
    </row>
    <row r="71" spans="1:9" x14ac:dyDescent="0.2">
      <c r="A71" s="3"/>
      <c r="B71" s="4">
        <v>-2.1428571428571423</v>
      </c>
      <c r="C71" s="4">
        <v>18.857142857142854</v>
      </c>
    </row>
    <row r="72" spans="1:9" x14ac:dyDescent="0.2">
      <c r="A72" s="3"/>
    </row>
    <row r="73" spans="1:9" x14ac:dyDescent="0.2">
      <c r="A73" s="14" t="s">
        <v>0</v>
      </c>
      <c r="B73" s="15"/>
      <c r="C73" s="15"/>
      <c r="D73" s="15"/>
    </row>
    <row r="74" spans="1:9" x14ac:dyDescent="0.2">
      <c r="A74" s="3" t="s">
        <v>6</v>
      </c>
    </row>
    <row r="75" spans="1:9" x14ac:dyDescent="0.2">
      <c r="A75" t="s">
        <v>8</v>
      </c>
      <c r="B75" t="s">
        <v>101</v>
      </c>
      <c r="G75" t="s">
        <v>9</v>
      </c>
    </row>
    <row r="76" spans="1:9" x14ac:dyDescent="0.2">
      <c r="A76" t="s">
        <v>11</v>
      </c>
      <c r="B76" t="s">
        <v>102</v>
      </c>
      <c r="G76" t="s">
        <v>12</v>
      </c>
    </row>
    <row r="78" spans="1:9" x14ac:dyDescent="0.2">
      <c r="A78" s="3" t="s">
        <v>82</v>
      </c>
      <c r="B78" s="4">
        <v>1.1904761904761896</v>
      </c>
      <c r="C78" s="4">
        <v>-0.47619047619047561</v>
      </c>
      <c r="E78" t="s">
        <v>94</v>
      </c>
      <c r="F78" s="22">
        <v>19.047619047619033</v>
      </c>
    </row>
    <row r="79" spans="1:9" x14ac:dyDescent="0.2">
      <c r="A79" s="3"/>
      <c r="B79" s="4">
        <v>-0.47619047619047561</v>
      </c>
      <c r="C79" s="4">
        <v>16.19047619047619</v>
      </c>
    </row>
    <row r="81" spans="1:6" x14ac:dyDescent="0.2">
      <c r="A81" s="3" t="s">
        <v>83</v>
      </c>
      <c r="B81" s="18">
        <v>3.666666666666667</v>
      </c>
      <c r="C81" s="18">
        <v>-1.6666666666666667</v>
      </c>
      <c r="E81" t="s">
        <v>93</v>
      </c>
      <c r="F81" s="22">
        <v>6.9999999999999982</v>
      </c>
    </row>
    <row r="82" spans="1:6" x14ac:dyDescent="0.2">
      <c r="A82" s="3"/>
      <c r="B82" s="18">
        <v>-1.6666666666666667</v>
      </c>
      <c r="C82" s="18">
        <v>2.6666666666666661</v>
      </c>
    </row>
    <row r="83" spans="1:6" x14ac:dyDescent="0.2">
      <c r="A83" s="3"/>
    </row>
    <row r="84" spans="1:6" x14ac:dyDescent="0.2">
      <c r="A84" s="3" t="s">
        <v>84</v>
      </c>
      <c r="B84" s="4">
        <v>4.8571428571428568</v>
      </c>
      <c r="C84" s="4">
        <v>-2.1428571428571423</v>
      </c>
      <c r="E84" t="s">
        <v>15</v>
      </c>
      <c r="F84" s="22">
        <v>86.999999999999986</v>
      </c>
    </row>
    <row r="85" spans="1:6" x14ac:dyDescent="0.2">
      <c r="A85" s="3"/>
      <c r="B85" s="4">
        <v>-2.1428571428571423</v>
      </c>
      <c r="C85" s="4">
        <v>18.857142857142854</v>
      </c>
    </row>
    <row r="87" spans="1:6" x14ac:dyDescent="0.2">
      <c r="A87" s="3" t="s">
        <v>17</v>
      </c>
    </row>
    <row r="88" spans="1:6" x14ac:dyDescent="0.2">
      <c r="A88" s="4" t="s">
        <v>18</v>
      </c>
      <c r="B88" s="4" t="s">
        <v>19</v>
      </c>
      <c r="C88" s="4" t="s">
        <v>20</v>
      </c>
      <c r="D88" s="4"/>
    </row>
    <row r="89" spans="1:6" x14ac:dyDescent="0.2">
      <c r="A89" s="25" t="s">
        <v>58</v>
      </c>
      <c r="B89" s="25">
        <f>B20-1</f>
        <v>2</v>
      </c>
      <c r="C89" s="4">
        <v>1.19047619047618</v>
      </c>
      <c r="D89" s="4">
        <v>-0.47619047619045302</v>
      </c>
    </row>
    <row r="90" spans="1:6" x14ac:dyDescent="0.2">
      <c r="A90" s="25"/>
      <c r="B90" s="25"/>
      <c r="C90" s="4">
        <v>-0.47619047619045318</v>
      </c>
      <c r="D90" s="4">
        <v>16.190476190476147</v>
      </c>
    </row>
    <row r="91" spans="1:6" x14ac:dyDescent="0.2">
      <c r="A91" s="25" t="s">
        <v>71</v>
      </c>
      <c r="B91" s="25">
        <f>G3-B20</f>
        <v>4</v>
      </c>
      <c r="C91" s="4">
        <v>3.6666666666666856</v>
      </c>
      <c r="D91" s="4">
        <v>-1.6666666666666856</v>
      </c>
    </row>
    <row r="92" spans="1:6" x14ac:dyDescent="0.2">
      <c r="A92" s="25"/>
      <c r="B92" s="25"/>
      <c r="C92" s="4">
        <v>-1.6666666666666856</v>
      </c>
      <c r="D92" s="4">
        <v>2.6666666666666856</v>
      </c>
    </row>
    <row r="93" spans="1:6" x14ac:dyDescent="0.2">
      <c r="A93" s="25" t="s">
        <v>23</v>
      </c>
      <c r="B93" s="25">
        <f>G3-1</f>
        <v>6</v>
      </c>
      <c r="C93" s="4">
        <v>4.8571428571428612</v>
      </c>
      <c r="D93" s="4">
        <v>-2.1428571428571388</v>
      </c>
    </row>
    <row r="94" spans="1:6" x14ac:dyDescent="0.2">
      <c r="A94" s="25"/>
      <c r="B94" s="25"/>
      <c r="C94" s="4">
        <v>-2.1428571428571388</v>
      </c>
      <c r="D94" s="4">
        <v>18.857142857142833</v>
      </c>
    </row>
    <row r="96" spans="1:6" x14ac:dyDescent="0.2">
      <c r="A96" s="3" t="s">
        <v>25</v>
      </c>
    </row>
    <row r="97" spans="1:6" x14ac:dyDescent="0.2">
      <c r="A97" s="3" t="s">
        <v>26</v>
      </c>
      <c r="B97" t="s">
        <v>80</v>
      </c>
    </row>
    <row r="98" spans="1:6" x14ac:dyDescent="0.2">
      <c r="A98" s="3"/>
      <c r="B98">
        <f>F81/F84</f>
        <v>8.0459770114942528E-2</v>
      </c>
    </row>
    <row r="99" spans="1:6" x14ac:dyDescent="0.2">
      <c r="A99" s="3" t="s">
        <v>29</v>
      </c>
      <c r="B99" t="s">
        <v>103</v>
      </c>
    </row>
    <row r="100" spans="1:6" x14ac:dyDescent="0.2">
      <c r="A100" s="3"/>
      <c r="B100">
        <f>(G3-G4-2)/G4</f>
        <v>1.5</v>
      </c>
      <c r="C100" s="1" t="s">
        <v>117</v>
      </c>
      <c r="D100">
        <f>(1-SQRT(B98))/SQRT(B98)</f>
        <v>2.5254179083580195</v>
      </c>
      <c r="E100" s="1" t="s">
        <v>118</v>
      </c>
      <c r="F100" s="3">
        <f>B100*D100</f>
        <v>3.7881268625370295</v>
      </c>
    </row>
    <row r="101" spans="1:6" x14ac:dyDescent="0.2">
      <c r="A101" s="3" t="s">
        <v>30</v>
      </c>
      <c r="B101" t="s">
        <v>104</v>
      </c>
    </row>
    <row r="102" spans="1:6" x14ac:dyDescent="0.2">
      <c r="B102">
        <f>_xlfn.F.INV.RT(G5,2*G4,2*(G3-G4-2))</f>
        <v>4.5336769502752441</v>
      </c>
    </row>
    <row r="104" spans="1:6" x14ac:dyDescent="0.2">
      <c r="A104" t="s">
        <v>34</v>
      </c>
    </row>
    <row r="105" spans="1:6" x14ac:dyDescent="0.2">
      <c r="A105" s="3" t="s">
        <v>35</v>
      </c>
      <c r="B105" s="3"/>
    </row>
    <row r="106" spans="1:6" x14ac:dyDescent="0.2">
      <c r="A106" t="s">
        <v>37</v>
      </c>
    </row>
    <row r="107" spans="1:6" x14ac:dyDescent="0.2">
      <c r="A107" t="s">
        <v>39</v>
      </c>
    </row>
    <row r="108" spans="1:6" x14ac:dyDescent="0.2">
      <c r="A108" t="s">
        <v>41</v>
      </c>
    </row>
  </sheetData>
  <mergeCells count="17">
    <mergeCell ref="A12:B12"/>
    <mergeCell ref="A13:B13"/>
    <mergeCell ref="A89:A90"/>
    <mergeCell ref="B89:B90"/>
    <mergeCell ref="A91:A92"/>
    <mergeCell ref="B91:B92"/>
    <mergeCell ref="A3:A4"/>
    <mergeCell ref="A5:B5"/>
    <mergeCell ref="A6:A8"/>
    <mergeCell ref="A9:B9"/>
    <mergeCell ref="A10:A11"/>
    <mergeCell ref="C55:D55"/>
    <mergeCell ref="E55:G55"/>
    <mergeCell ref="H55:I55"/>
    <mergeCell ref="A93:A94"/>
    <mergeCell ref="B93:B94"/>
    <mergeCell ref="B58:B5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34"/>
  <sheetViews>
    <sheetView topLeftCell="A13" zoomScale="125" zoomScaleNormal="160" workbookViewId="0">
      <selection activeCell="E36" sqref="E36"/>
    </sheetView>
  </sheetViews>
  <sheetFormatPr baseColWidth="10" defaultColWidth="8.83203125" defaultRowHeight="15" x14ac:dyDescent="0.2"/>
  <cols>
    <col min="1" max="1" width="11.5" customWidth="1"/>
    <col min="4" max="4" width="11.1640625" customWidth="1"/>
  </cols>
  <sheetData>
    <row r="2" spans="1:6" x14ac:dyDescent="0.2">
      <c r="A2" s="3" t="s">
        <v>89</v>
      </c>
      <c r="B2">
        <v>4</v>
      </c>
    </row>
    <row r="3" spans="1:6" x14ac:dyDescent="0.2">
      <c r="A3" s="3" t="s">
        <v>10</v>
      </c>
      <c r="B3">
        <v>2</v>
      </c>
    </row>
    <row r="4" spans="1:6" x14ac:dyDescent="0.2">
      <c r="A4" s="3" t="s">
        <v>90</v>
      </c>
      <c r="B4">
        <v>2</v>
      </c>
    </row>
    <row r="5" spans="1:6" x14ac:dyDescent="0.2">
      <c r="A5" s="3"/>
    </row>
    <row r="6" spans="1:6" x14ac:dyDescent="0.2">
      <c r="A6" s="3"/>
    </row>
    <row r="7" spans="1:6" x14ac:dyDescent="0.2">
      <c r="A7" s="3" t="s">
        <v>1</v>
      </c>
      <c r="B7" s="4">
        <v>12</v>
      </c>
      <c r="C7" s="4">
        <f>B8</f>
        <v>-67</v>
      </c>
      <c r="E7" t="s">
        <v>87</v>
      </c>
      <c r="F7">
        <f>MDETERM(B7:C8)</f>
        <v>-4105</v>
      </c>
    </row>
    <row r="8" spans="1:6" x14ac:dyDescent="0.2">
      <c r="A8" s="3"/>
      <c r="B8" s="4">
        <v>-67</v>
      </c>
      <c r="C8" s="4">
        <v>32</v>
      </c>
    </row>
    <row r="9" spans="1:6" x14ac:dyDescent="0.2">
      <c r="A9" s="3"/>
    </row>
    <row r="10" spans="1:6" x14ac:dyDescent="0.2">
      <c r="A10" s="3" t="s">
        <v>85</v>
      </c>
      <c r="B10" s="4">
        <v>86</v>
      </c>
      <c r="C10" s="4">
        <f>B11</f>
        <v>56</v>
      </c>
      <c r="E10" t="s">
        <v>87</v>
      </c>
      <c r="F10">
        <f>MDETERM(B10:C11)</f>
        <v>3314</v>
      </c>
    </row>
    <row r="11" spans="1:6" x14ac:dyDescent="0.2">
      <c r="A11" s="3"/>
      <c r="B11" s="4">
        <v>56</v>
      </c>
      <c r="C11" s="4">
        <v>75</v>
      </c>
    </row>
    <row r="12" spans="1:6" x14ac:dyDescent="0.2">
      <c r="A12" s="3"/>
    </row>
    <row r="13" spans="1:6" x14ac:dyDescent="0.2">
      <c r="A13" s="3" t="s">
        <v>86</v>
      </c>
      <c r="B13" s="4">
        <v>13</v>
      </c>
      <c r="C13" s="4">
        <v>28</v>
      </c>
      <c r="E13" t="s">
        <v>87</v>
      </c>
      <c r="F13">
        <f>MDETERM(B13:C14)</f>
        <v>139.00000000000003</v>
      </c>
    </row>
    <row r="14" spans="1:6" x14ac:dyDescent="0.2">
      <c r="A14" s="3"/>
      <c r="B14" s="4">
        <v>28</v>
      </c>
      <c r="C14" s="4">
        <v>71</v>
      </c>
    </row>
    <row r="15" spans="1:6" x14ac:dyDescent="0.2">
      <c r="A15" s="3"/>
    </row>
    <row r="16" spans="1:6" x14ac:dyDescent="0.2">
      <c r="A16" s="3" t="s">
        <v>13</v>
      </c>
      <c r="B16" s="4">
        <f>B7+B10+B13</f>
        <v>111</v>
      </c>
      <c r="C16" s="4">
        <f>C7+C10+C13</f>
        <v>17</v>
      </c>
      <c r="E16" t="s">
        <v>87</v>
      </c>
      <c r="F16">
        <f>MDETERM(B16:C17)</f>
        <v>19469</v>
      </c>
    </row>
    <row r="17" spans="1:8" x14ac:dyDescent="0.2">
      <c r="A17" s="3"/>
      <c r="B17" s="4">
        <f>B8+B11+B14</f>
        <v>17</v>
      </c>
      <c r="C17" s="4">
        <f>C8+C11+C14</f>
        <v>178</v>
      </c>
    </row>
    <row r="18" spans="1:8" x14ac:dyDescent="0.2">
      <c r="A18" s="3"/>
    </row>
    <row r="19" spans="1:8" x14ac:dyDescent="0.2">
      <c r="A19" s="3" t="s">
        <v>88</v>
      </c>
      <c r="D19" t="s">
        <v>119</v>
      </c>
      <c r="E19" s="4">
        <f t="array" ref="E19:F20">B7:C8+B13:C14</f>
        <v>25</v>
      </c>
      <c r="F19" s="4">
        <v>-39</v>
      </c>
      <c r="G19" t="s">
        <v>87</v>
      </c>
      <c r="H19">
        <f>MDETERM(E19:F20)</f>
        <v>1054.0000000000005</v>
      </c>
    </row>
    <row r="20" spans="1:8" x14ac:dyDescent="0.2">
      <c r="A20" s="3"/>
      <c r="E20" s="4">
        <v>-39</v>
      </c>
      <c r="F20" s="4">
        <v>103</v>
      </c>
    </row>
    <row r="21" spans="1:8" x14ac:dyDescent="0.2">
      <c r="A21" s="3"/>
    </row>
    <row r="22" spans="1:8" x14ac:dyDescent="0.2">
      <c r="A22" s="3"/>
      <c r="B22" s="38">
        <f>F13/H19</f>
        <v>0.13187855787476277</v>
      </c>
    </row>
    <row r="23" spans="1:8" x14ac:dyDescent="0.2">
      <c r="A23" s="3"/>
    </row>
    <row r="24" spans="1:8" x14ac:dyDescent="0.2">
      <c r="A24" s="3"/>
    </row>
    <row r="25" spans="1:8" x14ac:dyDescent="0.2">
      <c r="A25" s="3"/>
    </row>
    <row r="26" spans="1:8" x14ac:dyDescent="0.2">
      <c r="A26" s="3"/>
    </row>
    <row r="27" spans="1:8" x14ac:dyDescent="0.2">
      <c r="A27" s="3" t="s">
        <v>29</v>
      </c>
      <c r="B27">
        <f>(1-SQRT(B22))/SQRT(B22)</f>
        <v>1.7536764176187518</v>
      </c>
      <c r="C27" s="19" t="s">
        <v>117</v>
      </c>
      <c r="D27">
        <f>(B2-B3-1)/(B3-1)</f>
        <v>1</v>
      </c>
      <c r="E27" s="19" t="s">
        <v>118</v>
      </c>
      <c r="F27" s="38">
        <f>B27*D27</f>
        <v>1.7536764176187518</v>
      </c>
    </row>
    <row r="28" spans="1:8" x14ac:dyDescent="0.2">
      <c r="A28" s="3"/>
    </row>
    <row r="29" spans="1:8" x14ac:dyDescent="0.2">
      <c r="A29" s="3" t="s">
        <v>30</v>
      </c>
      <c r="B29">
        <f>_xlfn.F.INV.RT(0.05,2,2)</f>
        <v>18.999999999999996</v>
      </c>
    </row>
    <row r="30" spans="1:8" x14ac:dyDescent="0.2">
      <c r="A30" s="3"/>
    </row>
    <row r="31" spans="1:8" ht="16" x14ac:dyDescent="0.2">
      <c r="A31" s="20" t="s">
        <v>105</v>
      </c>
    </row>
    <row r="32" spans="1:8" x14ac:dyDescent="0.2">
      <c r="A32" s="21" t="s">
        <v>106</v>
      </c>
    </row>
    <row r="33" spans="1:1" x14ac:dyDescent="0.2">
      <c r="A33" s="21" t="s">
        <v>91</v>
      </c>
    </row>
    <row r="34" spans="1:1" x14ac:dyDescent="0.2">
      <c r="A34" s="21" t="s">
        <v>92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9EAD4-10F1-4D44-990C-AC32AB569D8B}">
  <dimension ref="A2:H30"/>
  <sheetViews>
    <sheetView workbookViewId="0">
      <selection activeCell="I16" sqref="I16"/>
    </sheetView>
  </sheetViews>
  <sheetFormatPr baseColWidth="10" defaultColWidth="8.83203125" defaultRowHeight="15" x14ac:dyDescent="0.2"/>
  <cols>
    <col min="1" max="1" width="11.5" customWidth="1"/>
    <col min="4" max="4" width="11.1640625" customWidth="1"/>
  </cols>
  <sheetData>
    <row r="2" spans="1:6" x14ac:dyDescent="0.2">
      <c r="A2" s="3" t="s">
        <v>89</v>
      </c>
      <c r="B2">
        <f>B3*B4</f>
        <v>12</v>
      </c>
    </row>
    <row r="3" spans="1:6" x14ac:dyDescent="0.2">
      <c r="A3" s="3" t="s">
        <v>10</v>
      </c>
      <c r="B3">
        <v>4</v>
      </c>
    </row>
    <row r="4" spans="1:6" x14ac:dyDescent="0.2">
      <c r="A4" s="3" t="s">
        <v>90</v>
      </c>
      <c r="B4">
        <v>3</v>
      </c>
    </row>
    <row r="5" spans="1:6" x14ac:dyDescent="0.2">
      <c r="A5" s="3"/>
    </row>
    <row r="6" spans="1:6" x14ac:dyDescent="0.2">
      <c r="A6" s="3"/>
    </row>
    <row r="7" spans="1:6" x14ac:dyDescent="0.2">
      <c r="A7" s="3" t="s">
        <v>1</v>
      </c>
      <c r="B7" s="4">
        <v>12496.8</v>
      </c>
      <c r="C7" s="4">
        <f>B8</f>
        <v>-6786.8</v>
      </c>
      <c r="E7" t="s">
        <v>87</v>
      </c>
      <c r="F7">
        <f>MDETERM(B7:C8)</f>
        <v>366146293.75999999</v>
      </c>
    </row>
    <row r="8" spans="1:6" x14ac:dyDescent="0.2">
      <c r="A8" s="3"/>
      <c r="B8" s="4">
        <v>-6786.8</v>
      </c>
      <c r="C8" s="4">
        <v>32985</v>
      </c>
    </row>
    <row r="9" spans="1:6" x14ac:dyDescent="0.2">
      <c r="A9" s="3"/>
    </row>
    <row r="10" spans="1:6" x14ac:dyDescent="0.2">
      <c r="A10" s="3" t="s">
        <v>85</v>
      </c>
      <c r="B10" s="4">
        <v>86045.8</v>
      </c>
      <c r="C10" s="4">
        <f>B11</f>
        <v>56073.599999999999</v>
      </c>
      <c r="E10" t="s">
        <v>87</v>
      </c>
      <c r="F10">
        <f>MDETERM(B10:C11)</f>
        <v>3381593923.7400002</v>
      </c>
    </row>
    <row r="11" spans="1:6" x14ac:dyDescent="0.2">
      <c r="A11" s="3"/>
      <c r="B11" s="4">
        <v>56073.599999999999</v>
      </c>
      <c r="C11" s="4">
        <v>75841.5</v>
      </c>
    </row>
    <row r="12" spans="1:6" x14ac:dyDescent="0.2">
      <c r="A12" s="3"/>
    </row>
    <row r="13" spans="1:6" x14ac:dyDescent="0.2">
      <c r="A13" s="3" t="s">
        <v>86</v>
      </c>
      <c r="B13" s="4">
        <v>136792.6</v>
      </c>
      <c r="C13" s="4">
        <f>B14</f>
        <v>58549</v>
      </c>
      <c r="E13" t="s">
        <v>87</v>
      </c>
      <c r="F13">
        <f>MDETERM(B13:C14)</f>
        <v>6352152007.8600006</v>
      </c>
    </row>
    <row r="14" spans="1:6" x14ac:dyDescent="0.2">
      <c r="A14" s="3"/>
      <c r="B14" s="4">
        <v>58549</v>
      </c>
      <c r="C14" s="4">
        <v>71496.100000000006</v>
      </c>
    </row>
    <row r="15" spans="1:6" x14ac:dyDescent="0.2">
      <c r="A15" s="3"/>
    </row>
    <row r="16" spans="1:6" x14ac:dyDescent="0.2">
      <c r="A16" s="3" t="s">
        <v>13</v>
      </c>
      <c r="B16" s="4">
        <f>B7+B10+B13</f>
        <v>235335.2</v>
      </c>
      <c r="C16" s="4">
        <f>C7+C10+C13</f>
        <v>107835.79999999999</v>
      </c>
      <c r="E16" t="s">
        <v>87</v>
      </c>
      <c r="F16">
        <f>MDETERM(B16:C17)</f>
        <v>30807695373.880005</v>
      </c>
    </row>
    <row r="17" spans="1:8" x14ac:dyDescent="0.2">
      <c r="A17" s="3"/>
      <c r="B17" s="4">
        <f>B8+B11+B14</f>
        <v>107835.79999999999</v>
      </c>
      <c r="C17" s="4">
        <f>C8+C11+C14</f>
        <v>180322.6</v>
      </c>
    </row>
    <row r="18" spans="1:8" x14ac:dyDescent="0.2">
      <c r="A18" s="3"/>
    </row>
    <row r="19" spans="1:8" x14ac:dyDescent="0.2">
      <c r="A19" s="3" t="s">
        <v>88</v>
      </c>
      <c r="D19" t="s">
        <v>119</v>
      </c>
      <c r="E19" s="4">
        <f t="array" ref="E19:F20">B7:C8+B13:C14</f>
        <v>149289.4</v>
      </c>
      <c r="F19" s="4">
        <v>51762.2</v>
      </c>
      <c r="G19" t="s">
        <v>87</v>
      </c>
      <c r="H19">
        <f>MDETERM(E19:F20)</f>
        <v>12918595381.500002</v>
      </c>
    </row>
    <row r="20" spans="1:8" x14ac:dyDescent="0.2">
      <c r="A20" s="3"/>
      <c r="E20" s="4">
        <v>51762.2</v>
      </c>
      <c r="F20" s="4">
        <v>104481.1</v>
      </c>
    </row>
    <row r="21" spans="1:8" x14ac:dyDescent="0.2">
      <c r="A21" s="3"/>
    </row>
    <row r="22" spans="1:8" x14ac:dyDescent="0.2">
      <c r="A22" s="3" t="s">
        <v>26</v>
      </c>
      <c r="B22" s="38">
        <f>F13/H19</f>
        <v>0.49170608880254602</v>
      </c>
      <c r="D22" s="3"/>
    </row>
    <row r="23" spans="1:8" x14ac:dyDescent="0.2">
      <c r="A23" s="3"/>
    </row>
    <row r="24" spans="1:8" x14ac:dyDescent="0.2">
      <c r="A24" s="3"/>
    </row>
    <row r="25" spans="1:8" x14ac:dyDescent="0.2">
      <c r="A25" s="39" t="s">
        <v>120</v>
      </c>
      <c r="B25" s="3">
        <v>0.11600000000000001</v>
      </c>
    </row>
    <row r="26" spans="1:8" x14ac:dyDescent="0.2">
      <c r="A26" s="39"/>
    </row>
    <row r="27" spans="1:8" ht="16" x14ac:dyDescent="0.2">
      <c r="A27" s="20" t="s">
        <v>107</v>
      </c>
    </row>
    <row r="28" spans="1:8" x14ac:dyDescent="0.2">
      <c r="A28" s="21" t="s">
        <v>106</v>
      </c>
    </row>
    <row r="29" spans="1:8" x14ac:dyDescent="0.2">
      <c r="A29" s="21" t="s">
        <v>108</v>
      </c>
    </row>
    <row r="30" spans="1:8" x14ac:dyDescent="0.2">
      <c r="A30" s="21" t="s">
        <v>92</v>
      </c>
    </row>
  </sheetData>
  <mergeCells count="1">
    <mergeCell ref="A25:A2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
  <sheetViews>
    <sheetView tabSelected="1" topLeftCell="A69" workbookViewId="0">
      <selection activeCell="G87" sqref="G87"/>
    </sheetView>
  </sheetViews>
  <sheetFormatPr baseColWidth="10" defaultColWidth="8.83203125" defaultRowHeight="15" x14ac:dyDescent="0.2"/>
  <cols>
    <col min="1" max="1" width="14.5" bestFit="1" customWidth="1"/>
    <col min="2" max="2" width="10.83203125" customWidth="1"/>
    <col min="4" max="4" width="12" bestFit="1" customWidth="1"/>
    <col min="7" max="7" width="12" bestFit="1" customWidth="1"/>
    <col min="9" max="9" width="9.83203125" customWidth="1"/>
  </cols>
  <sheetData>
    <row r="1" spans="1:14" ht="15.75" customHeight="1" x14ac:dyDescent="0.2">
      <c r="A1" s="28" t="s">
        <v>44</v>
      </c>
      <c r="B1" s="28"/>
      <c r="C1" s="28"/>
      <c r="D1" s="28"/>
      <c r="E1" s="28"/>
      <c r="F1" s="28"/>
      <c r="G1" s="28"/>
      <c r="H1" s="28"/>
      <c r="I1" s="28"/>
      <c r="J1" s="28"/>
      <c r="K1" s="28"/>
      <c r="L1" s="28"/>
    </row>
    <row r="2" spans="1:14" x14ac:dyDescent="0.2">
      <c r="A2" s="28"/>
      <c r="B2" s="28"/>
      <c r="C2" s="28"/>
      <c r="D2" s="28"/>
      <c r="E2" s="28"/>
      <c r="F2" s="28"/>
      <c r="G2" s="28"/>
      <c r="H2" s="28"/>
      <c r="I2" s="28"/>
      <c r="J2" s="28"/>
      <c r="K2" s="28"/>
      <c r="L2" s="28"/>
    </row>
    <row r="3" spans="1:14" x14ac:dyDescent="0.2">
      <c r="A3" s="28"/>
      <c r="B3" s="28"/>
      <c r="C3" s="28"/>
      <c r="D3" s="28"/>
      <c r="E3" s="28"/>
      <c r="F3" s="28"/>
      <c r="G3" s="28"/>
      <c r="H3" s="28"/>
      <c r="I3" s="28"/>
      <c r="J3" s="28"/>
      <c r="K3" s="28"/>
      <c r="L3" s="28"/>
    </row>
    <row r="4" spans="1:14" x14ac:dyDescent="0.2">
      <c r="A4" s="28"/>
      <c r="B4" s="28"/>
      <c r="C4" s="28"/>
      <c r="D4" s="28"/>
      <c r="E4" s="28"/>
      <c r="F4" s="28"/>
      <c r="G4" s="28"/>
      <c r="H4" s="28"/>
      <c r="I4" s="28"/>
      <c r="J4" s="28"/>
      <c r="K4" s="28"/>
      <c r="L4" s="28"/>
    </row>
    <row r="5" spans="1:14" x14ac:dyDescent="0.2">
      <c r="A5" s="28"/>
      <c r="B5" s="28"/>
      <c r="C5" s="28"/>
      <c r="D5" s="28"/>
      <c r="E5" s="28"/>
      <c r="F5" s="28"/>
      <c r="G5" s="28"/>
      <c r="H5" s="28"/>
      <c r="I5" s="28"/>
      <c r="J5" s="28"/>
      <c r="K5" s="28"/>
      <c r="L5" s="28"/>
    </row>
    <row r="6" spans="1:14" x14ac:dyDescent="0.2">
      <c r="A6" s="28"/>
      <c r="B6" s="28"/>
      <c r="C6" s="28"/>
      <c r="D6" s="28"/>
      <c r="E6" s="28"/>
      <c r="F6" s="28"/>
      <c r="G6" s="28"/>
      <c r="H6" s="28"/>
      <c r="I6" s="28"/>
      <c r="J6" s="28"/>
      <c r="K6" s="28"/>
      <c r="L6" s="28"/>
    </row>
    <row r="7" spans="1:14" x14ac:dyDescent="0.2">
      <c r="A7" s="28"/>
      <c r="B7" s="28"/>
      <c r="C7" s="28"/>
      <c r="D7" s="28"/>
      <c r="E7" s="28"/>
      <c r="F7" s="28"/>
      <c r="G7" s="28"/>
      <c r="H7" s="28"/>
      <c r="I7" s="28"/>
      <c r="J7" s="28"/>
      <c r="K7" s="28"/>
      <c r="L7" s="28"/>
    </row>
    <row r="8" spans="1:14" x14ac:dyDescent="0.2">
      <c r="A8" s="28"/>
      <c r="B8" s="28"/>
      <c r="C8" s="28"/>
      <c r="D8" s="28"/>
      <c r="E8" s="28"/>
      <c r="F8" s="28"/>
      <c r="G8" s="28"/>
      <c r="H8" s="28"/>
      <c r="I8" s="28"/>
      <c r="J8" s="28"/>
      <c r="K8" s="28"/>
      <c r="L8" s="28"/>
    </row>
    <row r="9" spans="1:14" ht="16" thickBot="1" x14ac:dyDescent="0.25"/>
    <row r="10" spans="1:14" ht="18" thickBot="1" x14ac:dyDescent="0.25">
      <c r="A10" s="5" t="s">
        <v>45</v>
      </c>
      <c r="B10" s="6" t="s">
        <v>21</v>
      </c>
      <c r="C10" s="6" t="s">
        <v>46</v>
      </c>
      <c r="D10" s="6" t="s">
        <v>47</v>
      </c>
      <c r="E10" s="7"/>
      <c r="F10" s="6" t="s">
        <v>45</v>
      </c>
      <c r="G10" s="6" t="s">
        <v>21</v>
      </c>
      <c r="H10" s="6" t="s">
        <v>46</v>
      </c>
      <c r="I10" s="6" t="s">
        <v>47</v>
      </c>
      <c r="J10" s="7"/>
      <c r="K10" s="6" t="s">
        <v>45</v>
      </c>
      <c r="L10" s="6" t="s">
        <v>21</v>
      </c>
      <c r="M10" s="6" t="s">
        <v>46</v>
      </c>
      <c r="N10" s="6" t="s">
        <v>47</v>
      </c>
    </row>
    <row r="11" spans="1:14" ht="17" thickBot="1" x14ac:dyDescent="0.25">
      <c r="A11" s="8">
        <v>1</v>
      </c>
      <c r="B11" s="9">
        <v>20</v>
      </c>
      <c r="C11" s="9">
        <v>5</v>
      </c>
      <c r="D11" s="9">
        <v>18</v>
      </c>
      <c r="E11" s="7"/>
      <c r="F11" s="9">
        <v>2</v>
      </c>
      <c r="G11" s="9">
        <v>28</v>
      </c>
      <c r="H11" s="9">
        <v>7</v>
      </c>
      <c r="I11" s="9">
        <v>14</v>
      </c>
      <c r="J11" s="7"/>
      <c r="K11" s="9">
        <v>3</v>
      </c>
      <c r="L11" s="9">
        <v>15</v>
      </c>
      <c r="M11" s="9">
        <v>6</v>
      </c>
      <c r="N11" s="9">
        <v>3</v>
      </c>
    </row>
    <row r="12" spans="1:14" ht="17" thickBot="1" x14ac:dyDescent="0.25">
      <c r="A12" s="8">
        <v>1</v>
      </c>
      <c r="B12" s="9">
        <v>25</v>
      </c>
      <c r="C12" s="9">
        <v>9</v>
      </c>
      <c r="D12" s="9">
        <v>8</v>
      </c>
      <c r="E12" s="7"/>
      <c r="F12" s="9">
        <v>2</v>
      </c>
      <c r="G12" s="9">
        <v>25</v>
      </c>
      <c r="H12" s="9">
        <v>14</v>
      </c>
      <c r="I12" s="9">
        <v>5</v>
      </c>
      <c r="J12" s="7"/>
      <c r="K12" s="9">
        <v>3</v>
      </c>
      <c r="L12" s="9">
        <v>22</v>
      </c>
      <c r="M12" s="9">
        <v>8</v>
      </c>
      <c r="N12" s="9">
        <v>12</v>
      </c>
    </row>
    <row r="13" spans="1:14" ht="17" thickBot="1" x14ac:dyDescent="0.25">
      <c r="A13" s="8">
        <v>1</v>
      </c>
      <c r="B13" s="9">
        <v>23</v>
      </c>
      <c r="C13" s="9">
        <v>15</v>
      </c>
      <c r="D13" s="9">
        <v>20</v>
      </c>
      <c r="E13" s="7"/>
      <c r="F13" s="9">
        <v>2</v>
      </c>
      <c r="G13" s="9">
        <v>26</v>
      </c>
      <c r="H13" s="9">
        <v>9</v>
      </c>
      <c r="I13" s="9">
        <v>20</v>
      </c>
      <c r="J13" s="7"/>
      <c r="K13" s="9">
        <v>3</v>
      </c>
      <c r="L13" s="9">
        <v>27</v>
      </c>
      <c r="M13" s="9">
        <v>9</v>
      </c>
      <c r="N13" s="9">
        <v>14</v>
      </c>
    </row>
    <row r="14" spans="1:14" ht="17" thickBot="1" x14ac:dyDescent="0.25">
      <c r="A14" s="8">
        <v>1</v>
      </c>
      <c r="B14" s="9">
        <v>16</v>
      </c>
      <c r="C14" s="9">
        <v>9</v>
      </c>
      <c r="D14" s="9">
        <v>22</v>
      </c>
      <c r="E14" s="7"/>
      <c r="F14" s="9">
        <v>2</v>
      </c>
      <c r="G14" s="9">
        <v>19</v>
      </c>
      <c r="H14" s="9">
        <v>15</v>
      </c>
      <c r="I14" s="9">
        <v>22</v>
      </c>
      <c r="J14" s="7"/>
      <c r="K14" s="9">
        <v>3</v>
      </c>
      <c r="L14" s="9">
        <v>21</v>
      </c>
      <c r="M14" s="9">
        <v>10</v>
      </c>
      <c r="N14" s="9">
        <v>7</v>
      </c>
    </row>
    <row r="15" spans="1:14" ht="17" thickBot="1" x14ac:dyDescent="0.25">
      <c r="A15" s="8">
        <v>1</v>
      </c>
      <c r="B15" s="9">
        <v>20</v>
      </c>
      <c r="C15" s="9">
        <v>6</v>
      </c>
      <c r="D15" s="9">
        <v>22</v>
      </c>
      <c r="E15" s="7"/>
      <c r="F15" s="9">
        <v>2</v>
      </c>
      <c r="G15" s="9">
        <v>29</v>
      </c>
      <c r="H15" s="9">
        <v>14</v>
      </c>
      <c r="I15" s="9">
        <v>12</v>
      </c>
      <c r="J15" s="7"/>
      <c r="K15" s="9">
        <v>3</v>
      </c>
      <c r="L15" s="9">
        <v>17</v>
      </c>
      <c r="M15" s="9">
        <v>9</v>
      </c>
      <c r="N15" s="9">
        <v>1</v>
      </c>
    </row>
    <row r="16" spans="1:14" x14ac:dyDescent="0.2">
      <c r="B16">
        <f>AVERAGE(B11:B15)</f>
        <v>20.8</v>
      </c>
      <c r="C16">
        <f>AVERAGE(C11:C15)</f>
        <v>8.8000000000000007</v>
      </c>
      <c r="D16">
        <f>AVERAGE(D11:D15)</f>
        <v>18</v>
      </c>
      <c r="G16">
        <f>AVERAGE(G11:G15)</f>
        <v>25.4</v>
      </c>
      <c r="H16">
        <f>AVERAGE(H11:H15)</f>
        <v>11.8</v>
      </c>
      <c r="I16">
        <f>AVERAGE(I11:I15)</f>
        <v>14.6</v>
      </c>
      <c r="L16">
        <f>AVERAGE(L11:L15)</f>
        <v>20.399999999999999</v>
      </c>
      <c r="M16">
        <f>AVERAGE(M11:M15)</f>
        <v>8.4</v>
      </c>
      <c r="N16">
        <f>AVERAGE(N11:N15)</f>
        <v>7.4</v>
      </c>
    </row>
    <row r="18" spans="1:19" x14ac:dyDescent="0.2">
      <c r="A18" s="23" t="s">
        <v>48</v>
      </c>
      <c r="B18" s="10"/>
      <c r="C18" s="10"/>
      <c r="D18" s="10"/>
      <c r="E18" s="10"/>
      <c r="F18" s="10"/>
      <c r="G18" s="10"/>
      <c r="H18" s="10"/>
      <c r="I18" s="10"/>
      <c r="J18" s="10"/>
      <c r="K18" s="10"/>
      <c r="L18" s="10"/>
      <c r="M18" s="10"/>
      <c r="N18" s="10"/>
      <c r="O18" s="10"/>
      <c r="P18" s="10"/>
      <c r="Q18" s="10"/>
      <c r="R18" s="10"/>
      <c r="S18" s="10"/>
    </row>
    <row r="19" spans="1:19" x14ac:dyDescent="0.2">
      <c r="A19" s="29" t="s">
        <v>49</v>
      </c>
      <c r="B19">
        <f t="array" ref="B19:B21">TRANSPOSE(B16:D16)</f>
        <v>20.8</v>
      </c>
      <c r="D19" s="29" t="s">
        <v>50</v>
      </c>
      <c r="E19">
        <f t="array" ref="E19:E21">TRANSPOSE(G16:I16)</f>
        <v>25.4</v>
      </c>
      <c r="G19" s="29" t="s">
        <v>51</v>
      </c>
      <c r="H19">
        <f t="array" ref="H19:H21">TRANSPOSE(L16:N16)</f>
        <v>20.399999999999999</v>
      </c>
    </row>
    <row r="20" spans="1:19" x14ac:dyDescent="0.2">
      <c r="A20" s="29"/>
      <c r="B20">
        <v>8.8000000000000007</v>
      </c>
      <c r="D20" s="29"/>
      <c r="E20">
        <v>11.8</v>
      </c>
      <c r="G20" s="29"/>
      <c r="H20">
        <v>8.4</v>
      </c>
    </row>
    <row r="21" spans="1:19" x14ac:dyDescent="0.2">
      <c r="A21" s="29"/>
      <c r="B21">
        <v>18</v>
      </c>
      <c r="D21" s="29"/>
      <c r="E21">
        <v>14.6</v>
      </c>
      <c r="G21" s="29"/>
      <c r="H21">
        <v>7.4</v>
      </c>
    </row>
    <row r="23" spans="1:19" x14ac:dyDescent="0.2">
      <c r="A23" s="30" t="s">
        <v>52</v>
      </c>
      <c r="B23">
        <f>AVERAGE(B11:B15,G11:G15,L11:L15)</f>
        <v>22.2</v>
      </c>
    </row>
    <row r="24" spans="1:19" x14ac:dyDescent="0.2">
      <c r="A24" s="30"/>
      <c r="B24">
        <f>AVERAGE(C11:C15,H11:H15,M11:M15)</f>
        <v>9.6666666666666661</v>
      </c>
    </row>
    <row r="25" spans="1:19" x14ac:dyDescent="0.2">
      <c r="A25" s="30"/>
      <c r="B25">
        <f>AVERAGE(D11:D15,I11:I15,N11:N15)</f>
        <v>13.333333333333334</v>
      </c>
    </row>
    <row r="27" spans="1:19" ht="16" x14ac:dyDescent="0.2">
      <c r="A27" s="23" t="s">
        <v>53</v>
      </c>
      <c r="B27" s="27" t="s">
        <v>54</v>
      </c>
      <c r="C27" s="27"/>
      <c r="D27" s="27"/>
      <c r="E27" s="27"/>
      <c r="F27" s="27"/>
      <c r="G27" s="27"/>
      <c r="H27" s="27"/>
      <c r="I27" s="27"/>
      <c r="J27" s="27"/>
      <c r="K27" s="27"/>
      <c r="L27" s="23"/>
      <c r="M27" s="23"/>
      <c r="N27" s="23"/>
      <c r="O27" s="23"/>
    </row>
    <row r="33" spans="1:12" x14ac:dyDescent="0.2">
      <c r="A33" s="29" t="s">
        <v>55</v>
      </c>
      <c r="B33">
        <f t="array" ref="B33:B35">B19:B21-B23:B25</f>
        <v>-1.3999999999999986</v>
      </c>
      <c r="D33" s="29" t="s">
        <v>56</v>
      </c>
      <c r="E33">
        <f t="array" ref="E33:E35">E19:E21-B23:B25</f>
        <v>3.1999999999999993</v>
      </c>
      <c r="G33" s="29" t="s">
        <v>57</v>
      </c>
      <c r="H33">
        <f t="array" ref="H33:H35">H19:H21-B23:B25</f>
        <v>-1.8000000000000007</v>
      </c>
    </row>
    <row r="34" spans="1:12" x14ac:dyDescent="0.2">
      <c r="A34" s="29"/>
      <c r="B34">
        <v>-0.86666666666666536</v>
      </c>
      <c r="D34" s="29"/>
      <c r="E34">
        <v>2.1333333333333346</v>
      </c>
      <c r="G34" s="29"/>
      <c r="H34">
        <v>-1.2666666666666657</v>
      </c>
    </row>
    <row r="35" spans="1:12" x14ac:dyDescent="0.2">
      <c r="A35" s="29"/>
      <c r="B35">
        <v>4.6666666666666661</v>
      </c>
      <c r="D35" s="29"/>
      <c r="E35">
        <v>1.2666666666666657</v>
      </c>
      <c r="G35" s="29"/>
      <c r="H35">
        <v>-5.9333333333333336</v>
      </c>
    </row>
    <row r="37" spans="1:12" x14ac:dyDescent="0.2">
      <c r="A37" t="s">
        <v>31</v>
      </c>
      <c r="B37">
        <v>5</v>
      </c>
      <c r="D37" t="s">
        <v>32</v>
      </c>
      <c r="E37">
        <v>5</v>
      </c>
      <c r="G37" t="s">
        <v>33</v>
      </c>
      <c r="H37">
        <v>5</v>
      </c>
    </row>
    <row r="40" spans="1:12" x14ac:dyDescent="0.2">
      <c r="A40" s="29" t="s">
        <v>58</v>
      </c>
      <c r="B40">
        <f t="array" ref="B40:D42">MMULT(B33:B35,TRANSPOSE(B33:B35))*B37</f>
        <v>9.7999999999999794</v>
      </c>
      <c r="C40">
        <v>6.0666666666666513</v>
      </c>
      <c r="D40">
        <v>-32.666666666666629</v>
      </c>
      <c r="F40">
        <f t="array" ref="F40:H42">MMULT(E33:E35,TRANSPOSE(E33:E35))*5</f>
        <v>51.199999999999974</v>
      </c>
      <c r="G40">
        <v>34.133333333333347</v>
      </c>
      <c r="H40">
        <v>20.266666666666644</v>
      </c>
      <c r="J40">
        <f t="array" ref="J40:L42">MMULT(H33:H35,TRANSPOSE(H33:H35))*5</f>
        <v>16.200000000000014</v>
      </c>
      <c r="K40">
        <v>11.399999999999997</v>
      </c>
      <c r="L40">
        <v>53.400000000000027</v>
      </c>
    </row>
    <row r="41" spans="1:12" x14ac:dyDescent="0.2">
      <c r="A41" s="29"/>
      <c r="B41">
        <v>6.0666666666666513</v>
      </c>
      <c r="C41">
        <v>3.755555555555544</v>
      </c>
      <c r="D41">
        <v>-20.222222222222189</v>
      </c>
      <c r="E41" s="11" t="s">
        <v>59</v>
      </c>
      <c r="F41">
        <v>34.133333333333347</v>
      </c>
      <c r="G41">
        <v>22.755555555555581</v>
      </c>
      <c r="H41">
        <v>13.511111111111109</v>
      </c>
      <c r="I41" s="11" t="s">
        <v>59</v>
      </c>
      <c r="J41">
        <v>11.399999999999997</v>
      </c>
      <c r="K41">
        <v>8.0222222222222115</v>
      </c>
      <c r="L41">
        <v>37.577777777777747</v>
      </c>
    </row>
    <row r="42" spans="1:12" x14ac:dyDescent="0.2">
      <c r="A42" s="29"/>
      <c r="B42">
        <v>-32.666666666666629</v>
      </c>
      <c r="C42">
        <v>-20.222222222222189</v>
      </c>
      <c r="D42">
        <v>108.88888888888886</v>
      </c>
      <c r="F42">
        <v>20.266666666666644</v>
      </c>
      <c r="G42">
        <v>13.511111111111109</v>
      </c>
      <c r="H42">
        <v>8.0222222222222115</v>
      </c>
      <c r="J42">
        <v>53.400000000000027</v>
      </c>
      <c r="K42">
        <v>37.577777777777747</v>
      </c>
      <c r="L42">
        <v>176.02222222222224</v>
      </c>
    </row>
    <row r="44" spans="1:12" x14ac:dyDescent="0.2">
      <c r="A44" s="29" t="s">
        <v>58</v>
      </c>
      <c r="B44">
        <f t="array" ref="B44:D46">B40:D42+F40:H42+J40:L42</f>
        <v>77.199999999999974</v>
      </c>
      <c r="C44">
        <v>51.599999999999994</v>
      </c>
      <c r="D44">
        <v>41.000000000000043</v>
      </c>
    </row>
    <row r="45" spans="1:12" x14ac:dyDescent="0.2">
      <c r="A45" s="29"/>
      <c r="B45">
        <v>51.599999999999994</v>
      </c>
      <c r="C45">
        <v>34.533333333333339</v>
      </c>
      <c r="D45">
        <v>30.866666666666667</v>
      </c>
    </row>
    <row r="46" spans="1:12" x14ac:dyDescent="0.2">
      <c r="A46" s="29"/>
      <c r="B46">
        <v>41.000000000000043</v>
      </c>
      <c r="C46">
        <v>30.866666666666667</v>
      </c>
      <c r="D46">
        <v>292.93333333333328</v>
      </c>
    </row>
    <row r="52" spans="1:20" ht="16" thickBot="1" x14ac:dyDescent="0.25"/>
    <row r="53" spans="1:20" ht="35" thickBot="1" x14ac:dyDescent="0.25">
      <c r="A53" s="5" t="s">
        <v>45</v>
      </c>
      <c r="B53" s="6" t="s">
        <v>60</v>
      </c>
      <c r="C53" s="6" t="s">
        <v>61</v>
      </c>
      <c r="D53" s="6" t="s">
        <v>62</v>
      </c>
      <c r="E53" s="7"/>
      <c r="F53" s="6" t="s">
        <v>45</v>
      </c>
      <c r="G53" s="6" t="s">
        <v>60</v>
      </c>
      <c r="H53" s="6" t="s">
        <v>61</v>
      </c>
      <c r="I53" s="12" t="s">
        <v>62</v>
      </c>
      <c r="J53" s="7"/>
      <c r="K53" s="6" t="s">
        <v>45</v>
      </c>
      <c r="L53" s="6" t="s">
        <v>60</v>
      </c>
      <c r="M53" s="6" t="s">
        <v>61</v>
      </c>
      <c r="N53" s="6" t="s">
        <v>62</v>
      </c>
    </row>
    <row r="54" spans="1:20" ht="17" thickBot="1" x14ac:dyDescent="0.25">
      <c r="A54" s="8">
        <v>1</v>
      </c>
      <c r="B54" s="9">
        <f>B11-$B$19</f>
        <v>-0.80000000000000071</v>
      </c>
      <c r="C54" s="9">
        <f>C11-$B$20</f>
        <v>-3.8000000000000007</v>
      </c>
      <c r="D54" s="9">
        <f>D11-$B$21</f>
        <v>0</v>
      </c>
      <c r="E54" s="7"/>
      <c r="F54" s="9">
        <v>2</v>
      </c>
      <c r="G54" s="9">
        <f>G11-$E$19</f>
        <v>2.6000000000000014</v>
      </c>
      <c r="H54" s="9">
        <f>H11-$E$20</f>
        <v>-4.8000000000000007</v>
      </c>
      <c r="I54" s="9">
        <f>I11-$E$21</f>
        <v>-0.59999999999999964</v>
      </c>
      <c r="J54" s="7"/>
      <c r="K54" s="9">
        <v>3</v>
      </c>
      <c r="L54" s="9">
        <f>L11-$H$19</f>
        <v>-5.3999999999999986</v>
      </c>
      <c r="M54" s="9">
        <f>M11-$H$20</f>
        <v>-2.4000000000000004</v>
      </c>
      <c r="N54" s="9">
        <f>N11-$H$21</f>
        <v>-4.4000000000000004</v>
      </c>
    </row>
    <row r="55" spans="1:20" ht="17" thickBot="1" x14ac:dyDescent="0.25">
      <c r="A55" s="8">
        <v>1</v>
      </c>
      <c r="B55" s="9">
        <f>B12-$B$19</f>
        <v>4.1999999999999993</v>
      </c>
      <c r="C55" s="9">
        <f t="shared" ref="C55:C58" si="0">C12-$B$20</f>
        <v>0.19999999999999929</v>
      </c>
      <c r="D55" s="9">
        <f t="shared" ref="D55:D57" si="1">D12-$B$21</f>
        <v>-10</v>
      </c>
      <c r="E55" s="7"/>
      <c r="F55" s="9">
        <v>2</v>
      </c>
      <c r="G55" s="9">
        <f t="shared" ref="G55:G58" si="2">G12-$E$19</f>
        <v>-0.39999999999999858</v>
      </c>
      <c r="H55" s="9">
        <f t="shared" ref="H55:H58" si="3">H12-$E$20</f>
        <v>2.1999999999999993</v>
      </c>
      <c r="I55" s="9">
        <f t="shared" ref="I55:I58" si="4">I12-$E$21</f>
        <v>-9.6</v>
      </c>
      <c r="J55" s="7"/>
      <c r="K55" s="9">
        <v>3</v>
      </c>
      <c r="L55" s="9">
        <f t="shared" ref="L55:L58" si="5">L12-$H$19</f>
        <v>1.6000000000000014</v>
      </c>
      <c r="M55" s="9">
        <f t="shared" ref="M55:M58" si="6">M12-$H$20</f>
        <v>-0.40000000000000036</v>
      </c>
      <c r="N55" s="9">
        <f t="shared" ref="N55:N58" si="7">N12-$H$21</f>
        <v>4.5999999999999996</v>
      </c>
    </row>
    <row r="56" spans="1:20" ht="17" thickBot="1" x14ac:dyDescent="0.25">
      <c r="A56" s="8">
        <v>1</v>
      </c>
      <c r="B56" s="9">
        <f t="shared" ref="B55:B58" si="8">B13-$B$19</f>
        <v>2.1999999999999993</v>
      </c>
      <c r="C56" s="9">
        <f t="shared" si="0"/>
        <v>6.1999999999999993</v>
      </c>
      <c r="D56" s="9">
        <f t="shared" si="1"/>
        <v>2</v>
      </c>
      <c r="E56" s="7"/>
      <c r="F56" s="9">
        <v>2</v>
      </c>
      <c r="G56" s="9">
        <f t="shared" si="2"/>
        <v>0.60000000000000142</v>
      </c>
      <c r="H56" s="9">
        <f t="shared" si="3"/>
        <v>-2.8000000000000007</v>
      </c>
      <c r="I56" s="9">
        <f t="shared" si="4"/>
        <v>5.4</v>
      </c>
      <c r="J56" s="7"/>
      <c r="K56" s="9">
        <v>3</v>
      </c>
      <c r="L56" s="9">
        <f t="shared" si="5"/>
        <v>6.6000000000000014</v>
      </c>
      <c r="M56" s="9">
        <f t="shared" si="6"/>
        <v>0.59999999999999964</v>
      </c>
      <c r="N56" s="9">
        <f t="shared" si="7"/>
        <v>6.6</v>
      </c>
    </row>
    <row r="57" spans="1:20" ht="17" thickBot="1" x14ac:dyDescent="0.25">
      <c r="A57" s="8">
        <v>1</v>
      </c>
      <c r="B57" s="9">
        <f t="shared" si="8"/>
        <v>-4.8000000000000007</v>
      </c>
      <c r="C57" s="9">
        <f>C14-$B$20</f>
        <v>0.19999999999999929</v>
      </c>
      <c r="D57" s="9">
        <f t="shared" si="1"/>
        <v>4</v>
      </c>
      <c r="E57" s="7"/>
      <c r="F57" s="9">
        <v>2</v>
      </c>
      <c r="G57" s="9">
        <f t="shared" si="2"/>
        <v>-6.3999999999999986</v>
      </c>
      <c r="H57" s="9">
        <f t="shared" si="3"/>
        <v>3.1999999999999993</v>
      </c>
      <c r="I57" s="9">
        <f t="shared" si="4"/>
        <v>7.4</v>
      </c>
      <c r="J57" s="7"/>
      <c r="K57" s="9">
        <v>3</v>
      </c>
      <c r="L57" s="9">
        <f t="shared" si="5"/>
        <v>0.60000000000000142</v>
      </c>
      <c r="M57" s="9">
        <f t="shared" si="6"/>
        <v>1.5999999999999996</v>
      </c>
      <c r="N57" s="9">
        <f>N14-$H$21</f>
        <v>-0.40000000000000036</v>
      </c>
    </row>
    <row r="58" spans="1:20" ht="17" thickBot="1" x14ac:dyDescent="0.25">
      <c r="A58" s="8">
        <v>1</v>
      </c>
      <c r="B58" s="9">
        <f t="shared" si="8"/>
        <v>-0.80000000000000071</v>
      </c>
      <c r="C58" s="9">
        <f t="shared" si="0"/>
        <v>-2.8000000000000007</v>
      </c>
      <c r="D58" s="9">
        <f>D15-$B$21</f>
        <v>4</v>
      </c>
      <c r="E58" s="7"/>
      <c r="F58" s="9">
        <v>2</v>
      </c>
      <c r="G58" s="9">
        <f t="shared" si="2"/>
        <v>3.6000000000000014</v>
      </c>
      <c r="H58" s="9">
        <f t="shared" si="3"/>
        <v>2.1999999999999993</v>
      </c>
      <c r="I58" s="9">
        <f t="shared" si="4"/>
        <v>-2.5999999999999996</v>
      </c>
      <c r="J58" s="7"/>
      <c r="K58" s="9">
        <v>3</v>
      </c>
      <c r="L58" s="9">
        <f t="shared" si="5"/>
        <v>-3.3999999999999986</v>
      </c>
      <c r="M58" s="9">
        <f t="shared" si="6"/>
        <v>0.59999999999999964</v>
      </c>
      <c r="N58" s="9">
        <f t="shared" si="7"/>
        <v>-6.4</v>
      </c>
    </row>
    <row r="61" spans="1:20" x14ac:dyDescent="0.2">
      <c r="B61" s="30" t="s">
        <v>63</v>
      </c>
      <c r="C61" s="30"/>
      <c r="D61" s="30"/>
      <c r="F61" s="30" t="s">
        <v>64</v>
      </c>
      <c r="G61" s="30"/>
      <c r="H61" s="30"/>
      <c r="J61" s="30" t="s">
        <v>65</v>
      </c>
      <c r="K61" s="30"/>
      <c r="L61" s="30"/>
      <c r="N61" s="30" t="s">
        <v>66</v>
      </c>
      <c r="O61" s="30"/>
      <c r="P61" s="30"/>
      <c r="R61" s="30" t="s">
        <v>67</v>
      </c>
      <c r="S61" s="30"/>
      <c r="T61" s="30"/>
    </row>
    <row r="62" spans="1:20" x14ac:dyDescent="0.2">
      <c r="A62" s="29" t="s">
        <v>68</v>
      </c>
      <c r="B62">
        <f t="array" ref="B62:D64">MMULT(TRANSPOSE(B54:D54),B54:D54)</f>
        <v>0.64000000000000112</v>
      </c>
      <c r="C62">
        <v>3.0400000000000031</v>
      </c>
      <c r="D62">
        <v>0</v>
      </c>
      <c r="F62">
        <f t="array" ref="F62:H64">MMULT(TRANSPOSE(B55:D55),B55:D55)</f>
        <v>17.639999999999993</v>
      </c>
      <c r="G62">
        <v>0.83999999999999686</v>
      </c>
      <c r="H62">
        <v>-41.999999999999993</v>
      </c>
      <c r="J62">
        <f t="array" ref="J62:L64">MMULT(TRANSPOSE(B56:D56),B56:D56)</f>
        <v>4.8399999999999972</v>
      </c>
      <c r="K62">
        <v>13.639999999999993</v>
      </c>
      <c r="L62">
        <v>4.3999999999999986</v>
      </c>
      <c r="N62">
        <f t="array" ref="N62:P64">MMULT(TRANSPOSE(B57:D57),B57:D57)</f>
        <v>23.040000000000006</v>
      </c>
      <c r="O62">
        <v>-0.95999999999999674</v>
      </c>
      <c r="P62">
        <v>-19.200000000000003</v>
      </c>
      <c r="R62">
        <f t="array" ref="R62:T64">MMULT(TRANSPOSE(B58:D58),B58:D58)</f>
        <v>0.64000000000000112</v>
      </c>
      <c r="S62">
        <v>2.2400000000000024</v>
      </c>
      <c r="T62">
        <v>-3.2000000000000028</v>
      </c>
    </row>
    <row r="63" spans="1:20" x14ac:dyDescent="0.2">
      <c r="A63" s="29"/>
      <c r="B63">
        <v>3.0400000000000031</v>
      </c>
      <c r="C63">
        <v>14.440000000000005</v>
      </c>
      <c r="D63">
        <v>0</v>
      </c>
      <c r="F63">
        <v>0.83999999999999686</v>
      </c>
      <c r="G63">
        <v>3.9999999999999716E-2</v>
      </c>
      <c r="H63">
        <v>-1.9999999999999929</v>
      </c>
      <c r="J63">
        <v>13.639999999999993</v>
      </c>
      <c r="K63">
        <v>38.439999999999991</v>
      </c>
      <c r="L63">
        <v>12.399999999999999</v>
      </c>
      <c r="N63">
        <v>-0.95999999999999674</v>
      </c>
      <c r="O63">
        <v>3.9999999999999716E-2</v>
      </c>
      <c r="P63">
        <v>0.79999999999999716</v>
      </c>
      <c r="R63">
        <v>2.2400000000000024</v>
      </c>
      <c r="S63">
        <v>7.8400000000000043</v>
      </c>
      <c r="T63">
        <v>-11.200000000000003</v>
      </c>
    </row>
    <row r="64" spans="1:20" x14ac:dyDescent="0.2">
      <c r="A64" s="29"/>
      <c r="B64">
        <v>0</v>
      </c>
      <c r="C64">
        <v>0</v>
      </c>
      <c r="D64">
        <v>0</v>
      </c>
      <c r="F64">
        <v>-41.999999999999993</v>
      </c>
      <c r="G64">
        <v>-1.9999999999999929</v>
      </c>
      <c r="H64">
        <v>100</v>
      </c>
      <c r="J64">
        <v>4.3999999999999986</v>
      </c>
      <c r="K64">
        <v>12.399999999999999</v>
      </c>
      <c r="L64">
        <v>4</v>
      </c>
      <c r="N64">
        <v>-19.200000000000003</v>
      </c>
      <c r="O64">
        <v>0.79999999999999716</v>
      </c>
      <c r="P64">
        <v>16</v>
      </c>
      <c r="R64">
        <v>-3.2000000000000028</v>
      </c>
      <c r="S64">
        <v>-11.200000000000003</v>
      </c>
      <c r="T64">
        <v>16</v>
      </c>
    </row>
    <row r="65" spans="1:20" x14ac:dyDescent="0.2">
      <c r="A65" s="1"/>
    </row>
    <row r="66" spans="1:20" x14ac:dyDescent="0.2">
      <c r="A66" s="29" t="s">
        <v>69</v>
      </c>
      <c r="B66">
        <f t="array" ref="B66:D68">MMULT(TRANSPOSE(G54:I54),G54:I54)</f>
        <v>6.7600000000000078</v>
      </c>
      <c r="C66">
        <v>-12.480000000000009</v>
      </c>
      <c r="D66">
        <v>-1.5599999999999998</v>
      </c>
      <c r="F66">
        <f t="array" ref="F66:H68">MMULT(TRANSPOSE(G55:I55),G55:I55)</f>
        <v>0.15999999999999887</v>
      </c>
      <c r="G66">
        <v>-0.87999999999999656</v>
      </c>
      <c r="H66">
        <v>3.8399999999999861</v>
      </c>
      <c r="J66">
        <f t="array" ref="J66:L68">MMULT(TRANSPOSE(G56:I56),G56:I56)</f>
        <v>0.36000000000000171</v>
      </c>
      <c r="K66">
        <v>-1.6800000000000044</v>
      </c>
      <c r="L66">
        <v>3.2400000000000078</v>
      </c>
      <c r="N66">
        <f t="array" ref="N66:P68">MMULT(TRANSPOSE(G57:I57),G57:I57)</f>
        <v>40.95999999999998</v>
      </c>
      <c r="O66">
        <v>-20.47999999999999</v>
      </c>
      <c r="P66">
        <v>-47.359999999999992</v>
      </c>
      <c r="R66">
        <f t="array" ref="R66:T68">MMULT(TRANSPOSE(G58:I58),G58:I58)</f>
        <v>12.96000000000001</v>
      </c>
      <c r="S66">
        <v>7.9200000000000008</v>
      </c>
      <c r="T66">
        <v>-9.360000000000003</v>
      </c>
    </row>
    <row r="67" spans="1:20" x14ac:dyDescent="0.2">
      <c r="A67" s="29"/>
      <c r="B67">
        <v>-12.480000000000009</v>
      </c>
      <c r="C67">
        <v>23.040000000000006</v>
      </c>
      <c r="D67">
        <v>2.8799999999999986</v>
      </c>
      <c r="F67">
        <v>-0.87999999999999656</v>
      </c>
      <c r="G67">
        <v>4.8399999999999972</v>
      </c>
      <c r="H67">
        <v>-21.119999999999994</v>
      </c>
      <c r="J67">
        <v>-1.6800000000000044</v>
      </c>
      <c r="K67">
        <v>7.8400000000000043</v>
      </c>
      <c r="L67">
        <v>-15.120000000000005</v>
      </c>
      <c r="N67">
        <v>-20.47999999999999</v>
      </c>
      <c r="O67">
        <v>10.239999999999995</v>
      </c>
      <c r="P67">
        <v>23.679999999999996</v>
      </c>
      <c r="R67">
        <v>7.9200000000000008</v>
      </c>
      <c r="S67">
        <v>4.8399999999999972</v>
      </c>
      <c r="T67">
        <v>-5.7199999999999971</v>
      </c>
    </row>
    <row r="68" spans="1:20" x14ac:dyDescent="0.2">
      <c r="A68" s="29"/>
      <c r="B68">
        <v>-1.5599999999999998</v>
      </c>
      <c r="C68">
        <v>2.8799999999999986</v>
      </c>
      <c r="D68">
        <v>0.3599999999999996</v>
      </c>
      <c r="F68">
        <v>3.8399999999999861</v>
      </c>
      <c r="G68">
        <v>-21.119999999999994</v>
      </c>
      <c r="H68">
        <v>92.16</v>
      </c>
      <c r="J68">
        <v>3.2400000000000078</v>
      </c>
      <c r="K68">
        <v>-15.120000000000005</v>
      </c>
      <c r="L68">
        <v>29.160000000000004</v>
      </c>
      <c r="N68">
        <v>-47.359999999999992</v>
      </c>
      <c r="O68">
        <v>23.679999999999996</v>
      </c>
      <c r="P68">
        <v>54.760000000000005</v>
      </c>
      <c r="R68">
        <v>-9.360000000000003</v>
      </c>
      <c r="S68">
        <v>-5.7199999999999971</v>
      </c>
      <c r="T68">
        <v>6.759999999999998</v>
      </c>
    </row>
    <row r="69" spans="1:20" x14ac:dyDescent="0.2">
      <c r="A69" s="1"/>
    </row>
    <row r="70" spans="1:20" x14ac:dyDescent="0.2">
      <c r="A70" s="29" t="s">
        <v>70</v>
      </c>
      <c r="B70">
        <f t="array" ref="B70:D72">MMULT(TRANSPOSE(L54:N54),L54:N54)</f>
        <v>29.159999999999986</v>
      </c>
      <c r="C70">
        <v>12.959999999999999</v>
      </c>
      <c r="D70">
        <v>23.759999999999994</v>
      </c>
      <c r="F70">
        <f t="array" ref="F70:H72">MMULT(TRANSPOSE(L55:N55),L55:N55)</f>
        <v>2.5600000000000045</v>
      </c>
      <c r="G70">
        <v>-0.64000000000000112</v>
      </c>
      <c r="H70">
        <v>7.3600000000000056</v>
      </c>
      <c r="J70">
        <f t="array" ref="J70:L72">MMULT(TRANSPOSE(L56:N56),L56:N56)</f>
        <v>43.560000000000016</v>
      </c>
      <c r="K70">
        <v>3.9599999999999986</v>
      </c>
      <c r="L70">
        <v>43.560000000000009</v>
      </c>
      <c r="N70">
        <f t="array" ref="N70:P72">MMULT(TRANSPOSE(L57:N57),L57:N57)</f>
        <v>0.36000000000000171</v>
      </c>
      <c r="O70">
        <v>0.96000000000000207</v>
      </c>
      <c r="P70">
        <v>-0.24000000000000077</v>
      </c>
      <c r="R70">
        <f t="array" ref="R70:T72">MMULT(TRANSPOSE(L58:N58),L58:N58)</f>
        <v>11.55999999999999</v>
      </c>
      <c r="S70">
        <v>-2.0399999999999978</v>
      </c>
      <c r="T70">
        <v>21.759999999999991</v>
      </c>
    </row>
    <row r="71" spans="1:20" x14ac:dyDescent="0.2">
      <c r="A71" s="29"/>
      <c r="B71">
        <v>12.959999999999999</v>
      </c>
      <c r="C71">
        <v>5.7600000000000016</v>
      </c>
      <c r="D71">
        <v>10.560000000000002</v>
      </c>
      <c r="F71">
        <v>-0.64000000000000112</v>
      </c>
      <c r="G71">
        <v>0.16000000000000028</v>
      </c>
      <c r="H71">
        <v>-1.8400000000000014</v>
      </c>
      <c r="J71">
        <v>3.9599999999999986</v>
      </c>
      <c r="K71">
        <v>0.3599999999999996</v>
      </c>
      <c r="L71">
        <v>3.9599999999999973</v>
      </c>
      <c r="N71">
        <v>0.96000000000000207</v>
      </c>
      <c r="O71">
        <v>2.5599999999999987</v>
      </c>
      <c r="P71">
        <v>-0.64000000000000046</v>
      </c>
      <c r="R71">
        <v>-2.0399999999999978</v>
      </c>
      <c r="S71">
        <v>0.3599999999999996</v>
      </c>
      <c r="T71">
        <v>-3.8399999999999981</v>
      </c>
    </row>
    <row r="72" spans="1:20" x14ac:dyDescent="0.2">
      <c r="A72" s="29"/>
      <c r="B72">
        <v>23.759999999999994</v>
      </c>
      <c r="C72">
        <v>10.560000000000002</v>
      </c>
      <c r="D72">
        <v>19.360000000000003</v>
      </c>
      <c r="F72">
        <v>7.3600000000000056</v>
      </c>
      <c r="G72">
        <v>-1.8400000000000014</v>
      </c>
      <c r="H72">
        <v>21.159999999999997</v>
      </c>
      <c r="J72">
        <v>43.560000000000009</v>
      </c>
      <c r="K72">
        <v>3.9599999999999973</v>
      </c>
      <c r="L72">
        <v>43.559999999999995</v>
      </c>
      <c r="N72">
        <v>-0.24000000000000077</v>
      </c>
      <c r="O72">
        <v>-0.64000000000000046</v>
      </c>
      <c r="P72">
        <v>0.16000000000000028</v>
      </c>
      <c r="R72">
        <v>21.759999999999991</v>
      </c>
      <c r="S72">
        <v>-3.8399999999999981</v>
      </c>
      <c r="T72">
        <v>40.960000000000008</v>
      </c>
    </row>
    <row r="74" spans="1:20" x14ac:dyDescent="0.2">
      <c r="A74" s="29" t="s">
        <v>71</v>
      </c>
      <c r="B74">
        <f t="array" ref="B74:D76">B62:D64+F62:H64+J62:L64+N62:P64+R62:T64+B66:D68+F66:H68+J66:L68+N66:P68+R66:T68+B70:D72+F70:H72+J70:L72+N70:P72+R70:T72</f>
        <v>195.2</v>
      </c>
      <c r="C74">
        <v>6.4</v>
      </c>
      <c r="D74">
        <v>-15.000000000000014</v>
      </c>
    </row>
    <row r="75" spans="1:20" x14ac:dyDescent="0.2">
      <c r="A75" s="29"/>
      <c r="B75">
        <v>6.4</v>
      </c>
      <c r="C75">
        <v>120.80000000000001</v>
      </c>
      <c r="D75">
        <v>-7.2000000000000011</v>
      </c>
    </row>
    <row r="76" spans="1:20" x14ac:dyDescent="0.2">
      <c r="A76" s="29"/>
      <c r="B76">
        <v>-15.000000000000014</v>
      </c>
      <c r="C76">
        <v>-7.2000000000000011</v>
      </c>
      <c r="D76">
        <v>444.40000000000009</v>
      </c>
    </row>
    <row r="78" spans="1:20" x14ac:dyDescent="0.2">
      <c r="A78" t="s">
        <v>72</v>
      </c>
      <c r="B78" t="s">
        <v>58</v>
      </c>
      <c r="C78" s="13" t="s">
        <v>59</v>
      </c>
      <c r="D78" t="s">
        <v>71</v>
      </c>
    </row>
    <row r="79" spans="1:20" x14ac:dyDescent="0.2">
      <c r="A79" s="31" t="s">
        <v>72</v>
      </c>
      <c r="B79">
        <f t="array" ref="B79:D81">B44:D46+B74:D76</f>
        <v>272.39999999999998</v>
      </c>
      <c r="C79">
        <v>57.999999999999993</v>
      </c>
      <c r="D79">
        <v>26.000000000000028</v>
      </c>
    </row>
    <row r="80" spans="1:20" x14ac:dyDescent="0.2">
      <c r="A80" s="31"/>
      <c r="B80">
        <v>57.999999999999993</v>
      </c>
      <c r="C80">
        <v>155.33333333333334</v>
      </c>
      <c r="D80">
        <v>23.666666666666664</v>
      </c>
    </row>
    <row r="81" spans="1:15" x14ac:dyDescent="0.2">
      <c r="A81" s="31"/>
      <c r="B81">
        <v>26.000000000000028</v>
      </c>
      <c r="C81">
        <v>23.666666666666664</v>
      </c>
      <c r="D81">
        <v>737.33333333333337</v>
      </c>
    </row>
    <row r="83" spans="1:15" x14ac:dyDescent="0.2">
      <c r="A83" s="23" t="s">
        <v>73</v>
      </c>
      <c r="B83" s="10"/>
      <c r="C83" s="10"/>
      <c r="D83" s="10"/>
      <c r="E83" s="10"/>
      <c r="F83" s="10"/>
      <c r="G83" s="10"/>
      <c r="H83" s="10"/>
      <c r="I83" s="10"/>
      <c r="J83" s="10"/>
      <c r="K83" s="10"/>
      <c r="L83" s="10"/>
      <c r="M83" s="10"/>
      <c r="N83" s="10"/>
      <c r="O83" s="10"/>
    </row>
    <row r="85" spans="1:15" x14ac:dyDescent="0.2">
      <c r="A85" s="29" t="s">
        <v>71</v>
      </c>
      <c r="B85">
        <v>195.2</v>
      </c>
      <c r="C85">
        <v>6.4</v>
      </c>
      <c r="D85">
        <v>-15.000000000000014</v>
      </c>
    </row>
    <row r="86" spans="1:15" x14ac:dyDescent="0.2">
      <c r="A86" s="29"/>
      <c r="B86">
        <v>6.4</v>
      </c>
      <c r="C86">
        <v>120.80000000000001</v>
      </c>
      <c r="D86">
        <v>-7.2000000000000011</v>
      </c>
      <c r="F86" t="s">
        <v>74</v>
      </c>
      <c r="G86">
        <f>MDETERM(B85:D87)</f>
        <v>10424903.712000001</v>
      </c>
    </row>
    <row r="87" spans="1:15" x14ac:dyDescent="0.2">
      <c r="A87" s="29"/>
      <c r="B87">
        <v>-15.000000000000014</v>
      </c>
      <c r="C87">
        <v>-7.2000000000000011</v>
      </c>
      <c r="D87">
        <v>444.40000000000009</v>
      </c>
    </row>
    <row r="89" spans="1:15" x14ac:dyDescent="0.2">
      <c r="A89" s="29" t="s">
        <v>75</v>
      </c>
      <c r="B89">
        <v>272.39999999999998</v>
      </c>
      <c r="C89">
        <v>57.999999999999993</v>
      </c>
      <c r="D89">
        <v>26.000000000000028</v>
      </c>
    </row>
    <row r="90" spans="1:15" x14ac:dyDescent="0.2">
      <c r="A90" s="29"/>
      <c r="B90">
        <v>57.999999999999993</v>
      </c>
      <c r="C90">
        <v>155.33333333333334</v>
      </c>
      <c r="D90">
        <v>23.666666666666664</v>
      </c>
      <c r="F90" t="s">
        <v>76</v>
      </c>
      <c r="G90">
        <f>MDETERM(B89:D91)</f>
        <v>28532047.599999998</v>
      </c>
    </row>
    <row r="91" spans="1:15" x14ac:dyDescent="0.2">
      <c r="A91" s="29"/>
      <c r="B91">
        <v>26.000000000000028</v>
      </c>
      <c r="C91">
        <v>23.666666666666664</v>
      </c>
      <c r="D91">
        <v>737.33333333333337</v>
      </c>
    </row>
    <row r="93" spans="1:15" x14ac:dyDescent="0.2">
      <c r="A93" t="s">
        <v>77</v>
      </c>
      <c r="B93">
        <f>G86/G90</f>
        <v>0.36537523903471975</v>
      </c>
    </row>
    <row r="95" spans="1:15" x14ac:dyDescent="0.2">
      <c r="G95" t="s">
        <v>109</v>
      </c>
    </row>
    <row r="96" spans="1:15" x14ac:dyDescent="0.2">
      <c r="D96">
        <f>((15-3-2)/3)*((1-SQRT(B93))/SQRT(B93))</f>
        <v>2.1812053688240427</v>
      </c>
    </row>
    <row r="100" spans="5:5" x14ac:dyDescent="0.2">
      <c r="E100">
        <f>_xlfn.F.INV.RT(0.05,6,20)</f>
        <v>2.5989777115642028</v>
      </c>
    </row>
  </sheetData>
  <mergeCells count="23">
    <mergeCell ref="A74:A76"/>
    <mergeCell ref="A79:A81"/>
    <mergeCell ref="A85:A87"/>
    <mergeCell ref="A89:A91"/>
    <mergeCell ref="J61:L61"/>
    <mergeCell ref="N61:P61"/>
    <mergeCell ref="R61:T61"/>
    <mergeCell ref="A62:A64"/>
    <mergeCell ref="A66:A68"/>
    <mergeCell ref="A70:A72"/>
    <mergeCell ref="B61:D61"/>
    <mergeCell ref="F61:H61"/>
    <mergeCell ref="A33:A35"/>
    <mergeCell ref="D33:D35"/>
    <mergeCell ref="G33:G35"/>
    <mergeCell ref="A40:A42"/>
    <mergeCell ref="A44:A46"/>
    <mergeCell ref="B27:K27"/>
    <mergeCell ref="A1:L8"/>
    <mergeCell ref="A19:A21"/>
    <mergeCell ref="D19:D21"/>
    <mergeCell ref="G19:G21"/>
    <mergeCell ref="A23:A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2022-03-01T03:45:08Z</dcterms:created>
  <dcterms:modified xsi:type="dcterms:W3CDTF">2023-09-13T05:58:57Z</dcterms:modified>
</cp:coreProperties>
</file>