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sol 1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nucLFQCUiaI/h/pfUgHHLf/vkTEVDgZ6p7byLuDofw4="/>
    </ext>
  </extLst>
</workbook>
</file>

<file path=xl/sharedStrings.xml><?xml version="1.0" encoding="utf-8"?>
<sst xmlns="http://schemas.openxmlformats.org/spreadsheetml/2006/main" count="103" uniqueCount="35">
  <si>
    <t>Informasi</t>
  </si>
  <si>
    <t>Similaritas</t>
  </si>
  <si>
    <t>Aritmetik</t>
  </si>
  <si>
    <t>Gambar</t>
  </si>
  <si>
    <t>Kelompok</t>
  </si>
  <si>
    <t>Tidak pikun</t>
  </si>
  <si>
    <t>Vektor rataan Tp</t>
  </si>
  <si>
    <t>n1</t>
  </si>
  <si>
    <t>n2</t>
  </si>
  <si>
    <t>p</t>
  </si>
  <si>
    <t>Vektor rataan P</t>
  </si>
  <si>
    <t>S1</t>
  </si>
  <si>
    <t>S2</t>
  </si>
  <si>
    <t>Spooled</t>
  </si>
  <si>
    <t>Pikun</t>
  </si>
  <si>
    <t>Uji Sejajar</t>
  </si>
  <si>
    <t>Hipotesis</t>
  </si>
  <si>
    <t>Stat Uji</t>
  </si>
  <si>
    <t>C</t>
  </si>
  <si>
    <t>Selisih Vektor rataan</t>
  </si>
  <si>
    <t>F hitung</t>
  </si>
  <si>
    <t>Titik Kritis</t>
  </si>
  <si>
    <t>db1</t>
  </si>
  <si>
    <t>db2</t>
  </si>
  <si>
    <t>C2 depan</t>
  </si>
  <si>
    <t>F</t>
  </si>
  <si>
    <t>Kesimpulan</t>
  </si>
  <si>
    <t>C2</t>
  </si>
  <si>
    <t>Uji Berhimpit</t>
  </si>
  <si>
    <t>-</t>
  </si>
  <si>
    <t>Uji Kesamaan</t>
  </si>
  <si>
    <t>X bar</t>
  </si>
  <si>
    <t>S</t>
  </si>
  <si>
    <t>Statistik Uji</t>
  </si>
  <si>
    <t>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</si>
</sst>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2" fontId="1" numFmtId="0" xfId="0" applyBorder="1" applyFont="1"/>
    <xf borderId="3" fillId="3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" fillId="3" fontId="3" numFmtId="0" xfId="0" applyBorder="1" applyFont="1"/>
    <xf borderId="14" fillId="2" fontId="1" numFmtId="0" xfId="0" applyBorder="1" applyFont="1"/>
    <xf borderId="14" fillId="3" fontId="1" numFmtId="0" xfId="0" applyBorder="1" applyFont="1"/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15" fillId="2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6" fillId="2" fontId="1" numFmtId="0" xfId="0" applyBorder="1" applyFont="1"/>
    <xf borderId="11" fillId="3" fontId="1" numFmtId="0" xfId="0" applyBorder="1" applyFont="1"/>
    <xf borderId="12" fillId="3" fontId="1" numFmtId="0" xfId="0" applyBorder="1" applyFont="1"/>
    <xf borderId="13" fillId="3" fontId="1" numFmtId="0" xfId="0" applyBorder="1" applyFont="1"/>
    <xf borderId="17" fillId="2" fontId="1" numFmtId="0" xfId="0" applyBorder="1" applyFont="1"/>
    <xf borderId="18" fillId="3" fontId="1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21" fillId="2" fontId="1" numFmtId="0" xfId="0" applyBorder="1" applyFont="1"/>
    <xf borderId="22" fillId="2" fontId="1" numFmtId="0" xfId="0" applyBorder="1" applyFont="1"/>
    <xf borderId="1" fillId="3" fontId="1" numFmtId="0" xfId="0" applyAlignment="1" applyBorder="1" applyFont="1">
      <alignment horizontal="center" shrinkToFit="0" vertical="center" wrapText="1"/>
    </xf>
    <xf borderId="2" fillId="3" fontId="1" numFmtId="0" xfId="0" applyBorder="1" applyFont="1"/>
    <xf borderId="1" fillId="2" fontId="1" numFmtId="0" xfId="0" applyAlignment="1" applyBorder="1" applyFont="1">
      <alignment readingOrder="0"/>
    </xf>
    <xf borderId="1" fillId="2" fontId="3" numFmtId="0" xfId="0" applyBorder="1" applyFont="1"/>
    <xf borderId="21" fillId="3" fontId="1" numFmtId="0" xfId="0" applyBorder="1" applyFont="1"/>
    <xf borderId="22" fillId="3" fontId="1" numFmtId="0" xfId="0" applyBorder="1" applyFont="1"/>
    <xf borderId="15" fillId="3" fontId="1" numFmtId="0" xfId="0" applyBorder="1" applyFont="1"/>
    <xf borderId="16" fillId="3" fontId="1" numFmtId="0" xfId="0" applyBorder="1" applyFont="1"/>
    <xf borderId="17" fillId="3" fontId="1" numFmtId="0" xfId="0" applyBorder="1" applyFont="1"/>
    <xf quotePrefix="1"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56</xdr:row>
      <xdr:rowOff>0</xdr:rowOff>
    </xdr:from>
    <xdr:ext cx="1047750" cy="285750"/>
    <xdr:sp>
      <xdr:nvSpPr>
        <xdr:cNvPr id="3" name="Shape 3"/>
        <xdr:cNvSpPr txBox="1"/>
      </xdr:nvSpPr>
      <xdr:spPr>
        <a:xfrm>
          <a:off x="4824543" y="3639673"/>
          <a:ext cx="1042914" cy="280654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314325</xdr:colOff>
      <xdr:row>63</xdr:row>
      <xdr:rowOff>114300</xdr:rowOff>
    </xdr:from>
    <xdr:ext cx="36576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400050</xdr:colOff>
      <xdr:row>86</xdr:row>
      <xdr:rowOff>95250</xdr:rowOff>
    </xdr:from>
    <xdr:ext cx="3676650" cy="1152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103</xdr:row>
      <xdr:rowOff>0</xdr:rowOff>
    </xdr:from>
    <xdr:ext cx="3886200" cy="8382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Asisten%20APG\APG\Responsi%207%20APG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fil Baterai"/>
      <sheetName val="Profil Katak"/>
      <sheetName val="Profil Mahasiswa"/>
      <sheetName val="Sheet2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8.86"/>
    <col customWidth="1" min="3" max="3" width="10.86"/>
    <col customWidth="1" min="4" max="4" width="10.14"/>
    <col customWidth="1" min="5" max="5" width="8.71"/>
    <col customWidth="1" min="6" max="6" width="11.86"/>
    <col customWidth="1" min="7" max="9" width="9.71"/>
    <col customWidth="1" min="10" max="26" width="8.71"/>
  </cols>
  <sheetData>
    <row r="1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>
        <v>7.0</v>
      </c>
      <c r="C3" s="3">
        <v>5.0</v>
      </c>
      <c r="D3" s="3">
        <v>9.0</v>
      </c>
      <c r="E3" s="3">
        <v>8.0</v>
      </c>
      <c r="F3" s="3" t="s">
        <v>5</v>
      </c>
      <c r="G3" s="1"/>
      <c r="H3" s="2" t="s">
        <v>6</v>
      </c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>
        <v>8.0</v>
      </c>
      <c r="C4" s="3">
        <v>8.0</v>
      </c>
      <c r="D4" s="3">
        <v>5.0</v>
      </c>
      <c r="E4" s="3">
        <v>6.0</v>
      </c>
      <c r="F4" s="3" t="s">
        <v>5</v>
      </c>
      <c r="G4" s="1"/>
      <c r="H4" s="3">
        <f t="shared" ref="H4:K4" si="1">AVERAGEIF($F$3:$F$51,"Tidak pikun",B3:B51)</f>
        <v>12.56756757</v>
      </c>
      <c r="I4" s="1">
        <f t="shared" si="1"/>
        <v>9.486486486</v>
      </c>
      <c r="J4" s="1">
        <f t="shared" si="1"/>
        <v>11.51351351</v>
      </c>
      <c r="K4" s="1">
        <f t="shared" si="1"/>
        <v>7.972972973</v>
      </c>
      <c r="L4" s="1"/>
      <c r="M4" s="2" t="s">
        <v>7</v>
      </c>
      <c r="N4" s="1">
        <v>37.0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>
        <v>16.0</v>
      </c>
      <c r="C5" s="3">
        <v>18.0</v>
      </c>
      <c r="D5" s="3">
        <v>11.0</v>
      </c>
      <c r="E5" s="3">
        <v>9.0</v>
      </c>
      <c r="F5" s="3" t="s">
        <v>5</v>
      </c>
      <c r="G5" s="1"/>
      <c r="H5" s="3">
        <v>9.486486486486486</v>
      </c>
      <c r="I5" s="1"/>
      <c r="J5" s="1"/>
      <c r="K5" s="1"/>
      <c r="L5" s="1"/>
      <c r="M5" s="2" t="s">
        <v>8</v>
      </c>
      <c r="N5" s="1">
        <v>12.0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>
        <v>8.0</v>
      </c>
      <c r="C6" s="3">
        <v>3.0</v>
      </c>
      <c r="D6" s="3">
        <v>7.0</v>
      </c>
      <c r="E6" s="3">
        <v>9.0</v>
      </c>
      <c r="F6" s="3" t="s">
        <v>5</v>
      </c>
      <c r="G6" s="1"/>
      <c r="H6" s="3">
        <v>11.513513513513514</v>
      </c>
      <c r="I6" s="1"/>
      <c r="J6" s="1"/>
      <c r="K6" s="1"/>
      <c r="L6" s="1"/>
      <c r="M6" s="2" t="s">
        <v>9</v>
      </c>
      <c r="N6" s="1">
        <v>4.0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>
        <v>6.0</v>
      </c>
      <c r="C7" s="3">
        <v>3.0</v>
      </c>
      <c r="D7" s="3">
        <v>13.0</v>
      </c>
      <c r="E7" s="3">
        <v>9.0</v>
      </c>
      <c r="F7" s="3" t="s">
        <v>5</v>
      </c>
      <c r="G7" s="1"/>
      <c r="H7" s="3">
        <v>7.972972972972973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>
        <v>11.0</v>
      </c>
      <c r="C8" s="3">
        <v>8.0</v>
      </c>
      <c r="D8" s="3">
        <v>10.0</v>
      </c>
      <c r="E8" s="3">
        <v>10.0</v>
      </c>
      <c r="F8" s="3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3">
        <v>12.0</v>
      </c>
      <c r="C9" s="3">
        <v>7.0</v>
      </c>
      <c r="D9" s="3">
        <v>9.0</v>
      </c>
      <c r="E9" s="3">
        <v>8.0</v>
      </c>
      <c r="F9" s="3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">
        <v>8.0</v>
      </c>
      <c r="C10" s="3">
        <v>11.0</v>
      </c>
      <c r="D10" s="3">
        <v>9.0</v>
      </c>
      <c r="E10" s="3">
        <v>3.0</v>
      </c>
      <c r="F10" s="3" t="s">
        <v>5</v>
      </c>
      <c r="G10" s="1"/>
      <c r="H10" s="2" t="s">
        <v>10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">
        <v>14.0</v>
      </c>
      <c r="C11" s="3">
        <v>12.0</v>
      </c>
      <c r="D11" s="3">
        <v>11.0</v>
      </c>
      <c r="E11" s="3">
        <v>4.0</v>
      </c>
      <c r="F11" s="3" t="s">
        <v>5</v>
      </c>
      <c r="G11" s="1"/>
      <c r="H11" s="3">
        <f t="shared" ref="H11:K11" si="2">AVERAGEIF($F$3:$F$51,"Pikun",B3:B51)</f>
        <v>8.75</v>
      </c>
      <c r="I11" s="1">
        <f t="shared" si="2"/>
        <v>5.333333333</v>
      </c>
      <c r="J11" s="1">
        <f t="shared" si="2"/>
        <v>8.5</v>
      </c>
      <c r="K11" s="1">
        <f t="shared" si="2"/>
        <v>4.75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">
        <v>13.0</v>
      </c>
      <c r="C12" s="3">
        <v>13.0</v>
      </c>
      <c r="D12" s="3">
        <v>13.0</v>
      </c>
      <c r="E12" s="3">
        <v>6.0</v>
      </c>
      <c r="F12" s="3" t="s">
        <v>5</v>
      </c>
      <c r="G12" s="1"/>
      <c r="H12" s="3">
        <v>5.333333333333333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">
        <v>13.0</v>
      </c>
      <c r="C13" s="3">
        <v>9.0</v>
      </c>
      <c r="D13" s="3">
        <v>9.0</v>
      </c>
      <c r="E13" s="3">
        <v>9.0</v>
      </c>
      <c r="F13" s="3" t="s">
        <v>5</v>
      </c>
      <c r="G13" s="1"/>
      <c r="H13" s="3">
        <v>8.5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>
        <v>13.0</v>
      </c>
      <c r="C14" s="3">
        <v>10.0</v>
      </c>
      <c r="D14" s="3">
        <v>15.0</v>
      </c>
      <c r="E14" s="3">
        <v>7.0</v>
      </c>
      <c r="F14" s="3" t="s">
        <v>5</v>
      </c>
      <c r="G14" s="1"/>
      <c r="H14" s="3">
        <v>4.75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">
        <v>14.0</v>
      </c>
      <c r="C15" s="3">
        <v>11.0</v>
      </c>
      <c r="D15" s="3">
        <v>12.0</v>
      </c>
      <c r="E15" s="3">
        <v>8.0</v>
      </c>
      <c r="F15" s="3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3">
        <v>15.0</v>
      </c>
      <c r="C16" s="3">
        <v>11.0</v>
      </c>
      <c r="D16" s="3">
        <v>11.0</v>
      </c>
      <c r="E16" s="3">
        <v>10.0</v>
      </c>
      <c r="F16" s="3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3">
        <v>13.0</v>
      </c>
      <c r="C17" s="3">
        <v>10.0</v>
      </c>
      <c r="D17" s="3">
        <v>16.0</v>
      </c>
      <c r="E17" s="3">
        <v>9.0</v>
      </c>
      <c r="F17" s="3" t="s">
        <v>5</v>
      </c>
      <c r="G17" s="1"/>
      <c r="H17" s="1" t="s">
        <v>11</v>
      </c>
      <c r="I17" s="1"/>
      <c r="J17" s="1"/>
      <c r="K17" s="1"/>
      <c r="L17" s="1" t="s">
        <v>12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3">
        <v>10.0</v>
      </c>
      <c r="C18" s="3">
        <v>5.0</v>
      </c>
      <c r="D18" s="3">
        <v>8.0</v>
      </c>
      <c r="E18" s="3">
        <v>6.0</v>
      </c>
      <c r="F18" s="3" t="s">
        <v>5</v>
      </c>
      <c r="G18" s="1"/>
      <c r="H18" s="1">
        <f>_xlfn.VAR.S(B3:B39)</f>
        <v>11.47447447</v>
      </c>
      <c r="I18" s="1"/>
      <c r="J18" s="1"/>
      <c r="K18" s="1"/>
      <c r="L18" s="1">
        <f>_xlfn.VAR.S(B40:B51)</f>
        <v>10.56818182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3">
        <v>10.0</v>
      </c>
      <c r="C19" s="3">
        <v>3.0</v>
      </c>
      <c r="D19" s="3">
        <v>7.0</v>
      </c>
      <c r="E19" s="3">
        <v>7.0</v>
      </c>
      <c r="F19" s="3" t="s">
        <v>5</v>
      </c>
      <c r="G19" s="1"/>
      <c r="H19" s="1">
        <f>_xlfn.COVARIANCE.S(B3:B39,C3:C39)</f>
        <v>8.54954955</v>
      </c>
      <c r="I19" s="1">
        <f>_xlfn.VAR.S(C3:C39)</f>
        <v>11.42342342</v>
      </c>
      <c r="J19" s="1"/>
      <c r="K19" s="1"/>
      <c r="L19" s="1">
        <f>_xlfn.COVARIANCE.S(B40:B51,C40:C51)</f>
        <v>10.45454545</v>
      </c>
      <c r="M19" s="1">
        <f>_xlfn.VAR.S(C40:C51)</f>
        <v>18.24242424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3">
        <v>17.0</v>
      </c>
      <c r="C20" s="3">
        <v>13.0</v>
      </c>
      <c r="D20" s="3">
        <v>13.0</v>
      </c>
      <c r="E20" s="3">
        <v>7.0</v>
      </c>
      <c r="F20" s="3" t="s">
        <v>5</v>
      </c>
      <c r="G20" s="1"/>
      <c r="H20" s="1">
        <f>_xlfn.COVARIANCE.S(B3:B39,D3:D39)</f>
        <v>6.394894895</v>
      </c>
      <c r="I20" s="1">
        <f>_xlfn.COVARIANCE.S(D3:D39,C3:C39)</f>
        <v>5.493243243</v>
      </c>
      <c r="J20" s="1">
        <f>_xlfn.VAR.S(D3:D39)</f>
        <v>11.31231231</v>
      </c>
      <c r="K20" s="1"/>
      <c r="L20" s="1">
        <f>_xlfn.COVARIANCE.S(B40:B51,D40:D51)</f>
        <v>9.681818182</v>
      </c>
      <c r="M20" s="1">
        <f>_xlfn.COVARIANCE.S(C40:C51,D40:D51)</f>
        <v>12.09090909</v>
      </c>
      <c r="N20" s="1">
        <f>_xlfn.VAR.S(D40:D51)</f>
        <v>13.18181818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3">
        <v>10.0</v>
      </c>
      <c r="C21" s="3">
        <v>6.0</v>
      </c>
      <c r="D21" s="3">
        <v>10.0</v>
      </c>
      <c r="E21" s="3">
        <v>7.0</v>
      </c>
      <c r="F21" s="3" t="s">
        <v>5</v>
      </c>
      <c r="G21" s="1"/>
      <c r="H21" s="1">
        <f>_xlfn.COVARIANCE.S(B3:B39,E3:E39)</f>
        <v>2.071321321</v>
      </c>
      <c r="I21" s="1">
        <f>_xlfn.COVARIANCE.S(E3:E39,C3:C39)</f>
        <v>0.2912912913</v>
      </c>
      <c r="J21" s="1">
        <f>_xlfn.COVARIANCE.S(D3:D39,E3:E39)</f>
        <v>1.81981982</v>
      </c>
      <c r="K21" s="1">
        <f>_xlfn.VAR.P(E3:E39)</f>
        <v>3.593864134</v>
      </c>
      <c r="L21" s="1">
        <f>_xlfn.COVARIANCE.S(B40:B51,E40:E51)</f>
        <v>7.659090909</v>
      </c>
      <c r="M21" s="1">
        <f>_xlfn.COVARIANCE.S(C40:C51,E40:E51)</f>
        <v>8.909090909</v>
      </c>
      <c r="N21" s="1">
        <f>_xlfn.COVARIANCE.S(D40:D51,E40:E51)</f>
        <v>5.318181818</v>
      </c>
      <c r="O21" s="1">
        <f>_xlfn.VAR.S(E40:E51)</f>
        <v>12.75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3">
        <v>10.0</v>
      </c>
      <c r="C22" s="3">
        <v>10.0</v>
      </c>
      <c r="D22" s="3">
        <v>15.0</v>
      </c>
      <c r="E22" s="3">
        <v>8.0</v>
      </c>
      <c r="F22" s="3" t="s">
        <v>5</v>
      </c>
      <c r="G22" s="1"/>
      <c r="H22" s="4" t="s">
        <v>11</v>
      </c>
      <c r="I22" s="5"/>
      <c r="J22" s="5"/>
      <c r="K22" s="6"/>
      <c r="L22" s="4" t="s">
        <v>12</v>
      </c>
      <c r="M22" s="5"/>
      <c r="N22" s="5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3">
        <v>14.0</v>
      </c>
      <c r="C23" s="3">
        <v>7.0</v>
      </c>
      <c r="D23" s="3">
        <v>11.0</v>
      </c>
      <c r="E23" s="3">
        <v>5.0</v>
      </c>
      <c r="F23" s="3" t="s">
        <v>5</v>
      </c>
      <c r="G23" s="1"/>
      <c r="H23" s="3">
        <v>11.474474474474468</v>
      </c>
      <c r="I23" s="3">
        <v>8.549549549549548</v>
      </c>
      <c r="J23" s="3">
        <v>6.394894894894894</v>
      </c>
      <c r="K23" s="3">
        <v>2.0713213213213213</v>
      </c>
      <c r="L23" s="3">
        <v>10.568181818181818</v>
      </c>
      <c r="M23" s="3">
        <v>10.454545454545455</v>
      </c>
      <c r="N23" s="3">
        <v>9.681818181818182</v>
      </c>
      <c r="O23" s="3">
        <v>7.659090909090909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3">
        <v>16.0</v>
      </c>
      <c r="C24" s="3">
        <v>11.0</v>
      </c>
      <c r="D24" s="3">
        <v>12.0</v>
      </c>
      <c r="E24" s="3">
        <v>11.0</v>
      </c>
      <c r="F24" s="3" t="s">
        <v>5</v>
      </c>
      <c r="G24" s="1"/>
      <c r="H24" s="3">
        <v>8.549549549549548</v>
      </c>
      <c r="I24" s="3">
        <v>11.423423423423426</v>
      </c>
      <c r="J24" s="3">
        <v>5.493243243243244</v>
      </c>
      <c r="K24" s="3">
        <v>0.2912912912912914</v>
      </c>
      <c r="L24" s="3">
        <v>10.454545454545455</v>
      </c>
      <c r="M24" s="3">
        <v>18.242424242424246</v>
      </c>
      <c r="N24" s="3">
        <v>12.090909090909092</v>
      </c>
      <c r="O24" s="3">
        <v>8.909090909090908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3">
        <v>10.0</v>
      </c>
      <c r="C25" s="3">
        <v>7.0</v>
      </c>
      <c r="D25" s="3">
        <v>14.0</v>
      </c>
      <c r="E25" s="3">
        <v>6.0</v>
      </c>
      <c r="F25" s="3" t="s">
        <v>5</v>
      </c>
      <c r="G25" s="1"/>
      <c r="H25" s="3">
        <v>6.394894894894894</v>
      </c>
      <c r="I25" s="3">
        <v>5.493243243243244</v>
      </c>
      <c r="J25" s="3">
        <v>11.312312312312315</v>
      </c>
      <c r="K25" s="3">
        <v>1.8198198198198203</v>
      </c>
      <c r="L25" s="3">
        <v>9.681818181818182</v>
      </c>
      <c r="M25" s="3">
        <v>12.090909090909092</v>
      </c>
      <c r="N25" s="3">
        <v>13.181818181818182</v>
      </c>
      <c r="O25" s="3">
        <v>5.318181818181818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3">
        <v>10.0</v>
      </c>
      <c r="C26" s="3">
        <v>10.0</v>
      </c>
      <c r="D26" s="3">
        <v>9.0</v>
      </c>
      <c r="E26" s="3">
        <v>6.0</v>
      </c>
      <c r="F26" s="3" t="s">
        <v>5</v>
      </c>
      <c r="G26" s="1"/>
      <c r="H26" s="3">
        <v>2.0713213213213213</v>
      </c>
      <c r="I26" s="3">
        <v>0.2912912912912914</v>
      </c>
      <c r="J26" s="3">
        <v>1.8198198198198203</v>
      </c>
      <c r="K26" s="3">
        <v>3.593864134404675</v>
      </c>
      <c r="L26" s="3">
        <v>7.659090909090909</v>
      </c>
      <c r="M26" s="3">
        <v>8.909090909090908</v>
      </c>
      <c r="N26" s="3">
        <v>5.318181818181818</v>
      </c>
      <c r="O26" s="3">
        <v>12.75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3">
        <v>10.0</v>
      </c>
      <c r="C27" s="3">
        <v>7.0</v>
      </c>
      <c r="D27" s="3">
        <v>10.0</v>
      </c>
      <c r="E27" s="3">
        <v>10.0</v>
      </c>
      <c r="F27" s="3" t="s">
        <v>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3">
        <v>7.0</v>
      </c>
      <c r="C28" s="3">
        <v>6.0</v>
      </c>
      <c r="D28" s="3">
        <v>5.0</v>
      </c>
      <c r="E28" s="3">
        <v>9.0</v>
      </c>
      <c r="F28" s="3" t="s">
        <v>5</v>
      </c>
      <c r="G28" s="1"/>
      <c r="H28" s="1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3">
        <v>15.0</v>
      </c>
      <c r="C29" s="3">
        <v>12.0</v>
      </c>
      <c r="D29" s="3">
        <v>10.0</v>
      </c>
      <c r="E29" s="3">
        <v>6.0</v>
      </c>
      <c r="F29" s="3" t="s">
        <v>5</v>
      </c>
      <c r="G29" s="1"/>
      <c r="H29" s="2">
        <f>(N4-1)/(N4+N5-2)</f>
        <v>0.7659574468</v>
      </c>
      <c r="I29" s="1"/>
      <c r="J29" s="1"/>
      <c r="K29" s="1"/>
      <c r="L29" s="2">
        <f>(N5-1)/(N4+N5-2)</f>
        <v>0.2340425532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3">
        <v>17.0</v>
      </c>
      <c r="C30" s="3">
        <v>15.0</v>
      </c>
      <c r="D30" s="3">
        <v>15.0</v>
      </c>
      <c r="E30" s="3">
        <v>8.0</v>
      </c>
      <c r="F30" s="3" t="s">
        <v>5</v>
      </c>
      <c r="G30" s="1"/>
      <c r="H30" s="7">
        <f t="shared" ref="H30:K30" si="3">H23*$H$29</f>
        <v>8.788959172</v>
      </c>
      <c r="I30" s="8">
        <f t="shared" si="3"/>
        <v>6.548591144</v>
      </c>
      <c r="J30" s="8">
        <f t="shared" si="3"/>
        <v>4.898217366</v>
      </c>
      <c r="K30" s="9">
        <f t="shared" si="3"/>
        <v>1.586543991</v>
      </c>
      <c r="L30" s="8">
        <f t="shared" ref="L30:O30" si="4">$L$29*L23</f>
        <v>2.473404255</v>
      </c>
      <c r="M30" s="8">
        <f t="shared" si="4"/>
        <v>2.446808511</v>
      </c>
      <c r="N30" s="8">
        <f t="shared" si="4"/>
        <v>2.265957447</v>
      </c>
      <c r="O30" s="9">
        <f t="shared" si="4"/>
        <v>1.792553191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3">
        <v>16.0</v>
      </c>
      <c r="C31" s="3">
        <v>13.0</v>
      </c>
      <c r="D31" s="3">
        <v>16.0</v>
      </c>
      <c r="E31" s="3">
        <v>9.0</v>
      </c>
      <c r="F31" s="3" t="s">
        <v>5</v>
      </c>
      <c r="G31" s="1"/>
      <c r="H31" s="10">
        <f t="shared" ref="H31:K31" si="5">H24*$H$29</f>
        <v>6.548591144</v>
      </c>
      <c r="I31" s="1">
        <f t="shared" si="5"/>
        <v>8.749856239</v>
      </c>
      <c r="J31" s="1">
        <f t="shared" si="5"/>
        <v>4.207590569</v>
      </c>
      <c r="K31" s="11">
        <f t="shared" si="5"/>
        <v>0.2231167338</v>
      </c>
      <c r="L31" s="1">
        <f t="shared" ref="L31:O31" si="6">$L$29*L24</f>
        <v>2.446808511</v>
      </c>
      <c r="M31" s="1">
        <f t="shared" si="6"/>
        <v>4.269503546</v>
      </c>
      <c r="N31" s="1">
        <f t="shared" si="6"/>
        <v>2.829787234</v>
      </c>
      <c r="O31" s="11">
        <f t="shared" si="6"/>
        <v>2.085106383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3">
        <v>13.0</v>
      </c>
      <c r="C32" s="3">
        <v>10.0</v>
      </c>
      <c r="D32" s="3">
        <v>17.0</v>
      </c>
      <c r="E32" s="3">
        <v>8.0</v>
      </c>
      <c r="F32" s="3" t="s">
        <v>5</v>
      </c>
      <c r="G32" s="1"/>
      <c r="H32" s="10">
        <f t="shared" ref="H32:K32" si="7">H25*$H$29</f>
        <v>4.898217366</v>
      </c>
      <c r="I32" s="1">
        <f t="shared" si="7"/>
        <v>4.207590569</v>
      </c>
      <c r="J32" s="1">
        <f t="shared" si="7"/>
        <v>8.664749856</v>
      </c>
      <c r="K32" s="11">
        <f t="shared" si="7"/>
        <v>1.393904543</v>
      </c>
      <c r="L32" s="1">
        <f t="shared" ref="L32:O32" si="8">$L$29*L25</f>
        <v>2.265957447</v>
      </c>
      <c r="M32" s="1">
        <f t="shared" si="8"/>
        <v>2.829787234</v>
      </c>
      <c r="N32" s="1">
        <f t="shared" si="8"/>
        <v>3.085106383</v>
      </c>
      <c r="O32" s="11">
        <f t="shared" si="8"/>
        <v>1.244680851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3">
        <v>13.0</v>
      </c>
      <c r="C33" s="3">
        <v>10.0</v>
      </c>
      <c r="D33" s="3">
        <v>17.0</v>
      </c>
      <c r="E33" s="3">
        <v>10.0</v>
      </c>
      <c r="F33" s="3" t="s">
        <v>5</v>
      </c>
      <c r="G33" s="1"/>
      <c r="H33" s="12">
        <f t="shared" ref="H33:K33" si="9">H26*$H$29</f>
        <v>1.586543991</v>
      </c>
      <c r="I33" s="13">
        <f t="shared" si="9"/>
        <v>0.2231167338</v>
      </c>
      <c r="J33" s="13">
        <f t="shared" si="9"/>
        <v>1.393904543</v>
      </c>
      <c r="K33" s="14">
        <f t="shared" si="9"/>
        <v>2.752746997</v>
      </c>
      <c r="L33" s="13">
        <f t="shared" ref="L33:O33" si="10">$L$29*L26</f>
        <v>1.792553191</v>
      </c>
      <c r="M33" s="13">
        <f t="shared" si="10"/>
        <v>2.085106383</v>
      </c>
      <c r="N33" s="13">
        <f t="shared" si="10"/>
        <v>1.244680851</v>
      </c>
      <c r="O33" s="14">
        <f t="shared" si="10"/>
        <v>2.984042553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3">
        <v>19.0</v>
      </c>
      <c r="C34" s="3">
        <v>12.0</v>
      </c>
      <c r="D34" s="3">
        <v>16.0</v>
      </c>
      <c r="E34" s="3">
        <v>10.0</v>
      </c>
      <c r="F34" s="3" t="s">
        <v>5</v>
      </c>
      <c r="G34" s="1"/>
      <c r="H34" s="4" t="s">
        <v>13</v>
      </c>
      <c r="I34" s="5"/>
      <c r="J34" s="5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3">
        <v>19.0</v>
      </c>
      <c r="C35" s="3">
        <v>12.0</v>
      </c>
      <c r="D35" s="3">
        <v>17.0</v>
      </c>
      <c r="E35" s="3">
        <v>11.0</v>
      </c>
      <c r="F35" s="3" t="s">
        <v>5</v>
      </c>
      <c r="G35" s="1"/>
      <c r="H35" s="3">
        <f t="shared" ref="H35:K35" si="11">H30+L30</f>
        <v>11.26236343</v>
      </c>
      <c r="I35" s="3">
        <f t="shared" si="11"/>
        <v>8.995399655</v>
      </c>
      <c r="J35" s="3">
        <f t="shared" si="11"/>
        <v>7.164174813</v>
      </c>
      <c r="K35" s="3">
        <f t="shared" si="11"/>
        <v>3.379097182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3">
        <v>13.0</v>
      </c>
      <c r="C36" s="3">
        <v>10.0</v>
      </c>
      <c r="D36" s="3">
        <v>7.0</v>
      </c>
      <c r="E36" s="3">
        <v>8.0</v>
      </c>
      <c r="F36" s="3" t="s">
        <v>5</v>
      </c>
      <c r="G36" s="1"/>
      <c r="H36" s="3">
        <f t="shared" ref="H36:K36" si="12">H31+L31</f>
        <v>8.995399655</v>
      </c>
      <c r="I36" s="3">
        <f t="shared" si="12"/>
        <v>13.01935979</v>
      </c>
      <c r="J36" s="3">
        <f t="shared" si="12"/>
        <v>7.037377803</v>
      </c>
      <c r="K36" s="3">
        <f t="shared" si="12"/>
        <v>2.308223117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3">
        <v>15.0</v>
      </c>
      <c r="C37" s="3">
        <v>11.0</v>
      </c>
      <c r="D37" s="3">
        <v>12.0</v>
      </c>
      <c r="E37" s="3">
        <v>8.0</v>
      </c>
      <c r="F37" s="3" t="s">
        <v>5</v>
      </c>
      <c r="G37" s="1"/>
      <c r="H37" s="3">
        <f t="shared" ref="H37:K37" si="13">H32+L32</f>
        <v>7.164174813</v>
      </c>
      <c r="I37" s="3">
        <f t="shared" si="13"/>
        <v>7.037377803</v>
      </c>
      <c r="J37" s="3">
        <f t="shared" si="13"/>
        <v>11.74985624</v>
      </c>
      <c r="K37" s="3">
        <f t="shared" si="13"/>
        <v>2.638585394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3">
        <v>16.0</v>
      </c>
      <c r="C38" s="3">
        <v>9.0</v>
      </c>
      <c r="D38" s="3">
        <v>11.0</v>
      </c>
      <c r="E38" s="3">
        <v>11.0</v>
      </c>
      <c r="F38" s="3" t="s">
        <v>5</v>
      </c>
      <c r="G38" s="1"/>
      <c r="H38" s="3">
        <f t="shared" ref="H38:K38" si="14">H33+L33</f>
        <v>3.379097182</v>
      </c>
      <c r="I38" s="3">
        <f t="shared" si="14"/>
        <v>2.308223117</v>
      </c>
      <c r="J38" s="3">
        <f t="shared" si="14"/>
        <v>2.638585394</v>
      </c>
      <c r="K38" s="3">
        <f t="shared" si="14"/>
        <v>5.73678955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3">
        <v>14.0</v>
      </c>
      <c r="C39" s="3">
        <v>13.0</v>
      </c>
      <c r="D39" s="3">
        <v>14.0</v>
      </c>
      <c r="E39" s="3">
        <v>9.0</v>
      </c>
      <c r="F39" s="3" t="s">
        <v>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3">
        <v>9.0</v>
      </c>
      <c r="C40" s="3">
        <v>5.0</v>
      </c>
      <c r="D40" s="3">
        <v>10.0</v>
      </c>
      <c r="E40" s="3">
        <v>8.0</v>
      </c>
      <c r="F40" s="3" t="s">
        <v>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3">
        <v>10.0</v>
      </c>
      <c r="C41" s="3">
        <v>0.0</v>
      </c>
      <c r="D41" s="3">
        <v>6.0</v>
      </c>
      <c r="E41" s="3">
        <v>2.0</v>
      </c>
      <c r="F41" s="3" t="s">
        <v>14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3">
        <v>8.0</v>
      </c>
      <c r="C42" s="3">
        <v>9.0</v>
      </c>
      <c r="D42" s="3">
        <v>11.0</v>
      </c>
      <c r="E42" s="3">
        <v>1.0</v>
      </c>
      <c r="F42" s="3" t="s">
        <v>14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3">
        <v>13.0</v>
      </c>
      <c r="C43" s="3">
        <v>7.0</v>
      </c>
      <c r="D43" s="3">
        <v>14.0</v>
      </c>
      <c r="E43" s="3">
        <v>9.0</v>
      </c>
      <c r="F43" s="3" t="s">
        <v>14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3">
        <v>4.0</v>
      </c>
      <c r="C44" s="3">
        <v>0.0</v>
      </c>
      <c r="D44" s="3">
        <v>4.0</v>
      </c>
      <c r="E44" s="3">
        <v>0.0</v>
      </c>
      <c r="F44" s="3" t="s">
        <v>14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3">
        <v>4.0</v>
      </c>
      <c r="C45" s="3">
        <v>0.0</v>
      </c>
      <c r="D45" s="3">
        <v>6.0</v>
      </c>
      <c r="E45" s="3">
        <v>0.0</v>
      </c>
      <c r="F45" s="3" t="s">
        <v>14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3">
        <v>11.0</v>
      </c>
      <c r="C46" s="3">
        <v>9.0</v>
      </c>
      <c r="D46" s="3">
        <v>9.0</v>
      </c>
      <c r="E46" s="3">
        <v>8.0</v>
      </c>
      <c r="F46" s="3" t="s">
        <v>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3">
        <v>5.0</v>
      </c>
      <c r="C47" s="3">
        <v>3.0</v>
      </c>
      <c r="D47" s="3">
        <v>3.0</v>
      </c>
      <c r="E47" s="3">
        <v>6.0</v>
      </c>
      <c r="F47" s="3" t="s">
        <v>14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3">
        <v>9.0</v>
      </c>
      <c r="C48" s="3">
        <v>7.0</v>
      </c>
      <c r="D48" s="3">
        <v>8.0</v>
      </c>
      <c r="E48" s="3">
        <v>6.0</v>
      </c>
      <c r="F48" s="3" t="s">
        <v>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3">
        <v>7.0</v>
      </c>
      <c r="C49" s="3">
        <v>2.0</v>
      </c>
      <c r="D49" s="3">
        <v>6.0</v>
      </c>
      <c r="E49" s="3">
        <v>4.0</v>
      </c>
      <c r="F49" s="3" t="s">
        <v>14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3">
        <v>12.0</v>
      </c>
      <c r="C50" s="3">
        <v>10.0</v>
      </c>
      <c r="D50" s="3">
        <v>14.0</v>
      </c>
      <c r="E50" s="3">
        <v>3.0</v>
      </c>
      <c r="F50" s="3" t="s">
        <v>14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3">
        <v>13.0</v>
      </c>
      <c r="C51" s="3">
        <v>12.0</v>
      </c>
      <c r="D51" s="3">
        <v>11.0</v>
      </c>
      <c r="E51" s="3">
        <v>10.0</v>
      </c>
      <c r="F51" s="3" t="s">
        <v>14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/>
      <c r="B54" s="15" t="s">
        <v>15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 t="s">
        <v>16</v>
      </c>
      <c r="C56" s="1"/>
      <c r="D56" s="1"/>
      <c r="E56" s="1"/>
      <c r="F56" s="1"/>
      <c r="G56" s="1" t="s">
        <v>17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3">
        <f t="array" ref="G57:J57">TRANSPOSE(B67:B70)</f>
        <v>3.817567568</v>
      </c>
      <c r="H57" s="3">
        <v>4.153153153153153</v>
      </c>
      <c r="I57" s="3">
        <v>3.013513513513514</v>
      </c>
      <c r="J57" s="16">
        <v>3.222972972972973</v>
      </c>
      <c r="K57" s="7">
        <f t="array" ref="K57:M60">TRANSPOSE(B62:E64)</f>
        <v>1</v>
      </c>
      <c r="L57" s="8">
        <v>0.0</v>
      </c>
      <c r="M57" s="9">
        <v>0.0</v>
      </c>
      <c r="N57" s="17">
        <f>(1/N4)+(1/N5)</f>
        <v>0.1103603604</v>
      </c>
      <c r="O57" s="18">
        <f t="array" ref="O57:R59">MMULT(B62:E64,H35:K38)</f>
        <v>2.266963772</v>
      </c>
      <c r="P57" s="19">
        <v>-4.023960130343113</v>
      </c>
      <c r="Q57" s="19">
        <v>0.12679700977573205</v>
      </c>
      <c r="R57" s="19">
        <v>1.0708740655549174</v>
      </c>
      <c r="S57" s="18">
        <f t="shared" ref="S57:U57" si="15">K57</f>
        <v>1</v>
      </c>
      <c r="T57" s="19">
        <f t="shared" si="15"/>
        <v>0</v>
      </c>
      <c r="U57" s="20">
        <f t="shared" si="15"/>
        <v>0</v>
      </c>
      <c r="V57" s="7">
        <f t="shared" ref="V57:Y57" si="16">B62</f>
        <v>1</v>
      </c>
      <c r="W57" s="8">
        <f t="shared" si="16"/>
        <v>-1</v>
      </c>
      <c r="X57" s="8">
        <f t="shared" si="16"/>
        <v>0</v>
      </c>
      <c r="Y57" s="8">
        <f t="shared" si="16"/>
        <v>0</v>
      </c>
      <c r="Z57" s="21">
        <f t="shared" ref="Z57:Z60" si="19">B67</f>
        <v>3.817567568</v>
      </c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0">
        <v>-1.0</v>
      </c>
      <c r="L58" s="1">
        <v>1.0</v>
      </c>
      <c r="M58" s="11">
        <v>0.0</v>
      </c>
      <c r="N58" s="1"/>
      <c r="O58" s="22">
        <v>1.8312248418631398</v>
      </c>
      <c r="P58" s="2">
        <v>5.981981981981985</v>
      </c>
      <c r="Q58" s="2">
        <v>-4.712478435882694</v>
      </c>
      <c r="R58" s="2">
        <v>-0.33036227717078903</v>
      </c>
      <c r="S58" s="22">
        <f t="shared" ref="S58:U58" si="17">K58</f>
        <v>-1</v>
      </c>
      <c r="T58" s="2">
        <f t="shared" si="17"/>
        <v>1</v>
      </c>
      <c r="U58" s="23">
        <f t="shared" si="17"/>
        <v>0</v>
      </c>
      <c r="V58" s="10">
        <f t="shared" ref="V58:Y58" si="18">B63</f>
        <v>0</v>
      </c>
      <c r="W58" s="1">
        <f t="shared" si="18"/>
        <v>1</v>
      </c>
      <c r="X58" s="1">
        <f t="shared" si="18"/>
        <v>-1</v>
      </c>
      <c r="Y58" s="1">
        <f t="shared" si="18"/>
        <v>0</v>
      </c>
      <c r="Z58" s="24">
        <f t="shared" si="19"/>
        <v>4.153153153</v>
      </c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0">
        <v>0.0</v>
      </c>
      <c r="L59" s="1">
        <v>-1.0</v>
      </c>
      <c r="M59" s="11">
        <v>1.0</v>
      </c>
      <c r="N59" s="1"/>
      <c r="O59" s="25">
        <v>3.78507763082231</v>
      </c>
      <c r="P59" s="26">
        <v>4.729154686601495</v>
      </c>
      <c r="Q59" s="26">
        <v>9.1112708453134</v>
      </c>
      <c r="R59" s="26">
        <v>-3.098204155852229</v>
      </c>
      <c r="S59" s="22">
        <f t="shared" ref="S59:U59" si="20">K59</f>
        <v>0</v>
      </c>
      <c r="T59" s="2">
        <f t="shared" si="20"/>
        <v>-1</v>
      </c>
      <c r="U59" s="23">
        <f t="shared" si="20"/>
        <v>1</v>
      </c>
      <c r="V59" s="12">
        <f t="shared" ref="V59:Y59" si="21">B64</f>
        <v>0</v>
      </c>
      <c r="W59" s="13">
        <f t="shared" si="21"/>
        <v>0</v>
      </c>
      <c r="X59" s="13">
        <f t="shared" si="21"/>
        <v>1</v>
      </c>
      <c r="Y59" s="13">
        <f t="shared" si="21"/>
        <v>-1</v>
      </c>
      <c r="Z59" s="24">
        <f t="shared" si="19"/>
        <v>3.013513514</v>
      </c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2">
        <v>0.0</v>
      </c>
      <c r="L60" s="13">
        <v>0.0</v>
      </c>
      <c r="M60" s="14">
        <v>-1.0</v>
      </c>
      <c r="N60" s="1"/>
      <c r="O60" s="1"/>
      <c r="P60" s="1"/>
      <c r="Q60" s="1"/>
      <c r="R60" s="1"/>
      <c r="S60" s="25">
        <f t="shared" ref="S60:U60" si="22">K60</f>
        <v>0</v>
      </c>
      <c r="T60" s="26">
        <f t="shared" si="22"/>
        <v>0</v>
      </c>
      <c r="U60" s="27">
        <f t="shared" si="22"/>
        <v>-1</v>
      </c>
      <c r="V60" s="1"/>
      <c r="W60" s="1"/>
      <c r="X60" s="1"/>
      <c r="Y60" s="1"/>
      <c r="Z60" s="28">
        <f t="shared" si="19"/>
        <v>3.222972973</v>
      </c>
    </row>
    <row r="61" ht="14.25" customHeight="1">
      <c r="A61" s="1"/>
      <c r="B61" s="29" t="s">
        <v>18</v>
      </c>
      <c r="C61" s="30"/>
      <c r="D61" s="3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3">
        <v>1.0</v>
      </c>
      <c r="C62" s="3">
        <v>-1.0</v>
      </c>
      <c r="D62" s="3">
        <v>0.0</v>
      </c>
      <c r="E62" s="3">
        <v>0.0</v>
      </c>
      <c r="F62" s="1"/>
      <c r="G62" s="1"/>
      <c r="H62" s="1"/>
      <c r="I62" s="1"/>
      <c r="J62" s="1"/>
      <c r="K62" s="16">
        <f t="array" ref="K62:M62">MMULT(G57:J57,K57:M60)</f>
        <v>-0.3355855856</v>
      </c>
      <c r="L62" s="32">
        <v>1.1396396396396389</v>
      </c>
      <c r="M62" s="33">
        <v>-0.20945945945945876</v>
      </c>
      <c r="N62" s="1"/>
      <c r="O62" s="18">
        <f t="array" ref="O62:Q64">N57*MMULT(O57:R59,S57:U60)</f>
        <v>0.6942686289</v>
      </c>
      <c r="P62" s="19">
        <v>-0.4580790537518545</v>
      </c>
      <c r="Q62" s="20">
        <v>-0.10418868408373892</v>
      </c>
      <c r="R62" s="1"/>
      <c r="S62" s="1"/>
      <c r="T62" s="1"/>
      <c r="U62" s="1"/>
      <c r="V62" s="21">
        <f t="array" ref="V62:V64">MMULT(V57:Y59,Z57:Z60)</f>
        <v>-0.3355855856</v>
      </c>
      <c r="W62" s="1"/>
      <c r="X62" s="1"/>
      <c r="Y62" s="1"/>
      <c r="Z62" s="1"/>
    </row>
    <row r="63" ht="14.25" customHeight="1">
      <c r="A63" s="1"/>
      <c r="B63" s="3">
        <v>0.0</v>
      </c>
      <c r="C63" s="3">
        <v>1.0</v>
      </c>
      <c r="D63" s="3">
        <v>-1.0</v>
      </c>
      <c r="E63" s="3">
        <v>0.0</v>
      </c>
      <c r="F63" s="1"/>
      <c r="G63" s="1"/>
      <c r="H63" s="1"/>
      <c r="I63" s="1"/>
      <c r="J63" s="1"/>
      <c r="K63" s="1"/>
      <c r="L63" s="1"/>
      <c r="M63" s="1"/>
      <c r="N63" s="1"/>
      <c r="O63" s="22">
        <v>-0.4580790537518545</v>
      </c>
      <c r="P63" s="2">
        <v>1.180244505575156</v>
      </c>
      <c r="Q63" s="23">
        <v>-0.483611918416404</v>
      </c>
      <c r="R63" s="1"/>
      <c r="S63" s="1"/>
      <c r="T63" s="1"/>
      <c r="U63" s="1"/>
      <c r="V63" s="24">
        <v>1.1396396396396389</v>
      </c>
      <c r="W63" s="1"/>
      <c r="X63" s="1"/>
      <c r="Y63" s="1"/>
      <c r="Z63" s="1"/>
    </row>
    <row r="64" ht="14.25" customHeight="1">
      <c r="A64" s="1"/>
      <c r="B64" s="3">
        <v>0.0</v>
      </c>
      <c r="C64" s="3">
        <v>0.0</v>
      </c>
      <c r="D64" s="3">
        <v>1.0</v>
      </c>
      <c r="E64" s="3">
        <v>-1.0</v>
      </c>
      <c r="F64" s="1"/>
      <c r="G64" s="1"/>
      <c r="H64" s="1"/>
      <c r="I64" s="1"/>
      <c r="J64" s="1"/>
      <c r="K64" s="1"/>
      <c r="L64" s="1"/>
      <c r="M64" s="1"/>
      <c r="N64" s="1"/>
      <c r="O64" s="25">
        <v>-0.10418868408373887</v>
      </c>
      <c r="P64" s="26">
        <v>-0.483611918416404</v>
      </c>
      <c r="Q64" s="27">
        <v>1.34744206093945</v>
      </c>
      <c r="R64" s="1"/>
      <c r="S64" s="1"/>
      <c r="T64" s="1"/>
      <c r="U64" s="1"/>
      <c r="V64" s="28">
        <v>-0.20945945945945876</v>
      </c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34" t="s">
        <v>19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7">
        <f t="array" ref="O66:Q68">MINVERSE(O62:Q64)</f>
        <v>2.26067791</v>
      </c>
      <c r="P66" s="8">
        <v>1.1126835539107878</v>
      </c>
      <c r="Q66" s="9">
        <v>0.5741575887616631</v>
      </c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3">
        <f t="shared" ref="B67:B70" si="23">H4-H11</f>
        <v>3.817567568</v>
      </c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0">
        <v>1.1126835539107878</v>
      </c>
      <c r="P67" s="1">
        <v>1.5410253483419294</v>
      </c>
      <c r="Q67" s="11">
        <v>0.6391274885119009</v>
      </c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3">
        <f t="shared" si="23"/>
        <v>4.153153153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2">
        <v>0.5741575887616631</v>
      </c>
      <c r="P68" s="13">
        <v>0.639127488511901</v>
      </c>
      <c r="Q68" s="14">
        <v>1.0159326579929164</v>
      </c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3">
        <f t="shared" si="23"/>
        <v>3.013513514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3">
        <f t="shared" si="23"/>
        <v>3.222972973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6">
        <f t="array" ref="O70:Q70">MMULT(K62:M62,O66:Q68)</f>
        <v>0.3891446259</v>
      </c>
      <c r="P70" s="32">
        <v>1.2489417123799604</v>
      </c>
      <c r="Q70" s="33">
        <v>0.32289930465809275</v>
      </c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5" t="s">
        <v>17</v>
      </c>
      <c r="O72" s="3">
        <f t="array" ref="O72">MMULT(O70:Q70,V62:V64)</f>
        <v>1.225117842</v>
      </c>
      <c r="P72" s="1"/>
      <c r="Q72" s="1" t="s">
        <v>20</v>
      </c>
      <c r="R72" s="35">
        <f>(N4+N5-N6)*O72/((N4+N5-2)*(N6-1))</f>
        <v>0.390995056</v>
      </c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2" t="s">
        <v>21</v>
      </c>
      <c r="H73" s="2"/>
      <c r="I73" s="1" t="s">
        <v>22</v>
      </c>
      <c r="J73" s="1" t="s">
        <v>23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36" t="s">
        <v>24</v>
      </c>
      <c r="H74" s="1">
        <f>(N4+N5-2)*(N6-1)/(N4+N5-N6)</f>
        <v>3.133333333</v>
      </c>
      <c r="I74" s="1">
        <f>N6-1</f>
        <v>3</v>
      </c>
      <c r="J74" s="1">
        <f>N4+N5-N6</f>
        <v>45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 t="s">
        <v>25</v>
      </c>
      <c r="H75" s="1">
        <f>FINV(0.05,I74,J74)</f>
        <v>2.811543506</v>
      </c>
      <c r="I75" s="37">
        <f>H74*H75</f>
        <v>8.809502987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2" t="s">
        <v>26</v>
      </c>
      <c r="H76" s="2"/>
      <c r="I76" s="2" t="s">
        <v>27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 t="str">
        <f>IF(O72&gt;I75,"Tolak H0","Tak Tolak H0")</f>
        <v>Tak Tolak H0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/>
      <c r="B79" s="15" t="s">
        <v>28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 t="s">
        <v>17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3">
        <v>1.0</v>
      </c>
      <c r="C82" s="3">
        <v>1.0</v>
      </c>
      <c r="D82" s="3">
        <v>1.0</v>
      </c>
      <c r="E82" s="16">
        <v>1.0</v>
      </c>
      <c r="F82" s="21">
        <f t="shared" ref="F82:F85" si="25">B67</f>
        <v>3.817567568</v>
      </c>
      <c r="G82" s="35">
        <f>N57</f>
        <v>0.1103603604</v>
      </c>
      <c r="H82" s="17">
        <f t="array" ref="H82:K82">MMULT(B82:E82,H35:K38)</f>
        <v>30.80103508</v>
      </c>
      <c r="I82" s="38">
        <v>31.36036036036036</v>
      </c>
      <c r="J82" s="38">
        <v>28.58999424956872</v>
      </c>
      <c r="K82" s="39">
        <v>14.062695242683741</v>
      </c>
      <c r="L82" s="40">
        <v>1.0</v>
      </c>
      <c r="M82" s="16">
        <f t="shared" ref="M82:P82" si="24">B82</f>
        <v>1</v>
      </c>
      <c r="N82" s="32">
        <f t="shared" si="24"/>
        <v>1</v>
      </c>
      <c r="O82" s="32">
        <f t="shared" si="24"/>
        <v>1</v>
      </c>
      <c r="P82" s="32">
        <f t="shared" si="24"/>
        <v>1</v>
      </c>
      <c r="Q82" s="21">
        <v>3.8175675675675684</v>
      </c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24">
        <f t="shared" si="25"/>
        <v>4.153153153</v>
      </c>
      <c r="G83" s="1"/>
      <c r="H83" s="1"/>
      <c r="I83" s="1"/>
      <c r="J83" s="1"/>
      <c r="K83" s="1"/>
      <c r="L83" s="41">
        <v>1.0</v>
      </c>
      <c r="M83" s="1"/>
      <c r="N83" s="1"/>
      <c r="O83" s="1"/>
      <c r="P83" s="1"/>
      <c r="Q83" s="24">
        <v>4.153153153153153</v>
      </c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24">
        <f t="shared" si="25"/>
        <v>3.013513514</v>
      </c>
      <c r="G84" s="1"/>
      <c r="H84" s="1"/>
      <c r="I84" s="1"/>
      <c r="J84" s="1"/>
      <c r="K84" s="1"/>
      <c r="L84" s="41">
        <v>1.0</v>
      </c>
      <c r="M84" s="1"/>
      <c r="N84" s="1"/>
      <c r="O84" s="1"/>
      <c r="P84" s="1"/>
      <c r="Q84" s="24">
        <v>3.013513513513514</v>
      </c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28">
        <f t="shared" si="25"/>
        <v>3.222972973</v>
      </c>
      <c r="G85" s="1"/>
      <c r="H85" s="1"/>
      <c r="I85" s="1"/>
      <c r="J85" s="1"/>
      <c r="K85" s="1"/>
      <c r="L85" s="42">
        <v>1.0</v>
      </c>
      <c r="M85" s="1"/>
      <c r="N85" s="1"/>
      <c r="O85" s="1"/>
      <c r="P85" s="1"/>
      <c r="Q85" s="28">
        <v>3.222972972972973</v>
      </c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>
        <f t="array" ref="F87">MMULT(B82:E82,F82:F85)</f>
        <v>14.20720721</v>
      </c>
      <c r="G87" s="35">
        <f t="array" ref="G87">G82*MMULT(H82:K82,L82:L85)</f>
        <v>11.56732018</v>
      </c>
      <c r="H87" s="1">
        <f t="array" ref="H87">MMULT(M82:P82,Q82:Q85)</f>
        <v>14.20720721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>
        <f>1/G87</f>
        <v>0.08645044696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2" t="s">
        <v>17</v>
      </c>
      <c r="G89" s="1">
        <f>F87*G88*H87</f>
        <v>17.4495677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 t="s">
        <v>21</v>
      </c>
      <c r="C90" s="2"/>
      <c r="D90" s="1" t="s">
        <v>22</v>
      </c>
      <c r="E90" s="1" t="s">
        <v>23</v>
      </c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 t="s">
        <v>27</v>
      </c>
      <c r="C91" s="43" t="s">
        <v>29</v>
      </c>
      <c r="D91" s="1">
        <v>1.0</v>
      </c>
      <c r="E91" s="1">
        <f>N4+N5-2</f>
        <v>47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 t="s">
        <v>25</v>
      </c>
      <c r="C92" s="1">
        <f t="array" ref="C92">FINV(0.05,D91,E91)</f>
        <v>4.047099895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 t="s">
        <v>26</v>
      </c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 t="str">
        <f>IF(G89&gt;C92,"Tolak H0","Tak Tolak H0")</f>
        <v>Tolak H0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/>
      <c r="B96" s="15" t="s">
        <v>30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9" t="s">
        <v>18</v>
      </c>
      <c r="C98" s="30"/>
      <c r="D98" s="30"/>
      <c r="E98" s="31"/>
      <c r="F98" s="1"/>
      <c r="G98" s="2" t="s">
        <v>31</v>
      </c>
      <c r="H98" s="3">
        <f t="shared" ref="H98:K98" si="26">AVERAGE(B3:B51)</f>
        <v>11.63265306</v>
      </c>
      <c r="I98" s="1">
        <f t="shared" si="26"/>
        <v>8.469387755</v>
      </c>
      <c r="J98" s="1">
        <f t="shared" si="26"/>
        <v>10.7755102</v>
      </c>
      <c r="K98" s="1">
        <f t="shared" si="26"/>
        <v>7.183673469</v>
      </c>
      <c r="L98" s="1"/>
      <c r="M98" s="2" t="s">
        <v>32</v>
      </c>
      <c r="N98" s="3">
        <f>_xlfn.VAR.S(B3:B51)</f>
        <v>13.77891156</v>
      </c>
      <c r="O98" s="3">
        <f>N99</f>
        <v>11.80102041</v>
      </c>
      <c r="P98" s="3">
        <f>N100</f>
        <v>9.18664966</v>
      </c>
      <c r="Q98" s="3">
        <f>N101</f>
        <v>5.631377551</v>
      </c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3">
        <v>-1.0</v>
      </c>
      <c r="C99" s="3">
        <v>1.0</v>
      </c>
      <c r="D99" s="3">
        <v>0.0</v>
      </c>
      <c r="E99" s="3">
        <v>0.0</v>
      </c>
      <c r="F99" s="1"/>
      <c r="G99" s="1"/>
      <c r="H99" s="3">
        <f>I98</f>
        <v>8.469387755</v>
      </c>
      <c r="I99" s="1"/>
      <c r="J99" s="1"/>
      <c r="K99" s="1"/>
      <c r="L99" s="1"/>
      <c r="M99" s="1"/>
      <c r="N99" s="3">
        <f>_xlfn.COVARIANCE.S(B3:B51,C3:C51)</f>
        <v>11.80102041</v>
      </c>
      <c r="O99" s="3">
        <f>_xlfn.VAR.S(C3:C51)</f>
        <v>16.0042517</v>
      </c>
      <c r="P99" s="3">
        <f>O100</f>
        <v>9.253401361</v>
      </c>
      <c r="Q99" s="3">
        <f>O101</f>
        <v>4.786989796</v>
      </c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3">
        <v>0.0</v>
      </c>
      <c r="C100" s="3">
        <v>-1.0</v>
      </c>
      <c r="D100" s="3">
        <v>1.0</v>
      </c>
      <c r="E100" s="3">
        <v>0.0</v>
      </c>
      <c r="F100" s="1"/>
      <c r="G100" s="1"/>
      <c r="H100" s="3">
        <f>J98</f>
        <v>10.7755102</v>
      </c>
      <c r="I100" s="1"/>
      <c r="J100" s="1"/>
      <c r="K100" s="1"/>
      <c r="L100" s="1"/>
      <c r="M100" s="1"/>
      <c r="N100" s="3">
        <f>_xlfn.COVARIANCE.S(B3:B51,D3:D51)</f>
        <v>9.18664966</v>
      </c>
      <c r="O100" s="3">
        <f>_xlfn.COVARIANCE.S(C3:C51,D3:D51)</f>
        <v>9.253401361</v>
      </c>
      <c r="P100" s="3">
        <f>_xlfn.VAR.S(D3:D51)</f>
        <v>13.21938776</v>
      </c>
      <c r="Q100" s="3">
        <f>P101</f>
        <v>4.417091837</v>
      </c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3">
        <v>0.0</v>
      </c>
      <c r="C101" s="3">
        <v>0.0</v>
      </c>
      <c r="D101" s="3">
        <v>-1.0</v>
      </c>
      <c r="E101" s="3">
        <v>1.0</v>
      </c>
      <c r="F101" s="1"/>
      <c r="G101" s="1"/>
      <c r="H101" s="3">
        <f>K98</f>
        <v>7.183673469</v>
      </c>
      <c r="I101" s="1"/>
      <c r="J101" s="1"/>
      <c r="K101" s="1"/>
      <c r="L101" s="1"/>
      <c r="M101" s="1"/>
      <c r="N101" s="3">
        <f>_xlfn.COVARIANCE.S(B3:B51,E3:E51)</f>
        <v>5.631377551</v>
      </c>
      <c r="O101" s="3">
        <f>_xlfn.COVARIANCE.S(C3:C51,E3:E51)</f>
        <v>4.786989796</v>
      </c>
      <c r="P101" s="3">
        <f>_xlfn.COVARIANCE.S(D3:D51,E3:E51)</f>
        <v>4.417091837</v>
      </c>
      <c r="Q101" s="3">
        <f>_xlfn.VAR.S(E3:E51)</f>
        <v>7.653061224</v>
      </c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 t="s">
        <v>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>
        <f>(N4+N5)</f>
        <v>49</v>
      </c>
      <c r="C111" s="3">
        <f t="shared" ref="C111:F111" si="27">H98</f>
        <v>11.63265306</v>
      </c>
      <c r="D111" s="3">
        <f t="shared" si="27"/>
        <v>8.469387755</v>
      </c>
      <c r="E111" s="3">
        <f t="shared" si="27"/>
        <v>10.7755102</v>
      </c>
      <c r="F111" s="3">
        <f t="shared" si="27"/>
        <v>7.183673469</v>
      </c>
      <c r="G111" s="3">
        <v>-1.0</v>
      </c>
      <c r="H111" s="3">
        <v>0.0</v>
      </c>
      <c r="I111" s="3">
        <v>0.0</v>
      </c>
      <c r="J111" s="35">
        <f t="array" ref="J111:M113">MMULT(B99:E101,N98:Q101)</f>
        <v>-1.977891156</v>
      </c>
      <c r="K111" s="35">
        <v>4.2032312925170014</v>
      </c>
      <c r="L111" s="35">
        <v>0.06675170068027292</v>
      </c>
      <c r="M111" s="35">
        <v>-0.8443877551020389</v>
      </c>
      <c r="N111" s="35">
        <v>-1.0</v>
      </c>
      <c r="O111" s="35">
        <v>0.0</v>
      </c>
      <c r="P111" s="35">
        <v>0.0</v>
      </c>
      <c r="Q111" s="3">
        <v>-1.0</v>
      </c>
      <c r="R111" s="3">
        <v>1.0</v>
      </c>
      <c r="S111" s="3">
        <v>0.0</v>
      </c>
      <c r="T111" s="16">
        <v>0.0</v>
      </c>
      <c r="U111" s="3">
        <f t="shared" ref="U111:U114" si="28">H98</f>
        <v>11.63265306</v>
      </c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3">
        <v>1.0</v>
      </c>
      <c r="H112" s="3">
        <v>-1.0</v>
      </c>
      <c r="I112" s="3">
        <v>0.0</v>
      </c>
      <c r="J112" s="35">
        <v>-2.6143707482993204</v>
      </c>
      <c r="K112" s="35">
        <v>-6.750850340136049</v>
      </c>
      <c r="L112" s="35">
        <v>3.96598639455782</v>
      </c>
      <c r="M112" s="35">
        <v>-0.36989795918367463</v>
      </c>
      <c r="N112" s="35">
        <v>1.0</v>
      </c>
      <c r="O112" s="35">
        <v>-1.0</v>
      </c>
      <c r="P112" s="35">
        <v>0.0</v>
      </c>
      <c r="Q112" s="3">
        <v>0.0</v>
      </c>
      <c r="R112" s="3">
        <v>-1.0</v>
      </c>
      <c r="S112" s="3">
        <v>1.0</v>
      </c>
      <c r="T112" s="16">
        <v>0.0</v>
      </c>
      <c r="U112" s="3">
        <f t="shared" si="28"/>
        <v>8.469387755</v>
      </c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3">
        <v>0.0</v>
      </c>
      <c r="H113" s="3">
        <v>1.0</v>
      </c>
      <c r="I113" s="3">
        <v>-1.0</v>
      </c>
      <c r="J113" s="35">
        <v>-3.555272108843539</v>
      </c>
      <c r="K113" s="35">
        <v>-4.466411564625851</v>
      </c>
      <c r="L113" s="35">
        <v>-8.802295918367346</v>
      </c>
      <c r="M113" s="35">
        <v>3.235969387755099</v>
      </c>
      <c r="N113" s="35">
        <v>0.0</v>
      </c>
      <c r="O113" s="35">
        <v>1.0</v>
      </c>
      <c r="P113" s="35">
        <v>-1.0</v>
      </c>
      <c r="Q113" s="3">
        <v>0.0</v>
      </c>
      <c r="R113" s="3">
        <v>0.0</v>
      </c>
      <c r="S113" s="3">
        <v>-1.0</v>
      </c>
      <c r="T113" s="16">
        <v>1.0</v>
      </c>
      <c r="U113" s="3">
        <f t="shared" si="28"/>
        <v>10.7755102</v>
      </c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3">
        <v>0.0</v>
      </c>
      <c r="H114" s="3">
        <v>0.0</v>
      </c>
      <c r="I114" s="3">
        <v>1.0</v>
      </c>
      <c r="J114" s="1"/>
      <c r="K114" s="1"/>
      <c r="L114" s="1"/>
      <c r="M114" s="1"/>
      <c r="N114" s="35">
        <v>0.0</v>
      </c>
      <c r="O114" s="35">
        <v>0.0</v>
      </c>
      <c r="P114" s="35">
        <v>1.0</v>
      </c>
      <c r="Q114" s="1"/>
      <c r="R114" s="1"/>
      <c r="S114" s="1"/>
      <c r="T114" s="1"/>
      <c r="U114" s="3">
        <f t="shared" si="28"/>
        <v>7.183673469</v>
      </c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3">
        <f t="array" ref="G116:I116">B111*MMULT(C111:F111,G111:I114)</f>
        <v>-155</v>
      </c>
      <c r="H116" s="3">
        <v>112.99999999999999</v>
      </c>
      <c r="I116" s="3">
        <v>-175.99999999999997</v>
      </c>
      <c r="J116" s="35">
        <f t="array" ref="J116:L118">MINVERSE(MMULT(J111:M113,N111:P114))</f>
        <v>0.2541355231</v>
      </c>
      <c r="K116" s="35">
        <v>0.12393296888917954</v>
      </c>
      <c r="L116" s="35">
        <v>0.06387231908708658</v>
      </c>
      <c r="M116" s="3">
        <f t="array" ref="M116:M118">MMULT(Q111:T113,U111:U114)</f>
        <v>-3.163265306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35">
        <v>0.12393296888917955</v>
      </c>
      <c r="K117" s="35">
        <v>0.1696657903677379</v>
      </c>
      <c r="L117" s="35">
        <v>0.0704895134032529</v>
      </c>
      <c r="M117" s="3">
        <v>2.3061224489795915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35">
        <v>0.06387231908708658</v>
      </c>
      <c r="K118" s="35">
        <v>0.0704895134032529</v>
      </c>
      <c r="L118" s="35">
        <v>0.11329132010630785</v>
      </c>
      <c r="M118" s="3">
        <v>-3.591836734693877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 t="s">
        <v>34</v>
      </c>
      <c r="J120" s="3">
        <f t="array" ref="J120">MMULT(MMULT(G116:I116,J116:L118),M116:M118)</f>
        <v>165.736557</v>
      </c>
      <c r="K120" s="1"/>
      <c r="L120" s="1" t="s">
        <v>20</v>
      </c>
      <c r="M120" s="3">
        <f>G124*J120/((N4+N5-1)*F124)</f>
        <v>52.94362238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2" t="s">
        <v>21</v>
      </c>
      <c r="E123" s="2"/>
      <c r="F123" s="1" t="s">
        <v>22</v>
      </c>
      <c r="G123" s="1" t="s">
        <v>23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36" t="s">
        <v>24</v>
      </c>
      <c r="E124" s="1">
        <f>(N4+N5-1)*(N6-1)/(N4+N5-N6+1)</f>
        <v>3.130434783</v>
      </c>
      <c r="F124" s="1">
        <f>N6-1</f>
        <v>3</v>
      </c>
      <c r="G124" s="1">
        <f>N4+N5-N6+1</f>
        <v>46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 t="s">
        <v>25</v>
      </c>
      <c r="E125" s="1">
        <f>FINV(0.05,F124,G124)</f>
        <v>2.806844929</v>
      </c>
      <c r="F125" s="37">
        <f>E124*E125</f>
        <v>8.786644995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2" t="s">
        <v>26</v>
      </c>
      <c r="E126" s="2"/>
      <c r="F126" s="2" t="s">
        <v>27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 t="str">
        <f>IF(J120&gt;F125,"Tolak H0","Tak Tolak H0")</f>
        <v>Tolak H0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H22:K22"/>
    <mergeCell ref="L22:O22"/>
    <mergeCell ref="H34:K34"/>
    <mergeCell ref="B61:E61"/>
    <mergeCell ref="B98:E9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2023-09-18T13:53:53Z</dcterms:created>
  <dc:creator>Dhea Dewanti</dc:creator>
</cp:coreProperties>
</file>