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SMT 5\TPG\"/>
    </mc:Choice>
  </mc:AlternateContent>
  <xr:revisionPtr revIDLastSave="0" documentId="13_ncr:1_{F10D2B06-BD46-44CB-BFDE-B85622CCA6A3}" xr6:coauthVersionLast="47" xr6:coauthVersionMax="47" xr10:uidLastSave="{00000000-0000-0000-0000-000000000000}"/>
  <bookViews>
    <workbookView xWindow="-110" yWindow="-110" windowWidth="19420" windowHeight="10300" activeTab="3" xr2:uid="{00000000-000D-0000-FFFF-FFFF00000000}"/>
  </bookViews>
  <sheets>
    <sheet name="5. manova Ral mentah" sheetId="2" r:id="rId1"/>
    <sheet name="5. manova Rakl F" sheetId="5" r:id="rId2"/>
    <sheet name="5. Manova Rakl U" sheetId="6" r:id="rId3"/>
    <sheet name="5.  faktor banyak wilks lamda" sheetId="7" r:id="rId4"/>
    <sheet name="6. analisis profil full"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00" i="7" l="1"/>
  <c r="G90" i="7"/>
  <c r="G86" i="7"/>
  <c r="B93" i="7" s="1"/>
  <c r="D96" i="7" s="1"/>
  <c r="B25" i="7"/>
  <c r="B24" i="7"/>
  <c r="B23" i="7"/>
  <c r="N16" i="7"/>
  <c r="M16" i="7"/>
  <c r="L16" i="7"/>
  <c r="H19" i="7" s="1" a="1"/>
  <c r="I16" i="7"/>
  <c r="H16" i="7"/>
  <c r="G16" i="7"/>
  <c r="E19" i="7" s="1" a="1"/>
  <c r="E21" i="7" s="1"/>
  <c r="D16" i="7"/>
  <c r="C16" i="7"/>
  <c r="B16" i="7"/>
  <c r="B19" i="7" s="1" a="1"/>
  <c r="C17" i="6"/>
  <c r="B17" i="6"/>
  <c r="B16" i="6"/>
  <c r="F16" i="6" s="1"/>
  <c r="F13" i="6"/>
  <c r="C13" i="6"/>
  <c r="C10" i="6"/>
  <c r="C16" i="6" s="1"/>
  <c r="F7" i="6"/>
  <c r="C7" i="6"/>
  <c r="E19" i="6" s="1" a="1"/>
  <c r="B2" i="6"/>
  <c r="B29" i="5"/>
  <c r="D27" i="5"/>
  <c r="C17" i="5"/>
  <c r="B17" i="5"/>
  <c r="B16" i="5"/>
  <c r="F13" i="5"/>
  <c r="C10" i="5"/>
  <c r="F10" i="5" s="1"/>
  <c r="F7" i="5"/>
  <c r="C7" i="5"/>
  <c r="E19" i="5" s="1" a="1"/>
  <c r="G124" i="3"/>
  <c r="F124" i="3"/>
  <c r="E125" i="3" s="1"/>
  <c r="E124" i="3"/>
  <c r="F125" i="3" s="1"/>
  <c r="B111" i="3"/>
  <c r="Q101" i="3"/>
  <c r="P101" i="3"/>
  <c r="O101" i="3"/>
  <c r="Q99" i="3" s="1"/>
  <c r="N101" i="3"/>
  <c r="Q100" i="3"/>
  <c r="P100" i="3"/>
  <c r="O100" i="3"/>
  <c r="N100" i="3"/>
  <c r="P99" i="3"/>
  <c r="O99" i="3"/>
  <c r="N99" i="3"/>
  <c r="H99" i="3"/>
  <c r="U112" i="3" s="1"/>
  <c r="Q98" i="3"/>
  <c r="P98" i="3"/>
  <c r="O98" i="3"/>
  <c r="N98" i="3"/>
  <c r="K98" i="3"/>
  <c r="F111" i="3" s="1"/>
  <c r="J98" i="3"/>
  <c r="E111" i="3" s="1"/>
  <c r="I98" i="3"/>
  <c r="D111" i="3" s="1"/>
  <c r="H98" i="3"/>
  <c r="U111" i="3" s="1"/>
  <c r="E91" i="3"/>
  <c r="C92" i="3" s="1" a="1"/>
  <c r="C92" i="3" s="1"/>
  <c r="P82" i="3"/>
  <c r="H87" i="3" s="1" a="1"/>
  <c r="H87" i="3" s="1"/>
  <c r="O82" i="3"/>
  <c r="N82" i="3"/>
  <c r="M82" i="3"/>
  <c r="H75" i="3"/>
  <c r="J74" i="3"/>
  <c r="I74" i="3"/>
  <c r="H74" i="3"/>
  <c r="I75" i="3" s="1"/>
  <c r="B70" i="3"/>
  <c r="F85" i="3" s="1"/>
  <c r="B69" i="3"/>
  <c r="F84" i="3" s="1"/>
  <c r="B68" i="3"/>
  <c r="F83" i="3" s="1"/>
  <c r="Z60" i="3"/>
  <c r="Z59" i="3"/>
  <c r="Y59" i="3"/>
  <c r="X59" i="3"/>
  <c r="W59" i="3"/>
  <c r="V59" i="3"/>
  <c r="Z58" i="3"/>
  <c r="Y58" i="3"/>
  <c r="X58" i="3"/>
  <c r="W58" i="3"/>
  <c r="V58" i="3"/>
  <c r="Y57" i="3"/>
  <c r="X57" i="3"/>
  <c r="W57" i="3"/>
  <c r="V57" i="3"/>
  <c r="N57" i="3"/>
  <c r="G82" i="3" s="1"/>
  <c r="K60" i="3"/>
  <c r="S60" i="3" s="1"/>
  <c r="M59" i="3"/>
  <c r="U59" i="3" s="1"/>
  <c r="M58" i="3"/>
  <c r="U58" i="3" s="1"/>
  <c r="L58" i="3"/>
  <c r="T58" i="3" s="1"/>
  <c r="L57" i="3"/>
  <c r="T57" i="3" s="1"/>
  <c r="K57" i="3"/>
  <c r="S57" i="3" s="1"/>
  <c r="K57" i="3" a="1"/>
  <c r="M60" i="3" s="1"/>
  <c r="U60" i="3" s="1"/>
  <c r="K33" i="3"/>
  <c r="K32" i="3"/>
  <c r="K31" i="3"/>
  <c r="K30" i="3"/>
  <c r="L29" i="3"/>
  <c r="N33" i="3" s="1"/>
  <c r="H29" i="3"/>
  <c r="J33" i="3" s="1"/>
  <c r="J38" i="3" s="1"/>
  <c r="O21" i="3"/>
  <c r="N21" i="3"/>
  <c r="M21" i="3"/>
  <c r="L21" i="3"/>
  <c r="K21" i="3"/>
  <c r="J21" i="3"/>
  <c r="I21" i="3"/>
  <c r="H21" i="3"/>
  <c r="N20" i="3"/>
  <c r="M20" i="3"/>
  <c r="L20" i="3"/>
  <c r="J20" i="3"/>
  <c r="I20" i="3"/>
  <c r="H20" i="3"/>
  <c r="M19" i="3"/>
  <c r="L19" i="3"/>
  <c r="I19" i="3"/>
  <c r="H19" i="3"/>
  <c r="L18" i="3"/>
  <c r="H18" i="3"/>
  <c r="K11" i="3"/>
  <c r="J11" i="3"/>
  <c r="I11" i="3"/>
  <c r="H11" i="3"/>
  <c r="K4" i="3"/>
  <c r="J4" i="3"/>
  <c r="I4" i="3"/>
  <c r="H4" i="3"/>
  <c r="B67" i="3" s="1"/>
  <c r="G3" i="2"/>
  <c r="C5" i="2"/>
  <c r="D5" i="2"/>
  <c r="D13" i="2" s="1"/>
  <c r="K33" i="2" s="1"/>
  <c r="C9" i="2"/>
  <c r="D9" i="2"/>
  <c r="C12" i="2"/>
  <c r="D12" i="2"/>
  <c r="C13" i="2"/>
  <c r="K32" i="2" s="1"/>
  <c r="B32" i="2"/>
  <c r="E32" i="2"/>
  <c r="E58" i="2" s="1"/>
  <c r="H61" i="2" s="1" a="1"/>
  <c r="H32" i="2"/>
  <c r="H58" i="2" s="1"/>
  <c r="E64" i="2" s="1" a="1"/>
  <c r="B33" i="2"/>
  <c r="B42" i="2" s="1"/>
  <c r="E33" i="2"/>
  <c r="E59" i="2" s="1"/>
  <c r="H33" i="2"/>
  <c r="I59" i="2" s="1"/>
  <c r="C58" i="2"/>
  <c r="B61" i="2" s="1" a="1"/>
  <c r="D58" i="2"/>
  <c r="F58" i="2"/>
  <c r="G58" i="2"/>
  <c r="B64" i="2" s="1" a="1"/>
  <c r="C59" i="2"/>
  <c r="D59" i="2"/>
  <c r="E61" i="2" s="1" a="1"/>
  <c r="G59" i="2"/>
  <c r="H59" i="2"/>
  <c r="B89" i="2"/>
  <c r="B91" i="2"/>
  <c r="B93" i="2"/>
  <c r="B98" i="2"/>
  <c r="D100" i="2" s="1"/>
  <c r="B100" i="2"/>
  <c r="F100" i="2" s="1"/>
  <c r="B102" i="2"/>
  <c r="I56" i="7" l="1"/>
  <c r="I55" i="7"/>
  <c r="I58" i="7"/>
  <c r="I54" i="7"/>
  <c r="I57" i="7"/>
  <c r="H20" i="7"/>
  <c r="H19" i="7"/>
  <c r="E20" i="7"/>
  <c r="E19" i="7"/>
  <c r="H21" i="7"/>
  <c r="B20" i="7"/>
  <c r="B19" i="7"/>
  <c r="B21" i="7"/>
  <c r="F19" i="6"/>
  <c r="E19" i="6"/>
  <c r="F20" i="6"/>
  <c r="E20" i="6"/>
  <c r="F10" i="6"/>
  <c r="F19" i="5"/>
  <c r="E19" i="5"/>
  <c r="H19" i="5" s="1"/>
  <c r="B22" i="5" s="1"/>
  <c r="B27" i="5" s="1"/>
  <c r="F27" i="5" s="1"/>
  <c r="E20" i="5"/>
  <c r="F20" i="5"/>
  <c r="C16" i="5"/>
  <c r="F16" i="5" s="1"/>
  <c r="F82" i="3"/>
  <c r="F87" i="3" s="1" a="1"/>
  <c r="F87" i="3" s="1"/>
  <c r="Z57" i="3"/>
  <c r="V62" i="3" s="1" a="1"/>
  <c r="G57" i="3" a="1"/>
  <c r="J111" i="3" a="1"/>
  <c r="O31" i="3"/>
  <c r="K36" i="3" s="1"/>
  <c r="O32" i="3"/>
  <c r="K37" i="3" s="1"/>
  <c r="C111" i="3"/>
  <c r="G116" i="3" s="1" a="1"/>
  <c r="H30" i="3"/>
  <c r="L30" i="3"/>
  <c r="H31" i="3"/>
  <c r="L31" i="3"/>
  <c r="H32" i="3"/>
  <c r="L32" i="3"/>
  <c r="H33" i="3"/>
  <c r="L33" i="3"/>
  <c r="M57" i="3"/>
  <c r="U57" i="3" s="1"/>
  <c r="K59" i="3"/>
  <c r="S59" i="3" s="1"/>
  <c r="L60" i="3"/>
  <c r="T60" i="3" s="1"/>
  <c r="H100" i="3"/>
  <c r="U113" i="3" s="1"/>
  <c r="M116" i="3" s="1" a="1"/>
  <c r="O30" i="3"/>
  <c r="K35" i="3" s="1"/>
  <c r="O33" i="3"/>
  <c r="K38" i="3" s="1"/>
  <c r="I30" i="3"/>
  <c r="I35" i="3" s="1"/>
  <c r="M30" i="3"/>
  <c r="I31" i="3"/>
  <c r="I36" i="3" s="1"/>
  <c r="M31" i="3"/>
  <c r="I32" i="3"/>
  <c r="I37" i="3" s="1"/>
  <c r="M32" i="3"/>
  <c r="I33" i="3"/>
  <c r="I38" i="3" s="1"/>
  <c r="M33" i="3"/>
  <c r="K58" i="3"/>
  <c r="S58" i="3" s="1"/>
  <c r="L59" i="3"/>
  <c r="T59" i="3" s="1"/>
  <c r="H101" i="3"/>
  <c r="U114" i="3" s="1"/>
  <c r="J30" i="3"/>
  <c r="N30" i="3"/>
  <c r="J31" i="3"/>
  <c r="N31" i="3"/>
  <c r="J32" i="3"/>
  <c r="N32" i="3"/>
  <c r="B61" i="2"/>
  <c r="C62" i="2"/>
  <c r="B62" i="2"/>
  <c r="C61" i="2"/>
  <c r="B41" i="2"/>
  <c r="B46" i="2" s="1" a="1"/>
  <c r="E41" i="2"/>
  <c r="H41" i="2"/>
  <c r="H61" i="2"/>
  <c r="I62" i="2"/>
  <c r="I61" i="2"/>
  <c r="H62" i="2"/>
  <c r="F62" i="2"/>
  <c r="F61" i="2"/>
  <c r="E61" i="2"/>
  <c r="E62" i="2"/>
  <c r="E65" i="2"/>
  <c r="F64" i="2"/>
  <c r="E64" i="2"/>
  <c r="F65" i="2"/>
  <c r="B64" i="2"/>
  <c r="B65" i="2"/>
  <c r="C64" i="2"/>
  <c r="C65" i="2"/>
  <c r="H42" i="2"/>
  <c r="F59" i="2"/>
  <c r="K61" i="2" s="1" a="1"/>
  <c r="I58" i="2"/>
  <c r="H64" i="2" s="1" a="1"/>
  <c r="E42" i="2"/>
  <c r="B57" i="7" l="1"/>
  <c r="B56" i="7"/>
  <c r="B55" i="7"/>
  <c r="B58" i="7"/>
  <c r="B54" i="7"/>
  <c r="B33" i="7" a="1"/>
  <c r="H57" i="7"/>
  <c r="H56" i="7"/>
  <c r="H55" i="7"/>
  <c r="H54" i="7"/>
  <c r="H58" i="7"/>
  <c r="C56" i="7"/>
  <c r="C55" i="7"/>
  <c r="C58" i="7"/>
  <c r="C54" i="7"/>
  <c r="C57" i="7"/>
  <c r="L55" i="7"/>
  <c r="L58" i="7"/>
  <c r="L54" i="7"/>
  <c r="L57" i="7"/>
  <c r="H33" i="7" a="1"/>
  <c r="L56" i="7"/>
  <c r="J70" i="7" s="1" a="1"/>
  <c r="N57" i="7"/>
  <c r="N56" i="7"/>
  <c r="N55" i="7"/>
  <c r="N58" i="7"/>
  <c r="N54" i="7"/>
  <c r="M58" i="7"/>
  <c r="M54" i="7"/>
  <c r="M57" i="7"/>
  <c r="M56" i="7"/>
  <c r="M55" i="7"/>
  <c r="D55" i="7"/>
  <c r="D58" i="7"/>
  <c r="D54" i="7"/>
  <c r="D57" i="7"/>
  <c r="D56" i="7"/>
  <c r="G58" i="7"/>
  <c r="R66" i="7" s="1" a="1"/>
  <c r="G54" i="7"/>
  <c r="B66" i="7" s="1" a="1"/>
  <c r="G57" i="7"/>
  <c r="N66" i="7" s="1" a="1"/>
  <c r="G56" i="7"/>
  <c r="J66" i="7" s="1" a="1"/>
  <c r="E33" i="7" a="1"/>
  <c r="G55" i="7"/>
  <c r="F66" i="7" s="1" a="1"/>
  <c r="H19" i="6"/>
  <c r="B22" i="6" s="1"/>
  <c r="M118" i="3"/>
  <c r="M116" i="3"/>
  <c r="M117" i="3"/>
  <c r="H116" i="3"/>
  <c r="G116" i="3"/>
  <c r="I116" i="3"/>
  <c r="L113" i="3"/>
  <c r="L112" i="3"/>
  <c r="L111" i="3"/>
  <c r="K113" i="3"/>
  <c r="K112" i="3"/>
  <c r="K111" i="3"/>
  <c r="J113" i="3"/>
  <c r="J112" i="3"/>
  <c r="J111" i="3"/>
  <c r="J116" i="3" s="1" a="1"/>
  <c r="M113" i="3"/>
  <c r="M112" i="3"/>
  <c r="M111" i="3"/>
  <c r="J36" i="3"/>
  <c r="H37" i="3"/>
  <c r="H35" i="3"/>
  <c r="H57" i="3"/>
  <c r="G57" i="3"/>
  <c r="I57" i="3"/>
  <c r="J57" i="3"/>
  <c r="J37" i="3"/>
  <c r="J35" i="3"/>
  <c r="H38" i="3"/>
  <c r="H36" i="3"/>
  <c r="V64" i="3"/>
  <c r="V62" i="3"/>
  <c r="V63" i="3"/>
  <c r="L61" i="2"/>
  <c r="L62" i="2"/>
  <c r="K61" i="2"/>
  <c r="K62" i="2"/>
  <c r="B68" i="2" s="1"/>
  <c r="H46" i="2" a="1"/>
  <c r="H64" i="2"/>
  <c r="B67" i="2" s="1"/>
  <c r="H65" i="2"/>
  <c r="I64" i="2"/>
  <c r="C67" i="2" s="1"/>
  <c r="I65" i="2"/>
  <c r="C68" i="2" s="1"/>
  <c r="E46" i="2" a="1"/>
  <c r="B46" i="2"/>
  <c r="B47" i="2"/>
  <c r="C46" i="2"/>
  <c r="C47" i="2"/>
  <c r="E35" i="7" l="1"/>
  <c r="E34" i="7"/>
  <c r="E33" i="7"/>
  <c r="F40" i="7" s="1" a="1"/>
  <c r="P67" i="7"/>
  <c r="O66" i="7"/>
  <c r="P68" i="7"/>
  <c r="O67" i="7"/>
  <c r="N66" i="7"/>
  <c r="O68" i="7"/>
  <c r="N67" i="7"/>
  <c r="N68" i="7"/>
  <c r="P66" i="7"/>
  <c r="N70" i="7" a="1"/>
  <c r="R62" i="7" a="1"/>
  <c r="H67" i="7"/>
  <c r="G66" i="7"/>
  <c r="H68" i="7"/>
  <c r="G67" i="7"/>
  <c r="F66" i="7"/>
  <c r="G68" i="7"/>
  <c r="F67" i="7"/>
  <c r="F68" i="7"/>
  <c r="H66" i="7"/>
  <c r="C68" i="7"/>
  <c r="B67" i="7"/>
  <c r="B68" i="7"/>
  <c r="D66" i="7"/>
  <c r="D67" i="7"/>
  <c r="C66" i="7"/>
  <c r="C67" i="7"/>
  <c r="B66" i="7"/>
  <c r="D68" i="7"/>
  <c r="B70" i="7" a="1"/>
  <c r="F62" i="7" a="1"/>
  <c r="S68" i="7"/>
  <c r="R67" i="7"/>
  <c r="R68" i="7"/>
  <c r="T66" i="7"/>
  <c r="T67" i="7"/>
  <c r="S66" i="7"/>
  <c r="T68" i="7"/>
  <c r="S67" i="7"/>
  <c r="R66" i="7"/>
  <c r="L71" i="7"/>
  <c r="K70" i="7"/>
  <c r="L72" i="7"/>
  <c r="K71" i="7"/>
  <c r="J70" i="7"/>
  <c r="K72" i="7"/>
  <c r="J71" i="7"/>
  <c r="J72" i="7"/>
  <c r="L70" i="7"/>
  <c r="R70" i="7" a="1"/>
  <c r="B35" i="7"/>
  <c r="B34" i="7"/>
  <c r="B33" i="7"/>
  <c r="J62" i="7" a="1"/>
  <c r="K68" i="7"/>
  <c r="J67" i="7"/>
  <c r="J68" i="7"/>
  <c r="L66" i="7"/>
  <c r="L67" i="7"/>
  <c r="K66" i="7"/>
  <c r="J66" i="7"/>
  <c r="L68" i="7"/>
  <c r="K67" i="7"/>
  <c r="H35" i="7"/>
  <c r="H34" i="7"/>
  <c r="H33" i="7"/>
  <c r="J40" i="7" s="1" a="1"/>
  <c r="F70" i="7" a="1"/>
  <c r="B62" i="7" a="1"/>
  <c r="N62" i="7" a="1"/>
  <c r="K62" i="3" a="1"/>
  <c r="L117" i="3"/>
  <c r="K116" i="3"/>
  <c r="L118" i="3"/>
  <c r="K117" i="3"/>
  <c r="J116" i="3"/>
  <c r="J118" i="3"/>
  <c r="L116" i="3"/>
  <c r="J120" i="3" s="1" a="1"/>
  <c r="J120" i="3" s="1"/>
  <c r="K118" i="3"/>
  <c r="J117" i="3"/>
  <c r="H82" i="3" a="1"/>
  <c r="O57" i="3" a="1"/>
  <c r="F67" i="2"/>
  <c r="B49" i="2"/>
  <c r="H47" i="2"/>
  <c r="B50" i="2" s="1"/>
  <c r="I47" i="2"/>
  <c r="H46" i="2"/>
  <c r="I46" i="2"/>
  <c r="F46" i="2"/>
  <c r="C49" i="2" s="1"/>
  <c r="E47" i="2"/>
  <c r="E46" i="2"/>
  <c r="F47" i="2"/>
  <c r="C50" i="2"/>
  <c r="J42" i="7" l="1"/>
  <c r="L40" i="7"/>
  <c r="L41" i="7"/>
  <c r="K40" i="7"/>
  <c r="L42" i="7"/>
  <c r="K41" i="7"/>
  <c r="J40" i="7"/>
  <c r="K42" i="7"/>
  <c r="J41" i="7"/>
  <c r="O64" i="7"/>
  <c r="N63" i="7"/>
  <c r="N64" i="7"/>
  <c r="P62" i="7"/>
  <c r="P63" i="7"/>
  <c r="O62" i="7"/>
  <c r="P64" i="7"/>
  <c r="O63" i="7"/>
  <c r="N62" i="7"/>
  <c r="B40" i="7" a="1"/>
  <c r="D63" i="7"/>
  <c r="C62" i="7"/>
  <c r="D64" i="7"/>
  <c r="C63" i="7"/>
  <c r="B62" i="7"/>
  <c r="C64" i="7"/>
  <c r="B63" i="7"/>
  <c r="B64" i="7"/>
  <c r="D62" i="7"/>
  <c r="H42" i="7"/>
  <c r="G41" i="7"/>
  <c r="F40" i="7"/>
  <c r="G42" i="7"/>
  <c r="F41" i="7"/>
  <c r="F42" i="7"/>
  <c r="H40" i="7"/>
  <c r="G40" i="7"/>
  <c r="H41" i="7"/>
  <c r="L63" i="7"/>
  <c r="K62" i="7"/>
  <c r="L64" i="7"/>
  <c r="K63" i="7"/>
  <c r="J62" i="7"/>
  <c r="K64" i="7"/>
  <c r="J63" i="7"/>
  <c r="L62" i="7"/>
  <c r="J64" i="7"/>
  <c r="G72" i="7"/>
  <c r="F71" i="7"/>
  <c r="F72" i="7"/>
  <c r="H70" i="7"/>
  <c r="G71" i="7"/>
  <c r="H71" i="7"/>
  <c r="G70" i="7"/>
  <c r="H72" i="7"/>
  <c r="F70" i="7"/>
  <c r="G64" i="7"/>
  <c r="F63" i="7"/>
  <c r="F64" i="7"/>
  <c r="H62" i="7"/>
  <c r="H63" i="7"/>
  <c r="G62" i="7"/>
  <c r="H64" i="7"/>
  <c r="G63" i="7"/>
  <c r="F62" i="7"/>
  <c r="T63" i="7"/>
  <c r="S62" i="7"/>
  <c r="T64" i="7"/>
  <c r="S63" i="7"/>
  <c r="R62" i="7"/>
  <c r="S64" i="7"/>
  <c r="R63" i="7"/>
  <c r="R64" i="7"/>
  <c r="T62" i="7"/>
  <c r="T71" i="7"/>
  <c r="S70" i="7"/>
  <c r="T72" i="7"/>
  <c r="S71" i="7"/>
  <c r="R70" i="7"/>
  <c r="S72" i="7"/>
  <c r="R71" i="7"/>
  <c r="R72" i="7"/>
  <c r="T70" i="7"/>
  <c r="D71" i="7"/>
  <c r="C70" i="7"/>
  <c r="D72" i="7"/>
  <c r="C71" i="7"/>
  <c r="B70" i="7"/>
  <c r="C72" i="7"/>
  <c r="B71" i="7"/>
  <c r="D70" i="7"/>
  <c r="B72" i="7"/>
  <c r="O72" i="7"/>
  <c r="N71" i="7"/>
  <c r="N72" i="7"/>
  <c r="P70" i="7"/>
  <c r="P71" i="7"/>
  <c r="O70" i="7"/>
  <c r="P72" i="7"/>
  <c r="O71" i="7"/>
  <c r="N70" i="7"/>
  <c r="D127" i="3"/>
  <c r="M120" i="3"/>
  <c r="J82" i="3"/>
  <c r="I82" i="3"/>
  <c r="K82" i="3"/>
  <c r="H82" i="3"/>
  <c r="G87" i="3" s="1" a="1"/>
  <c r="G87" i="3" s="1"/>
  <c r="G88" i="3" s="1"/>
  <c r="G89" i="3" s="1"/>
  <c r="B94" i="3" s="1"/>
  <c r="Q59" i="3"/>
  <c r="Q58" i="3"/>
  <c r="Q57" i="3"/>
  <c r="P59" i="3"/>
  <c r="P58" i="3"/>
  <c r="P57" i="3"/>
  <c r="R59" i="3"/>
  <c r="R57" i="3"/>
  <c r="O59" i="3"/>
  <c r="O58" i="3"/>
  <c r="O57" i="3"/>
  <c r="O62" i="3" s="1" a="1"/>
  <c r="R58" i="3"/>
  <c r="L62" i="3"/>
  <c r="K62" i="3"/>
  <c r="M62" i="3"/>
  <c r="F49" i="2"/>
  <c r="B70" i="2" a="1"/>
  <c r="B74" i="7" l="1" a="1"/>
  <c r="B42" i="7"/>
  <c r="D40" i="7"/>
  <c r="D41" i="7"/>
  <c r="C40" i="7"/>
  <c r="D42" i="7"/>
  <c r="C41" i="7"/>
  <c r="B40" i="7"/>
  <c r="C42" i="7"/>
  <c r="B41" i="7"/>
  <c r="Q63" i="3"/>
  <c r="P62" i="3"/>
  <c r="Q64" i="3"/>
  <c r="P63" i="3"/>
  <c r="O62" i="3"/>
  <c r="Q62" i="3"/>
  <c r="P64" i="3"/>
  <c r="O63" i="3"/>
  <c r="O64" i="3"/>
  <c r="B70" i="2"/>
  <c r="C71" i="2"/>
  <c r="B71" i="2"/>
  <c r="C70" i="2"/>
  <c r="B44" i="7" l="1" a="1"/>
  <c r="C76" i="7"/>
  <c r="B75" i="7"/>
  <c r="B76" i="7"/>
  <c r="D74" i="7"/>
  <c r="D75" i="7"/>
  <c r="C74" i="7"/>
  <c r="D76" i="7"/>
  <c r="C75" i="7"/>
  <c r="B74" i="7"/>
  <c r="O66" i="3" a="1"/>
  <c r="F70" i="2"/>
  <c r="D46" i="7" l="1"/>
  <c r="C45" i="7"/>
  <c r="B44" i="7"/>
  <c r="C46" i="7"/>
  <c r="B45" i="7"/>
  <c r="B46" i="7"/>
  <c r="D44" i="7"/>
  <c r="D45" i="7"/>
  <c r="C44" i="7"/>
  <c r="P68" i="3"/>
  <c r="O67" i="3"/>
  <c r="O68" i="3"/>
  <c r="Q66" i="3"/>
  <c r="P67" i="3"/>
  <c r="Q67" i="3"/>
  <c r="P66" i="3"/>
  <c r="Q68" i="3"/>
  <c r="O66" i="3"/>
  <c r="O70" i="3" s="1" a="1"/>
  <c r="B79" i="7" l="1" a="1"/>
  <c r="P70" i="3"/>
  <c r="O70" i="3"/>
  <c r="Q70" i="3"/>
  <c r="D80" i="7" l="1"/>
  <c r="C79" i="7"/>
  <c r="D81" i="7"/>
  <c r="C80" i="7"/>
  <c r="B79" i="7"/>
  <c r="C81" i="7"/>
  <c r="B80" i="7"/>
  <c r="B81" i="7"/>
  <c r="D79" i="7"/>
  <c r="O72" i="3" a="1"/>
  <c r="O72" i="3" s="1"/>
  <c r="R72" i="3" l="1"/>
  <c r="G77" i="3"/>
</calcChain>
</file>

<file path=xl/sharedStrings.xml><?xml version="1.0" encoding="utf-8"?>
<sst xmlns="http://schemas.openxmlformats.org/spreadsheetml/2006/main" count="309" uniqueCount="151">
  <si>
    <t>terhadap produksi dan bobot jagung pada taraf nyata 5%</t>
  </si>
  <si>
    <t>minimal ada 1 varietas yang berpengaruh</t>
  </si>
  <si>
    <t>Kesimpulan: Tidak cukup bukti untuk menyatakan bahwa</t>
  </si>
  <si>
    <t>Keputusan: Tak tolak H0</t>
  </si>
  <si>
    <t>Fhit &lt; Ftabel</t>
  </si>
  <si>
    <t>F(alpha,2p,2(sigma ni-p-2))</t>
  </si>
  <si>
    <t>Ftabel</t>
  </si>
  <si>
    <t>=</t>
  </si>
  <si>
    <t>x</t>
  </si>
  <si>
    <t>(sigma ni - p - 2)/p * (1 - akar(lambda))/akar(lambda)</t>
  </si>
  <si>
    <t>Fhit</t>
  </si>
  <si>
    <t>det(W)/det(T)</t>
  </si>
  <si>
    <t>Lambda</t>
  </si>
  <si>
    <t>Wilks Lambda</t>
  </si>
  <si>
    <t>T</t>
  </si>
  <si>
    <t>W</t>
  </si>
  <si>
    <t>B</t>
  </si>
  <si>
    <t>Matriks JK dan JHK</t>
  </si>
  <si>
    <t>db</t>
  </si>
  <si>
    <t>SK</t>
  </si>
  <si>
    <t>Tabel Manova</t>
  </si>
  <si>
    <t>det(T)</t>
  </si>
  <si>
    <t>T = JKT</t>
  </si>
  <si>
    <t>det(W)</t>
  </si>
  <si>
    <t>W = JKG</t>
  </si>
  <si>
    <t>det(B)</t>
  </si>
  <si>
    <t>B = JKP</t>
  </si>
  <si>
    <t>(minimal ada 1 varietas yang berpengaruh terhadap produksi dan bobot jagung)</t>
  </si>
  <si>
    <t>Minimal ada 1 i di mana vektor taui != vektor0</t>
  </si>
  <si>
    <t>H1:</t>
  </si>
  <si>
    <t>(varietas tidak berpengaruh terhadap produksi dan bobot jagung)</t>
  </si>
  <si>
    <t>vektor tau1 = vektor tau2 = vektor tau3 = vektor 0</t>
  </si>
  <si>
    <t>H0:</t>
  </si>
  <si>
    <t>Hipotesis</t>
  </si>
  <si>
    <t>Prosedur Pengujian</t>
  </si>
  <si>
    <t>+</t>
  </si>
  <si>
    <t>Xlj-Xbarl*</t>
  </si>
  <si>
    <t>Y2</t>
  </si>
  <si>
    <t>Y1</t>
  </si>
  <si>
    <t>Varietas 3</t>
  </si>
  <si>
    <t>Varietas 2</t>
  </si>
  <si>
    <t>Varietas 1</t>
  </si>
  <si>
    <t>n3</t>
  </si>
  <si>
    <t>n2</t>
  </si>
  <si>
    <t>n1</t>
  </si>
  <si>
    <t>Xbar3*-Xbar</t>
  </si>
  <si>
    <t>Xbar2*-Xbar</t>
  </si>
  <si>
    <t>Xbar1*-Xbar</t>
  </si>
  <si>
    <t>Matriks Jumlah Kuadrat</t>
  </si>
  <si>
    <t>Xbar</t>
  </si>
  <si>
    <t>Xbar 3*</t>
  </si>
  <si>
    <t>Xbar 2*</t>
  </si>
  <si>
    <t>Xbar 1*</t>
  </si>
  <si>
    <t>Vektor Rataan</t>
  </si>
  <si>
    <t>vektor pengaruh komponen acak pada varietas ke-i dan ulangan ke-j</t>
  </si>
  <si>
    <t>vektor e_ij =</t>
  </si>
  <si>
    <t>vektor pengaruh varietas ke-i</t>
  </si>
  <si>
    <t>vektor tau_i =</t>
  </si>
  <si>
    <t>vektor rataan umum</t>
  </si>
  <si>
    <t>vektor miu =</t>
  </si>
  <si>
    <t>vektor respon yang berisi produksi dan bobot jagung pada varietas ke-i dan ulangan ke-j</t>
  </si>
  <si>
    <t>vekto rYij =</t>
  </si>
  <si>
    <t>Keterangan Model:</t>
  </si>
  <si>
    <t>g</t>
  </si>
  <si>
    <t>j = 1, 2, ... , ni</t>
  </si>
  <si>
    <t>i = 1, 2, 3</t>
  </si>
  <si>
    <t>vektor Yij = vektor miu + vektor tau_i + vektor e_ij</t>
  </si>
  <si>
    <t>Model Linear:</t>
  </si>
  <si>
    <t>Total</t>
  </si>
  <si>
    <t>alpha</t>
  </si>
  <si>
    <t>p</t>
  </si>
  <si>
    <t>sigma n_i</t>
  </si>
  <si>
    <t>Ulangan</t>
  </si>
  <si>
    <t>Perlakuan</t>
  </si>
  <si>
    <t>Informasi</t>
  </si>
  <si>
    <t>Similaritas</t>
  </si>
  <si>
    <t>Aritmetik</t>
  </si>
  <si>
    <t>Gambar</t>
  </si>
  <si>
    <t>Kelompok</t>
  </si>
  <si>
    <t>Tidak pikun</t>
  </si>
  <si>
    <t>Vektor rataan Tp</t>
  </si>
  <si>
    <t>Vektor rataan P</t>
  </si>
  <si>
    <t>S1</t>
  </si>
  <si>
    <t>S2</t>
  </si>
  <si>
    <t>Spooled</t>
  </si>
  <si>
    <t>Pikun</t>
  </si>
  <si>
    <t>Uji Sejajar</t>
  </si>
  <si>
    <t>Stat Uji</t>
  </si>
  <si>
    <t>C</t>
  </si>
  <si>
    <t>Selisih Vektor rataan</t>
  </si>
  <si>
    <t>F hitung</t>
  </si>
  <si>
    <t>Titik Kritis</t>
  </si>
  <si>
    <t>db1</t>
  </si>
  <si>
    <t>db2</t>
  </si>
  <si>
    <t>C2 depan</t>
  </si>
  <si>
    <t>F</t>
  </si>
  <si>
    <t>Kesimpulan</t>
  </si>
  <si>
    <t>C2</t>
  </si>
  <si>
    <t>Uji Berhimpit</t>
  </si>
  <si>
    <t>-</t>
  </si>
  <si>
    <t>Uji Kesamaan</t>
  </si>
  <si>
    <t>X bar</t>
  </si>
  <si>
    <t>S</t>
  </si>
  <si>
    <t>Statistik Uji</t>
  </si>
  <si>
    <t>T2</t>
  </si>
  <si>
    <t>sigma ni</t>
  </si>
  <si>
    <t>b</t>
  </si>
  <si>
    <t>det</t>
  </si>
  <si>
    <t>Blok</t>
  </si>
  <si>
    <t>Galat</t>
  </si>
  <si>
    <t>matriks W+B</t>
  </si>
  <si>
    <t>Karena F hitung &lt; F tabel maka  H0 gagal ditolak.</t>
  </si>
  <si>
    <t xml:space="preserve">Hal ini berarti bahwa pada taraf signifikansi 5%, tidak terdapat perbedaan pengaruh pupuk terhadap bobot biji </t>
  </si>
  <si>
    <t>dan bobot serasak per petak pada taraf nyata 5%. Atau dengan kata lain 2 jenis pupuk tersebut</t>
  </si>
  <si>
    <t xml:space="preserve"> memberikan pengaruh yang sama terhadap respon.</t>
  </si>
  <si>
    <t>U Tabel (0.05; 2; 3; 6)</t>
  </si>
  <si>
    <t>Karena lambda* &gt; U tabel maka  H0 gagal ditolak.</t>
  </si>
  <si>
    <t>dan bobot serasak per petak pada taraf nyata 5%. Atau dengan kata lain 4 jenis pupuk tersebut</t>
  </si>
  <si>
    <t>Seorang peneliti membagi acak 15 orang ke dalam 3 kelompok. Kelompok pertama mendapatkan informasi diet dari website interaktif, kelompok kedua memperoleh informasi yang sama melalui seorang praktisi, sedangkan kelompok ketiga memperoleh informasi dari rekaman video yang dibuat oleh praktisi yang sama. Peneliti akan melihat penilaian berdasarkan 3 poin yaitu presentasi (P), kesulitan (K), dan kepentingan (KP). Data yang diperoleh adalah sebagai berikut. (Asumsikan semua orang memiliki pengetahuan awal yang sama)</t>
  </si>
  <si>
    <t>Kel.</t>
  </si>
  <si>
    <t>P</t>
  </si>
  <si>
    <t>K</t>
  </si>
  <si>
    <t>KP</t>
  </si>
  <si>
    <t>b.vektor rataan</t>
  </si>
  <si>
    <t>xbar_1</t>
  </si>
  <si>
    <t>xbar_2</t>
  </si>
  <si>
    <t>xbar_3</t>
  </si>
  <si>
    <t>xbar</t>
  </si>
  <si>
    <t xml:space="preserve">c. </t>
  </si>
  <si>
    <t>matriks jumlah kuadrat dan hasil kali silang untuk perlakuan (B), galat (W), dan Total (T)</t>
  </si>
  <si>
    <t>xbar1 - xbar</t>
  </si>
  <si>
    <t>xbar2 - xbar</t>
  </si>
  <si>
    <t>xbar3 - xbar</t>
  </si>
  <si>
    <t>selisih P</t>
  </si>
  <si>
    <t>selisih K</t>
  </si>
  <si>
    <t>selisih KP</t>
  </si>
  <si>
    <t>Orang ke-1</t>
  </si>
  <si>
    <t>Orang ke-2</t>
  </si>
  <si>
    <t>Orang ke-3</t>
  </si>
  <si>
    <t>Orang ke-4</t>
  </si>
  <si>
    <t>Orang ke-5</t>
  </si>
  <si>
    <t>Kel.1</t>
  </si>
  <si>
    <t>Kel.2</t>
  </si>
  <si>
    <t>Kel.3</t>
  </si>
  <si>
    <t xml:space="preserve">T </t>
  </si>
  <si>
    <t>d. Uji Wilks lambda 5%</t>
  </si>
  <si>
    <t>|W|</t>
  </si>
  <si>
    <t>W + B</t>
  </si>
  <si>
    <t>|W+B|</t>
  </si>
  <si>
    <t>lambda</t>
  </si>
  <si>
    <t>Kesimpulan tak tolak H0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</si>
</sst>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11">
    <font>
      <sz val="11"/>
      <color theme="1"/>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sz val="11"/>
      <color theme="1"/>
      <name val="Calibri"/>
      <scheme val="minor"/>
    </font>
    <font>
      <sz val="11"/>
      <color theme="1"/>
      <name val="Calibri"/>
    </font>
    <font>
      <sz val="11"/>
      <name val="Calibri"/>
    </font>
    <font>
      <b/>
      <sz val="11"/>
      <color theme="1"/>
      <name val="Calibri"/>
    </font>
    <font>
      <sz val="12"/>
      <color theme="1"/>
      <name val="Times New Roman"/>
      <family val="1"/>
    </font>
    <font>
      <sz val="11"/>
      <color theme="1"/>
      <name val="Times New Roman"/>
      <family val="1"/>
    </font>
    <font>
      <sz val="12"/>
      <color theme="0"/>
      <name val="Times New Roman"/>
      <family val="1"/>
    </font>
  </fonts>
  <fills count="9">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0"/>
        <bgColor theme="0"/>
      </patternFill>
    </fill>
    <fill>
      <patternFill patternType="solid">
        <fgColor rgb="FFFBE4D5"/>
        <bgColor rgb="FFFBE4D5"/>
      </patternFill>
    </fill>
    <fill>
      <patternFill patternType="solid">
        <fgColor theme="5" tint="-0.249977111117893"/>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2">
    <xf numFmtId="0" fontId="0" fillId="0" borderId="0"/>
    <xf numFmtId="0" fontId="4" fillId="0" borderId="0"/>
  </cellStyleXfs>
  <cellXfs count="82">
    <xf numFmtId="0" fontId="0" fillId="0" borderId="0" xfId="0"/>
    <xf numFmtId="0" fontId="1" fillId="0" borderId="0" xfId="0" applyFont="1"/>
    <xf numFmtId="0" fontId="0" fillId="0" borderId="0" xfId="0" applyAlignment="1">
      <alignment horizontal="center" vertical="center"/>
    </xf>
    <xf numFmtId="0" fontId="0" fillId="0" borderId="1" xfId="0" applyBorder="1"/>
    <xf numFmtId="0" fontId="0" fillId="0" borderId="1" xfId="0" applyBorder="1" applyAlignment="1">
      <alignment horizontal="center" vertical="center"/>
    </xf>
    <xf numFmtId="0" fontId="0" fillId="2" borderId="0" xfId="0" applyFill="1"/>
    <xf numFmtId="164" fontId="0" fillId="0" borderId="1" xfId="0" applyNumberFormat="1" applyBorder="1"/>
    <xf numFmtId="0" fontId="0" fillId="3" borderId="0" xfId="0" applyFill="1"/>
    <xf numFmtId="0" fontId="1" fillId="3" borderId="0" xfId="0" applyFont="1" applyFill="1"/>
    <xf numFmtId="0" fontId="0" fillId="4" borderId="1" xfId="0" applyFill="1" applyBorder="1" applyAlignment="1">
      <alignment horizontal="center"/>
    </xf>
    <xf numFmtId="2" fontId="0" fillId="4" borderId="1" xfId="0" applyNumberFormat="1" applyFill="1" applyBorder="1" applyAlignment="1">
      <alignment horizontal="center"/>
    </xf>
    <xf numFmtId="0" fontId="0" fillId="0" borderId="2" xfId="0" applyBorder="1" applyAlignment="1">
      <alignment horizontal="center" vertical="center"/>
    </xf>
    <xf numFmtId="0" fontId="0" fillId="0" borderId="1" xfId="0" applyBorder="1" applyAlignment="1">
      <alignment horizontal="center" vertical="center"/>
    </xf>
    <xf numFmtId="0" fontId="0" fillId="5" borderId="1" xfId="0" applyFill="1" applyBorder="1" applyAlignment="1">
      <alignment horizontal="center" vertical="center"/>
    </xf>
    <xf numFmtId="0" fontId="0" fillId="0" borderId="3" xfId="0" applyBorder="1" applyAlignment="1">
      <alignment horizontal="center"/>
    </xf>
    <xf numFmtId="0" fontId="0" fillId="5" borderId="3" xfId="0" applyFill="1" applyBorder="1" applyAlignment="1">
      <alignment horizontal="center"/>
    </xf>
    <xf numFmtId="0" fontId="0" fillId="2" borderId="1" xfId="0" applyFill="1" applyBorder="1"/>
    <xf numFmtId="0" fontId="0" fillId="0" borderId="0" xfId="0" applyAlignment="1">
      <alignment horizontal="center"/>
    </xf>
    <xf numFmtId="2" fontId="0" fillId="0" borderId="1" xfId="0" applyNumberFormat="1" applyBorder="1"/>
    <xf numFmtId="2" fontId="0" fillId="0" borderId="0" xfId="0" applyNumberFormat="1"/>
    <xf numFmtId="0" fontId="3" fillId="0" borderId="0" xfId="0" applyFont="1"/>
    <xf numFmtId="0" fontId="5" fillId="6" borderId="0" xfId="1" applyFont="1" applyFill="1"/>
    <xf numFmtId="0" fontId="4" fillId="0" borderId="0" xfId="1"/>
    <xf numFmtId="0" fontId="5" fillId="7" borderId="0" xfId="1" applyFont="1" applyFill="1"/>
    <xf numFmtId="0" fontId="5" fillId="6" borderId="4" xfId="1" applyFont="1" applyFill="1" applyBorder="1"/>
    <xf numFmtId="0" fontId="5" fillId="7" borderId="5" xfId="1" applyFont="1" applyFill="1" applyBorder="1" applyAlignment="1">
      <alignment horizontal="center"/>
    </xf>
    <xf numFmtId="0" fontId="6" fillId="0" borderId="6" xfId="1" applyFont="1" applyBorder="1"/>
    <xf numFmtId="0" fontId="6" fillId="0" borderId="7" xfId="1" applyFont="1" applyBorder="1"/>
    <xf numFmtId="0" fontId="5" fillId="6" borderId="8" xfId="1" applyFont="1" applyFill="1" applyBorder="1"/>
    <xf numFmtId="0" fontId="5" fillId="6" borderId="9" xfId="1" applyFont="1" applyFill="1" applyBorder="1"/>
    <xf numFmtId="0" fontId="5" fillId="6" borderId="10" xfId="1" applyFont="1" applyFill="1" applyBorder="1"/>
    <xf numFmtId="0" fontId="5" fillId="6" borderId="11" xfId="1" applyFont="1" applyFill="1" applyBorder="1"/>
    <xf numFmtId="0" fontId="5" fillId="6" borderId="12" xfId="1" applyFont="1" applyFill="1" applyBorder="1"/>
    <xf numFmtId="0" fontId="5" fillId="6" borderId="13" xfId="1" applyFont="1" applyFill="1" applyBorder="1"/>
    <xf numFmtId="0" fontId="5" fillId="6" borderId="14" xfId="1" applyFont="1" applyFill="1" applyBorder="1"/>
    <xf numFmtId="0" fontId="5" fillId="6" borderId="15" xfId="1" applyFont="1" applyFill="1" applyBorder="1"/>
    <xf numFmtId="0" fontId="7" fillId="7" borderId="0" xfId="1" applyFont="1" applyFill="1"/>
    <xf numFmtId="0" fontId="5" fillId="6" borderId="5" xfId="1" applyFont="1" applyFill="1" applyBorder="1"/>
    <xf numFmtId="0" fontId="5" fillId="7" borderId="5" xfId="1" applyFont="1" applyFill="1" applyBorder="1"/>
    <xf numFmtId="0" fontId="5" fillId="7" borderId="8" xfId="1" applyFont="1" applyFill="1" applyBorder="1"/>
    <xf numFmtId="0" fontId="5" fillId="7" borderId="9" xfId="1" applyFont="1" applyFill="1" applyBorder="1"/>
    <xf numFmtId="0" fontId="5" fillId="7" borderId="11" xfId="1" applyFont="1" applyFill="1" applyBorder="1"/>
    <xf numFmtId="0" fontId="5" fillId="7" borderId="13" xfId="1" applyFont="1" applyFill="1" applyBorder="1"/>
    <xf numFmtId="0" fontId="5" fillId="7" borderId="14" xfId="1" applyFont="1" applyFill="1" applyBorder="1"/>
    <xf numFmtId="0" fontId="5" fillId="7" borderId="10" xfId="1" applyFont="1" applyFill="1" applyBorder="1"/>
    <xf numFmtId="0" fontId="5" fillId="6" borderId="16" xfId="1" applyFont="1" applyFill="1" applyBorder="1"/>
    <xf numFmtId="0" fontId="5" fillId="7" borderId="12" xfId="1" applyFont="1" applyFill="1" applyBorder="1"/>
    <xf numFmtId="0" fontId="5" fillId="6" borderId="17" xfId="1" applyFont="1" applyFill="1" applyBorder="1"/>
    <xf numFmtId="0" fontId="5" fillId="7" borderId="15" xfId="1" applyFont="1" applyFill="1" applyBorder="1"/>
    <xf numFmtId="0" fontId="5" fillId="6" borderId="18" xfId="1" applyFont="1" applyFill="1" applyBorder="1"/>
    <xf numFmtId="0" fontId="5" fillId="7" borderId="14" xfId="1" applyFont="1" applyFill="1" applyBorder="1" applyAlignment="1">
      <alignment horizontal="center"/>
    </xf>
    <xf numFmtId="0" fontId="6" fillId="0" borderId="14" xfId="1" applyFont="1" applyBorder="1"/>
    <xf numFmtId="0" fontId="5" fillId="6" borderId="6" xfId="1" applyFont="1" applyFill="1" applyBorder="1"/>
    <xf numFmtId="0" fontId="5" fillId="6" borderId="7" xfId="1" applyFont="1" applyFill="1" applyBorder="1"/>
    <xf numFmtId="0" fontId="5" fillId="7" borderId="0" xfId="1" applyFont="1" applyFill="1" applyAlignment="1">
      <alignment horizontal="center" vertical="center" wrapText="1"/>
    </xf>
    <xf numFmtId="0" fontId="5" fillId="7" borderId="4" xfId="1" applyFont="1" applyFill="1" applyBorder="1"/>
    <xf numFmtId="0" fontId="7" fillId="6" borderId="0" xfId="1" applyFont="1" applyFill="1"/>
    <xf numFmtId="0" fontId="5" fillId="7" borderId="6" xfId="1" applyFont="1" applyFill="1" applyBorder="1"/>
    <xf numFmtId="0" fontId="5" fillId="7" borderId="7" xfId="1" applyFont="1" applyFill="1" applyBorder="1"/>
    <xf numFmtId="0" fontId="5" fillId="7" borderId="16" xfId="1" applyFont="1" applyFill="1" applyBorder="1"/>
    <xf numFmtId="0" fontId="5" fillId="7" borderId="17" xfId="1" applyFont="1" applyFill="1" applyBorder="1"/>
    <xf numFmtId="0" fontId="5" fillId="7" borderId="18" xfId="1" applyFont="1" applyFill="1" applyBorder="1"/>
    <xf numFmtId="0" fontId="5" fillId="6" borderId="0" xfId="1" quotePrefix="1" applyFont="1" applyFill="1"/>
    <xf numFmtId="0" fontId="1" fillId="4" borderId="0" xfId="0" applyFont="1" applyFill="1"/>
    <xf numFmtId="0" fontId="8" fillId="0" borderId="0" xfId="0" applyFont="1" applyAlignment="1">
      <alignment vertical="center"/>
    </xf>
    <xf numFmtId="0" fontId="9" fillId="0" borderId="0" xfId="0" applyFont="1"/>
    <xf numFmtId="0" fontId="1" fillId="0" borderId="0" xfId="0" applyFont="1" applyAlignment="1">
      <alignment horizontal="center" wrapText="1"/>
    </xf>
    <xf numFmtId="0" fontId="8" fillId="0" borderId="0" xfId="0" applyFont="1" applyAlignment="1">
      <alignment horizontal="left" vertical="center" wrapText="1"/>
    </xf>
    <xf numFmtId="0" fontId="8" fillId="0" borderId="19" xfId="0" applyFont="1" applyBorder="1" applyAlignment="1">
      <alignment horizontal="justify" vertical="center" wrapText="1"/>
    </xf>
    <xf numFmtId="0" fontId="8" fillId="0" borderId="20" xfId="0" applyFont="1" applyBorder="1" applyAlignment="1">
      <alignment horizontal="justify" vertical="center" wrapText="1"/>
    </xf>
    <xf numFmtId="0" fontId="8" fillId="0" borderId="21" xfId="0" applyFont="1" applyBorder="1" applyAlignment="1">
      <alignment horizontal="justify" vertical="center" wrapText="1"/>
    </xf>
    <xf numFmtId="0" fontId="8" fillId="0" borderId="22" xfId="0" applyFont="1" applyBorder="1" applyAlignment="1">
      <alignment horizontal="justify" vertical="center" wrapText="1"/>
    </xf>
    <xf numFmtId="0" fontId="8" fillId="0" borderId="23" xfId="0" applyFont="1" applyBorder="1" applyAlignment="1">
      <alignment horizontal="justify" vertical="center" wrapText="1"/>
    </xf>
    <xf numFmtId="0" fontId="2" fillId="8" borderId="0" xfId="0" applyFont="1" applyFill="1"/>
    <xf numFmtId="0" fontId="0" fillId="8" borderId="0" xfId="0" applyFill="1"/>
    <xf numFmtId="0" fontId="0" fillId="0" borderId="0" xfId="0" applyAlignment="1">
      <alignment horizontal="center" vertical="center"/>
    </xf>
    <xf numFmtId="0" fontId="0" fillId="0" borderId="0" xfId="0" applyAlignment="1">
      <alignment horizontal="center"/>
    </xf>
    <xf numFmtId="0" fontId="10" fillId="8" borderId="0" xfId="0" applyFont="1" applyFill="1" applyAlignment="1">
      <alignment horizontal="left" vertical="center"/>
    </xf>
    <xf numFmtId="0" fontId="0" fillId="0" borderId="0" xfId="0" quotePrefix="1" applyAlignment="1">
      <alignment horizontal="center"/>
    </xf>
    <xf numFmtId="0" fontId="8" fillId="0" borderId="20" xfId="0" applyFont="1" applyBorder="1" applyAlignment="1">
      <alignment horizontal="justify" vertical="center"/>
    </xf>
    <xf numFmtId="0" fontId="0" fillId="0" borderId="0" xfId="0" quotePrefix="1"/>
    <xf numFmtId="0" fontId="0" fillId="0" borderId="0" xfId="0" applyAlignment="1">
      <alignment horizontal="center" vertical="center" wrapText="1"/>
    </xf>
  </cellXfs>
  <cellStyles count="2">
    <cellStyle name="Normal" xfId="0" builtinId="0"/>
    <cellStyle name="Normal 2" xfId="1" xr:uid="{167CC30A-9C83-4294-96E0-6F42A8D806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1.png"/><Relationship Id="rId4" Type="http://schemas.openxmlformats.org/officeDocument/2006/relationships/image" Target="../media/image9.png"/></Relationships>
</file>

<file path=xl/drawings/_rels/drawing5.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oneCellAnchor>
    <xdr:from>
      <xdr:col>0</xdr:col>
      <xdr:colOff>752475</xdr:colOff>
      <xdr:row>35</xdr:row>
      <xdr:rowOff>85725</xdr:rowOff>
    </xdr:from>
    <xdr:ext cx="1659326" cy="585507"/>
    <xdr:pic>
      <xdr:nvPicPr>
        <xdr:cNvPr id="2" name="Picture 1">
          <a:extLst>
            <a:ext uri="{FF2B5EF4-FFF2-40B4-BE49-F238E27FC236}">
              <a16:creationId xmlns:a16="http://schemas.microsoft.com/office/drawing/2014/main" id="{22AF7956-2304-44DD-B977-3286D21CE53C}"/>
            </a:ext>
          </a:extLst>
        </xdr:cNvPr>
        <xdr:cNvPicPr>
          <a:picLocks noChangeAspect="1"/>
        </xdr:cNvPicPr>
      </xdr:nvPicPr>
      <xdr:blipFill>
        <a:blip xmlns:r="http://schemas.openxmlformats.org/officeDocument/2006/relationships" r:embed="rId1"/>
        <a:stretch>
          <a:fillRect/>
        </a:stretch>
      </xdr:blipFill>
      <xdr:spPr>
        <a:xfrm>
          <a:off x="612775" y="6530975"/>
          <a:ext cx="1659326" cy="585507"/>
        </a:xfrm>
        <a:prstGeom prst="rect">
          <a:avLst/>
        </a:prstGeom>
      </xdr:spPr>
    </xdr:pic>
    <xdr:clientData/>
  </xdr:oneCellAnchor>
  <xdr:twoCellAnchor>
    <xdr:from>
      <xdr:col>1</xdr:col>
      <xdr:colOff>28575</xdr:colOff>
      <xdr:row>51</xdr:row>
      <xdr:rowOff>142875</xdr:rowOff>
    </xdr:from>
    <xdr:to>
      <xdr:col>4</xdr:col>
      <xdr:colOff>238125</xdr:colOff>
      <xdr:row>54</xdr:row>
      <xdr:rowOff>95250</xdr:rowOff>
    </xdr:to>
    <xdr:pic>
      <xdr:nvPicPr>
        <xdr:cNvPr id="3" name="Picture 2">
          <a:extLst>
            <a:ext uri="{FF2B5EF4-FFF2-40B4-BE49-F238E27FC236}">
              <a16:creationId xmlns:a16="http://schemas.microsoft.com/office/drawing/2014/main" id="{51BFB971-9E0F-4802-8A4C-5F56CA5C7452}"/>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44525" y="9534525"/>
          <a:ext cx="20574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293075</xdr:colOff>
      <xdr:row>94</xdr:row>
      <xdr:rowOff>107461</xdr:rowOff>
    </xdr:from>
    <xdr:ext cx="4567927" cy="410309"/>
    <xdr:pic>
      <xdr:nvPicPr>
        <xdr:cNvPr id="4" name="Picture 3">
          <a:extLst>
            <a:ext uri="{FF2B5EF4-FFF2-40B4-BE49-F238E27FC236}">
              <a16:creationId xmlns:a16="http://schemas.microsoft.com/office/drawing/2014/main" id="{DA429AC3-0979-4A93-AE01-EA884F45A6A8}"/>
            </a:ext>
          </a:extLst>
        </xdr:cNvPr>
        <xdr:cNvPicPr>
          <a:picLocks noChangeAspect="1"/>
        </xdr:cNvPicPr>
      </xdr:nvPicPr>
      <xdr:blipFill>
        <a:blip xmlns:r="http://schemas.openxmlformats.org/officeDocument/2006/relationships" r:embed="rId3"/>
        <a:stretch>
          <a:fillRect/>
        </a:stretch>
      </xdr:blipFill>
      <xdr:spPr>
        <a:xfrm>
          <a:off x="2140925" y="17417561"/>
          <a:ext cx="4567927" cy="410309"/>
        </a:xfrm>
        <a:prstGeom prst="rect">
          <a:avLst/>
        </a:prstGeom>
      </xdr:spPr>
    </xdr:pic>
    <xdr:clientData/>
  </xdr:oneCellAnchor>
  <xdr:oneCellAnchor>
    <xdr:from>
      <xdr:col>5</xdr:col>
      <xdr:colOff>312612</xdr:colOff>
      <xdr:row>90</xdr:row>
      <xdr:rowOff>97692</xdr:rowOff>
    </xdr:from>
    <xdr:ext cx="949569" cy="516792"/>
    <xdr:pic>
      <xdr:nvPicPr>
        <xdr:cNvPr id="5" name="Picture 4">
          <a:extLst>
            <a:ext uri="{FF2B5EF4-FFF2-40B4-BE49-F238E27FC236}">
              <a16:creationId xmlns:a16="http://schemas.microsoft.com/office/drawing/2014/main" id="{39C5EFEC-6E0D-419E-B6B5-81685D3C7BBB}"/>
            </a:ext>
          </a:extLst>
        </xdr:cNvPr>
        <xdr:cNvPicPr>
          <a:picLocks noChangeAspect="1"/>
        </xdr:cNvPicPr>
      </xdr:nvPicPr>
      <xdr:blipFill>
        <a:blip xmlns:r="http://schemas.openxmlformats.org/officeDocument/2006/relationships" r:embed="rId4"/>
        <a:stretch>
          <a:fillRect/>
        </a:stretch>
      </xdr:blipFill>
      <xdr:spPr>
        <a:xfrm>
          <a:off x="3392362" y="16671192"/>
          <a:ext cx="949569" cy="516792"/>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787483</xdr:colOff>
      <xdr:row>23</xdr:row>
      <xdr:rowOff>7937</xdr:rowOff>
    </xdr:from>
    <xdr:to>
      <xdr:col>3</xdr:col>
      <xdr:colOff>504032</xdr:colOff>
      <xdr:row>25</xdr:row>
      <xdr:rowOff>79375</xdr:rowOff>
    </xdr:to>
    <xdr:pic>
      <xdr:nvPicPr>
        <xdr:cNvPr id="2" name="Picture 1">
          <a:extLst>
            <a:ext uri="{FF2B5EF4-FFF2-40B4-BE49-F238E27FC236}">
              <a16:creationId xmlns:a16="http://schemas.microsoft.com/office/drawing/2014/main" id="{7B9C51C0-F771-42FE-A296-F8348974B2C7}"/>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37549" r="61635" b="44571"/>
        <a:stretch/>
      </xdr:blipFill>
      <xdr:spPr bwMode="auto">
        <a:xfrm>
          <a:off x="787483" y="4243387"/>
          <a:ext cx="1748549" cy="43973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824496</xdr:colOff>
      <xdr:row>18</xdr:row>
      <xdr:rowOff>40640</xdr:rowOff>
    </xdr:from>
    <xdr:to>
      <xdr:col>3</xdr:col>
      <xdr:colOff>2540</xdr:colOff>
      <xdr:row>20</xdr:row>
      <xdr:rowOff>27426</xdr:rowOff>
    </xdr:to>
    <xdr:pic>
      <xdr:nvPicPr>
        <xdr:cNvPr id="3" name="Picture 2">
          <a:extLst>
            <a:ext uri="{FF2B5EF4-FFF2-40B4-BE49-F238E27FC236}">
              <a16:creationId xmlns:a16="http://schemas.microsoft.com/office/drawing/2014/main" id="{B7BA6FA8-B8D1-491E-B170-F82D93C0F525}"/>
            </a:ext>
          </a:extLst>
        </xdr:cNvPr>
        <xdr:cNvPicPr>
          <a:picLocks noChangeAspect="1"/>
        </xdr:cNvPicPr>
      </xdr:nvPicPr>
      <xdr:blipFill>
        <a:blip xmlns:r="http://schemas.openxmlformats.org/officeDocument/2006/relationships" r:embed="rId2"/>
        <a:stretch>
          <a:fillRect/>
        </a:stretch>
      </xdr:blipFill>
      <xdr:spPr>
        <a:xfrm>
          <a:off x="799096" y="3355340"/>
          <a:ext cx="1235444" cy="3550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18</xdr:row>
      <xdr:rowOff>38100</xdr:rowOff>
    </xdr:from>
    <xdr:to>
      <xdr:col>3</xdr:col>
      <xdr:colOff>23864</xdr:colOff>
      <xdr:row>20</xdr:row>
      <xdr:rowOff>29966</xdr:rowOff>
    </xdr:to>
    <xdr:pic>
      <xdr:nvPicPr>
        <xdr:cNvPr id="2" name="Picture 1">
          <a:extLst>
            <a:ext uri="{FF2B5EF4-FFF2-40B4-BE49-F238E27FC236}">
              <a16:creationId xmlns:a16="http://schemas.microsoft.com/office/drawing/2014/main" id="{8FF9466D-957B-4F85-A671-7698A3BE87FB}"/>
            </a:ext>
          </a:extLst>
        </xdr:cNvPr>
        <xdr:cNvPicPr>
          <a:picLocks noChangeAspect="1"/>
        </xdr:cNvPicPr>
      </xdr:nvPicPr>
      <xdr:blipFill>
        <a:blip xmlns:r="http://schemas.openxmlformats.org/officeDocument/2006/relationships" r:embed="rId1"/>
        <a:stretch>
          <a:fillRect/>
        </a:stretch>
      </xdr:blipFill>
      <xdr:spPr>
        <a:xfrm>
          <a:off x="800100" y="3352800"/>
          <a:ext cx="1255764" cy="36016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485775</xdr:colOff>
      <xdr:row>27</xdr:row>
      <xdr:rowOff>142875</xdr:rowOff>
    </xdr:from>
    <xdr:to>
      <xdr:col>3</xdr:col>
      <xdr:colOff>752741</xdr:colOff>
      <xdr:row>30</xdr:row>
      <xdr:rowOff>171534</xdr:rowOff>
    </xdr:to>
    <xdr:pic>
      <xdr:nvPicPr>
        <xdr:cNvPr id="2" name="Picture 1">
          <a:extLst>
            <a:ext uri="{FF2B5EF4-FFF2-40B4-BE49-F238E27FC236}">
              <a16:creationId xmlns:a16="http://schemas.microsoft.com/office/drawing/2014/main" id="{8693973A-4321-4121-BAB3-E0446097B16A}"/>
            </a:ext>
          </a:extLst>
        </xdr:cNvPr>
        <xdr:cNvPicPr>
          <a:picLocks noChangeAspect="1"/>
        </xdr:cNvPicPr>
      </xdr:nvPicPr>
      <xdr:blipFill>
        <a:blip xmlns:r="http://schemas.openxmlformats.org/officeDocument/2006/relationships" r:embed="rId1"/>
        <a:stretch>
          <a:fillRect/>
        </a:stretch>
      </xdr:blipFill>
      <xdr:spPr>
        <a:xfrm>
          <a:off x="1495425" y="5260975"/>
          <a:ext cx="1638566" cy="581109"/>
        </a:xfrm>
        <a:prstGeom prst="rect">
          <a:avLst/>
        </a:prstGeom>
      </xdr:spPr>
    </xdr:pic>
    <xdr:clientData/>
  </xdr:twoCellAnchor>
  <xdr:oneCellAnchor>
    <xdr:from>
      <xdr:col>6</xdr:col>
      <xdr:colOff>200025</xdr:colOff>
      <xdr:row>56</xdr:row>
      <xdr:rowOff>100012</xdr:rowOff>
    </xdr:from>
    <xdr:ext cx="65" cy="172227"/>
    <xdr:sp macro="" textlink="">
      <xdr:nvSpPr>
        <xdr:cNvPr id="3" name="TextBox 2">
          <a:extLst>
            <a:ext uri="{FF2B5EF4-FFF2-40B4-BE49-F238E27FC236}">
              <a16:creationId xmlns:a16="http://schemas.microsoft.com/office/drawing/2014/main" id="{2D0F875D-0E71-4783-9854-5D91A7036013}"/>
            </a:ext>
          </a:extLst>
        </xdr:cNvPr>
        <xdr:cNvSpPr txBox="1"/>
      </xdr:nvSpPr>
      <xdr:spPr>
        <a:xfrm>
          <a:off x="4651375" y="10837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D" sz="1100"/>
        </a:p>
      </xdr:txBody>
    </xdr:sp>
    <xdr:clientData/>
  </xdr:oneCellAnchor>
  <xdr:oneCellAnchor>
    <xdr:from>
      <xdr:col>6</xdr:col>
      <xdr:colOff>200025</xdr:colOff>
      <xdr:row>56</xdr:row>
      <xdr:rowOff>100012</xdr:rowOff>
    </xdr:from>
    <xdr:ext cx="65" cy="172227"/>
    <xdr:sp macro="" textlink="">
      <xdr:nvSpPr>
        <xdr:cNvPr id="4" name="TextBox 3">
          <a:extLst>
            <a:ext uri="{FF2B5EF4-FFF2-40B4-BE49-F238E27FC236}">
              <a16:creationId xmlns:a16="http://schemas.microsoft.com/office/drawing/2014/main" id="{3F2C7B54-A63E-432B-AB94-6CF790321E2E}"/>
            </a:ext>
          </a:extLst>
        </xdr:cNvPr>
        <xdr:cNvSpPr txBox="1"/>
      </xdr:nvSpPr>
      <xdr:spPr>
        <a:xfrm>
          <a:off x="4651375" y="10837862"/>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en-ID" sz="1100"/>
        </a:p>
      </xdr:txBody>
    </xdr:sp>
    <xdr:clientData/>
  </xdr:oneCellAnchor>
  <xdr:twoCellAnchor editAs="oneCell">
    <xdr:from>
      <xdr:col>0</xdr:col>
      <xdr:colOff>238125</xdr:colOff>
      <xdr:row>94</xdr:row>
      <xdr:rowOff>47625</xdr:rowOff>
    </xdr:from>
    <xdr:to>
      <xdr:col>1</xdr:col>
      <xdr:colOff>514591</xdr:colOff>
      <xdr:row>97</xdr:row>
      <xdr:rowOff>133442</xdr:rowOff>
    </xdr:to>
    <xdr:pic>
      <xdr:nvPicPr>
        <xdr:cNvPr id="5" name="Picture 4">
          <a:extLst>
            <a:ext uri="{FF2B5EF4-FFF2-40B4-BE49-F238E27FC236}">
              <a16:creationId xmlns:a16="http://schemas.microsoft.com/office/drawing/2014/main" id="{366CA19F-D08E-413E-B27C-03BA59BE861B}"/>
            </a:ext>
          </a:extLst>
        </xdr:cNvPr>
        <xdr:cNvPicPr>
          <a:picLocks noChangeAspect="1"/>
        </xdr:cNvPicPr>
      </xdr:nvPicPr>
      <xdr:blipFill>
        <a:blip xmlns:r="http://schemas.openxmlformats.org/officeDocument/2006/relationships" r:embed="rId2"/>
        <a:stretch>
          <a:fillRect/>
        </a:stretch>
      </xdr:blipFill>
      <xdr:spPr>
        <a:xfrm>
          <a:off x="238125" y="17821275"/>
          <a:ext cx="1286116" cy="638267"/>
        </a:xfrm>
        <a:prstGeom prst="rect">
          <a:avLst/>
        </a:prstGeom>
      </xdr:spPr>
    </xdr:pic>
    <xdr:clientData/>
  </xdr:twoCellAnchor>
  <xdr:twoCellAnchor editAs="oneCell">
    <xdr:from>
      <xdr:col>1</xdr:col>
      <xdr:colOff>584200</xdr:colOff>
      <xdr:row>47</xdr:row>
      <xdr:rowOff>82550</xdr:rowOff>
    </xdr:from>
    <xdr:to>
      <xdr:col>4</xdr:col>
      <xdr:colOff>438256</xdr:colOff>
      <xdr:row>50</xdr:row>
      <xdr:rowOff>25425</xdr:rowOff>
    </xdr:to>
    <xdr:pic>
      <xdr:nvPicPr>
        <xdr:cNvPr id="6" name="Picture 5">
          <a:extLst>
            <a:ext uri="{FF2B5EF4-FFF2-40B4-BE49-F238E27FC236}">
              <a16:creationId xmlns:a16="http://schemas.microsoft.com/office/drawing/2014/main" id="{0EA6E9BA-A161-4604-88DB-071B0E218F6F}"/>
            </a:ext>
          </a:extLst>
        </xdr:cNvPr>
        <xdr:cNvPicPr>
          <a:picLocks noChangeAspect="1"/>
        </xdr:cNvPicPr>
      </xdr:nvPicPr>
      <xdr:blipFill>
        <a:blip xmlns:r="http://schemas.openxmlformats.org/officeDocument/2006/relationships" r:embed="rId3"/>
        <a:stretch>
          <a:fillRect/>
        </a:stretch>
      </xdr:blipFill>
      <xdr:spPr>
        <a:xfrm>
          <a:off x="1593850" y="8883650"/>
          <a:ext cx="2063856" cy="495325"/>
        </a:xfrm>
        <a:prstGeom prst="rect">
          <a:avLst/>
        </a:prstGeom>
      </xdr:spPr>
    </xdr:pic>
    <xdr:clientData/>
  </xdr:twoCellAnchor>
  <xdr:twoCellAnchor editAs="oneCell">
    <xdr:from>
      <xdr:col>0</xdr:col>
      <xdr:colOff>0</xdr:colOff>
      <xdr:row>98</xdr:row>
      <xdr:rowOff>57150</xdr:rowOff>
    </xdr:from>
    <xdr:to>
      <xdr:col>3</xdr:col>
      <xdr:colOff>222384</xdr:colOff>
      <xdr:row>100</xdr:row>
      <xdr:rowOff>63519</xdr:rowOff>
    </xdr:to>
    <xdr:pic>
      <xdr:nvPicPr>
        <xdr:cNvPr id="7" name="Picture 6">
          <a:extLst>
            <a:ext uri="{FF2B5EF4-FFF2-40B4-BE49-F238E27FC236}">
              <a16:creationId xmlns:a16="http://schemas.microsoft.com/office/drawing/2014/main" id="{046CF5DB-C179-44EF-BDEA-B679AC7829DF}"/>
            </a:ext>
          </a:extLst>
        </xdr:cNvPr>
        <xdr:cNvPicPr>
          <a:picLocks noChangeAspect="1"/>
        </xdr:cNvPicPr>
      </xdr:nvPicPr>
      <xdr:blipFill>
        <a:blip xmlns:r="http://schemas.openxmlformats.org/officeDocument/2006/relationships" r:embed="rId4"/>
        <a:stretch>
          <a:fillRect/>
        </a:stretch>
      </xdr:blipFill>
      <xdr:spPr>
        <a:xfrm>
          <a:off x="0" y="18567400"/>
          <a:ext cx="2603634" cy="37466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1</xdr:col>
      <xdr:colOff>47625</xdr:colOff>
      <xdr:row>56</xdr:row>
      <xdr:rowOff>0</xdr:rowOff>
    </xdr:from>
    <xdr:ext cx="1047750" cy="285750"/>
    <xdr:sp macro="" textlink="">
      <xdr:nvSpPr>
        <xdr:cNvPr id="2" name="Shape 3">
          <a:extLst>
            <a:ext uri="{FF2B5EF4-FFF2-40B4-BE49-F238E27FC236}">
              <a16:creationId xmlns:a16="http://schemas.microsoft.com/office/drawing/2014/main" id="{C4CBE6C3-B932-4D2B-A43D-CE54682502E6}"/>
            </a:ext>
          </a:extLst>
        </xdr:cNvPr>
        <xdr:cNvSpPr txBox="1"/>
      </xdr:nvSpPr>
      <xdr:spPr>
        <a:xfrm>
          <a:off x="123825" y="9880600"/>
          <a:ext cx="1047750" cy="285750"/>
        </a:xfrm>
        <a:prstGeom prst="rect">
          <a:avLst/>
        </a:prstGeom>
        <a:noFill/>
        <a:ln>
          <a:noFill/>
        </a:ln>
      </xdr:spPr>
      <xdr:txBody>
        <a:bodyPr spcFirstLastPara="1" wrap="square" lIns="0" tIns="0" rIns="0" bIns="0" anchor="t" anchorCtr="0">
          <a:spAutoFit/>
        </a:bodyPr>
        <a:lstStyle/>
        <a:p>
          <a:pPr marL="0" lvl="0" indent="0" algn="l" rtl="0">
            <a:spcBef>
              <a:spcPts val="0"/>
            </a:spcBef>
            <a:spcAft>
              <a:spcPts val="0"/>
            </a:spcAft>
            <a:buNone/>
          </a:pPr>
          <a:endParaRPr sz="1100"/>
        </a:p>
      </xdr:txBody>
    </xdr:sp>
    <xdr:clientData fLocksWithSheet="0"/>
  </xdr:oneCellAnchor>
  <xdr:oneCellAnchor>
    <xdr:from>
      <xdr:col>6</xdr:col>
      <xdr:colOff>314325</xdr:colOff>
      <xdr:row>63</xdr:row>
      <xdr:rowOff>114300</xdr:rowOff>
    </xdr:from>
    <xdr:ext cx="3657600" cy="571500"/>
    <xdr:pic>
      <xdr:nvPicPr>
        <xdr:cNvPr id="3" name="image1.png">
          <a:extLst>
            <a:ext uri="{FF2B5EF4-FFF2-40B4-BE49-F238E27FC236}">
              <a16:creationId xmlns:a16="http://schemas.microsoft.com/office/drawing/2014/main" id="{715863D1-3846-4341-B46B-EFD1CF94B08E}"/>
            </a:ext>
          </a:extLst>
        </xdr:cNvPr>
        <xdr:cNvPicPr preferRelativeResize="0"/>
      </xdr:nvPicPr>
      <xdr:blipFill>
        <a:blip xmlns:r="http://schemas.openxmlformats.org/officeDocument/2006/relationships" r:embed="rId1" cstate="print"/>
        <a:stretch>
          <a:fillRect/>
        </a:stretch>
      </xdr:blipFill>
      <xdr:spPr>
        <a:xfrm>
          <a:off x="3902075" y="11239500"/>
          <a:ext cx="3657600" cy="571500"/>
        </a:xfrm>
        <a:prstGeom prst="rect">
          <a:avLst/>
        </a:prstGeom>
        <a:noFill/>
      </xdr:spPr>
    </xdr:pic>
    <xdr:clientData fLocksWithSheet="0"/>
  </xdr:oneCellAnchor>
  <xdr:oneCellAnchor>
    <xdr:from>
      <xdr:col>8</xdr:col>
      <xdr:colOff>400050</xdr:colOff>
      <xdr:row>86</xdr:row>
      <xdr:rowOff>95250</xdr:rowOff>
    </xdr:from>
    <xdr:ext cx="3676650" cy="1152525"/>
    <xdr:pic>
      <xdr:nvPicPr>
        <xdr:cNvPr id="4" name="image3.png">
          <a:extLst>
            <a:ext uri="{FF2B5EF4-FFF2-40B4-BE49-F238E27FC236}">
              <a16:creationId xmlns:a16="http://schemas.microsoft.com/office/drawing/2014/main" id="{30F77034-A88D-4997-B479-8E9DAD71F8B4}"/>
            </a:ext>
          </a:extLst>
        </xdr:cNvPr>
        <xdr:cNvPicPr preferRelativeResize="0"/>
      </xdr:nvPicPr>
      <xdr:blipFill>
        <a:blip xmlns:r="http://schemas.openxmlformats.org/officeDocument/2006/relationships" r:embed="rId2" cstate="print"/>
        <a:stretch>
          <a:fillRect/>
        </a:stretch>
      </xdr:blipFill>
      <xdr:spPr>
        <a:xfrm>
          <a:off x="5346700" y="15474950"/>
          <a:ext cx="3676650" cy="1152525"/>
        </a:xfrm>
        <a:prstGeom prst="rect">
          <a:avLst/>
        </a:prstGeom>
        <a:noFill/>
      </xdr:spPr>
    </xdr:pic>
    <xdr:clientData fLocksWithSheet="0"/>
  </xdr:oneCellAnchor>
  <xdr:oneCellAnchor>
    <xdr:from>
      <xdr:col>1</xdr:col>
      <xdr:colOff>0</xdr:colOff>
      <xdr:row>103</xdr:row>
      <xdr:rowOff>0</xdr:rowOff>
    </xdr:from>
    <xdr:ext cx="3886200" cy="838200"/>
    <xdr:pic>
      <xdr:nvPicPr>
        <xdr:cNvPr id="5" name="image2.png">
          <a:extLst>
            <a:ext uri="{FF2B5EF4-FFF2-40B4-BE49-F238E27FC236}">
              <a16:creationId xmlns:a16="http://schemas.microsoft.com/office/drawing/2014/main" id="{BC6F1B93-A573-478A-A17E-1A7001CA21F5}"/>
            </a:ext>
          </a:extLst>
        </xdr:cNvPr>
        <xdr:cNvPicPr preferRelativeResize="0"/>
      </xdr:nvPicPr>
      <xdr:blipFill>
        <a:blip xmlns:r="http://schemas.openxmlformats.org/officeDocument/2006/relationships" r:embed="rId3" cstate="print"/>
        <a:stretch>
          <a:fillRect/>
        </a:stretch>
      </xdr:blipFill>
      <xdr:spPr>
        <a:xfrm>
          <a:off x="76200" y="18402300"/>
          <a:ext cx="3886200" cy="838200"/>
        </a:xfrm>
        <a:prstGeom prst="rect">
          <a:avLst/>
        </a:prstGeom>
        <a:noFill/>
      </xdr:spPr>
    </xdr:pic>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B08DC-5411-4B6E-B309-CA12F619B54D}">
  <dimension ref="A2:M108"/>
  <sheetViews>
    <sheetView topLeftCell="A9" zoomScale="63" zoomScaleNormal="63" workbookViewId="0">
      <selection activeCell="E109" sqref="E109"/>
    </sheetView>
  </sheetViews>
  <sheetFormatPr defaultColWidth="8.81640625" defaultRowHeight="14.5"/>
  <cols>
    <col min="1" max="1" width="11.453125" customWidth="1"/>
    <col min="2" max="2" width="8" customWidth="1"/>
  </cols>
  <sheetData>
    <row r="2" spans="1:7">
      <c r="A2" s="12" t="s">
        <v>73</v>
      </c>
      <c r="B2" s="12" t="s">
        <v>72</v>
      </c>
      <c r="C2" s="12" t="s">
        <v>38</v>
      </c>
      <c r="D2" s="12" t="s">
        <v>37</v>
      </c>
      <c r="E2" s="2"/>
      <c r="F2" t="s">
        <v>63</v>
      </c>
      <c r="G2" s="2">
        <v>3</v>
      </c>
    </row>
    <row r="3" spans="1:7">
      <c r="A3" s="4" t="s">
        <v>41</v>
      </c>
      <c r="B3" s="12">
        <v>1</v>
      </c>
      <c r="C3" s="12">
        <v>6</v>
      </c>
      <c r="D3" s="12">
        <v>7</v>
      </c>
      <c r="E3" s="2"/>
      <c r="F3" t="s">
        <v>71</v>
      </c>
      <c r="G3" s="2">
        <f>B21+B22+B23</f>
        <v>7</v>
      </c>
    </row>
    <row r="4" spans="1:7">
      <c r="A4" s="4"/>
      <c r="B4" s="12">
        <v>2</v>
      </c>
      <c r="C4" s="12">
        <v>5</v>
      </c>
      <c r="D4" s="12">
        <v>9</v>
      </c>
      <c r="E4" s="2"/>
      <c r="F4" t="s">
        <v>70</v>
      </c>
      <c r="G4" s="2">
        <v>2</v>
      </c>
    </row>
    <row r="5" spans="1:7">
      <c r="A5" s="4" t="s">
        <v>68</v>
      </c>
      <c r="B5" s="4"/>
      <c r="C5" s="12">
        <f>SUM(C3:C4)</f>
        <v>11</v>
      </c>
      <c r="D5" s="12">
        <f>SUM(D3:D4)</f>
        <v>16</v>
      </c>
      <c r="E5" s="2"/>
      <c r="F5" t="s">
        <v>69</v>
      </c>
      <c r="G5" s="2">
        <v>0.05</v>
      </c>
    </row>
    <row r="6" spans="1:7">
      <c r="A6" s="4" t="s">
        <v>40</v>
      </c>
      <c r="B6" s="12">
        <v>1</v>
      </c>
      <c r="C6" s="12">
        <v>4</v>
      </c>
      <c r="D6" s="12">
        <v>6</v>
      </c>
      <c r="E6" s="2"/>
    </row>
    <row r="7" spans="1:7">
      <c r="A7" s="4"/>
      <c r="B7" s="12">
        <v>2</v>
      </c>
      <c r="C7" s="12">
        <v>6</v>
      </c>
      <c r="D7" s="12">
        <v>6</v>
      </c>
      <c r="E7" s="2"/>
    </row>
    <row r="8" spans="1:7">
      <c r="A8" s="4"/>
      <c r="B8" s="12">
        <v>3</v>
      </c>
      <c r="C8" s="12">
        <v>4</v>
      </c>
      <c r="D8" s="12">
        <v>7</v>
      </c>
      <c r="E8" s="2"/>
    </row>
    <row r="9" spans="1:7">
      <c r="A9" s="4" t="s">
        <v>68</v>
      </c>
      <c r="B9" s="4"/>
      <c r="C9" s="12">
        <f>SUM(C6:C8)</f>
        <v>14</v>
      </c>
      <c r="D9" s="12">
        <f>SUM(D6:D8)</f>
        <v>19</v>
      </c>
      <c r="E9" s="2"/>
    </row>
    <row r="10" spans="1:7">
      <c r="A10" s="4" t="s">
        <v>39</v>
      </c>
      <c r="B10" s="12">
        <v>1</v>
      </c>
      <c r="C10" s="12">
        <v>5</v>
      </c>
      <c r="D10" s="12">
        <v>4</v>
      </c>
      <c r="E10" s="2"/>
    </row>
    <row r="11" spans="1:7">
      <c r="A11" s="4"/>
      <c r="B11" s="12">
        <v>2</v>
      </c>
      <c r="C11" s="12">
        <v>6</v>
      </c>
      <c r="D11" s="12">
        <v>4</v>
      </c>
      <c r="E11" s="2"/>
    </row>
    <row r="12" spans="1:7">
      <c r="A12" s="4" t="s">
        <v>68</v>
      </c>
      <c r="B12" s="4"/>
      <c r="C12" s="12">
        <f>SUM(C10:C11)</f>
        <v>11</v>
      </c>
      <c r="D12" s="12">
        <f>SUM(D10:D11)</f>
        <v>8</v>
      </c>
    </row>
    <row r="13" spans="1:7">
      <c r="A13" s="4" t="s">
        <v>68</v>
      </c>
      <c r="B13" s="4"/>
      <c r="C13" s="12">
        <f>C5+C9+C12</f>
        <v>36</v>
      </c>
      <c r="D13" s="12">
        <f>D5+D9+D12</f>
        <v>43</v>
      </c>
    </row>
    <row r="15" spans="1:7">
      <c r="A15" s="8" t="s">
        <v>67</v>
      </c>
      <c r="B15" s="7"/>
      <c r="C15" s="7"/>
      <c r="D15" s="7"/>
    </row>
    <row r="16" spans="1:7">
      <c r="A16" t="s">
        <v>66</v>
      </c>
    </row>
    <row r="17" spans="1:11">
      <c r="A17" t="s">
        <v>65</v>
      </c>
    </row>
    <row r="18" spans="1:11">
      <c r="A18" t="s">
        <v>64</v>
      </c>
    </row>
    <row r="20" spans="1:11">
      <c r="A20" t="s">
        <v>63</v>
      </c>
      <c r="B20">
        <v>3</v>
      </c>
    </row>
    <row r="21" spans="1:11">
      <c r="A21" t="s">
        <v>44</v>
      </c>
      <c r="B21">
        <v>2</v>
      </c>
    </row>
    <row r="22" spans="1:11">
      <c r="A22" t="s">
        <v>43</v>
      </c>
      <c r="B22">
        <v>3</v>
      </c>
    </row>
    <row r="23" spans="1:11">
      <c r="A23" t="s">
        <v>42</v>
      </c>
      <c r="B23">
        <v>2</v>
      </c>
    </row>
    <row r="25" spans="1:11">
      <c r="A25" s="1" t="s">
        <v>62</v>
      </c>
    </row>
    <row r="26" spans="1:11">
      <c r="A26" t="s">
        <v>61</v>
      </c>
      <c r="B26" t="s">
        <v>60</v>
      </c>
    </row>
    <row r="27" spans="1:11">
      <c r="A27" t="s">
        <v>59</v>
      </c>
      <c r="B27" t="s">
        <v>58</v>
      </c>
    </row>
    <row r="28" spans="1:11">
      <c r="A28" t="s">
        <v>57</v>
      </c>
      <c r="B28" t="s">
        <v>56</v>
      </c>
    </row>
    <row r="29" spans="1:11">
      <c r="A29" t="s">
        <v>55</v>
      </c>
      <c r="B29" t="s">
        <v>54</v>
      </c>
    </row>
    <row r="31" spans="1:11">
      <c r="A31" s="8" t="s">
        <v>53</v>
      </c>
      <c r="B31" s="7"/>
      <c r="C31" s="7"/>
      <c r="D31" s="7"/>
    </row>
    <row r="32" spans="1:11">
      <c r="A32" t="s">
        <v>52</v>
      </c>
      <c r="B32">
        <f>AVERAGE(C3:C4)</f>
        <v>5.5</v>
      </c>
      <c r="D32" t="s">
        <v>51</v>
      </c>
      <c r="E32" s="19">
        <f>AVERAGE(C6:C8)</f>
        <v>4.666666666666667</v>
      </c>
      <c r="G32" s="20" t="s">
        <v>50</v>
      </c>
      <c r="H32">
        <f>AVERAGE(C10:C11)</f>
        <v>5.5</v>
      </c>
      <c r="J32" t="s">
        <v>49</v>
      </c>
      <c r="K32" s="19">
        <f>C13/G3</f>
        <v>5.1428571428571432</v>
      </c>
    </row>
    <row r="33" spans="1:11">
      <c r="B33">
        <f>AVERAGE(D3:D4)</f>
        <v>8</v>
      </c>
      <c r="E33" s="19">
        <f>AVERAGE(D6:D8)</f>
        <v>6.333333333333333</v>
      </c>
      <c r="H33">
        <f>AVERAGE(D10:D11)</f>
        <v>4</v>
      </c>
      <c r="K33" s="19">
        <f>D13/G3</f>
        <v>6.1428571428571432</v>
      </c>
    </row>
    <row r="35" spans="1:11">
      <c r="A35" s="8" t="s">
        <v>48</v>
      </c>
      <c r="B35" s="7"/>
      <c r="C35" s="7"/>
      <c r="D35" s="7"/>
    </row>
    <row r="36" spans="1:11">
      <c r="A36" s="1"/>
    </row>
    <row r="37" spans="1:11">
      <c r="A37" s="1" t="s">
        <v>26</v>
      </c>
    </row>
    <row r="38" spans="1:11">
      <c r="A38" s="1"/>
    </row>
    <row r="39" spans="1:11">
      <c r="A39" s="1"/>
    </row>
    <row r="40" spans="1:11">
      <c r="A40" s="1"/>
      <c r="B40" t="s">
        <v>47</v>
      </c>
      <c r="E40" t="s">
        <v>46</v>
      </c>
      <c r="H40" t="s">
        <v>45</v>
      </c>
    </row>
    <row r="41" spans="1:11">
      <c r="A41" s="1"/>
      <c r="B41" s="18">
        <f>B32-K32</f>
        <v>0.35714285714285676</v>
      </c>
      <c r="E41" s="18">
        <f>E32-K32</f>
        <v>-0.47619047619047628</v>
      </c>
      <c r="H41" s="18">
        <f>H32-K32</f>
        <v>0.35714285714285676</v>
      </c>
    </row>
    <row r="42" spans="1:11">
      <c r="A42" s="1"/>
      <c r="B42" s="18">
        <f>B33-K33</f>
        <v>1.8571428571428568</v>
      </c>
      <c r="E42" s="18">
        <f>E33-K33</f>
        <v>0.1904761904761898</v>
      </c>
      <c r="H42" s="18">
        <f>H33-K33</f>
        <v>-2.1428571428571432</v>
      </c>
    </row>
    <row r="43" spans="1:11">
      <c r="A43" s="1"/>
    </row>
    <row r="44" spans="1:11">
      <c r="A44" s="1"/>
      <c r="B44" t="s">
        <v>44</v>
      </c>
      <c r="C44">
        <v>2</v>
      </c>
      <c r="E44" t="s">
        <v>43</v>
      </c>
      <c r="F44">
        <v>3</v>
      </c>
      <c r="H44" t="s">
        <v>42</v>
      </c>
      <c r="I44">
        <v>2</v>
      </c>
    </row>
    <row r="45" spans="1:11">
      <c r="A45" s="1"/>
    </row>
    <row r="46" spans="1:11">
      <c r="A46" s="1"/>
      <c r="B46" s="3">
        <f t="array" ref="B46:C47">C44*MMULT(B41:B42,TRANSPOSE(B41:B42))</f>
        <v>0.25510204081632598</v>
      </c>
      <c r="C46" s="3">
        <v>1.3265306122448963</v>
      </c>
      <c r="D46" s="17" t="s">
        <v>35</v>
      </c>
      <c r="E46" s="3">
        <f t="array" ref="E46:F47">F44*MMULT(E41:E42,TRANSPOSE(E41:E42))</f>
        <v>0.68027210884353762</v>
      </c>
      <c r="F46" s="3">
        <v>-0.27210884353741405</v>
      </c>
      <c r="G46" s="17" t="s">
        <v>35</v>
      </c>
      <c r="H46" s="3">
        <f t="array" ref="H46:I47">I44*MMULT(H41:H42,TRANSPOSE(H41:H42))</f>
        <v>0.25510204081632598</v>
      </c>
      <c r="I46" s="3">
        <v>-1.5306122448979578</v>
      </c>
    </row>
    <row r="47" spans="1:11">
      <c r="A47" s="1"/>
      <c r="B47" s="3">
        <v>1.3265306122448963</v>
      </c>
      <c r="C47" s="3">
        <v>6.8979591836734668</v>
      </c>
      <c r="E47" s="3">
        <v>-0.27210884353741405</v>
      </c>
      <c r="F47" s="3">
        <v>0.10884353741496522</v>
      </c>
      <c r="H47" s="3">
        <v>-1.5306122448979578</v>
      </c>
      <c r="I47" s="3">
        <v>9.1836734693877577</v>
      </c>
    </row>
    <row r="48" spans="1:11">
      <c r="A48" s="1"/>
    </row>
    <row r="49" spans="1:13">
      <c r="A49" t="s">
        <v>16</v>
      </c>
      <c r="B49" s="16">
        <f>B46+E46+H46</f>
        <v>1.1904761904761896</v>
      </c>
      <c r="C49" s="16">
        <f>C46+F46+I46</f>
        <v>-0.47619047619047561</v>
      </c>
      <c r="E49" t="s">
        <v>25</v>
      </c>
      <c r="F49" s="5">
        <f>MDETERM(B49:C50)</f>
        <v>19.047619047619033</v>
      </c>
    </row>
    <row r="50" spans="1:13">
      <c r="A50" s="1"/>
      <c r="B50" s="16">
        <f>B47+E47+H47</f>
        <v>-0.47619047619047561</v>
      </c>
      <c r="C50" s="16">
        <f>C47+F47+I47</f>
        <v>16.19047619047619</v>
      </c>
    </row>
    <row r="51" spans="1:13">
      <c r="A51" s="1"/>
    </row>
    <row r="52" spans="1:13">
      <c r="A52" s="1" t="s">
        <v>24</v>
      </c>
    </row>
    <row r="54" spans="1:13">
      <c r="A54" s="1"/>
    </row>
    <row r="55" spans="1:13">
      <c r="A55" s="1"/>
      <c r="C55" s="14" t="s">
        <v>41</v>
      </c>
      <c r="D55" s="14"/>
      <c r="E55" s="15" t="s">
        <v>40</v>
      </c>
      <c r="F55" s="15"/>
      <c r="G55" s="15"/>
      <c r="H55" s="14" t="s">
        <v>39</v>
      </c>
      <c r="I55" s="14"/>
    </row>
    <row r="56" spans="1:13">
      <c r="A56" s="1"/>
      <c r="B56" t="s">
        <v>38</v>
      </c>
      <c r="C56" s="12">
        <v>6</v>
      </c>
      <c r="D56" s="12">
        <v>5</v>
      </c>
      <c r="E56" s="13">
        <v>4</v>
      </c>
      <c r="F56" s="13">
        <v>6</v>
      </c>
      <c r="G56" s="13">
        <v>4</v>
      </c>
      <c r="H56" s="12">
        <v>5</v>
      </c>
      <c r="I56" s="12">
        <v>6</v>
      </c>
    </row>
    <row r="57" spans="1:13">
      <c r="A57" s="1"/>
      <c r="B57" t="s">
        <v>37</v>
      </c>
      <c r="C57" s="12">
        <v>7</v>
      </c>
      <c r="D57" s="12">
        <v>9</v>
      </c>
      <c r="E57" s="13">
        <v>6</v>
      </c>
      <c r="F57" s="13">
        <v>6</v>
      </c>
      <c r="G57" s="13">
        <v>7</v>
      </c>
      <c r="H57" s="12">
        <v>4</v>
      </c>
      <c r="I57" s="12">
        <v>4</v>
      </c>
    </row>
    <row r="58" spans="1:13">
      <c r="A58" s="1"/>
      <c r="B58" s="11" t="s">
        <v>36</v>
      </c>
      <c r="C58" s="9">
        <f>C56-B32</f>
        <v>0.5</v>
      </c>
      <c r="D58" s="9">
        <f>D56-B32</f>
        <v>-0.5</v>
      </c>
      <c r="E58" s="10">
        <f>E56-E32</f>
        <v>-0.66666666666666696</v>
      </c>
      <c r="F58" s="10">
        <f>F56-E32</f>
        <v>1.333333333333333</v>
      </c>
      <c r="G58" s="10">
        <f>G56-E32</f>
        <v>-0.66666666666666696</v>
      </c>
      <c r="H58" s="9">
        <f>H56-H32</f>
        <v>-0.5</v>
      </c>
      <c r="I58" s="9">
        <f>I56-H32</f>
        <v>0.5</v>
      </c>
    </row>
    <row r="59" spans="1:13">
      <c r="A59" s="1"/>
      <c r="B59" s="11"/>
      <c r="C59" s="9">
        <f>C57-B33</f>
        <v>-1</v>
      </c>
      <c r="D59" s="9">
        <f>D57-B33</f>
        <v>1</v>
      </c>
      <c r="E59" s="10">
        <f>E57-E33</f>
        <v>-0.33333333333333304</v>
      </c>
      <c r="F59" s="10">
        <f>F57-E33</f>
        <v>-0.33333333333333304</v>
      </c>
      <c r="G59" s="10">
        <f>G57-E33</f>
        <v>0.66666666666666696</v>
      </c>
      <c r="H59" s="9">
        <f>H57-H33</f>
        <v>0</v>
      </c>
      <c r="I59" s="9">
        <f>I57-H33</f>
        <v>0</v>
      </c>
    </row>
    <row r="60" spans="1:13">
      <c r="A60" s="1"/>
    </row>
    <row r="61" spans="1:13">
      <c r="A61" s="1"/>
      <c r="B61" s="3">
        <f t="array" ref="B61:C62">MMULT(C58:C59,TRANSPOSE(C58:C59))</f>
        <v>0.25</v>
      </c>
      <c r="C61" s="3">
        <v>-0.5</v>
      </c>
      <c r="D61" s="2" t="s">
        <v>35</v>
      </c>
      <c r="E61" s="3">
        <f t="array" ref="E61:F62">MMULT(D58:D59,TRANSPOSE(D58:D59))</f>
        <v>0.25</v>
      </c>
      <c r="F61" s="3">
        <v>-0.5</v>
      </c>
      <c r="G61" s="2" t="s">
        <v>35</v>
      </c>
      <c r="H61" s="6">
        <f t="array" ref="H61:I62">MMULT(E58:E59,TRANSPOSE(E58:E59))</f>
        <v>0.44444444444444486</v>
      </c>
      <c r="I61" s="6">
        <v>0.22222222222222213</v>
      </c>
      <c r="J61" s="2" t="s">
        <v>35</v>
      </c>
      <c r="K61" s="6">
        <f t="array" ref="K61:L62">MMULT(F58:F59,TRANSPOSE(F58:F59))</f>
        <v>1.777777777777777</v>
      </c>
      <c r="L61" s="6">
        <v>-0.44444444444444398</v>
      </c>
      <c r="M61" s="2" t="s">
        <v>35</v>
      </c>
    </row>
    <row r="62" spans="1:13">
      <c r="A62" s="1"/>
      <c r="B62" s="3">
        <v>-0.5</v>
      </c>
      <c r="C62" s="3">
        <v>1</v>
      </c>
      <c r="E62" s="3">
        <v>-0.5</v>
      </c>
      <c r="F62" s="3">
        <v>1</v>
      </c>
      <c r="H62" s="6">
        <v>0.22222222222222213</v>
      </c>
      <c r="I62" s="6">
        <v>0.11111111111111091</v>
      </c>
      <c r="K62" s="6">
        <v>-0.44444444444444398</v>
      </c>
      <c r="L62" s="6">
        <v>0.11111111111111091</v>
      </c>
    </row>
    <row r="63" spans="1:13">
      <c r="A63" s="1"/>
    </row>
    <row r="64" spans="1:13">
      <c r="A64" s="1"/>
      <c r="B64" s="3">
        <f t="array" ref="B64:C65">MMULT(G58:G59,TRANSPOSE(G58:G59))</f>
        <v>0.44444444444444486</v>
      </c>
      <c r="C64" s="3">
        <v>-0.44444444444444486</v>
      </c>
      <c r="D64" s="2" t="s">
        <v>35</v>
      </c>
      <c r="E64" s="3">
        <f t="array" ref="E64:F65">MMULT(H58:H59,TRANSPOSE(H58:H59))</f>
        <v>0.25</v>
      </c>
      <c r="F64" s="3">
        <v>0</v>
      </c>
      <c r="G64" s="2" t="s">
        <v>35</v>
      </c>
      <c r="H64" s="3">
        <f t="array" ref="H64:I65">MMULT(I58:I59,TRANSPOSE(I58:I59))</f>
        <v>0.25</v>
      </c>
      <c r="I64" s="3">
        <v>0</v>
      </c>
    </row>
    <row r="65" spans="1:9">
      <c r="A65" s="1"/>
      <c r="B65" s="3">
        <v>-0.44444444444444486</v>
      </c>
      <c r="C65" s="3">
        <v>0.44444444444444486</v>
      </c>
      <c r="E65" s="3">
        <v>0</v>
      </c>
      <c r="F65" s="3">
        <v>0</v>
      </c>
      <c r="H65" s="3">
        <v>0</v>
      </c>
      <c r="I65" s="3">
        <v>0</v>
      </c>
    </row>
    <row r="66" spans="1:9">
      <c r="A66" s="1"/>
    </row>
    <row r="67" spans="1:9">
      <c r="A67" t="s">
        <v>15</v>
      </c>
      <c r="B67" s="6">
        <f>B61+E61+H61+K61+B64+E64+H64</f>
        <v>3.666666666666667</v>
      </c>
      <c r="C67" s="6">
        <f>C61+F61+I61+L61+C64+F64+I64</f>
        <v>-1.6666666666666667</v>
      </c>
      <c r="E67" t="s">
        <v>23</v>
      </c>
      <c r="F67" s="5">
        <f>MDETERM(B67:C68)</f>
        <v>6.9999999999999982</v>
      </c>
    </row>
    <row r="68" spans="1:9">
      <c r="A68" s="1"/>
      <c r="B68" s="6">
        <f>B62+E62+H62+K62+B65+E65+H65</f>
        <v>-1.6666666666666667</v>
      </c>
      <c r="C68" s="6">
        <f>C62+F62+I62+L62+C65+F65+I65</f>
        <v>2.6666666666666661</v>
      </c>
    </row>
    <row r="69" spans="1:9">
      <c r="A69" s="1"/>
    </row>
    <row r="70" spans="1:9">
      <c r="A70" s="1" t="s">
        <v>22</v>
      </c>
      <c r="B70" s="3">
        <f t="array" ref="B70:C71">B49:C50+B67:C68</f>
        <v>4.8571428571428568</v>
      </c>
      <c r="C70" s="3">
        <v>-2.1428571428571423</v>
      </c>
      <c r="E70" t="s">
        <v>21</v>
      </c>
      <c r="F70" s="5">
        <f>MDETERM(B70:C71)</f>
        <v>86.999999999999986</v>
      </c>
    </row>
    <row r="71" spans="1:9">
      <c r="A71" s="1"/>
      <c r="B71" s="3">
        <v>-2.1428571428571423</v>
      </c>
      <c r="C71" s="3">
        <v>18.857142857142854</v>
      </c>
    </row>
    <row r="72" spans="1:9">
      <c r="A72" s="1"/>
    </row>
    <row r="73" spans="1:9">
      <c r="A73" s="8" t="s">
        <v>34</v>
      </c>
      <c r="B73" s="7"/>
      <c r="C73" s="7"/>
      <c r="D73" s="7"/>
    </row>
    <row r="74" spans="1:9">
      <c r="A74" s="1" t="s">
        <v>33</v>
      </c>
    </row>
    <row r="75" spans="1:9">
      <c r="A75" t="s">
        <v>32</v>
      </c>
      <c r="B75" t="s">
        <v>31</v>
      </c>
      <c r="G75" t="s">
        <v>30</v>
      </c>
    </row>
    <row r="76" spans="1:9">
      <c r="A76" t="s">
        <v>29</v>
      </c>
      <c r="B76" t="s">
        <v>28</v>
      </c>
      <c r="G76" t="s">
        <v>27</v>
      </c>
    </row>
    <row r="78" spans="1:9">
      <c r="A78" s="1" t="s">
        <v>26</v>
      </c>
      <c r="B78" s="3">
        <v>1.1904761904761896</v>
      </c>
      <c r="C78" s="3">
        <v>-0.47619047619047561</v>
      </c>
      <c r="E78" t="s">
        <v>25</v>
      </c>
      <c r="F78" s="5">
        <v>19.047619047619033</v>
      </c>
    </row>
    <row r="79" spans="1:9">
      <c r="A79" s="1"/>
      <c r="B79" s="3">
        <v>-0.47619047619047561</v>
      </c>
      <c r="C79" s="3">
        <v>16.19047619047619</v>
      </c>
    </row>
    <row r="81" spans="1:6">
      <c r="A81" s="1" t="s">
        <v>24</v>
      </c>
      <c r="B81" s="6">
        <v>3.666666666666667</v>
      </c>
      <c r="C81" s="6">
        <v>-1.6666666666666667</v>
      </c>
      <c r="E81" t="s">
        <v>23</v>
      </c>
      <c r="F81" s="5">
        <v>6.9999999999999982</v>
      </c>
    </row>
    <row r="82" spans="1:6">
      <c r="A82" s="1"/>
      <c r="B82" s="6">
        <v>-1.6666666666666667</v>
      </c>
      <c r="C82" s="6">
        <v>2.6666666666666661</v>
      </c>
    </row>
    <row r="83" spans="1:6">
      <c r="A83" s="1"/>
    </row>
    <row r="84" spans="1:6">
      <c r="A84" s="1" t="s">
        <v>22</v>
      </c>
      <c r="B84" s="3">
        <v>4.8571428571428568</v>
      </c>
      <c r="C84" s="3">
        <v>-2.1428571428571423</v>
      </c>
      <c r="E84" t="s">
        <v>21</v>
      </c>
      <c r="F84" s="5">
        <v>86.999999999999986</v>
      </c>
    </row>
    <row r="85" spans="1:6">
      <c r="A85" s="1"/>
      <c r="B85" s="3">
        <v>-2.1428571428571423</v>
      </c>
      <c r="C85" s="3">
        <v>18.857142857142854</v>
      </c>
    </row>
    <row r="87" spans="1:6">
      <c r="A87" s="1" t="s">
        <v>20</v>
      </c>
    </row>
    <row r="88" spans="1:6">
      <c r="A88" s="3" t="s">
        <v>19</v>
      </c>
      <c r="B88" s="3" t="s">
        <v>18</v>
      </c>
      <c r="C88" s="3" t="s">
        <v>17</v>
      </c>
      <c r="D88" s="3"/>
    </row>
    <row r="89" spans="1:6">
      <c r="A89" s="4" t="s">
        <v>16</v>
      </c>
      <c r="B89" s="4">
        <f>B20-1</f>
        <v>2</v>
      </c>
      <c r="C89" s="3">
        <v>1.19047619047618</v>
      </c>
      <c r="D89" s="3">
        <v>-0.47619047619045302</v>
      </c>
    </row>
    <row r="90" spans="1:6">
      <c r="A90" s="4"/>
      <c r="B90" s="4"/>
      <c r="C90" s="3">
        <v>-0.47619047619045318</v>
      </c>
      <c r="D90" s="3">
        <v>16.190476190476147</v>
      </c>
    </row>
    <row r="91" spans="1:6">
      <c r="A91" s="4" t="s">
        <v>15</v>
      </c>
      <c r="B91" s="4">
        <f>G3-B20</f>
        <v>4</v>
      </c>
      <c r="C91" s="3">
        <v>3.6666666666666856</v>
      </c>
      <c r="D91" s="3">
        <v>-1.6666666666666856</v>
      </c>
    </row>
    <row r="92" spans="1:6">
      <c r="A92" s="4"/>
      <c r="B92" s="4"/>
      <c r="C92" s="3">
        <v>-1.6666666666666856</v>
      </c>
      <c r="D92" s="3">
        <v>2.6666666666666856</v>
      </c>
    </row>
    <row r="93" spans="1:6">
      <c r="A93" s="4" t="s">
        <v>14</v>
      </c>
      <c r="B93" s="4">
        <f>G3-1</f>
        <v>6</v>
      </c>
      <c r="C93" s="3">
        <v>4.8571428571428612</v>
      </c>
      <c r="D93" s="3">
        <v>-2.1428571428571388</v>
      </c>
    </row>
    <row r="94" spans="1:6">
      <c r="A94" s="4"/>
      <c r="B94" s="4"/>
      <c r="C94" s="3">
        <v>-2.1428571428571388</v>
      </c>
      <c r="D94" s="3">
        <v>18.857142857142833</v>
      </c>
    </row>
    <row r="96" spans="1:6">
      <c r="A96" s="1" t="s">
        <v>13</v>
      </c>
    </row>
    <row r="97" spans="1:6">
      <c r="A97" s="1" t="s">
        <v>12</v>
      </c>
      <c r="B97" t="s">
        <v>11</v>
      </c>
    </row>
    <row r="98" spans="1:6">
      <c r="A98" s="1"/>
      <c r="B98">
        <f>F81/F84</f>
        <v>8.0459770114942528E-2</v>
      </c>
    </row>
    <row r="99" spans="1:6">
      <c r="A99" s="1" t="s">
        <v>10</v>
      </c>
      <c r="B99" t="s">
        <v>9</v>
      </c>
    </row>
    <row r="100" spans="1:6">
      <c r="A100" s="1"/>
      <c r="B100">
        <f>(G3-G4-2)/G4</f>
        <v>1.5</v>
      </c>
      <c r="C100" s="2" t="s">
        <v>8</v>
      </c>
      <c r="D100">
        <f>(1-SQRT(B98))/SQRT(B98)</f>
        <v>2.5254179083580195</v>
      </c>
      <c r="E100" s="2" t="s">
        <v>7</v>
      </c>
      <c r="F100" s="1">
        <f>B100*D100</f>
        <v>3.7881268625370295</v>
      </c>
    </row>
    <row r="101" spans="1:6">
      <c r="A101" s="1" t="s">
        <v>6</v>
      </c>
      <c r="B101" t="s">
        <v>5</v>
      </c>
    </row>
    <row r="102" spans="1:6">
      <c r="B102">
        <f>_xlfn.F.INV.RT(G5,2*G4,2*(G3-G4-2))</f>
        <v>4.5336769502752441</v>
      </c>
    </row>
    <row r="104" spans="1:6">
      <c r="A104" t="s">
        <v>4</v>
      </c>
    </row>
    <row r="105" spans="1:6">
      <c r="A105" s="1" t="s">
        <v>3</v>
      </c>
      <c r="B105" s="1"/>
    </row>
    <row r="106" spans="1:6">
      <c r="A106" t="s">
        <v>2</v>
      </c>
    </row>
    <row r="107" spans="1:6">
      <c r="A107" t="s">
        <v>1</v>
      </c>
    </row>
    <row r="108" spans="1:6">
      <c r="A108" t="s">
        <v>0</v>
      </c>
    </row>
  </sheetData>
  <mergeCells count="17">
    <mergeCell ref="A13:B13"/>
    <mergeCell ref="A89:A90"/>
    <mergeCell ref="B89:B90"/>
    <mergeCell ref="A91:A92"/>
    <mergeCell ref="B91:B92"/>
    <mergeCell ref="A3:A4"/>
    <mergeCell ref="A5:B5"/>
    <mergeCell ref="A6:A8"/>
    <mergeCell ref="A9:B9"/>
    <mergeCell ref="A10:A11"/>
    <mergeCell ref="A12:B12"/>
    <mergeCell ref="C55:D55"/>
    <mergeCell ref="E55:G55"/>
    <mergeCell ref="H55:I55"/>
    <mergeCell ref="A93:A94"/>
    <mergeCell ref="B93:B94"/>
    <mergeCell ref="B58:B5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41C52-E714-4813-A92D-28F252010044}">
  <dimension ref="A2:H34"/>
  <sheetViews>
    <sheetView topLeftCell="A28" zoomScale="125" zoomScaleNormal="160" workbookViewId="0">
      <selection activeCell="E36" sqref="E36"/>
    </sheetView>
  </sheetViews>
  <sheetFormatPr defaultColWidth="8.81640625" defaultRowHeight="14.5"/>
  <cols>
    <col min="1" max="1" width="11.453125" customWidth="1"/>
    <col min="4" max="4" width="11.1796875" customWidth="1"/>
  </cols>
  <sheetData>
    <row r="2" spans="1:6">
      <c r="A2" s="1" t="s">
        <v>105</v>
      </c>
      <c r="B2">
        <v>4</v>
      </c>
    </row>
    <row r="3" spans="1:6">
      <c r="A3" s="1" t="s">
        <v>70</v>
      </c>
      <c r="B3">
        <v>2</v>
      </c>
    </row>
    <row r="4" spans="1:6">
      <c r="A4" s="1" t="s">
        <v>106</v>
      </c>
      <c r="B4">
        <v>2</v>
      </c>
    </row>
    <row r="5" spans="1:6">
      <c r="A5" s="1"/>
    </row>
    <row r="6" spans="1:6">
      <c r="A6" s="1"/>
    </row>
    <row r="7" spans="1:6">
      <c r="A7" s="1" t="s">
        <v>73</v>
      </c>
      <c r="B7" s="3">
        <v>12</v>
      </c>
      <c r="C7" s="3">
        <f>B8</f>
        <v>-67</v>
      </c>
      <c r="E7" t="s">
        <v>107</v>
      </c>
      <c r="F7">
        <f>MDETERM(B7:C8)</f>
        <v>-4105</v>
      </c>
    </row>
    <row r="8" spans="1:6">
      <c r="A8" s="1"/>
      <c r="B8" s="3">
        <v>-67</v>
      </c>
      <c r="C8" s="3">
        <v>32</v>
      </c>
    </row>
    <row r="9" spans="1:6">
      <c r="A9" s="1"/>
    </row>
    <row r="10" spans="1:6">
      <c r="A10" s="1" t="s">
        <v>108</v>
      </c>
      <c r="B10" s="3">
        <v>86</v>
      </c>
      <c r="C10" s="3">
        <f>B11</f>
        <v>56</v>
      </c>
      <c r="E10" t="s">
        <v>107</v>
      </c>
      <c r="F10">
        <f>MDETERM(B10:C11)</f>
        <v>3314</v>
      </c>
    </row>
    <row r="11" spans="1:6">
      <c r="A11" s="1"/>
      <c r="B11" s="3">
        <v>56</v>
      </c>
      <c r="C11" s="3">
        <v>75</v>
      </c>
    </row>
    <row r="12" spans="1:6">
      <c r="A12" s="1"/>
    </row>
    <row r="13" spans="1:6">
      <c r="A13" s="1" t="s">
        <v>109</v>
      </c>
      <c r="B13" s="3">
        <v>13</v>
      </c>
      <c r="C13" s="3">
        <v>28</v>
      </c>
      <c r="E13" t="s">
        <v>107</v>
      </c>
      <c r="F13">
        <f>MDETERM(B13:C14)</f>
        <v>139.00000000000003</v>
      </c>
    </row>
    <row r="14" spans="1:6">
      <c r="A14" s="1"/>
      <c r="B14" s="3">
        <v>28</v>
      </c>
      <c r="C14" s="3">
        <v>71</v>
      </c>
    </row>
    <row r="15" spans="1:6">
      <c r="A15" s="1"/>
    </row>
    <row r="16" spans="1:6">
      <c r="A16" s="1" t="s">
        <v>68</v>
      </c>
      <c r="B16" s="3">
        <f>B7+B10+B13</f>
        <v>111</v>
      </c>
      <c r="C16" s="3">
        <f>C7+C10+C13</f>
        <v>17</v>
      </c>
      <c r="E16" t="s">
        <v>107</v>
      </c>
      <c r="F16">
        <f>MDETERM(B16:C17)</f>
        <v>19469</v>
      </c>
    </row>
    <row r="17" spans="1:8">
      <c r="A17" s="1"/>
      <c r="B17" s="3">
        <f>B8+B11+B14</f>
        <v>17</v>
      </c>
      <c r="C17" s="3">
        <f>C8+C11+C14</f>
        <v>178</v>
      </c>
    </row>
    <row r="18" spans="1:8">
      <c r="A18" s="1"/>
    </row>
    <row r="19" spans="1:8">
      <c r="A19" s="1" t="s">
        <v>103</v>
      </c>
      <c r="D19" t="s">
        <v>110</v>
      </c>
      <c r="E19" s="3">
        <f t="array" ref="E19:F20">B7:C8+B13:C14</f>
        <v>25</v>
      </c>
      <c r="F19" s="3">
        <v>-39</v>
      </c>
      <c r="G19" t="s">
        <v>107</v>
      </c>
      <c r="H19">
        <f>MDETERM(E19:F20)</f>
        <v>1054.0000000000005</v>
      </c>
    </row>
    <row r="20" spans="1:8">
      <c r="A20" s="1"/>
      <c r="E20" s="3">
        <v>-39</v>
      </c>
      <c r="F20" s="3">
        <v>103</v>
      </c>
    </row>
    <row r="21" spans="1:8">
      <c r="A21" s="1"/>
    </row>
    <row r="22" spans="1:8">
      <c r="A22" s="1"/>
      <c r="B22" s="63">
        <f>F13/H19</f>
        <v>0.13187855787476277</v>
      </c>
    </row>
    <row r="23" spans="1:8">
      <c r="A23" s="1"/>
    </row>
    <row r="24" spans="1:8">
      <c r="A24" s="1"/>
    </row>
    <row r="25" spans="1:8">
      <c r="A25" s="1"/>
    </row>
    <row r="26" spans="1:8">
      <c r="A26" s="1"/>
    </row>
    <row r="27" spans="1:8">
      <c r="A27" s="1" t="s">
        <v>10</v>
      </c>
      <c r="B27">
        <f>(1-SQRT(B22))/SQRT(B22)</f>
        <v>1.7536764176187518</v>
      </c>
      <c r="C27" s="17" t="s">
        <v>8</v>
      </c>
      <c r="D27">
        <f>(B2-B3-1)/(B3-1)</f>
        <v>1</v>
      </c>
      <c r="E27" s="17" t="s">
        <v>7</v>
      </c>
      <c r="F27" s="63">
        <f>B27*D27</f>
        <v>1.7536764176187518</v>
      </c>
    </row>
    <row r="28" spans="1:8">
      <c r="A28" s="1"/>
    </row>
    <row r="29" spans="1:8">
      <c r="A29" s="1" t="s">
        <v>6</v>
      </c>
      <c r="B29">
        <f>_xlfn.F.INV.RT(0.05,2,2)</f>
        <v>18.999999999999996</v>
      </c>
    </row>
    <row r="30" spans="1:8">
      <c r="A30" s="1"/>
    </row>
    <row r="31" spans="1:8" ht="15.5">
      <c r="A31" s="64" t="s">
        <v>111</v>
      </c>
    </row>
    <row r="32" spans="1:8">
      <c r="A32" s="65" t="s">
        <v>112</v>
      </c>
    </row>
    <row r="33" spans="1:1">
      <c r="A33" s="65" t="s">
        <v>113</v>
      </c>
    </row>
    <row r="34" spans="1:1">
      <c r="A34" s="65" t="s">
        <v>114</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E68D1-13E1-4D4E-A437-119D56ECEA7D}">
  <dimension ref="A2:H30"/>
  <sheetViews>
    <sheetView topLeftCell="A7" workbookViewId="0">
      <selection activeCell="I16" sqref="I16"/>
    </sheetView>
  </sheetViews>
  <sheetFormatPr defaultColWidth="8.81640625" defaultRowHeight="14.5"/>
  <cols>
    <col min="1" max="1" width="11.453125" customWidth="1"/>
    <col min="4" max="4" width="11.1796875" customWidth="1"/>
  </cols>
  <sheetData>
    <row r="2" spans="1:6">
      <c r="A2" s="1" t="s">
        <v>105</v>
      </c>
      <c r="B2">
        <f>B3*B4</f>
        <v>12</v>
      </c>
    </row>
    <row r="3" spans="1:6">
      <c r="A3" s="1" t="s">
        <v>70</v>
      </c>
      <c r="B3">
        <v>4</v>
      </c>
    </row>
    <row r="4" spans="1:6">
      <c r="A4" s="1" t="s">
        <v>106</v>
      </c>
      <c r="B4">
        <v>3</v>
      </c>
    </row>
    <row r="5" spans="1:6">
      <c r="A5" s="1"/>
    </row>
    <row r="6" spans="1:6">
      <c r="A6" s="1"/>
    </row>
    <row r="7" spans="1:6">
      <c r="A7" s="1" t="s">
        <v>73</v>
      </c>
      <c r="B7" s="3">
        <v>12496.8</v>
      </c>
      <c r="C7" s="3">
        <f>B8</f>
        <v>-6786.8</v>
      </c>
      <c r="E7" t="s">
        <v>107</v>
      </c>
      <c r="F7">
        <f>MDETERM(B7:C8)</f>
        <v>366146293.75999999</v>
      </c>
    </row>
    <row r="8" spans="1:6">
      <c r="A8" s="1"/>
      <c r="B8" s="3">
        <v>-6786.8</v>
      </c>
      <c r="C8" s="3">
        <v>32985</v>
      </c>
    </row>
    <row r="9" spans="1:6">
      <c r="A9" s="1"/>
    </row>
    <row r="10" spans="1:6">
      <c r="A10" s="1" t="s">
        <v>108</v>
      </c>
      <c r="B10" s="3">
        <v>86045.8</v>
      </c>
      <c r="C10" s="3">
        <f>B11</f>
        <v>56073.599999999999</v>
      </c>
      <c r="E10" t="s">
        <v>107</v>
      </c>
      <c r="F10">
        <f>MDETERM(B10:C11)</f>
        <v>3381593923.7400002</v>
      </c>
    </row>
    <row r="11" spans="1:6">
      <c r="A11" s="1"/>
      <c r="B11" s="3">
        <v>56073.599999999999</v>
      </c>
      <c r="C11" s="3">
        <v>75841.5</v>
      </c>
    </row>
    <row r="12" spans="1:6">
      <c r="A12" s="1"/>
    </row>
    <row r="13" spans="1:6">
      <c r="A13" s="1" t="s">
        <v>109</v>
      </c>
      <c r="B13" s="3">
        <v>136792.6</v>
      </c>
      <c r="C13" s="3">
        <f>B14</f>
        <v>58549</v>
      </c>
      <c r="E13" t="s">
        <v>107</v>
      </c>
      <c r="F13">
        <f>MDETERM(B13:C14)</f>
        <v>6352152007.8600006</v>
      </c>
    </row>
    <row r="14" spans="1:6">
      <c r="A14" s="1"/>
      <c r="B14" s="3">
        <v>58549</v>
      </c>
      <c r="C14" s="3">
        <v>71496.100000000006</v>
      </c>
    </row>
    <row r="15" spans="1:6">
      <c r="A15" s="1"/>
    </row>
    <row r="16" spans="1:6">
      <c r="A16" s="1" t="s">
        <v>68</v>
      </c>
      <c r="B16" s="3">
        <f>B7+B10+B13</f>
        <v>235335.2</v>
      </c>
      <c r="C16" s="3">
        <f>C7+C10+C13</f>
        <v>107835.79999999999</v>
      </c>
      <c r="E16" t="s">
        <v>107</v>
      </c>
      <c r="F16">
        <f>MDETERM(B16:C17)</f>
        <v>30807695373.880005</v>
      </c>
    </row>
    <row r="17" spans="1:8">
      <c r="A17" s="1"/>
      <c r="B17" s="3">
        <f>B8+B11+B14</f>
        <v>107835.79999999999</v>
      </c>
      <c r="C17" s="3">
        <f>C8+C11+C14</f>
        <v>180322.6</v>
      </c>
    </row>
    <row r="18" spans="1:8">
      <c r="A18" s="1"/>
    </row>
    <row r="19" spans="1:8">
      <c r="A19" s="1" t="s">
        <v>103</v>
      </c>
      <c r="D19" t="s">
        <v>110</v>
      </c>
      <c r="E19" s="3">
        <f t="array" ref="E19:F20">B7:C8+B13:C14</f>
        <v>149289.4</v>
      </c>
      <c r="F19" s="3">
        <v>51762.2</v>
      </c>
      <c r="G19" t="s">
        <v>107</v>
      </c>
      <c r="H19">
        <f>MDETERM(E19:F20)</f>
        <v>12918595381.500002</v>
      </c>
    </row>
    <row r="20" spans="1:8">
      <c r="A20" s="1"/>
      <c r="E20" s="3">
        <v>51762.2</v>
      </c>
      <c r="F20" s="3">
        <v>104481.1</v>
      </c>
    </row>
    <row r="21" spans="1:8">
      <c r="A21" s="1"/>
    </row>
    <row r="22" spans="1:8">
      <c r="A22" s="1" t="s">
        <v>12</v>
      </c>
      <c r="B22" s="63">
        <f>F13/H19</f>
        <v>0.49170608880254602</v>
      </c>
      <c r="D22" s="1"/>
    </row>
    <row r="23" spans="1:8">
      <c r="A23" s="1"/>
    </row>
    <row r="24" spans="1:8">
      <c r="A24" s="1"/>
    </row>
    <row r="25" spans="1:8">
      <c r="A25" s="66" t="s">
        <v>115</v>
      </c>
      <c r="B25" s="1">
        <v>0.11600000000000001</v>
      </c>
    </row>
    <row r="26" spans="1:8">
      <c r="A26" s="66"/>
    </row>
    <row r="27" spans="1:8" ht="15.5">
      <c r="A27" s="64" t="s">
        <v>116</v>
      </c>
    </row>
    <row r="28" spans="1:8">
      <c r="A28" s="65" t="s">
        <v>112</v>
      </c>
    </row>
    <row r="29" spans="1:8">
      <c r="A29" s="65" t="s">
        <v>117</v>
      </c>
    </row>
    <row r="30" spans="1:8">
      <c r="A30" s="65" t="s">
        <v>114</v>
      </c>
    </row>
  </sheetData>
  <mergeCells count="1">
    <mergeCell ref="A25:A2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B7245-BCF2-49F6-97DB-B1F55B8384B1}">
  <dimension ref="A1:T100"/>
  <sheetViews>
    <sheetView tabSelected="1" topLeftCell="A34" workbookViewId="0">
      <selection activeCell="G87" sqref="G87"/>
    </sheetView>
  </sheetViews>
  <sheetFormatPr defaultColWidth="8.81640625" defaultRowHeight="14.5"/>
  <cols>
    <col min="1" max="1" width="14.453125" bestFit="1" customWidth="1"/>
    <col min="2" max="2" width="10.81640625" customWidth="1"/>
    <col min="4" max="4" width="12" bestFit="1" customWidth="1"/>
    <col min="7" max="7" width="12" bestFit="1" customWidth="1"/>
    <col min="9" max="9" width="9.81640625" customWidth="1"/>
  </cols>
  <sheetData>
    <row r="1" spans="1:14" ht="15.75" customHeight="1">
      <c r="A1" s="67" t="s">
        <v>118</v>
      </c>
      <c r="B1" s="67"/>
      <c r="C1" s="67"/>
      <c r="D1" s="67"/>
      <c r="E1" s="67"/>
      <c r="F1" s="67"/>
      <c r="G1" s="67"/>
      <c r="H1" s="67"/>
      <c r="I1" s="67"/>
      <c r="J1" s="67"/>
      <c r="K1" s="67"/>
      <c r="L1" s="67"/>
    </row>
    <row r="2" spans="1:14">
      <c r="A2" s="67"/>
      <c r="B2" s="67"/>
      <c r="C2" s="67"/>
      <c r="D2" s="67"/>
      <c r="E2" s="67"/>
      <c r="F2" s="67"/>
      <c r="G2" s="67"/>
      <c r="H2" s="67"/>
      <c r="I2" s="67"/>
      <c r="J2" s="67"/>
      <c r="K2" s="67"/>
      <c r="L2" s="67"/>
    </row>
    <row r="3" spans="1:14">
      <c r="A3" s="67"/>
      <c r="B3" s="67"/>
      <c r="C3" s="67"/>
      <c r="D3" s="67"/>
      <c r="E3" s="67"/>
      <c r="F3" s="67"/>
      <c r="G3" s="67"/>
      <c r="H3" s="67"/>
      <c r="I3" s="67"/>
      <c r="J3" s="67"/>
      <c r="K3" s="67"/>
      <c r="L3" s="67"/>
    </row>
    <row r="4" spans="1:14">
      <c r="A4" s="67"/>
      <c r="B4" s="67"/>
      <c r="C4" s="67"/>
      <c r="D4" s="67"/>
      <c r="E4" s="67"/>
      <c r="F4" s="67"/>
      <c r="G4" s="67"/>
      <c r="H4" s="67"/>
      <c r="I4" s="67"/>
      <c r="J4" s="67"/>
      <c r="K4" s="67"/>
      <c r="L4" s="67"/>
    </row>
    <row r="5" spans="1:14">
      <c r="A5" s="67"/>
      <c r="B5" s="67"/>
      <c r="C5" s="67"/>
      <c r="D5" s="67"/>
      <c r="E5" s="67"/>
      <c r="F5" s="67"/>
      <c r="G5" s="67"/>
      <c r="H5" s="67"/>
      <c r="I5" s="67"/>
      <c r="J5" s="67"/>
      <c r="K5" s="67"/>
      <c r="L5" s="67"/>
    </row>
    <row r="6" spans="1:14">
      <c r="A6" s="67"/>
      <c r="B6" s="67"/>
      <c r="C6" s="67"/>
      <c r="D6" s="67"/>
      <c r="E6" s="67"/>
      <c r="F6" s="67"/>
      <c r="G6" s="67"/>
      <c r="H6" s="67"/>
      <c r="I6" s="67"/>
      <c r="J6" s="67"/>
      <c r="K6" s="67"/>
      <c r="L6" s="67"/>
    </row>
    <row r="7" spans="1:14">
      <c r="A7" s="67"/>
      <c r="B7" s="67"/>
      <c r="C7" s="67"/>
      <c r="D7" s="67"/>
      <c r="E7" s="67"/>
      <c r="F7" s="67"/>
      <c r="G7" s="67"/>
      <c r="H7" s="67"/>
      <c r="I7" s="67"/>
      <c r="J7" s="67"/>
      <c r="K7" s="67"/>
      <c r="L7" s="67"/>
    </row>
    <row r="8" spans="1:14">
      <c r="A8" s="67"/>
      <c r="B8" s="67"/>
      <c r="C8" s="67"/>
      <c r="D8" s="67"/>
      <c r="E8" s="67"/>
      <c r="F8" s="67"/>
      <c r="G8" s="67"/>
      <c r="H8" s="67"/>
      <c r="I8" s="67"/>
      <c r="J8" s="67"/>
      <c r="K8" s="67"/>
      <c r="L8" s="67"/>
    </row>
    <row r="9" spans="1:14" ht="15" thickBot="1"/>
    <row r="10" spans="1:14" ht="16" thickBot="1">
      <c r="A10" s="68" t="s">
        <v>119</v>
      </c>
      <c r="B10" s="69" t="s">
        <v>120</v>
      </c>
      <c r="C10" s="69" t="s">
        <v>121</v>
      </c>
      <c r="D10" s="69" t="s">
        <v>122</v>
      </c>
      <c r="E10" s="70"/>
      <c r="F10" s="69" t="s">
        <v>119</v>
      </c>
      <c r="G10" s="69" t="s">
        <v>120</v>
      </c>
      <c r="H10" s="69" t="s">
        <v>121</v>
      </c>
      <c r="I10" s="69" t="s">
        <v>122</v>
      </c>
      <c r="J10" s="70"/>
      <c r="K10" s="69" t="s">
        <v>119</v>
      </c>
      <c r="L10" s="69" t="s">
        <v>120</v>
      </c>
      <c r="M10" s="69" t="s">
        <v>121</v>
      </c>
      <c r="N10" s="69" t="s">
        <v>122</v>
      </c>
    </row>
    <row r="11" spans="1:14" ht="16" thickBot="1">
      <c r="A11" s="71">
        <v>1</v>
      </c>
      <c r="B11" s="72">
        <v>20</v>
      </c>
      <c r="C11" s="72">
        <v>5</v>
      </c>
      <c r="D11" s="72">
        <v>18</v>
      </c>
      <c r="E11" s="70"/>
      <c r="F11" s="72">
        <v>2</v>
      </c>
      <c r="G11" s="72">
        <v>28</v>
      </c>
      <c r="H11" s="72">
        <v>7</v>
      </c>
      <c r="I11" s="72">
        <v>14</v>
      </c>
      <c r="J11" s="70"/>
      <c r="K11" s="72">
        <v>3</v>
      </c>
      <c r="L11" s="72">
        <v>15</v>
      </c>
      <c r="M11" s="72">
        <v>6</v>
      </c>
      <c r="N11" s="72">
        <v>3</v>
      </c>
    </row>
    <row r="12" spans="1:14" ht="16" thickBot="1">
      <c r="A12" s="71">
        <v>1</v>
      </c>
      <c r="B12" s="72">
        <v>25</v>
      </c>
      <c r="C12" s="72">
        <v>9</v>
      </c>
      <c r="D12" s="72">
        <v>8</v>
      </c>
      <c r="E12" s="70"/>
      <c r="F12" s="72">
        <v>2</v>
      </c>
      <c r="G12" s="72">
        <v>25</v>
      </c>
      <c r="H12" s="72">
        <v>14</v>
      </c>
      <c r="I12" s="72">
        <v>5</v>
      </c>
      <c r="J12" s="70"/>
      <c r="K12" s="72">
        <v>3</v>
      </c>
      <c r="L12" s="72">
        <v>22</v>
      </c>
      <c r="M12" s="72">
        <v>8</v>
      </c>
      <c r="N12" s="72">
        <v>12</v>
      </c>
    </row>
    <row r="13" spans="1:14" ht="16" thickBot="1">
      <c r="A13" s="71">
        <v>1</v>
      </c>
      <c r="B13" s="72">
        <v>23</v>
      </c>
      <c r="C13" s="72">
        <v>15</v>
      </c>
      <c r="D13" s="72">
        <v>20</v>
      </c>
      <c r="E13" s="70"/>
      <c r="F13" s="72">
        <v>2</v>
      </c>
      <c r="G13" s="72">
        <v>26</v>
      </c>
      <c r="H13" s="72">
        <v>9</v>
      </c>
      <c r="I13" s="72">
        <v>20</v>
      </c>
      <c r="J13" s="70"/>
      <c r="K13" s="72">
        <v>3</v>
      </c>
      <c r="L13" s="72">
        <v>27</v>
      </c>
      <c r="M13" s="72">
        <v>9</v>
      </c>
      <c r="N13" s="72">
        <v>14</v>
      </c>
    </row>
    <row r="14" spans="1:14" ht="16" thickBot="1">
      <c r="A14" s="71">
        <v>1</v>
      </c>
      <c r="B14" s="72">
        <v>16</v>
      </c>
      <c r="C14" s="72">
        <v>9</v>
      </c>
      <c r="D14" s="72">
        <v>22</v>
      </c>
      <c r="E14" s="70"/>
      <c r="F14" s="72">
        <v>2</v>
      </c>
      <c r="G14" s="72">
        <v>19</v>
      </c>
      <c r="H14" s="72">
        <v>15</v>
      </c>
      <c r="I14" s="72">
        <v>22</v>
      </c>
      <c r="J14" s="70"/>
      <c r="K14" s="72">
        <v>3</v>
      </c>
      <c r="L14" s="72">
        <v>21</v>
      </c>
      <c r="M14" s="72">
        <v>10</v>
      </c>
      <c r="N14" s="72">
        <v>7</v>
      </c>
    </row>
    <row r="15" spans="1:14" ht="16" thickBot="1">
      <c r="A15" s="71">
        <v>1</v>
      </c>
      <c r="B15" s="72">
        <v>20</v>
      </c>
      <c r="C15" s="72">
        <v>6</v>
      </c>
      <c r="D15" s="72">
        <v>22</v>
      </c>
      <c r="E15" s="70"/>
      <c r="F15" s="72">
        <v>2</v>
      </c>
      <c r="G15" s="72">
        <v>29</v>
      </c>
      <c r="H15" s="72">
        <v>14</v>
      </c>
      <c r="I15" s="72">
        <v>12</v>
      </c>
      <c r="J15" s="70"/>
      <c r="K15" s="72">
        <v>3</v>
      </c>
      <c r="L15" s="72">
        <v>17</v>
      </c>
      <c r="M15" s="72">
        <v>9</v>
      </c>
      <c r="N15" s="72">
        <v>1</v>
      </c>
    </row>
    <row r="16" spans="1:14">
      <c r="B16">
        <f>AVERAGE(B11:B15)</f>
        <v>20.8</v>
      </c>
      <c r="C16">
        <f>AVERAGE(C11:C15)</f>
        <v>8.8000000000000007</v>
      </c>
      <c r="D16">
        <f>AVERAGE(D11:D15)</f>
        <v>18</v>
      </c>
      <c r="G16">
        <f>AVERAGE(G11:G15)</f>
        <v>25.4</v>
      </c>
      <c r="H16">
        <f>AVERAGE(H11:H15)</f>
        <v>11.8</v>
      </c>
      <c r="I16">
        <f>AVERAGE(I11:I15)</f>
        <v>14.6</v>
      </c>
      <c r="L16">
        <f>AVERAGE(L11:L15)</f>
        <v>20.399999999999999</v>
      </c>
      <c r="M16">
        <f>AVERAGE(M11:M15)</f>
        <v>8.4</v>
      </c>
      <c r="N16">
        <f>AVERAGE(N11:N15)</f>
        <v>7.4</v>
      </c>
    </row>
    <row r="18" spans="1:19">
      <c r="A18" s="73" t="s">
        <v>123</v>
      </c>
      <c r="B18" s="74"/>
      <c r="C18" s="74"/>
      <c r="D18" s="74"/>
      <c r="E18" s="74"/>
      <c r="F18" s="74"/>
      <c r="G18" s="74"/>
      <c r="H18" s="74"/>
      <c r="I18" s="74"/>
      <c r="J18" s="74"/>
      <c r="K18" s="74"/>
      <c r="L18" s="74"/>
      <c r="M18" s="74"/>
      <c r="N18" s="74"/>
      <c r="O18" s="74"/>
      <c r="P18" s="74"/>
      <c r="Q18" s="74"/>
      <c r="R18" s="74"/>
      <c r="S18" s="74"/>
    </row>
    <row r="19" spans="1:19">
      <c r="A19" s="75" t="s">
        <v>124</v>
      </c>
      <c r="B19">
        <f t="array" ref="B19:B21">TRANSPOSE(B16:D16)</f>
        <v>20.8</v>
      </c>
      <c r="D19" s="75" t="s">
        <v>125</v>
      </c>
      <c r="E19">
        <f t="array" ref="E19:E21">TRANSPOSE(G16:I16)</f>
        <v>25.4</v>
      </c>
      <c r="G19" s="75" t="s">
        <v>126</v>
      </c>
      <c r="H19">
        <f t="array" ref="H19:H21">TRANSPOSE(L16:N16)</f>
        <v>20.399999999999999</v>
      </c>
    </row>
    <row r="20" spans="1:19">
      <c r="A20" s="75"/>
      <c r="B20">
        <v>8.8000000000000007</v>
      </c>
      <c r="D20" s="75"/>
      <c r="E20">
        <v>11.8</v>
      </c>
      <c r="G20" s="75"/>
      <c r="H20">
        <v>8.4</v>
      </c>
    </row>
    <row r="21" spans="1:19">
      <c r="A21" s="75"/>
      <c r="B21">
        <v>18</v>
      </c>
      <c r="D21" s="75"/>
      <c r="E21">
        <v>14.6</v>
      </c>
      <c r="G21" s="75"/>
      <c r="H21">
        <v>7.4</v>
      </c>
    </row>
    <row r="23" spans="1:19">
      <c r="A23" s="76" t="s">
        <v>127</v>
      </c>
      <c r="B23">
        <f>AVERAGE(B11:B15,G11:G15,L11:L15)</f>
        <v>22.2</v>
      </c>
    </row>
    <row r="24" spans="1:19">
      <c r="A24" s="76"/>
      <c r="B24">
        <f>AVERAGE(C11:C15,H11:H15,M11:M15)</f>
        <v>9.6666666666666661</v>
      </c>
    </row>
    <row r="25" spans="1:19">
      <c r="A25" s="76"/>
      <c r="B25">
        <f>AVERAGE(D11:D15,I11:I15,N11:N15)</f>
        <v>13.333333333333334</v>
      </c>
    </row>
    <row r="27" spans="1:19" ht="15.5">
      <c r="A27" s="73" t="s">
        <v>128</v>
      </c>
      <c r="B27" s="77" t="s">
        <v>129</v>
      </c>
      <c r="C27" s="77"/>
      <c r="D27" s="77"/>
      <c r="E27" s="77"/>
      <c r="F27" s="77"/>
      <c r="G27" s="77"/>
      <c r="H27" s="77"/>
      <c r="I27" s="77"/>
      <c r="J27" s="77"/>
      <c r="K27" s="77"/>
      <c r="L27" s="73"/>
      <c r="M27" s="73"/>
      <c r="N27" s="73"/>
      <c r="O27" s="73"/>
    </row>
    <row r="33" spans="1:12">
      <c r="A33" s="75" t="s">
        <v>130</v>
      </c>
      <c r="B33">
        <f t="array" ref="B33:B35">B19:B21-B23:B25</f>
        <v>-1.3999999999999986</v>
      </c>
      <c r="D33" s="75" t="s">
        <v>131</v>
      </c>
      <c r="E33">
        <f t="array" ref="E33:E35">E19:E21-B23:B25</f>
        <v>3.1999999999999993</v>
      </c>
      <c r="G33" s="75" t="s">
        <v>132</v>
      </c>
      <c r="H33">
        <f t="array" ref="H33:H35">H19:H21-B23:B25</f>
        <v>-1.8000000000000007</v>
      </c>
    </row>
    <row r="34" spans="1:12">
      <c r="A34" s="75"/>
      <c r="B34">
        <v>-0.86666666666666536</v>
      </c>
      <c r="D34" s="75"/>
      <c r="E34">
        <v>2.1333333333333346</v>
      </c>
      <c r="G34" s="75"/>
      <c r="H34">
        <v>-1.2666666666666657</v>
      </c>
    </row>
    <row r="35" spans="1:12">
      <c r="A35" s="75"/>
      <c r="B35">
        <v>4.6666666666666661</v>
      </c>
      <c r="D35" s="75"/>
      <c r="E35">
        <v>1.2666666666666657</v>
      </c>
      <c r="G35" s="75"/>
      <c r="H35">
        <v>-5.9333333333333336</v>
      </c>
    </row>
    <row r="37" spans="1:12">
      <c r="A37" t="s">
        <v>44</v>
      </c>
      <c r="B37">
        <v>5</v>
      </c>
      <c r="D37" t="s">
        <v>43</v>
      </c>
      <c r="E37">
        <v>5</v>
      </c>
      <c r="G37" t="s">
        <v>42</v>
      </c>
      <c r="H37">
        <v>5</v>
      </c>
    </row>
    <row r="40" spans="1:12">
      <c r="A40" s="75" t="s">
        <v>16</v>
      </c>
      <c r="B40">
        <f t="array" ref="B40:D42">MMULT(B33:B35,TRANSPOSE(B33:B35))*B37</f>
        <v>9.7999999999999794</v>
      </c>
      <c r="C40">
        <v>6.0666666666666513</v>
      </c>
      <c r="D40">
        <v>-32.666666666666629</v>
      </c>
      <c r="F40">
        <f t="array" ref="F40:H42">MMULT(E33:E35,TRANSPOSE(E33:E35))*5</f>
        <v>51.199999999999974</v>
      </c>
      <c r="G40">
        <v>34.133333333333347</v>
      </c>
      <c r="H40">
        <v>20.266666666666644</v>
      </c>
      <c r="J40">
        <f t="array" ref="J40:L42">MMULT(H33:H35,TRANSPOSE(H33:H35))*5</f>
        <v>16.200000000000014</v>
      </c>
      <c r="K40">
        <v>11.399999999999997</v>
      </c>
      <c r="L40">
        <v>53.400000000000027</v>
      </c>
    </row>
    <row r="41" spans="1:12">
      <c r="A41" s="75"/>
      <c r="B41">
        <v>6.0666666666666513</v>
      </c>
      <c r="C41">
        <v>3.755555555555544</v>
      </c>
      <c r="D41">
        <v>-20.222222222222189</v>
      </c>
      <c r="E41" s="78" t="s">
        <v>35</v>
      </c>
      <c r="F41">
        <v>34.133333333333347</v>
      </c>
      <c r="G41">
        <v>22.755555555555581</v>
      </c>
      <c r="H41">
        <v>13.511111111111109</v>
      </c>
      <c r="I41" s="78" t="s">
        <v>35</v>
      </c>
      <c r="J41">
        <v>11.399999999999997</v>
      </c>
      <c r="K41">
        <v>8.0222222222222115</v>
      </c>
      <c r="L41">
        <v>37.577777777777747</v>
      </c>
    </row>
    <row r="42" spans="1:12">
      <c r="A42" s="75"/>
      <c r="B42">
        <v>-32.666666666666629</v>
      </c>
      <c r="C42">
        <v>-20.222222222222189</v>
      </c>
      <c r="D42">
        <v>108.88888888888886</v>
      </c>
      <c r="F42">
        <v>20.266666666666644</v>
      </c>
      <c r="G42">
        <v>13.511111111111109</v>
      </c>
      <c r="H42">
        <v>8.0222222222222115</v>
      </c>
      <c r="J42">
        <v>53.400000000000027</v>
      </c>
      <c r="K42">
        <v>37.577777777777747</v>
      </c>
      <c r="L42">
        <v>176.02222222222224</v>
      </c>
    </row>
    <row r="44" spans="1:12">
      <c r="A44" s="75" t="s">
        <v>16</v>
      </c>
      <c r="B44">
        <f t="array" ref="B44:D46">B40:D42+F40:H42+J40:L42</f>
        <v>77.199999999999974</v>
      </c>
      <c r="C44">
        <v>51.599999999999994</v>
      </c>
      <c r="D44">
        <v>41.000000000000043</v>
      </c>
    </row>
    <row r="45" spans="1:12">
      <c r="A45" s="75"/>
      <c r="B45">
        <v>51.599999999999994</v>
      </c>
      <c r="C45">
        <v>34.533333333333339</v>
      </c>
      <c r="D45">
        <v>30.866666666666667</v>
      </c>
    </row>
    <row r="46" spans="1:12">
      <c r="A46" s="75"/>
      <c r="B46">
        <v>41.000000000000043</v>
      </c>
      <c r="C46">
        <v>30.866666666666667</v>
      </c>
      <c r="D46">
        <v>292.93333333333328</v>
      </c>
    </row>
    <row r="52" spans="1:20" ht="15" thickBot="1"/>
    <row r="53" spans="1:20" ht="31.5" thickBot="1">
      <c r="A53" s="68" t="s">
        <v>119</v>
      </c>
      <c r="B53" s="69" t="s">
        <v>133</v>
      </c>
      <c r="C53" s="69" t="s">
        <v>134</v>
      </c>
      <c r="D53" s="69" t="s">
        <v>135</v>
      </c>
      <c r="E53" s="70"/>
      <c r="F53" s="69" t="s">
        <v>119</v>
      </c>
      <c r="G53" s="69" t="s">
        <v>133</v>
      </c>
      <c r="H53" s="69" t="s">
        <v>134</v>
      </c>
      <c r="I53" s="79" t="s">
        <v>135</v>
      </c>
      <c r="J53" s="70"/>
      <c r="K53" s="69" t="s">
        <v>119</v>
      </c>
      <c r="L53" s="69" t="s">
        <v>133</v>
      </c>
      <c r="M53" s="69" t="s">
        <v>134</v>
      </c>
      <c r="N53" s="69" t="s">
        <v>135</v>
      </c>
    </row>
    <row r="54" spans="1:20" ht="16" thickBot="1">
      <c r="A54" s="71">
        <v>1</v>
      </c>
      <c r="B54" s="72">
        <f>B11-$B$19</f>
        <v>-0.80000000000000071</v>
      </c>
      <c r="C54" s="72">
        <f>C11-$B$20</f>
        <v>-3.8000000000000007</v>
      </c>
      <c r="D54" s="72">
        <f>D11-$B$21</f>
        <v>0</v>
      </c>
      <c r="E54" s="70"/>
      <c r="F54" s="72">
        <v>2</v>
      </c>
      <c r="G54" s="72">
        <f>G11-$E$19</f>
        <v>2.6000000000000014</v>
      </c>
      <c r="H54" s="72">
        <f>H11-$E$20</f>
        <v>-4.8000000000000007</v>
      </c>
      <c r="I54" s="72">
        <f>I11-$E$21</f>
        <v>-0.59999999999999964</v>
      </c>
      <c r="J54" s="70"/>
      <c r="K54" s="72">
        <v>3</v>
      </c>
      <c r="L54" s="72">
        <f>L11-$H$19</f>
        <v>-5.3999999999999986</v>
      </c>
      <c r="M54" s="72">
        <f>M11-$H$20</f>
        <v>-2.4000000000000004</v>
      </c>
      <c r="N54" s="72">
        <f>N11-$H$21</f>
        <v>-4.4000000000000004</v>
      </c>
    </row>
    <row r="55" spans="1:20" ht="16" thickBot="1">
      <c r="A55" s="71">
        <v>1</v>
      </c>
      <c r="B55" s="72">
        <f>B12-$B$19</f>
        <v>4.1999999999999993</v>
      </c>
      <c r="C55" s="72">
        <f t="shared" ref="C55:C58" si="0">C12-$B$20</f>
        <v>0.19999999999999929</v>
      </c>
      <c r="D55" s="72">
        <f t="shared" ref="D55:D57" si="1">D12-$B$21</f>
        <v>-10</v>
      </c>
      <c r="E55" s="70"/>
      <c r="F55" s="72">
        <v>2</v>
      </c>
      <c r="G55" s="72">
        <f t="shared" ref="G55:G58" si="2">G12-$E$19</f>
        <v>-0.39999999999999858</v>
      </c>
      <c r="H55" s="72">
        <f t="shared" ref="H55:H58" si="3">H12-$E$20</f>
        <v>2.1999999999999993</v>
      </c>
      <c r="I55" s="72">
        <f t="shared" ref="I55:I58" si="4">I12-$E$21</f>
        <v>-9.6</v>
      </c>
      <c r="J55" s="70"/>
      <c r="K55" s="72">
        <v>3</v>
      </c>
      <c r="L55" s="72">
        <f t="shared" ref="L55:L58" si="5">L12-$H$19</f>
        <v>1.6000000000000014</v>
      </c>
      <c r="M55" s="72">
        <f t="shared" ref="M55:M58" si="6">M12-$H$20</f>
        <v>-0.40000000000000036</v>
      </c>
      <c r="N55" s="72">
        <f t="shared" ref="N55:N58" si="7">N12-$H$21</f>
        <v>4.5999999999999996</v>
      </c>
    </row>
    <row r="56" spans="1:20" ht="16" thickBot="1">
      <c r="A56" s="71">
        <v>1</v>
      </c>
      <c r="B56" s="72">
        <f t="shared" ref="B56:B58" si="8">B13-$B$19</f>
        <v>2.1999999999999993</v>
      </c>
      <c r="C56" s="72">
        <f t="shared" si="0"/>
        <v>6.1999999999999993</v>
      </c>
      <c r="D56" s="72">
        <f t="shared" si="1"/>
        <v>2</v>
      </c>
      <c r="E56" s="70"/>
      <c r="F56" s="72">
        <v>2</v>
      </c>
      <c r="G56" s="72">
        <f t="shared" si="2"/>
        <v>0.60000000000000142</v>
      </c>
      <c r="H56" s="72">
        <f t="shared" si="3"/>
        <v>-2.8000000000000007</v>
      </c>
      <c r="I56" s="72">
        <f t="shared" si="4"/>
        <v>5.4</v>
      </c>
      <c r="J56" s="70"/>
      <c r="K56" s="72">
        <v>3</v>
      </c>
      <c r="L56" s="72">
        <f t="shared" si="5"/>
        <v>6.6000000000000014</v>
      </c>
      <c r="M56" s="72">
        <f t="shared" si="6"/>
        <v>0.59999999999999964</v>
      </c>
      <c r="N56" s="72">
        <f t="shared" si="7"/>
        <v>6.6</v>
      </c>
    </row>
    <row r="57" spans="1:20" ht="16" thickBot="1">
      <c r="A57" s="71">
        <v>1</v>
      </c>
      <c r="B57" s="72">
        <f t="shared" si="8"/>
        <v>-4.8000000000000007</v>
      </c>
      <c r="C57" s="72">
        <f>C14-$B$20</f>
        <v>0.19999999999999929</v>
      </c>
      <c r="D57" s="72">
        <f t="shared" si="1"/>
        <v>4</v>
      </c>
      <c r="E57" s="70"/>
      <c r="F57" s="72">
        <v>2</v>
      </c>
      <c r="G57" s="72">
        <f t="shared" si="2"/>
        <v>-6.3999999999999986</v>
      </c>
      <c r="H57" s="72">
        <f t="shared" si="3"/>
        <v>3.1999999999999993</v>
      </c>
      <c r="I57" s="72">
        <f t="shared" si="4"/>
        <v>7.4</v>
      </c>
      <c r="J57" s="70"/>
      <c r="K57" s="72">
        <v>3</v>
      </c>
      <c r="L57" s="72">
        <f t="shared" si="5"/>
        <v>0.60000000000000142</v>
      </c>
      <c r="M57" s="72">
        <f t="shared" si="6"/>
        <v>1.5999999999999996</v>
      </c>
      <c r="N57" s="72">
        <f>N14-$H$21</f>
        <v>-0.40000000000000036</v>
      </c>
    </row>
    <row r="58" spans="1:20" ht="16" thickBot="1">
      <c r="A58" s="71">
        <v>1</v>
      </c>
      <c r="B58" s="72">
        <f t="shared" si="8"/>
        <v>-0.80000000000000071</v>
      </c>
      <c r="C58" s="72">
        <f t="shared" si="0"/>
        <v>-2.8000000000000007</v>
      </c>
      <c r="D58" s="72">
        <f>D15-$B$21</f>
        <v>4</v>
      </c>
      <c r="E58" s="70"/>
      <c r="F58" s="72">
        <v>2</v>
      </c>
      <c r="G58" s="72">
        <f t="shared" si="2"/>
        <v>3.6000000000000014</v>
      </c>
      <c r="H58" s="72">
        <f t="shared" si="3"/>
        <v>2.1999999999999993</v>
      </c>
      <c r="I58" s="72">
        <f t="shared" si="4"/>
        <v>-2.5999999999999996</v>
      </c>
      <c r="J58" s="70"/>
      <c r="K58" s="72">
        <v>3</v>
      </c>
      <c r="L58" s="72">
        <f t="shared" si="5"/>
        <v>-3.3999999999999986</v>
      </c>
      <c r="M58" s="72">
        <f t="shared" si="6"/>
        <v>0.59999999999999964</v>
      </c>
      <c r="N58" s="72">
        <f t="shared" si="7"/>
        <v>-6.4</v>
      </c>
    </row>
    <row r="61" spans="1:20">
      <c r="B61" s="76" t="s">
        <v>136</v>
      </c>
      <c r="C61" s="76"/>
      <c r="D61" s="76"/>
      <c r="F61" s="76" t="s">
        <v>137</v>
      </c>
      <c r="G61" s="76"/>
      <c r="H61" s="76"/>
      <c r="J61" s="76" t="s">
        <v>138</v>
      </c>
      <c r="K61" s="76"/>
      <c r="L61" s="76"/>
      <c r="N61" s="76" t="s">
        <v>139</v>
      </c>
      <c r="O61" s="76"/>
      <c r="P61" s="76"/>
      <c r="R61" s="76" t="s">
        <v>140</v>
      </c>
      <c r="S61" s="76"/>
      <c r="T61" s="76"/>
    </row>
    <row r="62" spans="1:20">
      <c r="A62" s="75" t="s">
        <v>141</v>
      </c>
      <c r="B62">
        <f t="array" ref="B62:D64">MMULT(TRANSPOSE(B54:D54),B54:D54)</f>
        <v>0.64000000000000112</v>
      </c>
      <c r="C62">
        <v>3.0400000000000031</v>
      </c>
      <c r="D62">
        <v>0</v>
      </c>
      <c r="F62">
        <f t="array" ref="F62:H64">MMULT(TRANSPOSE(B55:D55),B55:D55)</f>
        <v>17.639999999999993</v>
      </c>
      <c r="G62">
        <v>0.83999999999999686</v>
      </c>
      <c r="H62">
        <v>-41.999999999999993</v>
      </c>
      <c r="J62">
        <f t="array" ref="J62:L64">MMULT(TRANSPOSE(B56:D56),B56:D56)</f>
        <v>4.8399999999999972</v>
      </c>
      <c r="K62">
        <v>13.639999999999993</v>
      </c>
      <c r="L62">
        <v>4.3999999999999986</v>
      </c>
      <c r="N62">
        <f t="array" ref="N62:P64">MMULT(TRANSPOSE(B57:D57),B57:D57)</f>
        <v>23.040000000000006</v>
      </c>
      <c r="O62">
        <v>-0.95999999999999674</v>
      </c>
      <c r="P62">
        <v>-19.200000000000003</v>
      </c>
      <c r="R62">
        <f t="array" ref="R62:T64">MMULT(TRANSPOSE(B58:D58),B58:D58)</f>
        <v>0.64000000000000112</v>
      </c>
      <c r="S62">
        <v>2.2400000000000024</v>
      </c>
      <c r="T62">
        <v>-3.2000000000000028</v>
      </c>
    </row>
    <row r="63" spans="1:20">
      <c r="A63" s="75"/>
      <c r="B63">
        <v>3.0400000000000031</v>
      </c>
      <c r="C63">
        <v>14.440000000000005</v>
      </c>
      <c r="D63">
        <v>0</v>
      </c>
      <c r="F63">
        <v>0.83999999999999686</v>
      </c>
      <c r="G63">
        <v>3.9999999999999716E-2</v>
      </c>
      <c r="H63">
        <v>-1.9999999999999929</v>
      </c>
      <c r="J63">
        <v>13.639999999999993</v>
      </c>
      <c r="K63">
        <v>38.439999999999991</v>
      </c>
      <c r="L63">
        <v>12.399999999999999</v>
      </c>
      <c r="N63">
        <v>-0.95999999999999674</v>
      </c>
      <c r="O63">
        <v>3.9999999999999716E-2</v>
      </c>
      <c r="P63">
        <v>0.79999999999999716</v>
      </c>
      <c r="R63">
        <v>2.2400000000000024</v>
      </c>
      <c r="S63">
        <v>7.8400000000000043</v>
      </c>
      <c r="T63">
        <v>-11.200000000000003</v>
      </c>
    </row>
    <row r="64" spans="1:20">
      <c r="A64" s="75"/>
      <c r="B64">
        <v>0</v>
      </c>
      <c r="C64">
        <v>0</v>
      </c>
      <c r="D64">
        <v>0</v>
      </c>
      <c r="F64">
        <v>-41.999999999999993</v>
      </c>
      <c r="G64">
        <v>-1.9999999999999929</v>
      </c>
      <c r="H64">
        <v>100</v>
      </c>
      <c r="J64">
        <v>4.3999999999999986</v>
      </c>
      <c r="K64">
        <v>12.399999999999999</v>
      </c>
      <c r="L64">
        <v>4</v>
      </c>
      <c r="N64">
        <v>-19.200000000000003</v>
      </c>
      <c r="O64">
        <v>0.79999999999999716</v>
      </c>
      <c r="P64">
        <v>16</v>
      </c>
      <c r="R64">
        <v>-3.2000000000000028</v>
      </c>
      <c r="S64">
        <v>-11.200000000000003</v>
      </c>
      <c r="T64">
        <v>16</v>
      </c>
    </row>
    <row r="65" spans="1:20">
      <c r="A65" s="2"/>
    </row>
    <row r="66" spans="1:20">
      <c r="A66" s="75" t="s">
        <v>142</v>
      </c>
      <c r="B66">
        <f t="array" ref="B66:D68">MMULT(TRANSPOSE(G54:I54),G54:I54)</f>
        <v>6.7600000000000078</v>
      </c>
      <c r="C66">
        <v>-12.480000000000009</v>
      </c>
      <c r="D66">
        <v>-1.5599999999999998</v>
      </c>
      <c r="F66">
        <f t="array" ref="F66:H68">MMULT(TRANSPOSE(G55:I55),G55:I55)</f>
        <v>0.15999999999999887</v>
      </c>
      <c r="G66">
        <v>-0.87999999999999656</v>
      </c>
      <c r="H66">
        <v>3.8399999999999861</v>
      </c>
      <c r="J66">
        <f t="array" ref="J66:L68">MMULT(TRANSPOSE(G56:I56),G56:I56)</f>
        <v>0.36000000000000171</v>
      </c>
      <c r="K66">
        <v>-1.6800000000000044</v>
      </c>
      <c r="L66">
        <v>3.2400000000000078</v>
      </c>
      <c r="N66">
        <f t="array" ref="N66:P68">MMULT(TRANSPOSE(G57:I57),G57:I57)</f>
        <v>40.95999999999998</v>
      </c>
      <c r="O66">
        <v>-20.47999999999999</v>
      </c>
      <c r="P66">
        <v>-47.359999999999992</v>
      </c>
      <c r="R66">
        <f t="array" ref="R66:T68">MMULT(TRANSPOSE(G58:I58),G58:I58)</f>
        <v>12.96000000000001</v>
      </c>
      <c r="S66">
        <v>7.9200000000000008</v>
      </c>
      <c r="T66">
        <v>-9.360000000000003</v>
      </c>
    </row>
    <row r="67" spans="1:20">
      <c r="A67" s="75"/>
      <c r="B67">
        <v>-12.480000000000009</v>
      </c>
      <c r="C67">
        <v>23.040000000000006</v>
      </c>
      <c r="D67">
        <v>2.8799999999999986</v>
      </c>
      <c r="F67">
        <v>-0.87999999999999656</v>
      </c>
      <c r="G67">
        <v>4.8399999999999972</v>
      </c>
      <c r="H67">
        <v>-21.119999999999994</v>
      </c>
      <c r="J67">
        <v>-1.6800000000000044</v>
      </c>
      <c r="K67">
        <v>7.8400000000000043</v>
      </c>
      <c r="L67">
        <v>-15.120000000000005</v>
      </c>
      <c r="N67">
        <v>-20.47999999999999</v>
      </c>
      <c r="O67">
        <v>10.239999999999995</v>
      </c>
      <c r="P67">
        <v>23.679999999999996</v>
      </c>
      <c r="R67">
        <v>7.9200000000000008</v>
      </c>
      <c r="S67">
        <v>4.8399999999999972</v>
      </c>
      <c r="T67">
        <v>-5.7199999999999971</v>
      </c>
    </row>
    <row r="68" spans="1:20">
      <c r="A68" s="75"/>
      <c r="B68">
        <v>-1.5599999999999998</v>
      </c>
      <c r="C68">
        <v>2.8799999999999986</v>
      </c>
      <c r="D68">
        <v>0.3599999999999996</v>
      </c>
      <c r="F68">
        <v>3.8399999999999861</v>
      </c>
      <c r="G68">
        <v>-21.119999999999994</v>
      </c>
      <c r="H68">
        <v>92.16</v>
      </c>
      <c r="J68">
        <v>3.2400000000000078</v>
      </c>
      <c r="K68">
        <v>-15.120000000000005</v>
      </c>
      <c r="L68">
        <v>29.160000000000004</v>
      </c>
      <c r="N68">
        <v>-47.359999999999992</v>
      </c>
      <c r="O68">
        <v>23.679999999999996</v>
      </c>
      <c r="P68">
        <v>54.760000000000005</v>
      </c>
      <c r="R68">
        <v>-9.360000000000003</v>
      </c>
      <c r="S68">
        <v>-5.7199999999999971</v>
      </c>
      <c r="T68">
        <v>6.759999999999998</v>
      </c>
    </row>
    <row r="69" spans="1:20">
      <c r="A69" s="2"/>
    </row>
    <row r="70" spans="1:20">
      <c r="A70" s="75" t="s">
        <v>143</v>
      </c>
      <c r="B70">
        <f t="array" ref="B70:D72">MMULT(TRANSPOSE(L54:N54),L54:N54)</f>
        <v>29.159999999999986</v>
      </c>
      <c r="C70">
        <v>12.959999999999999</v>
      </c>
      <c r="D70">
        <v>23.759999999999994</v>
      </c>
      <c r="F70">
        <f t="array" ref="F70:H72">MMULT(TRANSPOSE(L55:N55),L55:N55)</f>
        <v>2.5600000000000045</v>
      </c>
      <c r="G70">
        <v>-0.64000000000000112</v>
      </c>
      <c r="H70">
        <v>7.3600000000000056</v>
      </c>
      <c r="J70">
        <f t="array" ref="J70:L72">MMULT(TRANSPOSE(L56:N56),L56:N56)</f>
        <v>43.560000000000016</v>
      </c>
      <c r="K70">
        <v>3.9599999999999986</v>
      </c>
      <c r="L70">
        <v>43.560000000000009</v>
      </c>
      <c r="N70">
        <f t="array" ref="N70:P72">MMULT(TRANSPOSE(L57:N57),L57:N57)</f>
        <v>0.36000000000000171</v>
      </c>
      <c r="O70">
        <v>0.96000000000000207</v>
      </c>
      <c r="P70">
        <v>-0.24000000000000077</v>
      </c>
      <c r="R70">
        <f t="array" ref="R70:T72">MMULT(TRANSPOSE(L58:N58),L58:N58)</f>
        <v>11.55999999999999</v>
      </c>
      <c r="S70">
        <v>-2.0399999999999978</v>
      </c>
      <c r="T70">
        <v>21.759999999999991</v>
      </c>
    </row>
    <row r="71" spans="1:20">
      <c r="A71" s="75"/>
      <c r="B71">
        <v>12.959999999999999</v>
      </c>
      <c r="C71">
        <v>5.7600000000000016</v>
      </c>
      <c r="D71">
        <v>10.560000000000002</v>
      </c>
      <c r="F71">
        <v>-0.64000000000000112</v>
      </c>
      <c r="G71">
        <v>0.16000000000000028</v>
      </c>
      <c r="H71">
        <v>-1.8400000000000014</v>
      </c>
      <c r="J71">
        <v>3.9599999999999986</v>
      </c>
      <c r="K71">
        <v>0.3599999999999996</v>
      </c>
      <c r="L71">
        <v>3.9599999999999973</v>
      </c>
      <c r="N71">
        <v>0.96000000000000207</v>
      </c>
      <c r="O71">
        <v>2.5599999999999987</v>
      </c>
      <c r="P71">
        <v>-0.64000000000000046</v>
      </c>
      <c r="R71">
        <v>-2.0399999999999978</v>
      </c>
      <c r="S71">
        <v>0.3599999999999996</v>
      </c>
      <c r="T71">
        <v>-3.8399999999999981</v>
      </c>
    </row>
    <row r="72" spans="1:20">
      <c r="A72" s="75"/>
      <c r="B72">
        <v>23.759999999999994</v>
      </c>
      <c r="C72">
        <v>10.560000000000002</v>
      </c>
      <c r="D72">
        <v>19.360000000000003</v>
      </c>
      <c r="F72">
        <v>7.3600000000000056</v>
      </c>
      <c r="G72">
        <v>-1.8400000000000014</v>
      </c>
      <c r="H72">
        <v>21.159999999999997</v>
      </c>
      <c r="J72">
        <v>43.560000000000009</v>
      </c>
      <c r="K72">
        <v>3.9599999999999973</v>
      </c>
      <c r="L72">
        <v>43.559999999999995</v>
      </c>
      <c r="N72">
        <v>-0.24000000000000077</v>
      </c>
      <c r="O72">
        <v>-0.64000000000000046</v>
      </c>
      <c r="P72">
        <v>0.16000000000000028</v>
      </c>
      <c r="R72">
        <v>21.759999999999991</v>
      </c>
      <c r="S72">
        <v>-3.8399999999999981</v>
      </c>
      <c r="T72">
        <v>40.960000000000008</v>
      </c>
    </row>
    <row r="74" spans="1:20">
      <c r="A74" s="75" t="s">
        <v>15</v>
      </c>
      <c r="B74">
        <f t="array" ref="B74:D76">B62:D64+F62:H64+J62:L64+N62:P64+R62:T64+B66:D68+F66:H68+J66:L68+N66:P68+R66:T68+B70:D72+F70:H72+J70:L72+N70:P72+R70:T72</f>
        <v>195.2</v>
      </c>
      <c r="C74">
        <v>6.4</v>
      </c>
      <c r="D74">
        <v>-15.000000000000014</v>
      </c>
    </row>
    <row r="75" spans="1:20">
      <c r="A75" s="75"/>
      <c r="B75">
        <v>6.4</v>
      </c>
      <c r="C75">
        <v>120.80000000000001</v>
      </c>
      <c r="D75">
        <v>-7.2000000000000011</v>
      </c>
    </row>
    <row r="76" spans="1:20">
      <c r="A76" s="75"/>
      <c r="B76">
        <v>-15.000000000000014</v>
      </c>
      <c r="C76">
        <v>-7.2000000000000011</v>
      </c>
      <c r="D76">
        <v>444.40000000000009</v>
      </c>
    </row>
    <row r="78" spans="1:20">
      <c r="A78" t="s">
        <v>144</v>
      </c>
      <c r="B78" t="s">
        <v>16</v>
      </c>
      <c r="C78" s="80" t="s">
        <v>35</v>
      </c>
      <c r="D78" t="s">
        <v>15</v>
      </c>
    </row>
    <row r="79" spans="1:20">
      <c r="A79" s="81" t="s">
        <v>144</v>
      </c>
      <c r="B79">
        <f t="array" ref="B79:D81">B44:D46+B74:D76</f>
        <v>272.39999999999998</v>
      </c>
      <c r="C79">
        <v>57.999999999999993</v>
      </c>
      <c r="D79">
        <v>26.000000000000028</v>
      </c>
    </row>
    <row r="80" spans="1:20">
      <c r="A80" s="81"/>
      <c r="B80">
        <v>57.999999999999993</v>
      </c>
      <c r="C80">
        <v>155.33333333333334</v>
      </c>
      <c r="D80">
        <v>23.666666666666664</v>
      </c>
    </row>
    <row r="81" spans="1:15">
      <c r="A81" s="81"/>
      <c r="B81">
        <v>26.000000000000028</v>
      </c>
      <c r="C81">
        <v>23.666666666666664</v>
      </c>
      <c r="D81">
        <v>737.33333333333337</v>
      </c>
    </row>
    <row r="83" spans="1:15">
      <c r="A83" s="73" t="s">
        <v>145</v>
      </c>
      <c r="B83" s="74"/>
      <c r="C83" s="74"/>
      <c r="D83" s="74"/>
      <c r="E83" s="74"/>
      <c r="F83" s="74"/>
      <c r="G83" s="74"/>
      <c r="H83" s="74"/>
      <c r="I83" s="74"/>
      <c r="J83" s="74"/>
      <c r="K83" s="74"/>
      <c r="L83" s="74"/>
      <c r="M83" s="74"/>
      <c r="N83" s="74"/>
      <c r="O83" s="74"/>
    </row>
    <row r="85" spans="1:15">
      <c r="A85" s="75" t="s">
        <v>15</v>
      </c>
      <c r="B85">
        <v>195.2</v>
      </c>
      <c r="C85">
        <v>6.4</v>
      </c>
      <c r="D85">
        <v>-15.000000000000014</v>
      </c>
    </row>
    <row r="86" spans="1:15">
      <c r="A86" s="75"/>
      <c r="B86">
        <v>6.4</v>
      </c>
      <c r="C86">
        <v>120.80000000000001</v>
      </c>
      <c r="D86">
        <v>-7.2000000000000011</v>
      </c>
      <c r="F86" t="s">
        <v>146</v>
      </c>
      <c r="G86">
        <f>MDETERM(B85:D87)</f>
        <v>10424903.712000001</v>
      </c>
    </row>
    <row r="87" spans="1:15">
      <c r="A87" s="75"/>
      <c r="B87">
        <v>-15.000000000000014</v>
      </c>
      <c r="C87">
        <v>-7.2000000000000011</v>
      </c>
      <c r="D87">
        <v>444.40000000000009</v>
      </c>
    </row>
    <row r="89" spans="1:15">
      <c r="A89" s="75" t="s">
        <v>147</v>
      </c>
      <c r="B89">
        <v>272.39999999999998</v>
      </c>
      <c r="C89">
        <v>57.999999999999993</v>
      </c>
      <c r="D89">
        <v>26.000000000000028</v>
      </c>
    </row>
    <row r="90" spans="1:15">
      <c r="A90" s="75"/>
      <c r="B90">
        <v>57.999999999999993</v>
      </c>
      <c r="C90">
        <v>155.33333333333334</v>
      </c>
      <c r="D90">
        <v>23.666666666666664</v>
      </c>
      <c r="F90" t="s">
        <v>148</v>
      </c>
      <c r="G90">
        <f>MDETERM(B89:D91)</f>
        <v>28532047.599999998</v>
      </c>
    </row>
    <row r="91" spans="1:15">
      <c r="A91" s="75"/>
      <c r="B91">
        <v>26.000000000000028</v>
      </c>
      <c r="C91">
        <v>23.666666666666664</v>
      </c>
      <c r="D91">
        <v>737.33333333333337</v>
      </c>
    </row>
    <row r="93" spans="1:15">
      <c r="A93" t="s">
        <v>149</v>
      </c>
      <c r="B93">
        <f>G86/G90</f>
        <v>0.36537523903471975</v>
      </c>
    </row>
    <row r="95" spans="1:15">
      <c r="G95" t="s">
        <v>150</v>
      </c>
    </row>
    <row r="96" spans="1:15">
      <c r="D96">
        <f>((15-3-2)/3)*((1-SQRT(B93))/SQRT(B93))</f>
        <v>2.1812053688240427</v>
      </c>
    </row>
    <row r="100" spans="5:5">
      <c r="E100">
        <f>_xlfn.F.INV.RT(0.05,6,20)</f>
        <v>2.5989777115642028</v>
      </c>
    </row>
  </sheetData>
  <mergeCells count="23">
    <mergeCell ref="A74:A76"/>
    <mergeCell ref="A79:A81"/>
    <mergeCell ref="A85:A87"/>
    <mergeCell ref="A89:A91"/>
    <mergeCell ref="J61:L61"/>
    <mergeCell ref="N61:P61"/>
    <mergeCell ref="R61:T61"/>
    <mergeCell ref="A62:A64"/>
    <mergeCell ref="A66:A68"/>
    <mergeCell ref="A70:A72"/>
    <mergeCell ref="A33:A35"/>
    <mergeCell ref="D33:D35"/>
    <mergeCell ref="G33:G35"/>
    <mergeCell ref="A40:A42"/>
    <mergeCell ref="A44:A46"/>
    <mergeCell ref="B61:D61"/>
    <mergeCell ref="F61:H61"/>
    <mergeCell ref="A1:L8"/>
    <mergeCell ref="A19:A21"/>
    <mergeCell ref="D19:D21"/>
    <mergeCell ref="G19:G21"/>
    <mergeCell ref="A23:A25"/>
    <mergeCell ref="B27:K2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D3A8D-A016-49D6-B1E9-84305730BAE7}">
  <dimension ref="A1:Z1000"/>
  <sheetViews>
    <sheetView topLeftCell="A40" workbookViewId="0">
      <selection activeCell="F60" sqref="F60"/>
    </sheetView>
  </sheetViews>
  <sheetFormatPr defaultColWidth="14.453125" defaultRowHeight="15" customHeight="1"/>
  <cols>
    <col min="1" max="1" width="1.08984375" style="22" customWidth="1"/>
    <col min="2" max="2" width="8.81640625" style="22" customWidth="1"/>
    <col min="3" max="3" width="10.81640625" style="22" customWidth="1"/>
    <col min="4" max="4" width="10.08984375" style="22" customWidth="1"/>
    <col min="5" max="5" width="8.7265625" style="22" customWidth="1"/>
    <col min="6" max="6" width="11.81640625" style="22" customWidth="1"/>
    <col min="7" max="9" width="9.7265625" style="22" customWidth="1"/>
    <col min="10" max="26" width="8.7265625" style="22" customWidth="1"/>
    <col min="27" max="16384" width="14.453125" style="22"/>
  </cols>
  <sheetData>
    <row r="1" spans="1:26" ht="8.25" customHeight="1">
      <c r="A1" s="21"/>
      <c r="B1" s="21"/>
      <c r="C1" s="21"/>
      <c r="D1" s="21"/>
      <c r="E1" s="21"/>
      <c r="F1" s="21"/>
      <c r="G1" s="21"/>
      <c r="H1" s="21"/>
      <c r="I1" s="21"/>
      <c r="J1" s="21"/>
      <c r="K1" s="21"/>
      <c r="L1" s="21"/>
      <c r="M1" s="21"/>
      <c r="N1" s="21"/>
      <c r="O1" s="21"/>
      <c r="P1" s="21"/>
      <c r="Q1" s="21"/>
      <c r="R1" s="21"/>
      <c r="S1" s="21"/>
      <c r="T1" s="21"/>
      <c r="U1" s="21"/>
      <c r="V1" s="21"/>
      <c r="W1" s="21"/>
      <c r="X1" s="21"/>
      <c r="Y1" s="21"/>
      <c r="Z1" s="21"/>
    </row>
    <row r="2" spans="1:26" ht="14.25" customHeight="1">
      <c r="A2" s="21"/>
      <c r="B2" s="23" t="s">
        <v>74</v>
      </c>
      <c r="C2" s="23" t="s">
        <v>75</v>
      </c>
      <c r="D2" s="23" t="s">
        <v>76</v>
      </c>
      <c r="E2" s="23" t="s">
        <v>77</v>
      </c>
      <c r="F2" s="23" t="s">
        <v>78</v>
      </c>
      <c r="G2" s="21"/>
      <c r="H2" s="21"/>
      <c r="I2" s="21"/>
      <c r="J2" s="21"/>
      <c r="K2" s="21"/>
      <c r="L2" s="21"/>
      <c r="M2" s="21"/>
      <c r="N2" s="21"/>
      <c r="O2" s="21"/>
      <c r="P2" s="21"/>
      <c r="Q2" s="21"/>
      <c r="R2" s="21"/>
      <c r="S2" s="21"/>
      <c r="T2" s="21"/>
      <c r="U2" s="21"/>
      <c r="V2" s="21"/>
      <c r="W2" s="21"/>
      <c r="X2" s="21"/>
      <c r="Y2" s="21"/>
      <c r="Z2" s="21"/>
    </row>
    <row r="3" spans="1:26" ht="14.25" customHeight="1">
      <c r="A3" s="21"/>
      <c r="B3" s="24">
        <v>7</v>
      </c>
      <c r="C3" s="24">
        <v>5</v>
      </c>
      <c r="D3" s="24">
        <v>9</v>
      </c>
      <c r="E3" s="24">
        <v>8</v>
      </c>
      <c r="F3" s="24" t="s">
        <v>79</v>
      </c>
      <c r="G3" s="21"/>
      <c r="H3" s="23" t="s">
        <v>80</v>
      </c>
      <c r="I3" s="23"/>
      <c r="J3" s="21"/>
      <c r="K3" s="21"/>
      <c r="L3" s="21"/>
      <c r="M3" s="21"/>
      <c r="N3" s="21"/>
      <c r="O3" s="21"/>
      <c r="P3" s="21"/>
      <c r="Q3" s="21"/>
      <c r="R3" s="21"/>
      <c r="S3" s="21"/>
      <c r="T3" s="21"/>
      <c r="U3" s="21"/>
      <c r="V3" s="21"/>
      <c r="W3" s="21"/>
      <c r="X3" s="21"/>
      <c r="Y3" s="21"/>
      <c r="Z3" s="21"/>
    </row>
    <row r="4" spans="1:26" ht="14.25" customHeight="1">
      <c r="A4" s="21"/>
      <c r="B4" s="24">
        <v>8</v>
      </c>
      <c r="C4" s="24">
        <v>8</v>
      </c>
      <c r="D4" s="24">
        <v>5</v>
      </c>
      <c r="E4" s="24">
        <v>6</v>
      </c>
      <c r="F4" s="24" t="s">
        <v>79</v>
      </c>
      <c r="G4" s="21"/>
      <c r="H4" s="24">
        <f t="shared" ref="H4:K4" si="0">AVERAGEIF($F$3:$F$51,"Tidak pikun",B3:B51)</f>
        <v>12.567567567567568</v>
      </c>
      <c r="I4" s="21">
        <f t="shared" si="0"/>
        <v>9.486486486486486</v>
      </c>
      <c r="J4" s="21">
        <f t="shared" si="0"/>
        <v>11.513513513513514</v>
      </c>
      <c r="K4" s="21">
        <f t="shared" si="0"/>
        <v>7.9729729729729728</v>
      </c>
      <c r="L4" s="21"/>
      <c r="M4" s="23" t="s">
        <v>44</v>
      </c>
      <c r="N4" s="21">
        <v>37</v>
      </c>
      <c r="O4" s="21"/>
      <c r="P4" s="21"/>
      <c r="Q4" s="21"/>
      <c r="R4" s="21"/>
      <c r="S4" s="21"/>
      <c r="T4" s="21"/>
      <c r="U4" s="21"/>
      <c r="V4" s="21"/>
      <c r="W4" s="21"/>
      <c r="X4" s="21"/>
      <c r="Y4" s="21"/>
      <c r="Z4" s="21"/>
    </row>
    <row r="5" spans="1:26" ht="14.25" customHeight="1">
      <c r="A5" s="21"/>
      <c r="B5" s="24">
        <v>16</v>
      </c>
      <c r="C5" s="24">
        <v>18</v>
      </c>
      <c r="D5" s="24">
        <v>11</v>
      </c>
      <c r="E5" s="24">
        <v>9</v>
      </c>
      <c r="F5" s="24" t="s">
        <v>79</v>
      </c>
      <c r="G5" s="21"/>
      <c r="H5" s="24">
        <v>9.486486486486486</v>
      </c>
      <c r="I5" s="21"/>
      <c r="J5" s="21"/>
      <c r="K5" s="21"/>
      <c r="L5" s="21"/>
      <c r="M5" s="23" t="s">
        <v>43</v>
      </c>
      <c r="N5" s="21">
        <v>12</v>
      </c>
      <c r="O5" s="21"/>
      <c r="P5" s="21"/>
      <c r="Q5" s="21"/>
      <c r="R5" s="21"/>
      <c r="S5" s="21"/>
      <c r="T5" s="21"/>
      <c r="U5" s="21"/>
      <c r="V5" s="21"/>
      <c r="W5" s="21"/>
      <c r="X5" s="21"/>
      <c r="Y5" s="21"/>
      <c r="Z5" s="21"/>
    </row>
    <row r="6" spans="1:26" ht="14.25" customHeight="1">
      <c r="A6" s="21"/>
      <c r="B6" s="24">
        <v>8</v>
      </c>
      <c r="C6" s="24">
        <v>3</v>
      </c>
      <c r="D6" s="24">
        <v>7</v>
      </c>
      <c r="E6" s="24">
        <v>9</v>
      </c>
      <c r="F6" s="24" t="s">
        <v>79</v>
      </c>
      <c r="G6" s="21"/>
      <c r="H6" s="24">
        <v>11.513513513513514</v>
      </c>
      <c r="I6" s="21"/>
      <c r="J6" s="21"/>
      <c r="K6" s="21"/>
      <c r="L6" s="21"/>
      <c r="M6" s="23" t="s">
        <v>70</v>
      </c>
      <c r="N6" s="21">
        <v>4</v>
      </c>
      <c r="O6" s="21"/>
      <c r="P6" s="21"/>
      <c r="Q6" s="21"/>
      <c r="R6" s="21"/>
      <c r="S6" s="21"/>
      <c r="T6" s="21"/>
      <c r="U6" s="21"/>
      <c r="V6" s="21"/>
      <c r="W6" s="21"/>
      <c r="X6" s="21"/>
      <c r="Y6" s="21"/>
      <c r="Z6" s="21"/>
    </row>
    <row r="7" spans="1:26" ht="14.25" customHeight="1">
      <c r="A7" s="21"/>
      <c r="B7" s="24">
        <v>6</v>
      </c>
      <c r="C7" s="24">
        <v>3</v>
      </c>
      <c r="D7" s="24">
        <v>13</v>
      </c>
      <c r="E7" s="24">
        <v>9</v>
      </c>
      <c r="F7" s="24" t="s">
        <v>79</v>
      </c>
      <c r="G7" s="21"/>
      <c r="H7" s="24">
        <v>7.9729729729729728</v>
      </c>
      <c r="I7" s="21"/>
      <c r="J7" s="21"/>
      <c r="K7" s="21"/>
      <c r="L7" s="21"/>
      <c r="M7" s="21"/>
      <c r="N7" s="21"/>
      <c r="O7" s="21"/>
      <c r="P7" s="21"/>
      <c r="Q7" s="21"/>
      <c r="R7" s="21"/>
      <c r="S7" s="21"/>
      <c r="T7" s="21"/>
      <c r="U7" s="21"/>
      <c r="V7" s="21"/>
      <c r="W7" s="21"/>
      <c r="X7" s="21"/>
      <c r="Y7" s="21"/>
      <c r="Z7" s="21"/>
    </row>
    <row r="8" spans="1:26" ht="14.25" customHeight="1">
      <c r="A8" s="21"/>
      <c r="B8" s="24">
        <v>11</v>
      </c>
      <c r="C8" s="24">
        <v>8</v>
      </c>
      <c r="D8" s="24">
        <v>10</v>
      </c>
      <c r="E8" s="24">
        <v>10</v>
      </c>
      <c r="F8" s="24" t="s">
        <v>79</v>
      </c>
      <c r="G8" s="21"/>
      <c r="H8" s="21"/>
      <c r="I8" s="21"/>
      <c r="J8" s="21"/>
      <c r="K8" s="21"/>
      <c r="L8" s="21"/>
      <c r="M8" s="21"/>
      <c r="N8" s="21"/>
      <c r="O8" s="21"/>
      <c r="P8" s="21"/>
      <c r="Q8" s="21"/>
      <c r="R8" s="21"/>
      <c r="S8" s="21"/>
      <c r="T8" s="21"/>
      <c r="U8" s="21"/>
      <c r="V8" s="21"/>
      <c r="W8" s="21"/>
      <c r="X8" s="21"/>
      <c r="Y8" s="21"/>
      <c r="Z8" s="21"/>
    </row>
    <row r="9" spans="1:26" ht="14.25" customHeight="1">
      <c r="A9" s="21"/>
      <c r="B9" s="24">
        <v>12</v>
      </c>
      <c r="C9" s="24">
        <v>7</v>
      </c>
      <c r="D9" s="24">
        <v>9</v>
      </c>
      <c r="E9" s="24">
        <v>8</v>
      </c>
      <c r="F9" s="24" t="s">
        <v>79</v>
      </c>
      <c r="G9" s="21"/>
      <c r="H9" s="21"/>
      <c r="I9" s="21"/>
      <c r="J9" s="21"/>
      <c r="K9" s="21"/>
      <c r="L9" s="21"/>
      <c r="M9" s="21"/>
      <c r="N9" s="21"/>
      <c r="O9" s="21"/>
      <c r="P9" s="21"/>
      <c r="Q9" s="21"/>
      <c r="R9" s="21"/>
      <c r="S9" s="21"/>
      <c r="T9" s="21"/>
      <c r="U9" s="21"/>
      <c r="V9" s="21"/>
      <c r="W9" s="21"/>
      <c r="X9" s="21"/>
      <c r="Y9" s="21"/>
      <c r="Z9" s="21"/>
    </row>
    <row r="10" spans="1:26" ht="14.25" customHeight="1">
      <c r="A10" s="21"/>
      <c r="B10" s="24">
        <v>8</v>
      </c>
      <c r="C10" s="24">
        <v>11</v>
      </c>
      <c r="D10" s="24">
        <v>9</v>
      </c>
      <c r="E10" s="24">
        <v>3</v>
      </c>
      <c r="F10" s="24" t="s">
        <v>79</v>
      </c>
      <c r="G10" s="21"/>
      <c r="H10" s="23" t="s">
        <v>81</v>
      </c>
      <c r="I10" s="23"/>
      <c r="J10" s="21"/>
      <c r="K10" s="21"/>
      <c r="L10" s="21"/>
      <c r="M10" s="21"/>
      <c r="N10" s="21"/>
      <c r="O10" s="21"/>
      <c r="P10" s="21"/>
      <c r="Q10" s="21"/>
      <c r="R10" s="21"/>
      <c r="S10" s="21"/>
      <c r="T10" s="21"/>
      <c r="U10" s="21"/>
      <c r="V10" s="21"/>
      <c r="W10" s="21"/>
      <c r="X10" s="21"/>
      <c r="Y10" s="21"/>
      <c r="Z10" s="21"/>
    </row>
    <row r="11" spans="1:26" ht="14.25" customHeight="1">
      <c r="A11" s="21"/>
      <c r="B11" s="24">
        <v>14</v>
      </c>
      <c r="C11" s="24">
        <v>12</v>
      </c>
      <c r="D11" s="24">
        <v>11</v>
      </c>
      <c r="E11" s="24">
        <v>4</v>
      </c>
      <c r="F11" s="24" t="s">
        <v>79</v>
      </c>
      <c r="G11" s="21"/>
      <c r="H11" s="24">
        <f t="shared" ref="H11:K11" si="1">AVERAGEIF($F$3:$F$51,"Pikun",B3:B51)</f>
        <v>8.75</v>
      </c>
      <c r="I11" s="21">
        <f t="shared" si="1"/>
        <v>5.333333333333333</v>
      </c>
      <c r="J11" s="21">
        <f t="shared" si="1"/>
        <v>8.5</v>
      </c>
      <c r="K11" s="21">
        <f t="shared" si="1"/>
        <v>4.75</v>
      </c>
      <c r="L11" s="21"/>
      <c r="M11" s="21"/>
      <c r="N11" s="21"/>
      <c r="O11" s="21"/>
      <c r="P11" s="21"/>
      <c r="Q11" s="21"/>
      <c r="R11" s="21"/>
      <c r="S11" s="21"/>
      <c r="T11" s="21"/>
      <c r="U11" s="21"/>
      <c r="V11" s="21"/>
      <c r="W11" s="21"/>
      <c r="X11" s="21"/>
      <c r="Y11" s="21"/>
      <c r="Z11" s="21"/>
    </row>
    <row r="12" spans="1:26" ht="14.25" customHeight="1">
      <c r="A12" s="21"/>
      <c r="B12" s="24">
        <v>13</v>
      </c>
      <c r="C12" s="24">
        <v>13</v>
      </c>
      <c r="D12" s="24">
        <v>13</v>
      </c>
      <c r="E12" s="24">
        <v>6</v>
      </c>
      <c r="F12" s="24" t="s">
        <v>79</v>
      </c>
      <c r="G12" s="21"/>
      <c r="H12" s="24">
        <v>5.333333333333333</v>
      </c>
      <c r="I12" s="21"/>
      <c r="J12" s="21"/>
      <c r="K12" s="21"/>
      <c r="L12" s="21"/>
      <c r="M12" s="21"/>
      <c r="N12" s="21"/>
      <c r="O12" s="21"/>
      <c r="P12" s="21"/>
      <c r="Q12" s="21"/>
      <c r="R12" s="21"/>
      <c r="S12" s="21"/>
      <c r="T12" s="21"/>
      <c r="U12" s="21"/>
      <c r="V12" s="21"/>
      <c r="W12" s="21"/>
      <c r="X12" s="21"/>
      <c r="Y12" s="21"/>
      <c r="Z12" s="21"/>
    </row>
    <row r="13" spans="1:26" ht="14.25" customHeight="1">
      <c r="A13" s="21"/>
      <c r="B13" s="24">
        <v>13</v>
      </c>
      <c r="C13" s="24">
        <v>9</v>
      </c>
      <c r="D13" s="24">
        <v>9</v>
      </c>
      <c r="E13" s="24">
        <v>9</v>
      </c>
      <c r="F13" s="24" t="s">
        <v>79</v>
      </c>
      <c r="G13" s="21"/>
      <c r="H13" s="24">
        <v>8.5</v>
      </c>
      <c r="I13" s="21"/>
      <c r="J13" s="21"/>
      <c r="K13" s="21"/>
      <c r="L13" s="21"/>
      <c r="M13" s="21"/>
      <c r="N13" s="21"/>
      <c r="O13" s="21"/>
      <c r="P13" s="21"/>
      <c r="Q13" s="21"/>
      <c r="R13" s="21"/>
      <c r="S13" s="21"/>
      <c r="T13" s="21"/>
      <c r="U13" s="21"/>
      <c r="V13" s="21"/>
      <c r="W13" s="21"/>
      <c r="X13" s="21"/>
      <c r="Y13" s="21"/>
      <c r="Z13" s="21"/>
    </row>
    <row r="14" spans="1:26" ht="14.25" customHeight="1">
      <c r="A14" s="21"/>
      <c r="B14" s="24">
        <v>13</v>
      </c>
      <c r="C14" s="24">
        <v>10</v>
      </c>
      <c r="D14" s="24">
        <v>15</v>
      </c>
      <c r="E14" s="24">
        <v>7</v>
      </c>
      <c r="F14" s="24" t="s">
        <v>79</v>
      </c>
      <c r="G14" s="21"/>
      <c r="H14" s="24">
        <v>4.75</v>
      </c>
      <c r="I14" s="21"/>
      <c r="J14" s="21"/>
      <c r="K14" s="21"/>
      <c r="L14" s="21"/>
      <c r="M14" s="21"/>
      <c r="N14" s="21"/>
      <c r="O14" s="21"/>
      <c r="P14" s="21"/>
      <c r="Q14" s="21"/>
      <c r="R14" s="21"/>
      <c r="S14" s="21"/>
      <c r="T14" s="21"/>
      <c r="U14" s="21"/>
      <c r="V14" s="21"/>
      <c r="W14" s="21"/>
      <c r="X14" s="21"/>
      <c r="Y14" s="21"/>
      <c r="Z14" s="21"/>
    </row>
    <row r="15" spans="1:26" ht="14.25" customHeight="1">
      <c r="A15" s="21"/>
      <c r="B15" s="24">
        <v>14</v>
      </c>
      <c r="C15" s="24">
        <v>11</v>
      </c>
      <c r="D15" s="24">
        <v>12</v>
      </c>
      <c r="E15" s="24">
        <v>8</v>
      </c>
      <c r="F15" s="24" t="s">
        <v>79</v>
      </c>
      <c r="G15" s="21"/>
      <c r="H15" s="21"/>
      <c r="I15" s="21"/>
      <c r="J15" s="21"/>
      <c r="K15" s="21"/>
      <c r="L15" s="21"/>
      <c r="M15" s="21"/>
      <c r="N15" s="21"/>
      <c r="O15" s="21"/>
      <c r="P15" s="21"/>
      <c r="Q15" s="21"/>
      <c r="R15" s="21"/>
      <c r="S15" s="21"/>
      <c r="T15" s="21"/>
      <c r="U15" s="21"/>
      <c r="V15" s="21"/>
      <c r="W15" s="21"/>
      <c r="X15" s="21"/>
      <c r="Y15" s="21"/>
      <c r="Z15" s="21"/>
    </row>
    <row r="16" spans="1:26" ht="14.25" customHeight="1">
      <c r="A16" s="21"/>
      <c r="B16" s="24">
        <v>15</v>
      </c>
      <c r="C16" s="24">
        <v>11</v>
      </c>
      <c r="D16" s="24">
        <v>11</v>
      </c>
      <c r="E16" s="24">
        <v>10</v>
      </c>
      <c r="F16" s="24" t="s">
        <v>79</v>
      </c>
      <c r="G16" s="21"/>
      <c r="H16" s="21"/>
      <c r="I16" s="21"/>
      <c r="J16" s="21"/>
      <c r="K16" s="21"/>
      <c r="L16" s="21"/>
      <c r="M16" s="21"/>
      <c r="N16" s="21"/>
      <c r="O16" s="21"/>
      <c r="P16" s="21"/>
      <c r="Q16" s="21"/>
      <c r="R16" s="21"/>
      <c r="S16" s="21"/>
      <c r="T16" s="21"/>
      <c r="U16" s="21"/>
      <c r="V16" s="21"/>
      <c r="W16" s="21"/>
      <c r="X16" s="21"/>
      <c r="Y16" s="21"/>
      <c r="Z16" s="21"/>
    </row>
    <row r="17" spans="1:26" ht="14.25" customHeight="1">
      <c r="A17" s="21"/>
      <c r="B17" s="24">
        <v>13</v>
      </c>
      <c r="C17" s="24">
        <v>10</v>
      </c>
      <c r="D17" s="24">
        <v>16</v>
      </c>
      <c r="E17" s="24">
        <v>9</v>
      </c>
      <c r="F17" s="24" t="s">
        <v>79</v>
      </c>
      <c r="G17" s="21"/>
      <c r="H17" s="21" t="s">
        <v>82</v>
      </c>
      <c r="I17" s="21"/>
      <c r="J17" s="21"/>
      <c r="K17" s="21"/>
      <c r="L17" s="21" t="s">
        <v>83</v>
      </c>
      <c r="M17" s="21"/>
      <c r="N17" s="21"/>
      <c r="O17" s="21"/>
      <c r="P17" s="21"/>
      <c r="Q17" s="21"/>
      <c r="R17" s="21"/>
      <c r="S17" s="21"/>
      <c r="T17" s="21"/>
      <c r="U17" s="21"/>
      <c r="V17" s="21"/>
      <c r="W17" s="21"/>
      <c r="X17" s="21"/>
      <c r="Y17" s="21"/>
      <c r="Z17" s="21"/>
    </row>
    <row r="18" spans="1:26" ht="14.25" customHeight="1">
      <c r="A18" s="21"/>
      <c r="B18" s="24">
        <v>10</v>
      </c>
      <c r="C18" s="24">
        <v>5</v>
      </c>
      <c r="D18" s="24">
        <v>8</v>
      </c>
      <c r="E18" s="24">
        <v>6</v>
      </c>
      <c r="F18" s="24" t="s">
        <v>79</v>
      </c>
      <c r="G18" s="21"/>
      <c r="H18" s="21">
        <f>_xlfn.VAR.S(B3:B39)</f>
        <v>11.474474474474468</v>
      </c>
      <c r="I18" s="21"/>
      <c r="J18" s="21"/>
      <c r="K18" s="21"/>
      <c r="L18" s="21">
        <f>_xlfn.VAR.S(B40:B51)</f>
        <v>10.568181818181818</v>
      </c>
      <c r="M18" s="21"/>
      <c r="N18" s="21"/>
      <c r="O18" s="21"/>
      <c r="P18" s="21"/>
      <c r="Q18" s="21"/>
      <c r="R18" s="21"/>
      <c r="S18" s="21"/>
      <c r="T18" s="21"/>
      <c r="U18" s="21"/>
      <c r="V18" s="21"/>
      <c r="W18" s="21"/>
      <c r="X18" s="21"/>
      <c r="Y18" s="21"/>
      <c r="Z18" s="21"/>
    </row>
    <row r="19" spans="1:26" ht="14.25" customHeight="1">
      <c r="A19" s="21"/>
      <c r="B19" s="24">
        <v>10</v>
      </c>
      <c r="C19" s="24">
        <v>3</v>
      </c>
      <c r="D19" s="24">
        <v>7</v>
      </c>
      <c r="E19" s="24">
        <v>7</v>
      </c>
      <c r="F19" s="24" t="s">
        <v>79</v>
      </c>
      <c r="G19" s="21"/>
      <c r="H19" s="21">
        <f>_xlfn.COVARIANCE.S(B3:B39,C3:C39)</f>
        <v>8.5495495495495479</v>
      </c>
      <c r="I19" s="21">
        <f>_xlfn.VAR.S(C3:C39)</f>
        <v>11.423423423423426</v>
      </c>
      <c r="J19" s="21"/>
      <c r="K19" s="21"/>
      <c r="L19" s="21">
        <f>_xlfn.COVARIANCE.S(B40:B51,C40:C51)</f>
        <v>10.454545454545455</v>
      </c>
      <c r="M19" s="21">
        <f>_xlfn.VAR.S(C40:C51)</f>
        <v>18.242424242424246</v>
      </c>
      <c r="N19" s="21"/>
      <c r="O19" s="21"/>
      <c r="P19" s="21"/>
      <c r="Q19" s="21"/>
      <c r="R19" s="21"/>
      <c r="S19" s="21"/>
      <c r="T19" s="21"/>
      <c r="U19" s="21"/>
      <c r="V19" s="21"/>
      <c r="W19" s="21"/>
      <c r="X19" s="21"/>
      <c r="Y19" s="21"/>
      <c r="Z19" s="21"/>
    </row>
    <row r="20" spans="1:26" ht="14.25" customHeight="1">
      <c r="A20" s="21"/>
      <c r="B20" s="24">
        <v>17</v>
      </c>
      <c r="C20" s="24">
        <v>13</v>
      </c>
      <c r="D20" s="24">
        <v>13</v>
      </c>
      <c r="E20" s="24">
        <v>7</v>
      </c>
      <c r="F20" s="24" t="s">
        <v>79</v>
      </c>
      <c r="G20" s="21"/>
      <c r="H20" s="21">
        <f>_xlfn.COVARIANCE.S(B3:B39,D3:D39)</f>
        <v>6.394894894894894</v>
      </c>
      <c r="I20" s="21">
        <f>_xlfn.COVARIANCE.S(D3:D39,C3:C39)</f>
        <v>5.4932432432432439</v>
      </c>
      <c r="J20" s="21">
        <f>_xlfn.VAR.S(D3:D39)</f>
        <v>11.312312312312315</v>
      </c>
      <c r="K20" s="21"/>
      <c r="L20" s="21">
        <f>_xlfn.COVARIANCE.S(B40:B51,D40:D51)</f>
        <v>9.6818181818181817</v>
      </c>
      <c r="M20" s="21">
        <f>_xlfn.COVARIANCE.S(C40:C51,D40:D51)</f>
        <v>12.090909090909092</v>
      </c>
      <c r="N20" s="21">
        <f>_xlfn.VAR.S(D40:D51)</f>
        <v>13.181818181818182</v>
      </c>
      <c r="O20" s="21"/>
      <c r="P20" s="21"/>
      <c r="Q20" s="21"/>
      <c r="R20" s="21"/>
      <c r="S20" s="21"/>
      <c r="T20" s="21"/>
      <c r="U20" s="21"/>
      <c r="V20" s="21"/>
      <c r="W20" s="21"/>
      <c r="X20" s="21"/>
      <c r="Y20" s="21"/>
      <c r="Z20" s="21"/>
    </row>
    <row r="21" spans="1:26" ht="14.25" customHeight="1">
      <c r="A21" s="21"/>
      <c r="B21" s="24">
        <v>10</v>
      </c>
      <c r="C21" s="24">
        <v>6</v>
      </c>
      <c r="D21" s="24">
        <v>10</v>
      </c>
      <c r="E21" s="24">
        <v>7</v>
      </c>
      <c r="F21" s="24" t="s">
        <v>79</v>
      </c>
      <c r="G21" s="21"/>
      <c r="H21" s="21">
        <f>_xlfn.COVARIANCE.S(B3:B39,E3:E39)</f>
        <v>2.0713213213213213</v>
      </c>
      <c r="I21" s="21">
        <f>_xlfn.COVARIANCE.S(E3:E39,C3:C39)</f>
        <v>0.29129129129129139</v>
      </c>
      <c r="J21" s="21">
        <f>_xlfn.COVARIANCE.S(D3:D39,E3:E39)</f>
        <v>1.8198198198198203</v>
      </c>
      <c r="K21" s="21">
        <f>_xlfn.VAR.P(E3:E39)</f>
        <v>3.5938641344046749</v>
      </c>
      <c r="L21" s="21">
        <f>_xlfn.COVARIANCE.S(B40:B51,E40:E51)</f>
        <v>7.6590909090909092</v>
      </c>
      <c r="M21" s="21">
        <f>_xlfn.COVARIANCE.S(C40:C51,E40:E51)</f>
        <v>8.9090909090909083</v>
      </c>
      <c r="N21" s="21">
        <f>_xlfn.COVARIANCE.S(D40:D51,E40:E51)</f>
        <v>5.3181818181818183</v>
      </c>
      <c r="O21" s="21">
        <f>_xlfn.VAR.S(E40:E51)</f>
        <v>12.75</v>
      </c>
      <c r="P21" s="21"/>
      <c r="Q21" s="21"/>
      <c r="R21" s="21"/>
      <c r="S21" s="21"/>
      <c r="T21" s="21"/>
      <c r="U21" s="21"/>
      <c r="V21" s="21"/>
      <c r="W21" s="21"/>
      <c r="X21" s="21"/>
      <c r="Y21" s="21"/>
      <c r="Z21" s="21"/>
    </row>
    <row r="22" spans="1:26" ht="14.25" customHeight="1">
      <c r="A22" s="21"/>
      <c r="B22" s="24">
        <v>10</v>
      </c>
      <c r="C22" s="24">
        <v>10</v>
      </c>
      <c r="D22" s="24">
        <v>15</v>
      </c>
      <c r="E22" s="24">
        <v>8</v>
      </c>
      <c r="F22" s="24" t="s">
        <v>79</v>
      </c>
      <c r="G22" s="21"/>
      <c r="H22" s="25" t="s">
        <v>82</v>
      </c>
      <c r="I22" s="26"/>
      <c r="J22" s="26"/>
      <c r="K22" s="27"/>
      <c r="L22" s="25" t="s">
        <v>83</v>
      </c>
      <c r="M22" s="26"/>
      <c r="N22" s="26"/>
      <c r="O22" s="27"/>
      <c r="P22" s="21"/>
      <c r="Q22" s="21"/>
      <c r="R22" s="21"/>
      <c r="S22" s="21"/>
      <c r="T22" s="21"/>
      <c r="U22" s="21"/>
      <c r="V22" s="21"/>
      <c r="W22" s="21"/>
      <c r="X22" s="21"/>
      <c r="Y22" s="21"/>
      <c r="Z22" s="21"/>
    </row>
    <row r="23" spans="1:26" ht="14.25" customHeight="1">
      <c r="A23" s="21"/>
      <c r="B23" s="24">
        <v>14</v>
      </c>
      <c r="C23" s="24">
        <v>7</v>
      </c>
      <c r="D23" s="24">
        <v>11</v>
      </c>
      <c r="E23" s="24">
        <v>5</v>
      </c>
      <c r="F23" s="24" t="s">
        <v>79</v>
      </c>
      <c r="G23" s="21"/>
      <c r="H23" s="24">
        <v>11.474474474474468</v>
      </c>
      <c r="I23" s="24">
        <v>8.5495495495495479</v>
      </c>
      <c r="J23" s="24">
        <v>6.394894894894894</v>
      </c>
      <c r="K23" s="24">
        <v>2.0713213213213213</v>
      </c>
      <c r="L23" s="24">
        <v>10.568181818181818</v>
      </c>
      <c r="M23" s="24">
        <v>10.454545454545455</v>
      </c>
      <c r="N23" s="24">
        <v>9.6818181818181817</v>
      </c>
      <c r="O23" s="24">
        <v>7.6590909090909092</v>
      </c>
      <c r="P23" s="21"/>
      <c r="Q23" s="21"/>
      <c r="R23" s="21"/>
      <c r="S23" s="21"/>
      <c r="T23" s="21"/>
      <c r="U23" s="21"/>
      <c r="V23" s="21"/>
      <c r="W23" s="21"/>
      <c r="X23" s="21"/>
      <c r="Y23" s="21"/>
      <c r="Z23" s="21"/>
    </row>
    <row r="24" spans="1:26" ht="14.25" customHeight="1">
      <c r="A24" s="21"/>
      <c r="B24" s="24">
        <v>16</v>
      </c>
      <c r="C24" s="24">
        <v>11</v>
      </c>
      <c r="D24" s="24">
        <v>12</v>
      </c>
      <c r="E24" s="24">
        <v>11</v>
      </c>
      <c r="F24" s="24" t="s">
        <v>79</v>
      </c>
      <c r="G24" s="21"/>
      <c r="H24" s="24">
        <v>8.5495495495495479</v>
      </c>
      <c r="I24" s="24">
        <v>11.423423423423426</v>
      </c>
      <c r="J24" s="24">
        <v>5.4932432432432439</v>
      </c>
      <c r="K24" s="24">
        <v>0.29129129129129139</v>
      </c>
      <c r="L24" s="24">
        <v>10.454545454545455</v>
      </c>
      <c r="M24" s="24">
        <v>18.242424242424246</v>
      </c>
      <c r="N24" s="24">
        <v>12.090909090909092</v>
      </c>
      <c r="O24" s="24">
        <v>8.9090909090909083</v>
      </c>
      <c r="P24" s="21"/>
      <c r="Q24" s="21"/>
      <c r="R24" s="21"/>
      <c r="S24" s="21"/>
      <c r="T24" s="21"/>
      <c r="U24" s="21"/>
      <c r="V24" s="21"/>
      <c r="W24" s="21"/>
      <c r="X24" s="21"/>
      <c r="Y24" s="21"/>
      <c r="Z24" s="21"/>
    </row>
    <row r="25" spans="1:26" ht="14.25" customHeight="1">
      <c r="A25" s="21"/>
      <c r="B25" s="24">
        <v>10</v>
      </c>
      <c r="C25" s="24">
        <v>7</v>
      </c>
      <c r="D25" s="24">
        <v>14</v>
      </c>
      <c r="E25" s="24">
        <v>6</v>
      </c>
      <c r="F25" s="24" t="s">
        <v>79</v>
      </c>
      <c r="G25" s="21"/>
      <c r="H25" s="24">
        <v>6.394894894894894</v>
      </c>
      <c r="I25" s="24">
        <v>5.4932432432432439</v>
      </c>
      <c r="J25" s="24">
        <v>11.312312312312315</v>
      </c>
      <c r="K25" s="24">
        <v>1.8198198198198203</v>
      </c>
      <c r="L25" s="24">
        <v>9.6818181818181817</v>
      </c>
      <c r="M25" s="24">
        <v>12.090909090909092</v>
      </c>
      <c r="N25" s="24">
        <v>13.181818181818182</v>
      </c>
      <c r="O25" s="24">
        <v>5.3181818181818183</v>
      </c>
      <c r="P25" s="21"/>
      <c r="Q25" s="21"/>
      <c r="R25" s="21"/>
      <c r="S25" s="21"/>
      <c r="T25" s="21"/>
      <c r="U25" s="21"/>
      <c r="V25" s="21"/>
      <c r="W25" s="21"/>
      <c r="X25" s="21"/>
      <c r="Y25" s="21"/>
      <c r="Z25" s="21"/>
    </row>
    <row r="26" spans="1:26" ht="14.25" customHeight="1">
      <c r="A26" s="21"/>
      <c r="B26" s="24">
        <v>10</v>
      </c>
      <c r="C26" s="24">
        <v>10</v>
      </c>
      <c r="D26" s="24">
        <v>9</v>
      </c>
      <c r="E26" s="24">
        <v>6</v>
      </c>
      <c r="F26" s="24" t="s">
        <v>79</v>
      </c>
      <c r="G26" s="21"/>
      <c r="H26" s="24">
        <v>2.0713213213213213</v>
      </c>
      <c r="I26" s="24">
        <v>0.29129129129129139</v>
      </c>
      <c r="J26" s="24">
        <v>1.8198198198198203</v>
      </c>
      <c r="K26" s="24">
        <v>3.5938641344046749</v>
      </c>
      <c r="L26" s="24">
        <v>7.6590909090909092</v>
      </c>
      <c r="M26" s="24">
        <v>8.9090909090909083</v>
      </c>
      <c r="N26" s="24">
        <v>5.3181818181818183</v>
      </c>
      <c r="O26" s="24">
        <v>12.75</v>
      </c>
      <c r="P26" s="21"/>
      <c r="Q26" s="21"/>
      <c r="R26" s="21"/>
      <c r="S26" s="21"/>
      <c r="T26" s="21"/>
      <c r="U26" s="21"/>
      <c r="V26" s="21"/>
      <c r="W26" s="21"/>
      <c r="X26" s="21"/>
      <c r="Y26" s="21"/>
      <c r="Z26" s="21"/>
    </row>
    <row r="27" spans="1:26" ht="14.25" customHeight="1">
      <c r="A27" s="21"/>
      <c r="B27" s="24">
        <v>10</v>
      </c>
      <c r="C27" s="24">
        <v>7</v>
      </c>
      <c r="D27" s="24">
        <v>10</v>
      </c>
      <c r="E27" s="24">
        <v>10</v>
      </c>
      <c r="F27" s="24" t="s">
        <v>79</v>
      </c>
      <c r="G27" s="21"/>
      <c r="H27" s="21"/>
      <c r="I27" s="21"/>
      <c r="J27" s="21"/>
      <c r="K27" s="21"/>
      <c r="L27" s="21"/>
      <c r="M27" s="21"/>
      <c r="N27" s="21"/>
      <c r="O27" s="21"/>
      <c r="P27" s="21"/>
      <c r="Q27" s="21"/>
      <c r="R27" s="21"/>
      <c r="S27" s="21"/>
      <c r="T27" s="21"/>
      <c r="U27" s="21"/>
      <c r="V27" s="21"/>
      <c r="W27" s="21"/>
      <c r="X27" s="21"/>
      <c r="Y27" s="21"/>
      <c r="Z27" s="21"/>
    </row>
    <row r="28" spans="1:26" ht="14.25" customHeight="1">
      <c r="A28" s="21"/>
      <c r="B28" s="24">
        <v>7</v>
      </c>
      <c r="C28" s="24">
        <v>6</v>
      </c>
      <c r="D28" s="24">
        <v>5</v>
      </c>
      <c r="E28" s="24">
        <v>9</v>
      </c>
      <c r="F28" s="24" t="s">
        <v>79</v>
      </c>
      <c r="G28" s="21"/>
      <c r="H28" s="21" t="s">
        <v>84</v>
      </c>
      <c r="I28" s="21"/>
      <c r="J28" s="21"/>
      <c r="K28" s="21"/>
      <c r="L28" s="21"/>
      <c r="M28" s="21"/>
      <c r="N28" s="21"/>
      <c r="O28" s="21"/>
      <c r="P28" s="21"/>
      <c r="Q28" s="21"/>
      <c r="R28" s="21"/>
      <c r="S28" s="21"/>
      <c r="T28" s="21"/>
      <c r="U28" s="21"/>
      <c r="V28" s="21"/>
      <c r="W28" s="21"/>
      <c r="X28" s="21"/>
      <c r="Y28" s="21"/>
      <c r="Z28" s="21"/>
    </row>
    <row r="29" spans="1:26" ht="14.25" customHeight="1">
      <c r="A29" s="21"/>
      <c r="B29" s="24">
        <v>15</v>
      </c>
      <c r="C29" s="24">
        <v>12</v>
      </c>
      <c r="D29" s="24">
        <v>10</v>
      </c>
      <c r="E29" s="24">
        <v>6</v>
      </c>
      <c r="F29" s="24" t="s">
        <v>79</v>
      </c>
      <c r="G29" s="21"/>
      <c r="H29" s="23">
        <f>(N4-1)/(N4+N5-2)</f>
        <v>0.76595744680851063</v>
      </c>
      <c r="I29" s="21"/>
      <c r="J29" s="21"/>
      <c r="K29" s="21"/>
      <c r="L29" s="23">
        <f>(N5-1)/(N4+N5-2)</f>
        <v>0.23404255319148937</v>
      </c>
      <c r="M29" s="21"/>
      <c r="N29" s="21"/>
      <c r="O29" s="21"/>
      <c r="P29" s="21"/>
      <c r="Q29" s="21"/>
      <c r="R29" s="21"/>
      <c r="S29" s="21"/>
      <c r="T29" s="21"/>
      <c r="U29" s="21"/>
      <c r="V29" s="21"/>
      <c r="W29" s="21"/>
      <c r="X29" s="21"/>
      <c r="Y29" s="21"/>
      <c r="Z29" s="21"/>
    </row>
    <row r="30" spans="1:26" ht="14.25" customHeight="1">
      <c r="A30" s="21"/>
      <c r="B30" s="24">
        <v>17</v>
      </c>
      <c r="C30" s="24">
        <v>15</v>
      </c>
      <c r="D30" s="24">
        <v>15</v>
      </c>
      <c r="E30" s="24">
        <v>8</v>
      </c>
      <c r="F30" s="24" t="s">
        <v>79</v>
      </c>
      <c r="G30" s="21"/>
      <c r="H30" s="28">
        <f t="shared" ref="H30:K33" si="2">H23*$H$29</f>
        <v>8.7889591719378899</v>
      </c>
      <c r="I30" s="29">
        <f t="shared" si="2"/>
        <v>6.5485911443358242</v>
      </c>
      <c r="J30" s="29">
        <f t="shared" si="2"/>
        <v>4.8982173663024717</v>
      </c>
      <c r="K30" s="30">
        <f t="shared" si="2"/>
        <v>1.58654399079931</v>
      </c>
      <c r="L30" s="29">
        <f t="shared" ref="L30:O33" si="3">$L$29*L23</f>
        <v>2.4734042553191489</v>
      </c>
      <c r="M30" s="29">
        <f t="shared" si="3"/>
        <v>2.4468085106382982</v>
      </c>
      <c r="N30" s="29">
        <f t="shared" si="3"/>
        <v>2.2659574468085109</v>
      </c>
      <c r="O30" s="30">
        <f t="shared" si="3"/>
        <v>1.7925531914893618</v>
      </c>
      <c r="P30" s="21"/>
      <c r="Q30" s="21"/>
      <c r="R30" s="21"/>
      <c r="S30" s="21"/>
      <c r="T30" s="21"/>
      <c r="U30" s="21"/>
      <c r="V30" s="21"/>
      <c r="W30" s="21"/>
      <c r="X30" s="21"/>
      <c r="Y30" s="21"/>
      <c r="Z30" s="21"/>
    </row>
    <row r="31" spans="1:26" ht="14.25" customHeight="1">
      <c r="A31" s="21"/>
      <c r="B31" s="24">
        <v>16</v>
      </c>
      <c r="C31" s="24">
        <v>13</v>
      </c>
      <c r="D31" s="24">
        <v>16</v>
      </c>
      <c r="E31" s="24">
        <v>9</v>
      </c>
      <c r="F31" s="24" t="s">
        <v>79</v>
      </c>
      <c r="G31" s="21"/>
      <c r="H31" s="31">
        <f t="shared" si="2"/>
        <v>6.5485911443358242</v>
      </c>
      <c r="I31" s="21">
        <f t="shared" si="2"/>
        <v>8.7498562392179426</v>
      </c>
      <c r="J31" s="21">
        <f t="shared" si="2"/>
        <v>4.2075905692926971</v>
      </c>
      <c r="K31" s="32">
        <f t="shared" si="2"/>
        <v>0.22311673375503169</v>
      </c>
      <c r="L31" s="21">
        <f t="shared" si="3"/>
        <v>2.4468085106382982</v>
      </c>
      <c r="M31" s="21">
        <f t="shared" si="3"/>
        <v>4.2695035460992914</v>
      </c>
      <c r="N31" s="21">
        <f t="shared" si="3"/>
        <v>2.8297872340425534</v>
      </c>
      <c r="O31" s="32">
        <f t="shared" si="3"/>
        <v>2.0851063829787231</v>
      </c>
      <c r="P31" s="21"/>
      <c r="Q31" s="21"/>
      <c r="R31" s="21"/>
      <c r="S31" s="21"/>
      <c r="T31" s="21"/>
      <c r="U31" s="21"/>
      <c r="V31" s="21"/>
      <c r="W31" s="21"/>
      <c r="X31" s="21"/>
      <c r="Y31" s="21"/>
      <c r="Z31" s="21"/>
    </row>
    <row r="32" spans="1:26" ht="14.25" customHeight="1">
      <c r="A32" s="21"/>
      <c r="B32" s="24">
        <v>13</v>
      </c>
      <c r="C32" s="24">
        <v>10</v>
      </c>
      <c r="D32" s="24">
        <v>17</v>
      </c>
      <c r="E32" s="24">
        <v>8</v>
      </c>
      <c r="F32" s="24" t="s">
        <v>79</v>
      </c>
      <c r="G32" s="21"/>
      <c r="H32" s="31">
        <f t="shared" si="2"/>
        <v>4.8982173663024717</v>
      </c>
      <c r="I32" s="21">
        <f t="shared" si="2"/>
        <v>4.2075905692926971</v>
      </c>
      <c r="J32" s="21">
        <f t="shared" si="2"/>
        <v>8.6647498562392204</v>
      </c>
      <c r="K32" s="32">
        <f t="shared" si="2"/>
        <v>1.3939045428407135</v>
      </c>
      <c r="L32" s="21">
        <f t="shared" si="3"/>
        <v>2.2659574468085109</v>
      </c>
      <c r="M32" s="21">
        <f t="shared" si="3"/>
        <v>2.8297872340425534</v>
      </c>
      <c r="N32" s="21">
        <f t="shared" si="3"/>
        <v>3.0851063829787235</v>
      </c>
      <c r="O32" s="32">
        <f t="shared" si="3"/>
        <v>1.2446808510638299</v>
      </c>
      <c r="P32" s="21"/>
      <c r="Q32" s="21"/>
      <c r="R32" s="21"/>
      <c r="S32" s="21"/>
      <c r="T32" s="21"/>
      <c r="U32" s="21"/>
      <c r="V32" s="21"/>
      <c r="W32" s="21"/>
      <c r="X32" s="21"/>
      <c r="Y32" s="21"/>
      <c r="Z32" s="21"/>
    </row>
    <row r="33" spans="1:26" ht="14.25" customHeight="1">
      <c r="A33" s="21"/>
      <c r="B33" s="24">
        <v>13</v>
      </c>
      <c r="C33" s="24">
        <v>10</v>
      </c>
      <c r="D33" s="24">
        <v>17</v>
      </c>
      <c r="E33" s="24">
        <v>10</v>
      </c>
      <c r="F33" s="24" t="s">
        <v>79</v>
      </c>
      <c r="G33" s="21"/>
      <c r="H33" s="33">
        <f t="shared" si="2"/>
        <v>1.58654399079931</v>
      </c>
      <c r="I33" s="34">
        <f t="shared" si="2"/>
        <v>0.22311673375503169</v>
      </c>
      <c r="J33" s="34">
        <f t="shared" si="2"/>
        <v>1.3939045428407135</v>
      </c>
      <c r="K33" s="35">
        <f t="shared" si="2"/>
        <v>2.7527469965652829</v>
      </c>
      <c r="L33" s="34">
        <f t="shared" si="3"/>
        <v>1.7925531914893618</v>
      </c>
      <c r="M33" s="34">
        <f t="shared" si="3"/>
        <v>2.0851063829787231</v>
      </c>
      <c r="N33" s="34">
        <f t="shared" si="3"/>
        <v>1.2446808510638299</v>
      </c>
      <c r="O33" s="35">
        <f t="shared" si="3"/>
        <v>2.9840425531914896</v>
      </c>
      <c r="P33" s="21"/>
      <c r="Q33" s="21"/>
      <c r="R33" s="21"/>
      <c r="S33" s="21"/>
      <c r="T33" s="21"/>
      <c r="U33" s="21"/>
      <c r="V33" s="21"/>
      <c r="W33" s="21"/>
      <c r="X33" s="21"/>
      <c r="Y33" s="21"/>
      <c r="Z33" s="21"/>
    </row>
    <row r="34" spans="1:26" ht="14.25" customHeight="1">
      <c r="A34" s="21"/>
      <c r="B34" s="24">
        <v>19</v>
      </c>
      <c r="C34" s="24">
        <v>12</v>
      </c>
      <c r="D34" s="24">
        <v>16</v>
      </c>
      <c r="E34" s="24">
        <v>10</v>
      </c>
      <c r="F34" s="24" t="s">
        <v>79</v>
      </c>
      <c r="G34" s="21"/>
      <c r="H34" s="25" t="s">
        <v>84</v>
      </c>
      <c r="I34" s="26"/>
      <c r="J34" s="26"/>
      <c r="K34" s="27"/>
      <c r="L34" s="21"/>
      <c r="M34" s="21"/>
      <c r="N34" s="21"/>
      <c r="O34" s="21"/>
      <c r="P34" s="21"/>
      <c r="Q34" s="21"/>
      <c r="R34" s="21"/>
      <c r="S34" s="21"/>
      <c r="T34" s="21"/>
      <c r="U34" s="21"/>
      <c r="V34" s="21"/>
      <c r="W34" s="21"/>
      <c r="X34" s="21"/>
      <c r="Y34" s="21"/>
      <c r="Z34" s="21"/>
    </row>
    <row r="35" spans="1:26" ht="14.25" customHeight="1">
      <c r="A35" s="21"/>
      <c r="B35" s="24">
        <v>19</v>
      </c>
      <c r="C35" s="24">
        <v>12</v>
      </c>
      <c r="D35" s="24">
        <v>17</v>
      </c>
      <c r="E35" s="24">
        <v>11</v>
      </c>
      <c r="F35" s="24" t="s">
        <v>79</v>
      </c>
      <c r="G35" s="21"/>
      <c r="H35" s="24">
        <f t="shared" ref="H35:K38" si="4">H30+L30</f>
        <v>11.262363427257039</v>
      </c>
      <c r="I35" s="24">
        <f t="shared" si="4"/>
        <v>8.995399654974122</v>
      </c>
      <c r="J35" s="24">
        <f t="shared" si="4"/>
        <v>7.1641748131109821</v>
      </c>
      <c r="K35" s="24">
        <f t="shared" si="4"/>
        <v>3.379097182288672</v>
      </c>
      <c r="L35" s="21"/>
      <c r="M35" s="21"/>
      <c r="N35" s="21"/>
      <c r="O35" s="21"/>
      <c r="P35" s="21"/>
      <c r="Q35" s="21"/>
      <c r="R35" s="21"/>
      <c r="S35" s="21"/>
      <c r="T35" s="21"/>
      <c r="U35" s="21"/>
      <c r="V35" s="21"/>
      <c r="W35" s="21"/>
      <c r="X35" s="21"/>
      <c r="Y35" s="21"/>
      <c r="Z35" s="21"/>
    </row>
    <row r="36" spans="1:26" ht="14.25" customHeight="1">
      <c r="A36" s="21"/>
      <c r="B36" s="24">
        <v>13</v>
      </c>
      <c r="C36" s="24">
        <v>10</v>
      </c>
      <c r="D36" s="24">
        <v>7</v>
      </c>
      <c r="E36" s="24">
        <v>8</v>
      </c>
      <c r="F36" s="24" t="s">
        <v>79</v>
      </c>
      <c r="G36" s="21"/>
      <c r="H36" s="24">
        <f t="shared" si="4"/>
        <v>8.995399654974122</v>
      </c>
      <c r="I36" s="24">
        <f t="shared" si="4"/>
        <v>13.019359785317235</v>
      </c>
      <c r="J36" s="24">
        <f t="shared" si="4"/>
        <v>7.0373778033352501</v>
      </c>
      <c r="K36" s="24">
        <f t="shared" si="4"/>
        <v>2.3082231167337546</v>
      </c>
      <c r="L36" s="21"/>
      <c r="M36" s="21"/>
      <c r="N36" s="21"/>
      <c r="O36" s="21"/>
      <c r="P36" s="21"/>
      <c r="Q36" s="21"/>
      <c r="R36" s="21"/>
      <c r="S36" s="21"/>
      <c r="T36" s="21"/>
      <c r="U36" s="21"/>
      <c r="V36" s="21"/>
      <c r="W36" s="21"/>
      <c r="X36" s="21"/>
      <c r="Y36" s="21"/>
      <c r="Z36" s="21"/>
    </row>
    <row r="37" spans="1:26" ht="14.25" customHeight="1">
      <c r="A37" s="21"/>
      <c r="B37" s="24">
        <v>15</v>
      </c>
      <c r="C37" s="24">
        <v>11</v>
      </c>
      <c r="D37" s="24">
        <v>12</v>
      </c>
      <c r="E37" s="24">
        <v>8</v>
      </c>
      <c r="F37" s="24" t="s">
        <v>79</v>
      </c>
      <c r="G37" s="21"/>
      <c r="H37" s="24">
        <f t="shared" si="4"/>
        <v>7.1641748131109821</v>
      </c>
      <c r="I37" s="24">
        <f t="shared" si="4"/>
        <v>7.0373778033352501</v>
      </c>
      <c r="J37" s="24">
        <f t="shared" si="4"/>
        <v>11.749856239217944</v>
      </c>
      <c r="K37" s="24">
        <f t="shared" si="4"/>
        <v>2.6385853939045436</v>
      </c>
      <c r="L37" s="21"/>
      <c r="M37" s="21"/>
      <c r="N37" s="21"/>
      <c r="O37" s="21"/>
      <c r="P37" s="21"/>
      <c r="Q37" s="21"/>
      <c r="R37" s="21"/>
      <c r="S37" s="21"/>
      <c r="T37" s="21"/>
      <c r="U37" s="21"/>
      <c r="V37" s="21"/>
      <c r="W37" s="21"/>
      <c r="X37" s="21"/>
      <c r="Y37" s="21"/>
      <c r="Z37" s="21"/>
    </row>
    <row r="38" spans="1:26" ht="14.25" customHeight="1">
      <c r="A38" s="21"/>
      <c r="B38" s="24">
        <v>16</v>
      </c>
      <c r="C38" s="24">
        <v>9</v>
      </c>
      <c r="D38" s="24">
        <v>11</v>
      </c>
      <c r="E38" s="24">
        <v>11</v>
      </c>
      <c r="F38" s="24" t="s">
        <v>79</v>
      </c>
      <c r="G38" s="21"/>
      <c r="H38" s="24">
        <f t="shared" si="4"/>
        <v>3.379097182288672</v>
      </c>
      <c r="I38" s="24">
        <f t="shared" si="4"/>
        <v>2.3082231167337546</v>
      </c>
      <c r="J38" s="24">
        <f t="shared" si="4"/>
        <v>2.6385853939045436</v>
      </c>
      <c r="K38" s="24">
        <f t="shared" si="4"/>
        <v>5.7367895497567725</v>
      </c>
      <c r="L38" s="21"/>
      <c r="M38" s="21"/>
      <c r="N38" s="21"/>
      <c r="O38" s="21"/>
      <c r="P38" s="21"/>
      <c r="Q38" s="21"/>
      <c r="R38" s="21"/>
      <c r="S38" s="21"/>
      <c r="T38" s="21"/>
      <c r="U38" s="21"/>
      <c r="V38" s="21"/>
      <c r="W38" s="21"/>
      <c r="X38" s="21"/>
      <c r="Y38" s="21"/>
      <c r="Z38" s="21"/>
    </row>
    <row r="39" spans="1:26" ht="14.25" customHeight="1">
      <c r="A39" s="21"/>
      <c r="B39" s="24">
        <v>14</v>
      </c>
      <c r="C39" s="24">
        <v>13</v>
      </c>
      <c r="D39" s="24">
        <v>14</v>
      </c>
      <c r="E39" s="24">
        <v>9</v>
      </c>
      <c r="F39" s="24" t="s">
        <v>79</v>
      </c>
      <c r="G39" s="21"/>
      <c r="H39" s="21"/>
      <c r="I39" s="21"/>
      <c r="J39" s="21"/>
      <c r="K39" s="21"/>
      <c r="L39" s="21"/>
      <c r="M39" s="21"/>
      <c r="N39" s="21"/>
      <c r="O39" s="21"/>
      <c r="P39" s="21"/>
      <c r="Q39" s="21"/>
      <c r="R39" s="21"/>
      <c r="S39" s="21"/>
      <c r="T39" s="21"/>
      <c r="U39" s="21"/>
      <c r="V39" s="21"/>
      <c r="W39" s="21"/>
      <c r="X39" s="21"/>
      <c r="Y39" s="21"/>
      <c r="Z39" s="21"/>
    </row>
    <row r="40" spans="1:26" ht="14.25" customHeight="1">
      <c r="A40" s="21"/>
      <c r="B40" s="24">
        <v>9</v>
      </c>
      <c r="C40" s="24">
        <v>5</v>
      </c>
      <c r="D40" s="24">
        <v>10</v>
      </c>
      <c r="E40" s="24">
        <v>8</v>
      </c>
      <c r="F40" s="24" t="s">
        <v>85</v>
      </c>
      <c r="G40" s="21"/>
      <c r="H40" s="21"/>
      <c r="I40" s="21"/>
      <c r="J40" s="21"/>
      <c r="K40" s="21"/>
      <c r="L40" s="21"/>
      <c r="M40" s="21"/>
      <c r="N40" s="21"/>
      <c r="O40" s="21"/>
      <c r="P40" s="21"/>
      <c r="Q40" s="21"/>
      <c r="R40" s="21"/>
      <c r="S40" s="21"/>
      <c r="T40" s="21"/>
      <c r="U40" s="21"/>
      <c r="V40" s="21"/>
      <c r="W40" s="21"/>
      <c r="X40" s="21"/>
      <c r="Y40" s="21"/>
      <c r="Z40" s="21"/>
    </row>
    <row r="41" spans="1:26" ht="14.25" customHeight="1">
      <c r="A41" s="21"/>
      <c r="B41" s="24">
        <v>10</v>
      </c>
      <c r="C41" s="24">
        <v>0</v>
      </c>
      <c r="D41" s="24">
        <v>6</v>
      </c>
      <c r="E41" s="24">
        <v>2</v>
      </c>
      <c r="F41" s="24" t="s">
        <v>85</v>
      </c>
      <c r="G41" s="21"/>
      <c r="H41" s="21"/>
      <c r="I41" s="21"/>
      <c r="J41" s="21"/>
      <c r="K41" s="21"/>
      <c r="L41" s="21"/>
      <c r="M41" s="21"/>
      <c r="N41" s="21"/>
      <c r="O41" s="21"/>
      <c r="P41" s="21"/>
      <c r="Q41" s="21"/>
      <c r="R41" s="21"/>
      <c r="S41" s="21"/>
      <c r="T41" s="21"/>
      <c r="U41" s="21"/>
      <c r="V41" s="21"/>
      <c r="W41" s="21"/>
      <c r="X41" s="21"/>
      <c r="Y41" s="21"/>
      <c r="Z41" s="21"/>
    </row>
    <row r="42" spans="1:26" ht="14.25" customHeight="1">
      <c r="A42" s="21"/>
      <c r="B42" s="24">
        <v>8</v>
      </c>
      <c r="C42" s="24">
        <v>9</v>
      </c>
      <c r="D42" s="24">
        <v>11</v>
      </c>
      <c r="E42" s="24">
        <v>1</v>
      </c>
      <c r="F42" s="24" t="s">
        <v>85</v>
      </c>
      <c r="G42" s="21"/>
      <c r="H42" s="21"/>
      <c r="I42" s="21"/>
      <c r="J42" s="21"/>
      <c r="K42" s="21"/>
      <c r="L42" s="21"/>
      <c r="M42" s="21"/>
      <c r="N42" s="21"/>
      <c r="O42" s="21"/>
      <c r="P42" s="21"/>
      <c r="Q42" s="21"/>
      <c r="R42" s="21"/>
      <c r="S42" s="21"/>
      <c r="T42" s="21"/>
      <c r="U42" s="21"/>
      <c r="V42" s="21"/>
      <c r="W42" s="21"/>
      <c r="X42" s="21"/>
      <c r="Y42" s="21"/>
      <c r="Z42" s="21"/>
    </row>
    <row r="43" spans="1:26" ht="14.25" customHeight="1">
      <c r="A43" s="21"/>
      <c r="B43" s="24">
        <v>13</v>
      </c>
      <c r="C43" s="24">
        <v>7</v>
      </c>
      <c r="D43" s="24">
        <v>14</v>
      </c>
      <c r="E43" s="24">
        <v>9</v>
      </c>
      <c r="F43" s="24" t="s">
        <v>85</v>
      </c>
      <c r="G43" s="21"/>
      <c r="H43" s="21"/>
      <c r="I43" s="21"/>
      <c r="J43" s="21"/>
      <c r="K43" s="21"/>
      <c r="L43" s="21"/>
      <c r="M43" s="21"/>
      <c r="N43" s="21"/>
      <c r="O43" s="21"/>
      <c r="P43" s="21"/>
      <c r="Q43" s="21"/>
      <c r="R43" s="21"/>
      <c r="S43" s="21"/>
      <c r="T43" s="21"/>
      <c r="U43" s="21"/>
      <c r="V43" s="21"/>
      <c r="W43" s="21"/>
      <c r="X43" s="21"/>
      <c r="Y43" s="21"/>
      <c r="Z43" s="21"/>
    </row>
    <row r="44" spans="1:26" ht="14.25" customHeight="1">
      <c r="A44" s="21"/>
      <c r="B44" s="24">
        <v>4</v>
      </c>
      <c r="C44" s="24">
        <v>0</v>
      </c>
      <c r="D44" s="24">
        <v>4</v>
      </c>
      <c r="E44" s="24">
        <v>0</v>
      </c>
      <c r="F44" s="24" t="s">
        <v>85</v>
      </c>
      <c r="G44" s="21"/>
      <c r="H44" s="21"/>
      <c r="I44" s="21"/>
      <c r="J44" s="21"/>
      <c r="K44" s="21"/>
      <c r="L44" s="21"/>
      <c r="M44" s="21"/>
      <c r="N44" s="21"/>
      <c r="O44" s="21"/>
      <c r="P44" s="21"/>
      <c r="Q44" s="21"/>
      <c r="R44" s="21"/>
      <c r="S44" s="21"/>
      <c r="T44" s="21"/>
      <c r="U44" s="21"/>
      <c r="V44" s="21"/>
      <c r="W44" s="21"/>
      <c r="X44" s="21"/>
      <c r="Y44" s="21"/>
      <c r="Z44" s="21"/>
    </row>
    <row r="45" spans="1:26" ht="14.25" customHeight="1">
      <c r="A45" s="21"/>
      <c r="B45" s="24">
        <v>4</v>
      </c>
      <c r="C45" s="24">
        <v>0</v>
      </c>
      <c r="D45" s="24">
        <v>6</v>
      </c>
      <c r="E45" s="24">
        <v>0</v>
      </c>
      <c r="F45" s="24" t="s">
        <v>85</v>
      </c>
      <c r="G45" s="21"/>
      <c r="H45" s="21"/>
      <c r="I45" s="21"/>
      <c r="J45" s="21"/>
      <c r="K45" s="21"/>
      <c r="L45" s="21"/>
      <c r="M45" s="21"/>
      <c r="N45" s="21"/>
      <c r="O45" s="21"/>
      <c r="P45" s="21"/>
      <c r="Q45" s="21"/>
      <c r="R45" s="21"/>
      <c r="S45" s="21"/>
      <c r="T45" s="21"/>
      <c r="U45" s="21"/>
      <c r="V45" s="21"/>
      <c r="W45" s="21"/>
      <c r="X45" s="21"/>
      <c r="Y45" s="21"/>
      <c r="Z45" s="21"/>
    </row>
    <row r="46" spans="1:26" ht="14.25" customHeight="1">
      <c r="A46" s="21"/>
      <c r="B46" s="24">
        <v>11</v>
      </c>
      <c r="C46" s="24">
        <v>9</v>
      </c>
      <c r="D46" s="24">
        <v>9</v>
      </c>
      <c r="E46" s="24">
        <v>8</v>
      </c>
      <c r="F46" s="24" t="s">
        <v>85</v>
      </c>
      <c r="G46" s="21"/>
      <c r="H46" s="21"/>
      <c r="I46" s="21"/>
      <c r="J46" s="21"/>
      <c r="K46" s="21"/>
      <c r="L46" s="21"/>
      <c r="M46" s="21"/>
      <c r="N46" s="21"/>
      <c r="O46" s="21"/>
      <c r="P46" s="21"/>
      <c r="Q46" s="21"/>
      <c r="R46" s="21"/>
      <c r="S46" s="21"/>
      <c r="T46" s="21"/>
      <c r="U46" s="21"/>
      <c r="V46" s="21"/>
      <c r="W46" s="21"/>
      <c r="X46" s="21"/>
      <c r="Y46" s="21"/>
      <c r="Z46" s="21"/>
    </row>
    <row r="47" spans="1:26" ht="14.25" customHeight="1">
      <c r="A47" s="21"/>
      <c r="B47" s="24">
        <v>5</v>
      </c>
      <c r="C47" s="24">
        <v>3</v>
      </c>
      <c r="D47" s="24">
        <v>3</v>
      </c>
      <c r="E47" s="24">
        <v>6</v>
      </c>
      <c r="F47" s="24" t="s">
        <v>85</v>
      </c>
      <c r="G47" s="21"/>
      <c r="H47" s="21"/>
      <c r="I47" s="21"/>
      <c r="J47" s="21"/>
      <c r="K47" s="21"/>
      <c r="L47" s="21"/>
      <c r="M47" s="21"/>
      <c r="N47" s="21"/>
      <c r="O47" s="21"/>
      <c r="P47" s="21"/>
      <c r="Q47" s="21"/>
      <c r="R47" s="21"/>
      <c r="S47" s="21"/>
      <c r="T47" s="21"/>
      <c r="U47" s="21"/>
      <c r="V47" s="21"/>
      <c r="W47" s="21"/>
      <c r="X47" s="21"/>
      <c r="Y47" s="21"/>
      <c r="Z47" s="21"/>
    </row>
    <row r="48" spans="1:26" ht="14.25" customHeight="1">
      <c r="A48" s="21"/>
      <c r="B48" s="24">
        <v>9</v>
      </c>
      <c r="C48" s="24">
        <v>7</v>
      </c>
      <c r="D48" s="24">
        <v>8</v>
      </c>
      <c r="E48" s="24">
        <v>6</v>
      </c>
      <c r="F48" s="24" t="s">
        <v>85</v>
      </c>
      <c r="G48" s="21"/>
      <c r="H48" s="21"/>
      <c r="I48" s="21"/>
      <c r="J48" s="21"/>
      <c r="K48" s="21"/>
      <c r="L48" s="21"/>
      <c r="M48" s="21"/>
      <c r="N48" s="21"/>
      <c r="O48" s="21"/>
      <c r="P48" s="21"/>
      <c r="Q48" s="21"/>
      <c r="R48" s="21"/>
      <c r="S48" s="21"/>
      <c r="T48" s="21"/>
      <c r="U48" s="21"/>
      <c r="V48" s="21"/>
      <c r="W48" s="21"/>
      <c r="X48" s="21"/>
      <c r="Y48" s="21"/>
      <c r="Z48" s="21"/>
    </row>
    <row r="49" spans="1:26" ht="14.25" customHeight="1">
      <c r="A49" s="21"/>
      <c r="B49" s="24">
        <v>7</v>
      </c>
      <c r="C49" s="24">
        <v>2</v>
      </c>
      <c r="D49" s="24">
        <v>6</v>
      </c>
      <c r="E49" s="24">
        <v>4</v>
      </c>
      <c r="F49" s="24" t="s">
        <v>85</v>
      </c>
      <c r="G49" s="21"/>
      <c r="H49" s="21"/>
      <c r="I49" s="21"/>
      <c r="J49" s="21"/>
      <c r="K49" s="21"/>
      <c r="L49" s="21"/>
      <c r="M49" s="21"/>
      <c r="N49" s="21"/>
      <c r="O49" s="21"/>
      <c r="P49" s="21"/>
      <c r="Q49" s="21"/>
      <c r="R49" s="21"/>
      <c r="S49" s="21"/>
      <c r="T49" s="21"/>
      <c r="U49" s="21"/>
      <c r="V49" s="21"/>
      <c r="W49" s="21"/>
      <c r="X49" s="21"/>
      <c r="Y49" s="21"/>
      <c r="Z49" s="21"/>
    </row>
    <row r="50" spans="1:26" ht="14.25" customHeight="1">
      <c r="A50" s="21"/>
      <c r="B50" s="24">
        <v>12</v>
      </c>
      <c r="C50" s="24">
        <v>10</v>
      </c>
      <c r="D50" s="24">
        <v>14</v>
      </c>
      <c r="E50" s="24">
        <v>3</v>
      </c>
      <c r="F50" s="24" t="s">
        <v>85</v>
      </c>
      <c r="G50" s="21"/>
      <c r="H50" s="21"/>
      <c r="I50" s="21"/>
      <c r="J50" s="21"/>
      <c r="K50" s="21"/>
      <c r="L50" s="21"/>
      <c r="M50" s="21"/>
      <c r="N50" s="21"/>
      <c r="O50" s="21"/>
      <c r="P50" s="21"/>
      <c r="Q50" s="21"/>
      <c r="R50" s="21"/>
      <c r="S50" s="21"/>
      <c r="T50" s="21"/>
      <c r="U50" s="21"/>
      <c r="V50" s="21"/>
      <c r="W50" s="21"/>
      <c r="X50" s="21"/>
      <c r="Y50" s="21"/>
      <c r="Z50" s="21"/>
    </row>
    <row r="51" spans="1:26" ht="14.25" customHeight="1">
      <c r="A51" s="21"/>
      <c r="B51" s="24">
        <v>13</v>
      </c>
      <c r="C51" s="24">
        <v>12</v>
      </c>
      <c r="D51" s="24">
        <v>11</v>
      </c>
      <c r="E51" s="24">
        <v>10</v>
      </c>
      <c r="F51" s="24" t="s">
        <v>85</v>
      </c>
      <c r="G51" s="21"/>
      <c r="H51" s="21"/>
      <c r="I51" s="21"/>
      <c r="J51" s="21"/>
      <c r="K51" s="21"/>
      <c r="L51" s="21"/>
      <c r="M51" s="21"/>
      <c r="N51" s="21"/>
      <c r="O51" s="21"/>
      <c r="P51" s="21"/>
      <c r="Q51" s="21"/>
      <c r="R51" s="21"/>
      <c r="S51" s="21"/>
      <c r="T51" s="21"/>
      <c r="U51" s="21"/>
      <c r="V51" s="21"/>
      <c r="W51" s="21"/>
      <c r="X51" s="21"/>
      <c r="Y51" s="21"/>
      <c r="Z51" s="21"/>
    </row>
    <row r="52" spans="1:26" ht="14.25" customHeight="1">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spans="1:26" ht="14.25" customHeight="1">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spans="1:26" ht="14.25" customHeight="1">
      <c r="A54" s="23"/>
      <c r="B54" s="36" t="s">
        <v>86</v>
      </c>
      <c r="C54" s="23"/>
      <c r="D54" s="23"/>
      <c r="E54" s="23"/>
      <c r="F54" s="23"/>
      <c r="G54" s="23"/>
      <c r="H54" s="23"/>
      <c r="I54" s="23"/>
      <c r="J54" s="23"/>
      <c r="K54" s="23"/>
      <c r="L54" s="23"/>
      <c r="M54" s="23"/>
      <c r="N54" s="23"/>
      <c r="O54" s="23"/>
      <c r="P54" s="23"/>
      <c r="Q54" s="23"/>
      <c r="R54" s="23"/>
      <c r="S54" s="23"/>
      <c r="T54" s="23"/>
      <c r="U54" s="23"/>
      <c r="V54" s="23"/>
      <c r="W54" s="23"/>
      <c r="X54" s="23"/>
      <c r="Y54" s="23"/>
      <c r="Z54" s="23"/>
    </row>
    <row r="55" spans="1:26" ht="14.25" customHeight="1">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spans="1:26" ht="14.25" customHeight="1">
      <c r="A56" s="21"/>
      <c r="B56" s="21" t="s">
        <v>33</v>
      </c>
      <c r="C56" s="21"/>
      <c r="D56" s="21"/>
      <c r="E56" s="21"/>
      <c r="F56" s="21"/>
      <c r="G56" s="21" t="s">
        <v>87</v>
      </c>
      <c r="H56" s="21"/>
      <c r="I56" s="21"/>
      <c r="J56" s="21"/>
      <c r="K56" s="21"/>
      <c r="L56" s="21"/>
      <c r="M56" s="21"/>
      <c r="N56" s="21"/>
      <c r="O56" s="21"/>
      <c r="P56" s="21"/>
      <c r="Q56" s="21"/>
      <c r="R56" s="21"/>
      <c r="S56" s="21"/>
      <c r="T56" s="21"/>
      <c r="U56" s="21"/>
      <c r="V56" s="21"/>
      <c r="W56" s="21"/>
      <c r="X56" s="21"/>
      <c r="Y56" s="21"/>
      <c r="Z56" s="21"/>
    </row>
    <row r="57" spans="1:26" ht="14.25" customHeight="1">
      <c r="A57" s="21"/>
      <c r="B57" s="21"/>
      <c r="C57" s="21"/>
      <c r="D57" s="21"/>
      <c r="E57" s="21"/>
      <c r="F57" s="21"/>
      <c r="G57" s="24">
        <f t="array" ref="G57:J57">TRANSPOSE(B67:B70)</f>
        <v>3.8175675675675684</v>
      </c>
      <c r="H57" s="24">
        <v>4.1531531531531529</v>
      </c>
      <c r="I57" s="24">
        <v>3.013513513513514</v>
      </c>
      <c r="J57" s="37">
        <v>3.2229729729729728</v>
      </c>
      <c r="K57" s="28">
        <f t="array" ref="K57:M60">TRANSPOSE(B62:E64)</f>
        <v>1</v>
      </c>
      <c r="L57" s="29">
        <v>0</v>
      </c>
      <c r="M57" s="30">
        <v>0</v>
      </c>
      <c r="N57" s="38">
        <f>(1/N4)+(1/N5)</f>
        <v>0.11036036036036036</v>
      </c>
      <c r="O57" s="39">
        <f t="array" ref="O57:R59">MMULT(B62:E64,H35:K38)</f>
        <v>2.2669637722829172</v>
      </c>
      <c r="P57" s="40">
        <v>-4.023960130343113</v>
      </c>
      <c r="Q57" s="40">
        <v>0.12679700977573205</v>
      </c>
      <c r="R57" s="40">
        <v>1.0708740655549174</v>
      </c>
      <c r="S57" s="39">
        <f t="shared" ref="S57:U60" si="5">K57</f>
        <v>1</v>
      </c>
      <c r="T57" s="40">
        <f t="shared" si="5"/>
        <v>0</v>
      </c>
      <c r="U57" s="44">
        <f t="shared" si="5"/>
        <v>0</v>
      </c>
      <c r="V57" s="28">
        <f t="shared" ref="V57:Y59" si="6">B62</f>
        <v>1</v>
      </c>
      <c r="W57" s="29">
        <f t="shared" si="6"/>
        <v>-1</v>
      </c>
      <c r="X57" s="29">
        <f t="shared" si="6"/>
        <v>0</v>
      </c>
      <c r="Y57" s="29">
        <f t="shared" si="6"/>
        <v>0</v>
      </c>
      <c r="Z57" s="45">
        <f t="shared" ref="Z57:Z60" si="7">B67</f>
        <v>3.8175675675675684</v>
      </c>
    </row>
    <row r="58" spans="1:26" ht="14.25" customHeight="1">
      <c r="A58" s="21"/>
      <c r="B58" s="21"/>
      <c r="C58" s="21"/>
      <c r="D58" s="21"/>
      <c r="E58" s="21"/>
      <c r="F58" s="21"/>
      <c r="G58" s="21"/>
      <c r="H58" s="21"/>
      <c r="I58" s="21"/>
      <c r="J58" s="21"/>
      <c r="K58" s="31">
        <v>-1</v>
      </c>
      <c r="L58" s="21">
        <v>1</v>
      </c>
      <c r="M58" s="32">
        <v>0</v>
      </c>
      <c r="N58" s="21"/>
      <c r="O58" s="41">
        <v>1.8312248418631398</v>
      </c>
      <c r="P58" s="23">
        <v>5.9819819819819848</v>
      </c>
      <c r="Q58" s="23">
        <v>-4.7124784358826943</v>
      </c>
      <c r="R58" s="23">
        <v>-0.33036227717078903</v>
      </c>
      <c r="S58" s="41">
        <f t="shared" si="5"/>
        <v>-1</v>
      </c>
      <c r="T58" s="23">
        <f t="shared" si="5"/>
        <v>1</v>
      </c>
      <c r="U58" s="46">
        <f t="shared" si="5"/>
        <v>0</v>
      </c>
      <c r="V58" s="31">
        <f t="shared" si="6"/>
        <v>0</v>
      </c>
      <c r="W58" s="21">
        <f t="shared" si="6"/>
        <v>1</v>
      </c>
      <c r="X58" s="21">
        <f t="shared" si="6"/>
        <v>-1</v>
      </c>
      <c r="Y58" s="21">
        <f t="shared" si="6"/>
        <v>0</v>
      </c>
      <c r="Z58" s="47">
        <f t="shared" si="7"/>
        <v>4.1531531531531529</v>
      </c>
    </row>
    <row r="59" spans="1:26" ht="14.25" customHeight="1">
      <c r="A59" s="21"/>
      <c r="B59" s="21"/>
      <c r="C59" s="21"/>
      <c r="D59" s="21"/>
      <c r="E59" s="21"/>
      <c r="F59" s="21"/>
      <c r="G59" s="21"/>
      <c r="H59" s="21"/>
      <c r="I59" s="21"/>
      <c r="J59" s="21"/>
      <c r="K59" s="31">
        <v>0</v>
      </c>
      <c r="L59" s="21">
        <v>-1</v>
      </c>
      <c r="M59" s="32">
        <v>1</v>
      </c>
      <c r="N59" s="21"/>
      <c r="O59" s="42">
        <v>3.7850776308223102</v>
      </c>
      <c r="P59" s="43">
        <v>4.7291546866014951</v>
      </c>
      <c r="Q59" s="43">
        <v>9.1112708453134008</v>
      </c>
      <c r="R59" s="43">
        <v>-3.0982041558522289</v>
      </c>
      <c r="S59" s="41">
        <f t="shared" si="5"/>
        <v>0</v>
      </c>
      <c r="T59" s="23">
        <f t="shared" si="5"/>
        <v>-1</v>
      </c>
      <c r="U59" s="46">
        <f t="shared" si="5"/>
        <v>1</v>
      </c>
      <c r="V59" s="33">
        <f t="shared" si="6"/>
        <v>0</v>
      </c>
      <c r="W59" s="34">
        <f t="shared" si="6"/>
        <v>0</v>
      </c>
      <c r="X59" s="34">
        <f t="shared" si="6"/>
        <v>1</v>
      </c>
      <c r="Y59" s="34">
        <f t="shared" si="6"/>
        <v>-1</v>
      </c>
      <c r="Z59" s="47">
        <f t="shared" si="7"/>
        <v>3.013513513513514</v>
      </c>
    </row>
    <row r="60" spans="1:26" ht="14.25" customHeight="1">
      <c r="A60" s="21"/>
      <c r="B60" s="21"/>
      <c r="C60" s="21"/>
      <c r="D60" s="21"/>
      <c r="E60" s="21"/>
      <c r="F60" s="21"/>
      <c r="G60" s="21"/>
      <c r="H60" s="21"/>
      <c r="I60" s="21"/>
      <c r="J60" s="21"/>
      <c r="K60" s="33">
        <v>0</v>
      </c>
      <c r="L60" s="34">
        <v>0</v>
      </c>
      <c r="M60" s="35">
        <v>-1</v>
      </c>
      <c r="N60" s="21"/>
      <c r="O60" s="21"/>
      <c r="P60" s="21"/>
      <c r="Q60" s="21"/>
      <c r="R60" s="21"/>
      <c r="S60" s="42">
        <f t="shared" si="5"/>
        <v>0</v>
      </c>
      <c r="T60" s="43">
        <f t="shared" si="5"/>
        <v>0</v>
      </c>
      <c r="U60" s="48">
        <f t="shared" si="5"/>
        <v>-1</v>
      </c>
      <c r="V60" s="21"/>
      <c r="W60" s="21"/>
      <c r="X60" s="21"/>
      <c r="Y60" s="21"/>
      <c r="Z60" s="49">
        <f t="shared" si="7"/>
        <v>3.2229729729729728</v>
      </c>
    </row>
    <row r="61" spans="1:26" ht="14.25" customHeight="1">
      <c r="A61" s="21"/>
      <c r="B61" s="50" t="s">
        <v>88</v>
      </c>
      <c r="C61" s="51"/>
      <c r="D61" s="51"/>
      <c r="E61" s="51"/>
      <c r="F61" s="21"/>
      <c r="G61" s="21"/>
      <c r="H61" s="21"/>
      <c r="I61" s="21"/>
      <c r="J61" s="21"/>
      <c r="K61" s="21"/>
      <c r="L61" s="21"/>
      <c r="M61" s="21"/>
      <c r="N61" s="21"/>
      <c r="O61" s="21"/>
      <c r="P61" s="21"/>
      <c r="Q61" s="21"/>
      <c r="R61" s="21"/>
      <c r="S61" s="21"/>
      <c r="T61" s="21"/>
      <c r="U61" s="21"/>
      <c r="V61" s="21"/>
      <c r="W61" s="21"/>
      <c r="X61" s="21"/>
      <c r="Y61" s="21"/>
      <c r="Z61" s="21"/>
    </row>
    <row r="62" spans="1:26" ht="14.25" customHeight="1">
      <c r="A62" s="21"/>
      <c r="B62" s="24">
        <v>1</v>
      </c>
      <c r="C62" s="24">
        <v>-1</v>
      </c>
      <c r="D62" s="24">
        <v>0</v>
      </c>
      <c r="E62" s="24">
        <v>0</v>
      </c>
      <c r="F62" s="21"/>
      <c r="G62" s="21"/>
      <c r="H62" s="21"/>
      <c r="I62" s="21"/>
      <c r="J62" s="21"/>
      <c r="K62" s="37">
        <f t="array" ref="K62:M62">MMULT(G57:J57,K57:M60)</f>
        <v>-0.33558558558558449</v>
      </c>
      <c r="L62" s="52">
        <v>1.1396396396396389</v>
      </c>
      <c r="M62" s="53">
        <v>-0.20945945945945876</v>
      </c>
      <c r="N62" s="21"/>
      <c r="O62" s="39">
        <f t="array" ref="O62:Q64">N57*MMULT(O57:R59,S57:U60)</f>
        <v>0.69426862889341323</v>
      </c>
      <c r="P62" s="40">
        <v>-0.45807905375185448</v>
      </c>
      <c r="Q62" s="44">
        <v>-0.10418868408373892</v>
      </c>
      <c r="R62" s="21"/>
      <c r="S62" s="21"/>
      <c r="T62" s="21"/>
      <c r="U62" s="21"/>
      <c r="V62" s="45">
        <f t="array" ref="V62:V64">MMULT(V57:Y59,Z57:Z60)</f>
        <v>-0.33558558558558449</v>
      </c>
      <c r="W62" s="21"/>
      <c r="X62" s="21"/>
      <c r="Y62" s="21"/>
      <c r="Z62" s="21"/>
    </row>
    <row r="63" spans="1:26" ht="14.25" customHeight="1">
      <c r="A63" s="21"/>
      <c r="B63" s="24">
        <v>0</v>
      </c>
      <c r="C63" s="24">
        <v>1</v>
      </c>
      <c r="D63" s="24">
        <v>-1</v>
      </c>
      <c r="E63" s="24">
        <v>0</v>
      </c>
      <c r="F63" s="21"/>
      <c r="G63" s="21"/>
      <c r="H63" s="21"/>
      <c r="I63" s="21"/>
      <c r="J63" s="21"/>
      <c r="K63" s="21"/>
      <c r="L63" s="21"/>
      <c r="M63" s="21"/>
      <c r="N63" s="21"/>
      <c r="O63" s="41">
        <v>-0.45807905375185448</v>
      </c>
      <c r="P63" s="23">
        <v>1.180244505575156</v>
      </c>
      <c r="Q63" s="46">
        <v>-0.483611918416404</v>
      </c>
      <c r="R63" s="21"/>
      <c r="S63" s="21"/>
      <c r="T63" s="21"/>
      <c r="U63" s="21"/>
      <c r="V63" s="47">
        <v>1.1396396396396389</v>
      </c>
      <c r="W63" s="21"/>
      <c r="X63" s="21"/>
      <c r="Y63" s="21"/>
      <c r="Z63" s="21"/>
    </row>
    <row r="64" spans="1:26" ht="14.25" customHeight="1">
      <c r="A64" s="21"/>
      <c r="B64" s="24">
        <v>0</v>
      </c>
      <c r="C64" s="24">
        <v>0</v>
      </c>
      <c r="D64" s="24">
        <v>1</v>
      </c>
      <c r="E64" s="24">
        <v>-1</v>
      </c>
      <c r="F64" s="21"/>
      <c r="G64" s="21"/>
      <c r="H64" s="21"/>
      <c r="I64" s="21"/>
      <c r="J64" s="21"/>
      <c r="K64" s="21"/>
      <c r="L64" s="21"/>
      <c r="M64" s="21"/>
      <c r="N64" s="21"/>
      <c r="O64" s="42">
        <v>-0.10418868408373887</v>
      </c>
      <c r="P64" s="43">
        <v>-0.483611918416404</v>
      </c>
      <c r="Q64" s="48">
        <v>1.34744206093945</v>
      </c>
      <c r="R64" s="21"/>
      <c r="S64" s="21"/>
      <c r="T64" s="21"/>
      <c r="U64" s="21"/>
      <c r="V64" s="49">
        <v>-0.20945945945945876</v>
      </c>
      <c r="W64" s="21"/>
      <c r="X64" s="21"/>
      <c r="Y64" s="21"/>
      <c r="Z64" s="21"/>
    </row>
    <row r="65" spans="1:26" ht="14.25" customHeight="1">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spans="1:26" ht="27" customHeight="1">
      <c r="A66" s="21"/>
      <c r="B66" s="54" t="s">
        <v>89</v>
      </c>
      <c r="C66" s="21"/>
      <c r="D66" s="21"/>
      <c r="E66" s="21"/>
      <c r="F66" s="21"/>
      <c r="G66" s="21"/>
      <c r="H66" s="21"/>
      <c r="I66" s="21"/>
      <c r="J66" s="21"/>
      <c r="K66" s="21"/>
      <c r="L66" s="21"/>
      <c r="M66" s="21"/>
      <c r="N66" s="21"/>
      <c r="O66" s="28">
        <f t="array" ref="O66:Q68">MINVERSE(O62:Q64)</f>
        <v>2.2606779102666796</v>
      </c>
      <c r="P66" s="29">
        <v>1.1126835539107878</v>
      </c>
      <c r="Q66" s="30">
        <v>0.57415758876166312</v>
      </c>
      <c r="R66" s="21"/>
      <c r="S66" s="21"/>
      <c r="T66" s="21"/>
      <c r="U66" s="21"/>
      <c r="V66" s="21"/>
      <c r="W66" s="21"/>
      <c r="X66" s="21"/>
      <c r="Y66" s="21"/>
      <c r="Z66" s="21"/>
    </row>
    <row r="67" spans="1:26" ht="14.25" customHeight="1">
      <c r="A67" s="21"/>
      <c r="B67" s="24">
        <f t="shared" ref="B67:B70" si="8">H4-H11</f>
        <v>3.8175675675675684</v>
      </c>
      <c r="C67" s="21"/>
      <c r="D67" s="21"/>
      <c r="E67" s="21"/>
      <c r="F67" s="21"/>
      <c r="G67" s="21"/>
      <c r="H67" s="21"/>
      <c r="J67" s="21"/>
      <c r="K67" s="21"/>
      <c r="L67" s="21"/>
      <c r="M67" s="21"/>
      <c r="N67" s="21"/>
      <c r="O67" s="31">
        <v>1.1126835539107878</v>
      </c>
      <c r="P67" s="21">
        <v>1.5410253483419294</v>
      </c>
      <c r="Q67" s="32">
        <v>0.63912748851190093</v>
      </c>
      <c r="R67" s="21"/>
      <c r="S67" s="21"/>
      <c r="T67" s="21"/>
      <c r="U67" s="21"/>
      <c r="V67" s="21"/>
      <c r="W67" s="21"/>
      <c r="X67" s="21"/>
      <c r="Y67" s="21"/>
      <c r="Z67" s="21"/>
    </row>
    <row r="68" spans="1:26" ht="14.25" customHeight="1">
      <c r="A68" s="21"/>
      <c r="B68" s="24">
        <f t="shared" si="8"/>
        <v>4.1531531531531529</v>
      </c>
      <c r="C68" s="21"/>
      <c r="D68" s="21"/>
      <c r="E68" s="21"/>
      <c r="F68" s="21"/>
      <c r="G68" s="21"/>
      <c r="H68" s="21"/>
      <c r="I68" s="21"/>
      <c r="J68" s="21"/>
      <c r="K68" s="21"/>
      <c r="L68" s="21"/>
      <c r="M68" s="21"/>
      <c r="N68" s="21"/>
      <c r="O68" s="33">
        <v>0.57415758876166312</v>
      </c>
      <c r="P68" s="34">
        <v>0.63912748851190104</v>
      </c>
      <c r="Q68" s="35">
        <v>1.0159326579929164</v>
      </c>
      <c r="R68" s="21"/>
      <c r="S68" s="21"/>
      <c r="T68" s="21"/>
      <c r="U68" s="21"/>
      <c r="V68" s="21"/>
      <c r="W68" s="21"/>
      <c r="X68" s="21"/>
      <c r="Y68" s="21"/>
      <c r="Z68" s="21"/>
    </row>
    <row r="69" spans="1:26" ht="14.25" customHeight="1">
      <c r="A69" s="21"/>
      <c r="B69" s="24">
        <f t="shared" si="8"/>
        <v>3.013513513513514</v>
      </c>
      <c r="C69" s="21"/>
      <c r="D69" s="21"/>
      <c r="E69" s="21"/>
      <c r="F69" s="21"/>
      <c r="G69" s="21"/>
      <c r="H69" s="21"/>
      <c r="I69" s="21"/>
      <c r="J69" s="21"/>
      <c r="K69" s="21"/>
      <c r="L69" s="21"/>
      <c r="M69" s="21"/>
      <c r="N69" s="21"/>
      <c r="O69" s="21"/>
      <c r="P69" s="21"/>
      <c r="Q69" s="21"/>
      <c r="R69" s="21"/>
      <c r="S69" s="21"/>
      <c r="T69" s="21"/>
      <c r="U69" s="21"/>
      <c r="V69" s="21"/>
      <c r="W69" s="21"/>
      <c r="X69" s="21"/>
      <c r="Y69" s="21"/>
      <c r="Z69" s="21"/>
    </row>
    <row r="70" spans="1:26" ht="14.25" customHeight="1">
      <c r="A70" s="21"/>
      <c r="B70" s="24">
        <f t="shared" si="8"/>
        <v>3.2229729729729728</v>
      </c>
      <c r="C70" s="21"/>
      <c r="D70" s="21"/>
      <c r="E70" s="21"/>
      <c r="F70" s="21"/>
      <c r="G70" s="21"/>
      <c r="H70" s="21"/>
      <c r="I70" s="21"/>
      <c r="J70" s="21"/>
      <c r="K70" s="21"/>
      <c r="L70" s="21"/>
      <c r="M70" s="21"/>
      <c r="N70" s="21"/>
      <c r="O70" s="37">
        <f t="array" ref="O70:Q70">MMULT(K62:M62,O66:Q68)</f>
        <v>0.38914462588803955</v>
      </c>
      <c r="P70" s="52">
        <v>1.2489417123799604</v>
      </c>
      <c r="Q70" s="53">
        <v>0.32289930465809275</v>
      </c>
      <c r="R70" s="21"/>
      <c r="S70" s="21"/>
      <c r="T70" s="21"/>
      <c r="U70" s="21"/>
      <c r="V70" s="21"/>
      <c r="W70" s="21"/>
      <c r="X70" s="21"/>
      <c r="Y70" s="21"/>
      <c r="Z70" s="21"/>
    </row>
    <row r="71" spans="1:26" ht="14.25" customHeight="1">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spans="1:26" ht="14.25" customHeight="1">
      <c r="A72" s="21"/>
      <c r="B72" s="21"/>
      <c r="C72" s="21"/>
      <c r="D72" s="21"/>
      <c r="E72" s="21"/>
      <c r="F72" s="21"/>
      <c r="G72" s="21"/>
      <c r="H72" s="21"/>
      <c r="I72" s="21"/>
      <c r="J72" s="21"/>
      <c r="K72" s="21"/>
      <c r="L72" s="21"/>
      <c r="M72" s="21"/>
      <c r="N72" s="55" t="s">
        <v>87</v>
      </c>
      <c r="O72" s="24">
        <f t="array" ref="O72">MMULT(O70:Q70,V62:V64)</f>
        <v>1.2251178420579716</v>
      </c>
      <c r="P72" s="21"/>
      <c r="Q72" s="21" t="s">
        <v>90</v>
      </c>
      <c r="R72" s="55">
        <f>(N4+N5-N6)*O72/((N4+N5-2)*(N6-1))</f>
        <v>0.39099505597594836</v>
      </c>
      <c r="S72" s="21"/>
      <c r="T72" s="21"/>
      <c r="U72" s="21"/>
      <c r="V72" s="21"/>
      <c r="W72" s="21"/>
      <c r="X72" s="21"/>
      <c r="Y72" s="21"/>
      <c r="Z72" s="21"/>
    </row>
    <row r="73" spans="1:26" ht="14.25" customHeight="1">
      <c r="A73" s="21"/>
      <c r="B73" s="21"/>
      <c r="C73" s="21"/>
      <c r="D73" s="21"/>
      <c r="E73" s="21"/>
      <c r="F73" s="21"/>
      <c r="G73" s="23" t="s">
        <v>91</v>
      </c>
      <c r="H73" s="23"/>
      <c r="I73" s="21" t="s">
        <v>92</v>
      </c>
      <c r="J73" s="21" t="s">
        <v>93</v>
      </c>
      <c r="K73" s="21"/>
      <c r="L73" s="21"/>
      <c r="M73" s="21"/>
      <c r="N73" s="21"/>
      <c r="O73" s="21"/>
      <c r="P73" s="21"/>
      <c r="Q73" s="21"/>
      <c r="R73" s="21"/>
      <c r="S73" s="21"/>
      <c r="T73" s="21"/>
      <c r="U73" s="21"/>
      <c r="V73" s="21"/>
      <c r="W73" s="21"/>
      <c r="X73" s="21"/>
      <c r="Y73" s="21"/>
      <c r="Z73" s="21"/>
    </row>
    <row r="74" spans="1:26" ht="14.25" customHeight="1">
      <c r="A74" s="21"/>
      <c r="B74" s="21"/>
      <c r="C74" s="21"/>
      <c r="D74" s="21"/>
      <c r="E74" s="21"/>
      <c r="F74" s="21"/>
      <c r="G74" s="21" t="s">
        <v>94</v>
      </c>
      <c r="H74" s="21">
        <f>(N4+N5-2)*(N6-1)/(N4+N5-N6)</f>
        <v>3.1333333333333333</v>
      </c>
      <c r="I74" s="21">
        <f>N6-1</f>
        <v>3</v>
      </c>
      <c r="J74" s="21">
        <f>N4+N5-N6</f>
        <v>45</v>
      </c>
      <c r="K74" s="21"/>
      <c r="L74" s="21"/>
      <c r="M74" s="21"/>
      <c r="N74" s="21"/>
      <c r="O74" s="21"/>
      <c r="P74" s="21"/>
      <c r="Q74" s="21"/>
      <c r="R74" s="21"/>
      <c r="S74" s="21"/>
      <c r="T74" s="21"/>
      <c r="U74" s="21"/>
      <c r="V74" s="21"/>
      <c r="W74" s="21"/>
      <c r="X74" s="21"/>
      <c r="Y74" s="21"/>
      <c r="Z74" s="21"/>
    </row>
    <row r="75" spans="1:26" ht="14.25" customHeight="1">
      <c r="A75" s="21"/>
      <c r="B75" s="21"/>
      <c r="C75" s="21"/>
      <c r="D75" s="21"/>
      <c r="E75" s="21"/>
      <c r="F75" s="21"/>
      <c r="G75" s="21" t="s">
        <v>95</v>
      </c>
      <c r="H75" s="21">
        <f>FINV(0.05,I74,J74)</f>
        <v>2.8115435063326726</v>
      </c>
      <c r="I75" s="56">
        <f>H74*H75</f>
        <v>8.80950298650904</v>
      </c>
      <c r="J75" s="21"/>
      <c r="K75" s="21"/>
      <c r="L75" s="21"/>
      <c r="M75" s="21"/>
      <c r="N75" s="21"/>
      <c r="O75" s="21"/>
      <c r="P75" s="21"/>
      <c r="Q75" s="21"/>
      <c r="R75" s="21"/>
      <c r="S75" s="21"/>
      <c r="T75" s="21"/>
      <c r="U75" s="21"/>
      <c r="V75" s="21"/>
      <c r="W75" s="21"/>
      <c r="X75" s="21"/>
      <c r="Y75" s="21"/>
      <c r="Z75" s="21"/>
    </row>
    <row r="76" spans="1:26" ht="14.25" customHeight="1">
      <c r="A76" s="21"/>
      <c r="B76" s="21"/>
      <c r="C76" s="21"/>
      <c r="D76" s="21"/>
      <c r="E76" s="21"/>
      <c r="F76" s="21"/>
      <c r="G76" s="23" t="s">
        <v>96</v>
      </c>
      <c r="H76" s="23"/>
      <c r="I76" s="23" t="s">
        <v>97</v>
      </c>
      <c r="J76" s="21"/>
      <c r="K76" s="21"/>
      <c r="L76" s="21"/>
      <c r="M76" s="21"/>
      <c r="N76" s="21"/>
      <c r="O76" s="21"/>
      <c r="P76" s="21"/>
      <c r="Q76" s="21"/>
      <c r="R76" s="21"/>
      <c r="S76" s="21"/>
      <c r="T76" s="21"/>
      <c r="U76" s="21"/>
      <c r="V76" s="21"/>
      <c r="W76" s="21"/>
      <c r="X76" s="21"/>
      <c r="Y76" s="21"/>
      <c r="Z76" s="21"/>
    </row>
    <row r="77" spans="1:26" ht="14.25" customHeight="1">
      <c r="A77" s="21"/>
      <c r="B77" s="21"/>
      <c r="C77" s="21"/>
      <c r="D77" s="21"/>
      <c r="E77" s="21"/>
      <c r="F77" s="21"/>
      <c r="G77" s="21" t="str">
        <f>IF(O72&gt;I75,"Tolak H0","Tak Tolak H0")</f>
        <v>Tak Tolak H0</v>
      </c>
      <c r="H77" s="21"/>
      <c r="I77" s="21"/>
      <c r="J77" s="21"/>
      <c r="K77" s="21"/>
      <c r="L77" s="21"/>
      <c r="M77" s="21"/>
      <c r="N77" s="21"/>
      <c r="O77" s="21"/>
      <c r="P77" s="21"/>
      <c r="Q77" s="21"/>
      <c r="R77" s="21"/>
      <c r="S77" s="21"/>
      <c r="T77" s="21"/>
      <c r="U77" s="21"/>
      <c r="V77" s="21"/>
      <c r="W77" s="21"/>
      <c r="X77" s="21"/>
      <c r="Y77" s="21"/>
      <c r="Z77" s="21"/>
    </row>
    <row r="78" spans="1:26" ht="14.25" customHeight="1">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spans="1:26" ht="14.25" customHeight="1">
      <c r="A79" s="23"/>
      <c r="B79" s="36" t="s">
        <v>98</v>
      </c>
      <c r="C79" s="23"/>
      <c r="D79" s="23"/>
      <c r="E79" s="23"/>
      <c r="F79" s="23"/>
      <c r="G79" s="23"/>
      <c r="H79" s="23"/>
      <c r="I79" s="23"/>
      <c r="J79" s="23"/>
      <c r="K79" s="23"/>
      <c r="L79" s="23"/>
      <c r="M79" s="23"/>
      <c r="N79" s="23"/>
      <c r="O79" s="23"/>
      <c r="P79" s="23"/>
      <c r="Q79" s="23"/>
      <c r="R79" s="23"/>
      <c r="S79" s="23"/>
      <c r="T79" s="23"/>
      <c r="U79" s="23"/>
      <c r="V79" s="23"/>
      <c r="W79" s="23"/>
      <c r="X79" s="23"/>
      <c r="Y79" s="23"/>
      <c r="Z79" s="23"/>
    </row>
    <row r="80" spans="1:26" ht="14.25" customHeight="1">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spans="1:26" ht="14.25" customHeight="1">
      <c r="A81" s="21"/>
      <c r="B81" s="21" t="s">
        <v>87</v>
      </c>
      <c r="C81" s="21"/>
      <c r="D81" s="21"/>
      <c r="E81" s="21"/>
      <c r="F81" s="21"/>
      <c r="G81" s="21"/>
      <c r="H81" s="21"/>
      <c r="I81" s="21"/>
      <c r="J81" s="21"/>
      <c r="K81" s="21"/>
      <c r="L81" s="21"/>
      <c r="M81" s="21"/>
      <c r="N81" s="21"/>
      <c r="O81" s="21"/>
      <c r="P81" s="21"/>
      <c r="Q81" s="21"/>
      <c r="R81" s="21"/>
      <c r="S81" s="21"/>
      <c r="T81" s="21"/>
      <c r="U81" s="21"/>
      <c r="V81" s="21"/>
      <c r="W81" s="21"/>
      <c r="X81" s="21"/>
      <c r="Y81" s="21"/>
      <c r="Z81" s="21"/>
    </row>
    <row r="82" spans="1:26" ht="14.25" customHeight="1">
      <c r="A82" s="21"/>
      <c r="B82" s="24">
        <v>1</v>
      </c>
      <c r="C82" s="24">
        <v>1</v>
      </c>
      <c r="D82" s="24">
        <v>1</v>
      </c>
      <c r="E82" s="37">
        <v>1</v>
      </c>
      <c r="F82" s="45">
        <f t="shared" ref="F82:F85" si="9">B67</f>
        <v>3.8175675675675684</v>
      </c>
      <c r="G82" s="55">
        <f>N57</f>
        <v>0.11036036036036036</v>
      </c>
      <c r="H82" s="38">
        <f t="array" ref="H82:K82">MMULT(B82:E82,H35:K38)</f>
        <v>30.801035077630814</v>
      </c>
      <c r="I82" s="57">
        <v>31.36036036036036</v>
      </c>
      <c r="J82" s="57">
        <v>28.589994249568718</v>
      </c>
      <c r="K82" s="58">
        <v>14.062695242683741</v>
      </c>
      <c r="L82" s="59">
        <v>1</v>
      </c>
      <c r="M82" s="37">
        <f t="shared" ref="M82:P82" si="10">B82</f>
        <v>1</v>
      </c>
      <c r="N82" s="52">
        <f t="shared" si="10"/>
        <v>1</v>
      </c>
      <c r="O82" s="52">
        <f t="shared" si="10"/>
        <v>1</v>
      </c>
      <c r="P82" s="52">
        <f t="shared" si="10"/>
        <v>1</v>
      </c>
      <c r="Q82" s="45">
        <v>3.8175675675675684</v>
      </c>
      <c r="R82" s="21"/>
      <c r="S82" s="21"/>
      <c r="T82" s="21"/>
      <c r="U82" s="21"/>
      <c r="V82" s="21"/>
      <c r="W82" s="21"/>
      <c r="X82" s="21"/>
      <c r="Y82" s="21"/>
      <c r="Z82" s="21"/>
    </row>
    <row r="83" spans="1:26" ht="14.25" customHeight="1">
      <c r="A83" s="21"/>
      <c r="B83" s="21"/>
      <c r="C83" s="21"/>
      <c r="D83" s="21"/>
      <c r="E83" s="21"/>
      <c r="F83" s="47">
        <f t="shared" si="9"/>
        <v>4.1531531531531529</v>
      </c>
      <c r="G83" s="21"/>
      <c r="H83" s="21"/>
      <c r="I83" s="21"/>
      <c r="J83" s="21"/>
      <c r="K83" s="21"/>
      <c r="L83" s="60">
        <v>1</v>
      </c>
      <c r="M83" s="21"/>
      <c r="N83" s="21"/>
      <c r="O83" s="21"/>
      <c r="P83" s="21"/>
      <c r="Q83" s="47">
        <v>4.1531531531531529</v>
      </c>
      <c r="R83" s="21"/>
      <c r="S83" s="21"/>
      <c r="T83" s="21"/>
      <c r="U83" s="21"/>
      <c r="V83" s="21"/>
      <c r="W83" s="21"/>
      <c r="X83" s="21"/>
      <c r="Y83" s="21"/>
      <c r="Z83" s="21"/>
    </row>
    <row r="84" spans="1:26" ht="14.25" customHeight="1">
      <c r="A84" s="21"/>
      <c r="B84" s="21"/>
      <c r="C84" s="21"/>
      <c r="D84" s="21"/>
      <c r="E84" s="21"/>
      <c r="F84" s="47">
        <f t="shared" si="9"/>
        <v>3.013513513513514</v>
      </c>
      <c r="G84" s="21"/>
      <c r="H84" s="21"/>
      <c r="I84" s="21"/>
      <c r="J84" s="21"/>
      <c r="K84" s="21"/>
      <c r="L84" s="60">
        <v>1</v>
      </c>
      <c r="M84" s="21"/>
      <c r="N84" s="21"/>
      <c r="O84" s="21"/>
      <c r="P84" s="21"/>
      <c r="Q84" s="47">
        <v>3.013513513513514</v>
      </c>
      <c r="R84" s="21"/>
      <c r="S84" s="21"/>
      <c r="T84" s="21"/>
      <c r="U84" s="21"/>
      <c r="V84" s="21"/>
      <c r="W84" s="21"/>
      <c r="X84" s="21"/>
      <c r="Y84" s="21"/>
      <c r="Z84" s="21"/>
    </row>
    <row r="85" spans="1:26" ht="14.25" customHeight="1">
      <c r="A85" s="21"/>
      <c r="B85" s="21"/>
      <c r="C85" s="21"/>
      <c r="D85" s="21"/>
      <c r="E85" s="21"/>
      <c r="F85" s="49">
        <f t="shared" si="9"/>
        <v>3.2229729729729728</v>
      </c>
      <c r="G85" s="21"/>
      <c r="H85" s="21"/>
      <c r="I85" s="21"/>
      <c r="J85" s="21"/>
      <c r="K85" s="21"/>
      <c r="L85" s="61">
        <v>1</v>
      </c>
      <c r="M85" s="21"/>
      <c r="N85" s="21"/>
      <c r="O85" s="21"/>
      <c r="P85" s="21"/>
      <c r="Q85" s="49">
        <v>3.2229729729729728</v>
      </c>
      <c r="R85" s="21"/>
      <c r="S85" s="21"/>
      <c r="T85" s="21"/>
      <c r="U85" s="21"/>
      <c r="V85" s="21"/>
      <c r="W85" s="21"/>
      <c r="X85" s="21"/>
      <c r="Y85" s="21"/>
      <c r="Z85" s="21"/>
    </row>
    <row r="86" spans="1:26" ht="14.25" customHeight="1">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spans="1:26" ht="14.25" customHeight="1">
      <c r="A87" s="21"/>
      <c r="B87" s="21"/>
      <c r="C87" s="21"/>
      <c r="D87" s="21"/>
      <c r="E87" s="21"/>
      <c r="F87" s="21">
        <f t="array" ref="F87">MMULT(B82:E82,F82:F85)</f>
        <v>14.207207207207208</v>
      </c>
      <c r="G87" s="55">
        <f t="array" ref="G87">G82*MMULT(H82:K82,L82:L85)</f>
        <v>11.567320183743103</v>
      </c>
      <c r="H87" s="21">
        <f t="array" ref="H87">MMULT(M82:P82,Q82:Q85)</f>
        <v>14.207207207207208</v>
      </c>
      <c r="I87" s="21"/>
      <c r="J87" s="21"/>
      <c r="K87" s="21"/>
      <c r="L87" s="21"/>
      <c r="M87" s="21"/>
      <c r="N87" s="21"/>
      <c r="O87" s="21"/>
      <c r="P87" s="21"/>
      <c r="Q87" s="21"/>
      <c r="R87" s="21"/>
      <c r="S87" s="21"/>
      <c r="T87" s="21"/>
      <c r="U87" s="21"/>
      <c r="V87" s="21"/>
      <c r="W87" s="21"/>
      <c r="X87" s="21"/>
      <c r="Y87" s="21"/>
      <c r="Z87" s="21"/>
    </row>
    <row r="88" spans="1:26" ht="14.25" customHeight="1">
      <c r="A88" s="21"/>
      <c r="B88" s="21"/>
      <c r="C88" s="21"/>
      <c r="D88" s="21"/>
      <c r="E88" s="21"/>
      <c r="F88" s="21"/>
      <c r="G88" s="21">
        <f>1/G87</f>
        <v>8.645044695878791E-2</v>
      </c>
      <c r="H88" s="21"/>
      <c r="I88" s="21"/>
      <c r="J88" s="21"/>
      <c r="K88" s="21"/>
      <c r="L88" s="21"/>
      <c r="M88" s="21"/>
      <c r="N88" s="21"/>
      <c r="O88" s="21"/>
      <c r="P88" s="21"/>
      <c r="Q88" s="21"/>
      <c r="R88" s="21"/>
      <c r="S88" s="21"/>
      <c r="T88" s="21"/>
      <c r="U88" s="21"/>
      <c r="V88" s="21"/>
      <c r="W88" s="21"/>
      <c r="X88" s="21"/>
      <c r="Y88" s="21"/>
      <c r="Z88" s="21"/>
    </row>
    <row r="89" spans="1:26" ht="14.25" customHeight="1">
      <c r="A89" s="21"/>
      <c r="B89" s="21"/>
      <c r="C89" s="21"/>
      <c r="D89" s="21"/>
      <c r="E89" s="21"/>
      <c r="F89" s="23" t="s">
        <v>87</v>
      </c>
      <c r="G89" s="21">
        <f>F87*G88*H87</f>
        <v>17.449567697814423</v>
      </c>
      <c r="H89" s="21"/>
      <c r="I89" s="21"/>
      <c r="J89" s="21"/>
      <c r="K89" s="21"/>
      <c r="L89" s="21"/>
      <c r="M89" s="21"/>
      <c r="N89" s="21"/>
      <c r="O89" s="21"/>
      <c r="P89" s="21"/>
      <c r="Q89" s="21"/>
      <c r="R89" s="21"/>
      <c r="S89" s="21"/>
      <c r="T89" s="21"/>
      <c r="U89" s="21"/>
      <c r="V89" s="21"/>
      <c r="W89" s="21"/>
      <c r="X89" s="21"/>
      <c r="Y89" s="21"/>
      <c r="Z89" s="21"/>
    </row>
    <row r="90" spans="1:26" ht="14.25" customHeight="1">
      <c r="A90" s="21"/>
      <c r="B90" s="23" t="s">
        <v>91</v>
      </c>
      <c r="C90" s="23"/>
      <c r="D90" s="21" t="s">
        <v>92</v>
      </c>
      <c r="E90" s="21" t="s">
        <v>93</v>
      </c>
      <c r="F90" s="21"/>
      <c r="G90" s="21"/>
      <c r="H90" s="21"/>
      <c r="I90" s="21"/>
      <c r="J90" s="21"/>
      <c r="K90" s="21"/>
      <c r="L90" s="21"/>
      <c r="M90" s="21"/>
      <c r="O90" s="21"/>
      <c r="P90" s="21"/>
      <c r="Q90" s="21"/>
      <c r="R90" s="21"/>
      <c r="S90" s="21"/>
      <c r="T90" s="21"/>
      <c r="U90" s="21"/>
      <c r="V90" s="21"/>
      <c r="W90" s="21"/>
      <c r="X90" s="21"/>
      <c r="Y90" s="21"/>
      <c r="Z90" s="21"/>
    </row>
    <row r="91" spans="1:26" ht="14.25" customHeight="1">
      <c r="A91" s="21"/>
      <c r="B91" s="21" t="s">
        <v>97</v>
      </c>
      <c r="C91" s="62" t="s">
        <v>99</v>
      </c>
      <c r="D91" s="21">
        <v>1</v>
      </c>
      <c r="E91" s="21">
        <f>N4+N5-2</f>
        <v>47</v>
      </c>
      <c r="F91" s="21"/>
      <c r="G91" s="21"/>
      <c r="H91" s="21"/>
      <c r="I91" s="21"/>
      <c r="J91" s="21"/>
      <c r="K91" s="21"/>
      <c r="L91" s="21"/>
      <c r="M91" s="21"/>
      <c r="N91" s="21"/>
      <c r="O91" s="21"/>
      <c r="P91" s="21"/>
      <c r="Q91" s="21"/>
      <c r="R91" s="21"/>
      <c r="S91" s="21"/>
      <c r="T91" s="21"/>
      <c r="U91" s="21"/>
      <c r="V91" s="21"/>
      <c r="W91" s="21"/>
      <c r="X91" s="21"/>
      <c r="Y91" s="21"/>
      <c r="Z91" s="21"/>
    </row>
    <row r="92" spans="1:26" ht="14.25" customHeight="1">
      <c r="A92" s="21"/>
      <c r="B92" s="21" t="s">
        <v>95</v>
      </c>
      <c r="C92" s="21">
        <f t="array" ref="C92">FINV(0.05,D91,E91)</f>
        <v>4.0470998945817049</v>
      </c>
      <c r="D92" s="21"/>
      <c r="E92" s="21"/>
      <c r="F92" s="21"/>
      <c r="G92" s="21"/>
      <c r="H92" s="21"/>
      <c r="I92" s="21"/>
      <c r="J92" s="21"/>
      <c r="K92" s="21"/>
      <c r="L92" s="21"/>
      <c r="M92" s="21"/>
      <c r="N92" s="21"/>
      <c r="O92" s="21"/>
      <c r="P92" s="21"/>
      <c r="Q92" s="21"/>
      <c r="R92" s="21"/>
      <c r="S92" s="21"/>
      <c r="T92" s="21"/>
      <c r="U92" s="21"/>
      <c r="V92" s="21"/>
      <c r="W92" s="21"/>
      <c r="X92" s="21"/>
      <c r="Y92" s="21"/>
      <c r="Z92" s="21"/>
    </row>
    <row r="93" spans="1:26" ht="14.25" customHeight="1">
      <c r="A93" s="21"/>
      <c r="B93" s="23" t="s">
        <v>96</v>
      </c>
      <c r="C93" s="23"/>
      <c r="D93" s="21"/>
      <c r="E93" s="21"/>
      <c r="F93" s="21"/>
      <c r="G93" s="21"/>
      <c r="H93" s="21"/>
      <c r="I93" s="21"/>
      <c r="J93" s="21"/>
      <c r="K93" s="21"/>
      <c r="L93" s="21"/>
      <c r="M93" s="21"/>
      <c r="N93" s="21"/>
      <c r="O93" s="21"/>
      <c r="P93" s="21"/>
      <c r="Q93" s="21"/>
      <c r="R93" s="21"/>
      <c r="S93" s="21"/>
      <c r="T93" s="21"/>
      <c r="U93" s="21"/>
      <c r="V93" s="21"/>
      <c r="W93" s="21"/>
      <c r="X93" s="21"/>
      <c r="Y93" s="21"/>
      <c r="Z93" s="21"/>
    </row>
    <row r="94" spans="1:26" ht="14.25" customHeight="1">
      <c r="A94" s="21"/>
      <c r="B94" s="21" t="str">
        <f>IF(G89&gt;C92,"Tolak H0","Tak Tolak H0")</f>
        <v>Tolak H0</v>
      </c>
      <c r="C94" s="21"/>
      <c r="D94" s="21"/>
      <c r="E94" s="21"/>
      <c r="F94" s="21"/>
      <c r="G94" s="21"/>
      <c r="H94" s="21"/>
      <c r="I94" s="21"/>
      <c r="J94" s="21"/>
      <c r="K94" s="21"/>
      <c r="L94" s="21"/>
      <c r="M94" s="21"/>
      <c r="N94" s="21"/>
      <c r="O94" s="21"/>
      <c r="P94" s="21"/>
      <c r="Q94" s="21"/>
      <c r="R94" s="21"/>
      <c r="S94" s="21"/>
      <c r="T94" s="21"/>
      <c r="U94" s="21"/>
      <c r="V94" s="21"/>
      <c r="W94" s="21"/>
      <c r="X94" s="21"/>
      <c r="Y94" s="21"/>
      <c r="Z94" s="21"/>
    </row>
    <row r="95" spans="1:26" ht="14.25" customHeight="1">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spans="1:26" ht="14.25" customHeight="1">
      <c r="A96" s="23"/>
      <c r="B96" s="36" t="s">
        <v>100</v>
      </c>
      <c r="C96" s="23"/>
      <c r="D96" s="23"/>
      <c r="E96" s="23"/>
      <c r="F96" s="23"/>
      <c r="G96" s="23"/>
      <c r="H96" s="23"/>
      <c r="I96" s="23"/>
      <c r="J96" s="23"/>
      <c r="K96" s="23"/>
      <c r="L96" s="23"/>
      <c r="M96" s="23"/>
      <c r="N96" s="23"/>
      <c r="O96" s="23"/>
      <c r="P96" s="23"/>
      <c r="Q96" s="23"/>
      <c r="R96" s="23"/>
      <c r="S96" s="23"/>
      <c r="T96" s="23"/>
      <c r="U96" s="23"/>
      <c r="V96" s="23"/>
      <c r="W96" s="23"/>
      <c r="X96" s="23"/>
      <c r="Y96" s="23"/>
      <c r="Z96" s="23"/>
    </row>
    <row r="97" spans="1:26" ht="14.25" customHeight="1">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spans="1:26" ht="14.25" customHeight="1">
      <c r="A98" s="21"/>
      <c r="B98" s="50" t="s">
        <v>88</v>
      </c>
      <c r="C98" s="51"/>
      <c r="D98" s="51"/>
      <c r="E98" s="51"/>
      <c r="F98" s="21"/>
      <c r="G98" s="23" t="s">
        <v>101</v>
      </c>
      <c r="H98" s="24">
        <f t="shared" ref="H98:K98" si="11">AVERAGE(B3:B51)</f>
        <v>11.63265306122449</v>
      </c>
      <c r="I98" s="21">
        <f t="shared" si="11"/>
        <v>8.4693877551020407</v>
      </c>
      <c r="J98" s="21">
        <f t="shared" si="11"/>
        <v>10.775510204081632</v>
      </c>
      <c r="K98" s="21">
        <f t="shared" si="11"/>
        <v>7.1836734693877551</v>
      </c>
      <c r="L98" s="21"/>
      <c r="M98" s="23" t="s">
        <v>102</v>
      </c>
      <c r="N98" s="24">
        <f>_xlfn.VAR.S(B3:B51)</f>
        <v>13.778911564625844</v>
      </c>
      <c r="O98" s="24">
        <f>N99</f>
        <v>11.801020408163263</v>
      </c>
      <c r="P98" s="24">
        <f>N100</f>
        <v>9.1866496598639422</v>
      </c>
      <c r="Q98" s="24">
        <f>N101</f>
        <v>5.6313775510204076</v>
      </c>
      <c r="R98" s="21"/>
      <c r="S98" s="21"/>
      <c r="T98" s="21"/>
      <c r="U98" s="21"/>
      <c r="V98" s="21"/>
      <c r="W98" s="21"/>
      <c r="X98" s="21"/>
      <c r="Y98" s="21"/>
      <c r="Z98" s="21"/>
    </row>
    <row r="99" spans="1:26" ht="14.25" customHeight="1">
      <c r="A99" s="21"/>
      <c r="B99" s="24">
        <v>-1</v>
      </c>
      <c r="C99" s="24">
        <v>1</v>
      </c>
      <c r="D99" s="24">
        <v>0</v>
      </c>
      <c r="E99" s="24">
        <v>0</v>
      </c>
      <c r="F99" s="21"/>
      <c r="G99" s="21"/>
      <c r="H99" s="24">
        <f>I98</f>
        <v>8.4693877551020407</v>
      </c>
      <c r="I99" s="21"/>
      <c r="J99" s="21"/>
      <c r="K99" s="21"/>
      <c r="L99" s="21"/>
      <c r="M99" s="21"/>
      <c r="N99" s="24">
        <f>_xlfn.COVARIANCE.S(B3:B51,C3:C51)</f>
        <v>11.801020408163263</v>
      </c>
      <c r="O99" s="24">
        <f>_xlfn.VAR.S(C3:C51)</f>
        <v>16.004251700680271</v>
      </c>
      <c r="P99" s="24">
        <f>O100</f>
        <v>9.2534013605442151</v>
      </c>
      <c r="Q99" s="24">
        <f>O101</f>
        <v>4.7869897959183678</v>
      </c>
      <c r="R99" s="21"/>
      <c r="S99" s="21"/>
      <c r="T99" s="21"/>
      <c r="U99" s="21"/>
      <c r="V99" s="21"/>
      <c r="W99" s="21"/>
      <c r="X99" s="21"/>
      <c r="Y99" s="21"/>
      <c r="Z99" s="21"/>
    </row>
    <row r="100" spans="1:26" ht="14.25" customHeight="1">
      <c r="A100" s="21"/>
      <c r="B100" s="24">
        <v>0</v>
      </c>
      <c r="C100" s="24">
        <v>-1</v>
      </c>
      <c r="D100" s="24">
        <v>1</v>
      </c>
      <c r="E100" s="24">
        <v>0</v>
      </c>
      <c r="F100" s="21"/>
      <c r="G100" s="21"/>
      <c r="H100" s="24">
        <f>J98</f>
        <v>10.775510204081632</v>
      </c>
      <c r="I100" s="21"/>
      <c r="J100" s="21"/>
      <c r="K100" s="21"/>
      <c r="L100" s="21"/>
      <c r="M100" s="21"/>
      <c r="N100" s="24">
        <f>_xlfn.COVARIANCE.S(B3:B51,D3:D51)</f>
        <v>9.1866496598639422</v>
      </c>
      <c r="O100" s="24">
        <f>_xlfn.COVARIANCE.S(C3:C51,D3:D51)</f>
        <v>9.2534013605442151</v>
      </c>
      <c r="P100" s="24">
        <f>_xlfn.VAR.S(D3:D51)</f>
        <v>13.219387755102048</v>
      </c>
      <c r="Q100" s="24">
        <f>P101</f>
        <v>4.4170918367346923</v>
      </c>
      <c r="R100" s="21"/>
      <c r="S100" s="21"/>
      <c r="T100" s="21"/>
      <c r="U100" s="21"/>
      <c r="V100" s="21"/>
      <c r="W100" s="21"/>
      <c r="X100" s="21"/>
      <c r="Y100" s="21"/>
      <c r="Z100" s="21"/>
    </row>
    <row r="101" spans="1:26" ht="14.25" customHeight="1">
      <c r="A101" s="21"/>
      <c r="B101" s="24">
        <v>0</v>
      </c>
      <c r="C101" s="24">
        <v>0</v>
      </c>
      <c r="D101" s="24">
        <v>-1</v>
      </c>
      <c r="E101" s="24">
        <v>1</v>
      </c>
      <c r="F101" s="21"/>
      <c r="G101" s="21"/>
      <c r="H101" s="24">
        <f>K98</f>
        <v>7.1836734693877551</v>
      </c>
      <c r="I101" s="21"/>
      <c r="J101" s="21"/>
      <c r="K101" s="21"/>
      <c r="L101" s="21"/>
      <c r="M101" s="21"/>
      <c r="N101" s="24">
        <f>_xlfn.COVARIANCE.S(B3:B51,E3:E51)</f>
        <v>5.6313775510204076</v>
      </c>
      <c r="O101" s="24">
        <f>_xlfn.COVARIANCE.S(C3:C51,E3:E51)</f>
        <v>4.7869897959183678</v>
      </c>
      <c r="P101" s="24">
        <f>_xlfn.COVARIANCE.S(D3:D51,E3:E51)</f>
        <v>4.4170918367346923</v>
      </c>
      <c r="Q101" s="24">
        <f>_xlfn.VAR.S(E3:E51)</f>
        <v>7.6530612244897993</v>
      </c>
      <c r="R101" s="21"/>
      <c r="S101" s="21"/>
      <c r="T101" s="21"/>
      <c r="U101" s="21"/>
      <c r="V101" s="21"/>
      <c r="W101" s="21"/>
      <c r="X101" s="21"/>
      <c r="Y101" s="21"/>
      <c r="Z101" s="21"/>
    </row>
    <row r="102" spans="1:26" ht="14.25" customHeight="1">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spans="1:26" ht="14.25" customHeight="1">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spans="1:26" ht="14.25" customHeight="1">
      <c r="A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spans="1:26" ht="14.25" customHeight="1">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spans="1:26" ht="14.25" customHeight="1">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spans="1:26" ht="14.25" customHeight="1">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spans="1:26" ht="14.25" customHeight="1">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spans="1:26" ht="14.25" customHeight="1">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spans="1:26" ht="14.25" customHeight="1">
      <c r="A110" s="21"/>
      <c r="B110" s="21" t="s">
        <v>103</v>
      </c>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spans="1:26" ht="14.25" customHeight="1">
      <c r="A111" s="21"/>
      <c r="B111" s="21">
        <f>(N4+N5)</f>
        <v>49</v>
      </c>
      <c r="C111" s="24">
        <f t="shared" ref="C111:F111" si="12">H98</f>
        <v>11.63265306122449</v>
      </c>
      <c r="D111" s="24">
        <f t="shared" si="12"/>
        <v>8.4693877551020407</v>
      </c>
      <c r="E111" s="24">
        <f t="shared" si="12"/>
        <v>10.775510204081632</v>
      </c>
      <c r="F111" s="24">
        <f t="shared" si="12"/>
        <v>7.1836734693877551</v>
      </c>
      <c r="G111" s="24">
        <v>-1</v>
      </c>
      <c r="H111" s="24">
        <v>0</v>
      </c>
      <c r="I111" s="24">
        <v>0</v>
      </c>
      <c r="J111" s="55">
        <f t="array" ref="J111:M113">MMULT(B99:E101,N98:Q101)</f>
        <v>-1.9778911564625812</v>
      </c>
      <c r="K111" s="55">
        <v>4.2032312925170086</v>
      </c>
      <c r="L111" s="55">
        <v>6.6751700680272918E-2</v>
      </c>
      <c r="M111" s="55">
        <v>-0.84438775510203978</v>
      </c>
      <c r="N111" s="55">
        <v>-1</v>
      </c>
      <c r="O111" s="55">
        <v>0</v>
      </c>
      <c r="P111" s="55">
        <v>0</v>
      </c>
      <c r="Q111" s="24">
        <v>-1</v>
      </c>
      <c r="R111" s="24">
        <v>1</v>
      </c>
      <c r="S111" s="24">
        <v>0</v>
      </c>
      <c r="T111" s="37">
        <v>0</v>
      </c>
      <c r="U111" s="24">
        <f t="shared" ref="U111:U114" si="13">H98</f>
        <v>11.63265306122449</v>
      </c>
      <c r="V111" s="21"/>
      <c r="W111" s="21"/>
      <c r="X111" s="21"/>
      <c r="Y111" s="21"/>
      <c r="Z111" s="21"/>
    </row>
    <row r="112" spans="1:26" ht="14.25" customHeight="1">
      <c r="A112" s="21"/>
      <c r="B112" s="21"/>
      <c r="C112" s="21"/>
      <c r="D112" s="21"/>
      <c r="E112" s="21"/>
      <c r="F112" s="21"/>
      <c r="G112" s="24">
        <v>1</v>
      </c>
      <c r="H112" s="24">
        <v>-1</v>
      </c>
      <c r="I112" s="24">
        <v>0</v>
      </c>
      <c r="J112" s="55">
        <v>-2.6143707482993204</v>
      </c>
      <c r="K112" s="55">
        <v>-6.750850340136056</v>
      </c>
      <c r="L112" s="55">
        <v>3.9659863945578326</v>
      </c>
      <c r="M112" s="55">
        <v>-0.36989795918367552</v>
      </c>
      <c r="N112" s="55">
        <v>1</v>
      </c>
      <c r="O112" s="55">
        <v>-1</v>
      </c>
      <c r="P112" s="55">
        <v>0</v>
      </c>
      <c r="Q112" s="24">
        <v>0</v>
      </c>
      <c r="R112" s="24">
        <v>-1</v>
      </c>
      <c r="S112" s="24">
        <v>1</v>
      </c>
      <c r="T112" s="37">
        <v>0</v>
      </c>
      <c r="U112" s="24">
        <f t="shared" si="13"/>
        <v>8.4693877551020407</v>
      </c>
      <c r="V112" s="21"/>
      <c r="W112" s="21"/>
      <c r="X112" s="21"/>
      <c r="Y112" s="21"/>
      <c r="Z112" s="21"/>
    </row>
    <row r="113" spans="1:26" ht="14.25" customHeight="1">
      <c r="A113" s="21"/>
      <c r="B113" s="21"/>
      <c r="C113" s="21"/>
      <c r="D113" s="21"/>
      <c r="E113" s="21"/>
      <c r="F113" s="21"/>
      <c r="G113" s="24">
        <v>0</v>
      </c>
      <c r="H113" s="24">
        <v>1</v>
      </c>
      <c r="I113" s="24">
        <v>-1</v>
      </c>
      <c r="J113" s="55">
        <v>-3.5552721088435346</v>
      </c>
      <c r="K113" s="55">
        <v>-4.4664115646258473</v>
      </c>
      <c r="L113" s="55">
        <v>-8.8022959183673564</v>
      </c>
      <c r="M113" s="55">
        <v>3.235969387755107</v>
      </c>
      <c r="N113" s="55">
        <v>0</v>
      </c>
      <c r="O113" s="55">
        <v>1</v>
      </c>
      <c r="P113" s="55">
        <v>-1</v>
      </c>
      <c r="Q113" s="24">
        <v>0</v>
      </c>
      <c r="R113" s="24">
        <v>0</v>
      </c>
      <c r="S113" s="24">
        <v>-1</v>
      </c>
      <c r="T113" s="37">
        <v>1</v>
      </c>
      <c r="U113" s="24">
        <f t="shared" si="13"/>
        <v>10.775510204081632</v>
      </c>
      <c r="V113" s="21"/>
      <c r="W113" s="21"/>
      <c r="X113" s="21"/>
      <c r="Y113" s="21"/>
      <c r="Z113" s="21"/>
    </row>
    <row r="114" spans="1:26" ht="14.25" customHeight="1">
      <c r="A114" s="21"/>
      <c r="B114" s="21"/>
      <c r="C114" s="21"/>
      <c r="D114" s="21"/>
      <c r="E114" s="21"/>
      <c r="F114" s="21"/>
      <c r="G114" s="24">
        <v>0</v>
      </c>
      <c r="H114" s="24">
        <v>0</v>
      </c>
      <c r="I114" s="24">
        <v>1</v>
      </c>
      <c r="J114" s="21"/>
      <c r="K114" s="21"/>
      <c r="L114" s="21"/>
      <c r="M114" s="21"/>
      <c r="N114" s="55">
        <v>0</v>
      </c>
      <c r="O114" s="55">
        <v>0</v>
      </c>
      <c r="P114" s="55">
        <v>1</v>
      </c>
      <c r="Q114" s="21"/>
      <c r="R114" s="21"/>
      <c r="S114" s="21"/>
      <c r="T114" s="21"/>
      <c r="U114" s="24">
        <f t="shared" si="13"/>
        <v>7.1836734693877551</v>
      </c>
      <c r="V114" s="21"/>
      <c r="W114" s="21"/>
      <c r="X114" s="21"/>
      <c r="Y114" s="21"/>
      <c r="Z114" s="21"/>
    </row>
    <row r="115" spans="1:26" ht="14.25" customHeight="1">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spans="1:26" ht="14.25" customHeight="1">
      <c r="A116" s="21"/>
      <c r="B116" s="21"/>
      <c r="C116" s="21"/>
      <c r="D116" s="21"/>
      <c r="E116" s="21"/>
      <c r="F116" s="21"/>
      <c r="G116" s="24">
        <f t="array" ref="G116:I116">B111*MMULT(C111:F111,G111:I114)</f>
        <v>-155</v>
      </c>
      <c r="H116" s="24">
        <v>112.99999999999999</v>
      </c>
      <c r="I116" s="24">
        <v>-175.99999999999997</v>
      </c>
      <c r="J116" s="55">
        <f t="array" ref="J116:L118">MINVERSE(MMULT(J111:M113,N111:P114))</f>
        <v>0.25413552305175791</v>
      </c>
      <c r="K116" s="55">
        <v>0.12393296888917965</v>
      </c>
      <c r="L116" s="55">
        <v>6.3872319087086682E-2</v>
      </c>
      <c r="M116" s="24">
        <f t="array" ref="M116:M118">MMULT(Q111:T113,U111:U114)</f>
        <v>-3.1632653061224492</v>
      </c>
      <c r="N116" s="21"/>
      <c r="O116" s="21"/>
      <c r="P116" s="21"/>
      <c r="Q116" s="21"/>
      <c r="R116" s="21"/>
      <c r="S116" s="21"/>
      <c r="T116" s="21"/>
      <c r="U116" s="21"/>
      <c r="V116" s="21"/>
      <c r="W116" s="21"/>
      <c r="X116" s="21"/>
      <c r="Y116" s="21"/>
      <c r="Z116" s="21"/>
    </row>
    <row r="117" spans="1:26" ht="14.25" customHeight="1">
      <c r="A117" s="21"/>
      <c r="B117" s="21"/>
      <c r="C117" s="21"/>
      <c r="D117" s="21"/>
      <c r="E117" s="21"/>
      <c r="F117" s="21"/>
      <c r="G117" s="21"/>
      <c r="H117" s="21"/>
      <c r="I117" s="21"/>
      <c r="J117" s="55">
        <v>0.12393296888917964</v>
      </c>
      <c r="K117" s="55">
        <v>0.16966579036773785</v>
      </c>
      <c r="L117" s="55">
        <v>7.0489513403252976E-2</v>
      </c>
      <c r="M117" s="24">
        <v>2.3061224489795915</v>
      </c>
      <c r="N117" s="21"/>
      <c r="O117" s="21"/>
      <c r="P117" s="21"/>
      <c r="Q117" s="21"/>
      <c r="R117" s="21"/>
      <c r="S117" s="21"/>
      <c r="T117" s="21"/>
      <c r="U117" s="21"/>
      <c r="V117" s="21"/>
      <c r="W117" s="21"/>
      <c r="X117" s="21"/>
      <c r="Y117" s="21"/>
      <c r="Z117" s="21"/>
    </row>
    <row r="118" spans="1:26" ht="14.25" customHeight="1">
      <c r="A118" s="21"/>
      <c r="B118" s="21"/>
      <c r="C118" s="21"/>
      <c r="D118" s="21"/>
      <c r="E118" s="21"/>
      <c r="F118" s="21"/>
      <c r="G118" s="21"/>
      <c r="H118" s="21"/>
      <c r="I118" s="21"/>
      <c r="J118" s="55">
        <v>6.3872319087086682E-2</v>
      </c>
      <c r="K118" s="55">
        <v>7.0489513403252976E-2</v>
      </c>
      <c r="L118" s="55">
        <v>0.11329132010630778</v>
      </c>
      <c r="M118" s="24">
        <v>-3.5918367346938771</v>
      </c>
      <c r="N118" s="21"/>
      <c r="O118" s="21"/>
      <c r="P118" s="21"/>
      <c r="Q118" s="21"/>
      <c r="R118" s="21"/>
      <c r="S118" s="21"/>
      <c r="T118" s="21"/>
      <c r="U118" s="21"/>
      <c r="V118" s="21"/>
      <c r="W118" s="21"/>
      <c r="X118" s="21"/>
      <c r="Y118" s="21"/>
      <c r="Z118" s="21"/>
    </row>
    <row r="119" spans="1:26" ht="14.25" customHeight="1">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spans="1:26" ht="14.25" customHeight="1">
      <c r="A120" s="21"/>
      <c r="B120" s="21"/>
      <c r="C120" s="21"/>
      <c r="D120" s="21"/>
      <c r="E120" s="21"/>
      <c r="F120" s="21"/>
      <c r="G120" s="21"/>
      <c r="H120" s="21"/>
      <c r="I120" s="21" t="s">
        <v>104</v>
      </c>
      <c r="J120" s="24">
        <f t="array" ref="J120">MMULT(MMULT(G116:I116,J116:L118),M116:M118)</f>
        <v>165.73655702475131</v>
      </c>
      <c r="K120" s="21"/>
      <c r="L120" s="21" t="s">
        <v>90</v>
      </c>
      <c r="M120" s="24">
        <f>G124*J120/((N4+N5-1)*F124)</f>
        <v>52.943622382906668</v>
      </c>
      <c r="N120" s="21"/>
      <c r="O120" s="21"/>
      <c r="P120" s="21"/>
      <c r="Q120" s="21"/>
      <c r="R120" s="21"/>
      <c r="S120" s="21"/>
      <c r="T120" s="21"/>
      <c r="U120" s="21"/>
      <c r="V120" s="21"/>
      <c r="W120" s="21"/>
      <c r="X120" s="21"/>
      <c r="Y120" s="21"/>
      <c r="Z120" s="21"/>
    </row>
    <row r="121" spans="1:26" ht="14.25" customHeight="1">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spans="1:26" ht="14.25" customHeight="1">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spans="1:26" ht="14.25" customHeight="1">
      <c r="A123" s="21"/>
      <c r="B123" s="21"/>
      <c r="C123" s="21"/>
      <c r="D123" s="23" t="s">
        <v>91</v>
      </c>
      <c r="E123" s="23"/>
      <c r="F123" s="21" t="s">
        <v>92</v>
      </c>
      <c r="G123" s="21" t="s">
        <v>93</v>
      </c>
      <c r="H123" s="21"/>
      <c r="I123" s="21"/>
      <c r="J123" s="21"/>
      <c r="K123" s="21"/>
      <c r="L123" s="21"/>
      <c r="M123" s="21"/>
      <c r="N123" s="21"/>
      <c r="O123" s="21"/>
      <c r="P123" s="21"/>
      <c r="Q123" s="21"/>
      <c r="R123" s="21"/>
      <c r="S123" s="21"/>
      <c r="T123" s="21"/>
      <c r="U123" s="21"/>
      <c r="V123" s="21"/>
      <c r="W123" s="21"/>
      <c r="X123" s="21"/>
      <c r="Y123" s="21"/>
      <c r="Z123" s="21"/>
    </row>
    <row r="124" spans="1:26" ht="14.25" customHeight="1">
      <c r="A124" s="21"/>
      <c r="B124" s="21"/>
      <c r="C124" s="21"/>
      <c r="D124" s="21" t="s">
        <v>94</v>
      </c>
      <c r="E124" s="21">
        <f>(N4+N5-1)*(N6-1)/(N4+N5-N6+1)</f>
        <v>3.1304347826086958</v>
      </c>
      <c r="F124" s="21">
        <f>N6-1</f>
        <v>3</v>
      </c>
      <c r="G124" s="21">
        <f>N4+N5-N6+1</f>
        <v>46</v>
      </c>
      <c r="H124" s="21"/>
      <c r="I124" s="21"/>
      <c r="J124" s="21"/>
      <c r="K124" s="21"/>
      <c r="L124" s="21"/>
      <c r="M124" s="21"/>
      <c r="N124" s="21"/>
      <c r="O124" s="21"/>
      <c r="P124" s="21"/>
      <c r="Q124" s="21"/>
      <c r="R124" s="21"/>
      <c r="S124" s="21"/>
      <c r="T124" s="21"/>
      <c r="U124" s="21"/>
      <c r="V124" s="21"/>
      <c r="W124" s="21"/>
      <c r="X124" s="21"/>
      <c r="Y124" s="21"/>
      <c r="Z124" s="21"/>
    </row>
    <row r="125" spans="1:26" ht="14.25" customHeight="1">
      <c r="A125" s="21"/>
      <c r="B125" s="21"/>
      <c r="C125" s="21"/>
      <c r="D125" s="21" t="s">
        <v>95</v>
      </c>
      <c r="E125" s="21">
        <f>FINV(0.05,F124,G124)</f>
        <v>2.8068449288062536</v>
      </c>
      <c r="F125" s="56">
        <f>E124*E125</f>
        <v>8.7866449945239253</v>
      </c>
      <c r="G125" s="21"/>
      <c r="H125" s="21"/>
      <c r="I125" s="21"/>
      <c r="J125" s="21"/>
      <c r="K125" s="21"/>
      <c r="L125" s="21"/>
      <c r="M125" s="21"/>
      <c r="N125" s="21"/>
      <c r="O125" s="21"/>
      <c r="P125" s="21"/>
      <c r="Q125" s="21"/>
      <c r="R125" s="21"/>
      <c r="S125" s="21"/>
      <c r="T125" s="21"/>
      <c r="U125" s="21"/>
      <c r="V125" s="21"/>
      <c r="W125" s="21"/>
      <c r="X125" s="21"/>
      <c r="Y125" s="21"/>
      <c r="Z125" s="21"/>
    </row>
    <row r="126" spans="1:26" ht="14.25" customHeight="1">
      <c r="A126" s="21"/>
      <c r="B126" s="21"/>
      <c r="C126" s="21"/>
      <c r="D126" s="23" t="s">
        <v>96</v>
      </c>
      <c r="E126" s="23"/>
      <c r="F126" s="23" t="s">
        <v>97</v>
      </c>
      <c r="G126" s="21"/>
      <c r="H126" s="21"/>
      <c r="I126" s="21"/>
      <c r="J126" s="21"/>
      <c r="K126" s="21"/>
      <c r="L126" s="21"/>
      <c r="M126" s="21"/>
      <c r="N126" s="21"/>
      <c r="O126" s="21"/>
      <c r="P126" s="21"/>
      <c r="Q126" s="21"/>
      <c r="R126" s="21"/>
      <c r="S126" s="21"/>
      <c r="T126" s="21"/>
      <c r="U126" s="21"/>
      <c r="V126" s="21"/>
      <c r="W126" s="21"/>
      <c r="X126" s="21"/>
      <c r="Y126" s="21"/>
      <c r="Z126" s="21"/>
    </row>
    <row r="127" spans="1:26" ht="14.25" customHeight="1">
      <c r="A127" s="21"/>
      <c r="B127" s="21"/>
      <c r="C127" s="21"/>
      <c r="D127" s="21" t="str">
        <f>IF(J120&gt;F125,"Tolak H0","Tak Tolak H0")</f>
        <v>Tolak H0</v>
      </c>
      <c r="E127" s="21"/>
      <c r="F127" s="21"/>
      <c r="G127" s="21"/>
      <c r="H127" s="21"/>
      <c r="I127" s="21"/>
      <c r="J127" s="21"/>
      <c r="K127" s="21"/>
      <c r="L127" s="21"/>
      <c r="M127" s="21"/>
      <c r="N127" s="21"/>
      <c r="O127" s="21"/>
      <c r="P127" s="21"/>
      <c r="Q127" s="21"/>
      <c r="R127" s="21"/>
      <c r="S127" s="21"/>
      <c r="T127" s="21"/>
      <c r="U127" s="21"/>
      <c r="V127" s="21"/>
      <c r="W127" s="21"/>
      <c r="X127" s="21"/>
      <c r="Y127" s="21"/>
      <c r="Z127" s="21"/>
    </row>
    <row r="128" spans="1:26" ht="14.25" customHeight="1">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spans="1:26" ht="14.25" customHeight="1">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spans="1:26" ht="14.25" customHeight="1">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spans="1:26" ht="14.25" customHeight="1">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spans="1:26" ht="14.25" customHeight="1">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spans="1:26" ht="14.25" customHeight="1">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spans="1:26" ht="14.25" customHeight="1">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spans="1:26" ht="14.25" customHeight="1">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spans="1:26" ht="14.25" customHeight="1">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spans="1:26" ht="14.25" customHeight="1">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spans="1:26" ht="14.25" customHeight="1">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spans="1:26" ht="14.25" customHeight="1">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spans="1:26" ht="14.25" customHeight="1">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spans="1:26" ht="14.25" customHeight="1">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spans="1:26" ht="14.25" customHeight="1">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spans="1:26" ht="14.25" customHeight="1">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spans="1:26" ht="14.25" customHeight="1">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spans="1:26" ht="14.25" customHeight="1">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spans="1:26" ht="14.25" customHeight="1">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spans="1:26" ht="14.25" customHeight="1">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spans="1:26" ht="14.25" customHeight="1">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spans="1:26" ht="14.25" customHeight="1">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spans="1:26" ht="14.25" customHeight="1">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spans="1:26" ht="14.25" customHeight="1">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spans="1:26" ht="14.25" customHeight="1">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spans="1:26" ht="14.25" customHeight="1">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spans="1:26" ht="14.25" customHeight="1">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spans="1:26" ht="14.25" customHeight="1">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spans="1:26" ht="14.25" customHeight="1">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spans="1:26" ht="14.25" customHeight="1">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spans="1:26" ht="14.25" customHeight="1">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spans="1:26" ht="14.25" customHeight="1">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spans="1:26" ht="14.25" customHeight="1">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spans="1:26" ht="14.25" customHeight="1">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spans="1:26" ht="14.25" customHeight="1">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spans="1:26" ht="14.25" customHeight="1">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spans="1:26" ht="14.25" customHeight="1">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spans="1:26" ht="14.25" customHeight="1">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spans="1:26" ht="14.25" customHeight="1">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spans="1:26" ht="14.25" customHeight="1">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spans="1:26" ht="14.25" customHeight="1">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spans="1:26" ht="14.25" customHeight="1">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spans="1:26" ht="14.25" customHeight="1">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spans="1:26" ht="14.25" customHeight="1">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spans="1:26" ht="14.25" customHeight="1">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spans="1:26" ht="14.25" customHeight="1">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spans="1:26" ht="14.25" customHeight="1">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spans="1:26" ht="14.25" customHeight="1">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spans="1:26" ht="14.25" customHeight="1">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spans="1:26" ht="14.25" customHeight="1">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spans="1:26" ht="14.25" customHeight="1">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spans="1:26" ht="14.25" customHeight="1">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spans="1:26" ht="14.25" customHeight="1">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spans="1:26" ht="14.25" customHeight="1">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spans="1:26" ht="14.25" customHeight="1">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spans="1:26" ht="14.25" customHeight="1">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spans="1:26" ht="14.25" customHeight="1">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spans="1:26" ht="14.25" customHeight="1">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spans="1:26" ht="14.25" customHeight="1">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spans="1:26" ht="14.25" customHeight="1">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spans="1:26" ht="14.25" customHeight="1">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spans="1:26" ht="14.25" customHeight="1">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spans="1:26" ht="14.25" customHeight="1">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spans="1:26" ht="14.25" customHeight="1">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spans="1:26" ht="14.25" customHeight="1">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spans="1:26" ht="14.25" customHeight="1">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spans="1:26" ht="14.25" customHeight="1">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spans="1:26" ht="14.25" customHeight="1">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spans="1:26" ht="14.25" customHeight="1">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spans="1:26" ht="14.25" customHeight="1">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spans="1:26" ht="14.25" customHeight="1">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spans="1:26" ht="14.25" customHeight="1">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spans="1:26" ht="14.25" customHeight="1">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spans="1:26" ht="14.25" customHeight="1">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spans="1:26" ht="14.25" customHeight="1">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spans="1:26" ht="14.25" customHeight="1">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spans="1:26" ht="14.25" customHeight="1">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spans="1:26" ht="14.25" customHeight="1">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spans="1:26" ht="14.25" customHeight="1">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spans="1:26" ht="14.25" customHeight="1">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spans="1:26" ht="14.25" customHeight="1">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spans="1:26" ht="14.25" customHeight="1">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spans="1:26" ht="14.25" customHeight="1">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spans="1:26" ht="14.25" customHeight="1">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spans="1:26" ht="14.25" customHeight="1">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spans="1:26" ht="14.25" customHeight="1">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spans="1:26" ht="14.25" customHeight="1">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spans="1:26" ht="14.25" customHeight="1">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spans="1:26" ht="14.25" customHeight="1">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spans="1:26" ht="14.25" customHeight="1">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4.25" customHeight="1">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4.25" customHeight="1">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4.25" customHeight="1">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4.25" customHeight="1">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4.25" customHeight="1">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4.25" customHeight="1">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4.25" customHeight="1">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4.25" customHeight="1">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4.25" customHeight="1">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4.25" customHeight="1">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4.25" customHeight="1">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4.25" customHeight="1">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4.25" customHeight="1">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4.25" customHeight="1">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4.25" customHeight="1">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4.25" customHeight="1">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4.25" customHeight="1">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4.25" customHeight="1">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4.25" customHeight="1">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4.25" customHeight="1">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4.25" customHeight="1">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4.25" customHeight="1">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4.25" customHeight="1">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4.25" customHeight="1">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4.25" customHeight="1">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4.25" customHeight="1">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4.25" customHeight="1">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4.25" customHeight="1">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4.25" customHeight="1">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4.25" customHeight="1">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4.25" customHeight="1">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4.25" customHeight="1">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4.25" customHeight="1">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4.25" customHeight="1">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4.25" customHeight="1">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4.25" customHeight="1">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4.25" customHeight="1">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4.25" customHeight="1">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4.25" customHeight="1">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4.25" customHeight="1">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4.25" customHeight="1">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4.25" customHeight="1">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4.25" customHeight="1">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4.25" customHeight="1">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4.25" customHeight="1">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4.25" customHeight="1">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4.25" customHeight="1">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4.25" customHeight="1">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4.25" customHeight="1">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4.25" customHeight="1">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4.25" customHeight="1">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4.25" customHeight="1">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4.25" customHeight="1">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4.25" customHeight="1">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4.25" customHeight="1">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4.25" customHeight="1">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4.25" customHeight="1">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4.25" customHeight="1">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4.25" customHeight="1">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4.25" customHeight="1">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4.25" customHeight="1">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4.25" customHeight="1">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4.25" customHeight="1">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4.25" customHeight="1">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4.25" customHeight="1">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4.25" customHeight="1">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4.25" customHeight="1">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4.25" customHeight="1">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4.25" customHeight="1">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4.25" customHeight="1">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4.25" customHeight="1">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4.25" customHeight="1">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4.25" customHeight="1">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4.25" customHeight="1">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4.25" customHeight="1">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4.25" customHeight="1">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4.25" customHeight="1">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4.25" customHeight="1">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4.25" customHeight="1">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4.25" customHeight="1">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4.25" customHeight="1">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4.25" customHeight="1">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4.25" customHeight="1">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4.25" customHeight="1">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4.25" customHeight="1">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4.25" customHeight="1">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4.25" customHeight="1">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4.25" customHeight="1">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4.25" customHeight="1">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4.25" customHeight="1">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4.25" customHeight="1">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4.25" customHeight="1">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4.25" customHeight="1">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4.25" customHeight="1">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4.25" customHeight="1">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4.25" customHeight="1">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4.25" customHeight="1">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4.25" customHeight="1">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4.25" customHeight="1">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4.25" customHeight="1">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4.25" customHeight="1">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4.25" customHeight="1">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4.25" customHeight="1">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4.25" customHeight="1">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4.25" customHeight="1">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4.25" customHeight="1">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4.25" customHeight="1">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4.25" customHeight="1">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4.25" customHeight="1">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4.25" customHeight="1">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4.25" customHeight="1">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4.25" customHeight="1">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4.25" customHeight="1">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4.25" customHeight="1">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4.25" customHeight="1">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4.25" customHeight="1">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4.25" customHeight="1">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4.25" customHeight="1">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4.25" customHeight="1">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4.25" customHeight="1">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4.25" customHeight="1">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4.25" customHeight="1">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4.25" customHeight="1">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4.25" customHeight="1">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4.25" customHeight="1">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4.25" customHeight="1">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4.25" customHeight="1">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4.25" customHeight="1">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4.25" customHeight="1">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4.25" customHeight="1">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4.25" customHeight="1">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4.25" customHeight="1">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4.25" customHeight="1">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4.25" customHeight="1">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4.25" customHeight="1">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4.25" customHeight="1">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4.25" customHeight="1">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4.25" customHeight="1">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4.25" customHeight="1">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4.25" customHeight="1">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4.25" customHeight="1">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4.25" customHeight="1">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4.25" customHeight="1">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4.25" customHeight="1">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4.25" customHeight="1">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4.25" customHeight="1">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4.25" customHeight="1">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4.25" customHeight="1">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4.25" customHeight="1">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4.25" customHeight="1">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4.25" customHeight="1">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4.25" customHeight="1">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4.25" customHeight="1">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4.25" customHeight="1">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4.25" customHeight="1">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4.25" customHeight="1">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4.25" customHeight="1">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4.25" customHeight="1">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4.25" customHeight="1">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4.25" customHeight="1">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4.25" customHeight="1">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4.25" customHeight="1">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4.25" customHeight="1">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4.25" customHeight="1">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4.25" customHeight="1">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4.25" customHeight="1">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4.25" customHeight="1">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4.25" customHeight="1">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4.25" customHeight="1">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4.25" customHeight="1">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4.25" customHeight="1">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4.25" customHeight="1">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4.25" customHeight="1">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4.25" customHeight="1">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4.25" customHeight="1">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4.25" customHeight="1">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4.25" customHeight="1">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4.25" customHeight="1">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4.25" customHeight="1">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4.25" customHeight="1">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4.25" customHeight="1">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4.25" customHeight="1">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4.25" customHeight="1">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4.25" customHeight="1">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4.25" customHeight="1">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4.25" customHeight="1">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4.25" customHeight="1">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4.25" customHeight="1">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4.25" customHeight="1">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4.25" customHeight="1">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4.25" customHeight="1">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4.25" customHeight="1">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4.25" customHeight="1">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4.25" customHeight="1">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4.25" customHeight="1">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4.25" customHeight="1">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4.25" customHeight="1">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4.25" customHeight="1">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4.25" customHeight="1">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4.25" customHeight="1">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4.25" customHeight="1">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4.25" customHeight="1">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4.25" customHeight="1">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4.25" customHeight="1">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4.25" customHeight="1">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4.25" customHeight="1">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4.25" customHeight="1">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4.25" customHeight="1">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4.25" customHeight="1">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4.25" customHeight="1">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4.25" customHeight="1">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4.25" customHeight="1">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4.25" customHeight="1">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4.25" customHeight="1">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4.25" customHeight="1">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4.25" customHeight="1">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4.25" customHeight="1">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4.25" customHeight="1">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4.25" customHeight="1">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4.25" customHeight="1">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4.25" customHeight="1">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4.25" customHeight="1">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4.25" customHeight="1">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4.25" customHeight="1">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4.25" customHeight="1">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4.25" customHeight="1">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4.25" customHeight="1">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4.25" customHeight="1">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4.25" customHeight="1">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4.25" customHeight="1">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4.25" customHeight="1">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4.25" customHeight="1">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4.25" customHeight="1">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4.25" customHeight="1">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4.25" customHeight="1">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4.25" customHeight="1">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4.25" customHeight="1">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4.25" customHeight="1">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4.25" customHeight="1">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4.25" customHeight="1">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4.25" customHeight="1">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4.25" customHeight="1">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4.25" customHeight="1">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4.25" customHeight="1">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4.25" customHeight="1">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4.25" customHeight="1">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4.25" customHeight="1">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4.25" customHeight="1">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4.25" customHeight="1">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4.25" customHeight="1">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4.25" customHeight="1">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4.25" customHeight="1">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4.25" customHeight="1">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4.25" customHeight="1">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4.25" customHeight="1">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4.25" customHeight="1">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4.25" customHeight="1">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4.25" customHeight="1">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4.25" customHeight="1">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4.25" customHeight="1">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4.25" customHeight="1">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4.25" customHeight="1">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4.25" customHeight="1">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4.25" customHeight="1">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4.25" customHeight="1">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4.25" customHeight="1">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4.25" customHeight="1">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4.25" customHeight="1">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4.25" customHeight="1">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4.25" customHeight="1">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4.25" customHeight="1">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4.25" customHeight="1">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4.25" customHeight="1">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4.25" customHeight="1">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4.25" customHeight="1">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4.25" customHeight="1">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4.25" customHeight="1">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4.25" customHeight="1">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4.25" customHeight="1">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4.25" customHeight="1">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4.25" customHeight="1">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4.25" customHeight="1">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4.25" customHeight="1">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4.25" customHeight="1">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4.25" customHeight="1">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4.25" customHeight="1">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4.25" customHeight="1">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4.25" customHeight="1">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4.25" customHeight="1">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4.25" customHeight="1">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4.25" customHeight="1">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4.25" customHeight="1">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4.25" customHeight="1">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4.25" customHeight="1">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4.25" customHeight="1">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4.25" customHeight="1">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4.25" customHeight="1">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4.25" customHeight="1">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4.25" customHeight="1">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4.25" customHeight="1">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4.25" customHeight="1">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4.25" customHeight="1">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4.25" customHeight="1">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4.25" customHeight="1">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4.25" customHeight="1">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4.25" customHeight="1">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4.25" customHeight="1">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4.25" customHeight="1">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4.25" customHeight="1">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4.25" customHeight="1">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4.25" customHeight="1">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4.25" customHeight="1">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4.25" customHeight="1">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4.25" customHeight="1">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4.25" customHeight="1">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4.25" customHeight="1">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4.25" customHeight="1">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4.25" customHeight="1">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4.25" customHeight="1">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4.25" customHeight="1">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4.25" customHeight="1">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4.25" customHeight="1">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4.25" customHeight="1">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4.25" customHeight="1">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4.25" customHeight="1">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4.25" customHeight="1">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4.25" customHeight="1">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4.25" customHeight="1">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4.25" customHeight="1">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4.25" customHeight="1">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4.25" customHeight="1">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4.25" customHeight="1">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4.25" customHeight="1">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4.25" customHeight="1">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4.25" customHeight="1">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4.25" customHeight="1">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4.25" customHeight="1">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4.25" customHeight="1">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4.25" customHeight="1">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4.25" customHeight="1">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4.25" customHeight="1">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4.25" customHeight="1">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4.25" customHeight="1">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4.25" customHeight="1">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4.25" customHeight="1">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4.25" customHeight="1">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4.25" customHeight="1">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4.25" customHeight="1">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4.25" customHeight="1">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4.25" customHeight="1">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4.25" customHeight="1">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4.25" customHeight="1">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4.25" customHeight="1">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4.25" customHeight="1">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4.25" customHeight="1">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4.25" customHeight="1">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4.25" customHeight="1">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4.25" customHeight="1">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4.25" customHeight="1">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4.25" customHeight="1">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4.25" customHeight="1">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4.25" customHeight="1">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4.25" customHeight="1">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4.25" customHeight="1">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4.25" customHeight="1">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4.25" customHeight="1">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4.25" customHeight="1">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4.25" customHeight="1">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4.25" customHeight="1">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4.25" customHeight="1">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4.25" customHeight="1">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4.25" customHeight="1">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4.25" customHeight="1">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4.25" customHeight="1">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4.25" customHeight="1">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4.25" customHeight="1">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4.25" customHeight="1">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4.25" customHeight="1">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4.25" customHeight="1">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4.25" customHeight="1">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4.25" customHeight="1">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4.25" customHeight="1">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4.25" customHeight="1">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4.25" customHeight="1">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4.25" customHeight="1">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4.25" customHeight="1">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4.25" customHeight="1">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4.25" customHeight="1">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4.25" customHeight="1">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4.25" customHeight="1">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4.25" customHeight="1">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4.25" customHeight="1">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4.25" customHeight="1">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4.25" customHeight="1">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4.25" customHeight="1">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4.25" customHeight="1">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4.25" customHeight="1">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4.25" customHeight="1">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4.25" customHeight="1">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4.25" customHeight="1">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4.25" customHeight="1">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4.25" customHeight="1">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4.25" customHeight="1">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4.25" customHeight="1">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4.25" customHeight="1">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4.25" customHeight="1">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4.25" customHeight="1">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4.25" customHeight="1">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4.25" customHeight="1">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4.25" customHeight="1">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4.25" customHeight="1">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4.25" customHeight="1">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4.25" customHeight="1">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4.25" customHeight="1">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4.25" customHeight="1">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4.25" customHeight="1">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4.25" customHeight="1">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4.25" customHeight="1">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4.25" customHeight="1">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4.25" customHeight="1">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4.25" customHeight="1">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4.25" customHeight="1">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4.25" customHeight="1">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4.25" customHeight="1">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4.25" customHeight="1">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4.25" customHeight="1">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4.25" customHeight="1">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4.25" customHeight="1">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4.25" customHeight="1">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4.25" customHeight="1">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4.25" customHeight="1">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4.25" customHeight="1">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4.25" customHeight="1">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4.25" customHeight="1">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4.25" customHeight="1">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4.25" customHeight="1">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4.25" customHeight="1">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4.25" customHeight="1">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4.25" customHeight="1">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4.25" customHeight="1">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4.25" customHeight="1">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4.25" customHeight="1">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4.25" customHeight="1">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4.25" customHeight="1">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4.25" customHeight="1">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4.25" customHeight="1">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4.25" customHeight="1">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4.25" customHeight="1">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4.25" customHeight="1">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4.25" customHeight="1">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4.25" customHeight="1">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4.25" customHeight="1">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4.25" customHeight="1">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4.25" customHeight="1">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4.25" customHeight="1">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4.25" customHeight="1">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4.25" customHeight="1">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4.25" customHeight="1">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4.25" customHeight="1">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4.25" customHeight="1">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4.25" customHeight="1">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4.25" customHeight="1">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4.25" customHeight="1">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4.25" customHeight="1">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4.25" customHeight="1">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4.25" customHeight="1">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4.25" customHeight="1">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4.25" customHeight="1">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4.25" customHeight="1">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4.25" customHeight="1">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4.25" customHeight="1">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4.25" customHeight="1">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4.25" customHeight="1">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4.25" customHeight="1">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4.25" customHeight="1">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4.25" customHeight="1">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4.25" customHeight="1">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4.25" customHeight="1">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4.25" customHeight="1">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4.25" customHeight="1">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4.25" customHeight="1">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4.25" customHeight="1">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4.25" customHeight="1">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4.25" customHeight="1">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4.25" customHeight="1">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4.25" customHeight="1">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4.25" customHeight="1">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4.25" customHeight="1">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4.25" customHeight="1">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4.25" customHeight="1">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4.25" customHeight="1">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4.25" customHeight="1">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4.25" customHeight="1">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4.25" customHeight="1">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4.25" customHeight="1">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4.25" customHeight="1">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4.25" customHeight="1">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4.25" customHeight="1">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4.25" customHeight="1">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4.25" customHeight="1">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4.25" customHeight="1">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4.25" customHeight="1">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4.25" customHeight="1">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4.25" customHeight="1">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4.25" customHeight="1">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4.25" customHeight="1">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4.25" customHeight="1">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4.25" customHeight="1">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4.25" customHeight="1">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4.25" customHeight="1">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4.25" customHeight="1">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4.25" customHeight="1">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4.25" customHeight="1">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4.25" customHeight="1">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4.25" customHeight="1">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4.25" customHeight="1">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4.25" customHeight="1">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4.25" customHeight="1">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4.25" customHeight="1">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4.25" customHeight="1">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4.25" customHeight="1">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4.25" customHeight="1">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4.25" customHeight="1">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4.25" customHeight="1">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4.25" customHeight="1">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4.25" customHeight="1">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4.25" customHeight="1">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4.25" customHeight="1">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4.25" customHeight="1">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4.25" customHeight="1">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4.25" customHeight="1">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4.25" customHeight="1">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4.25" customHeight="1">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4.25" customHeight="1">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4.25" customHeight="1">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4.25" customHeight="1">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4.25" customHeight="1">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4.25" customHeight="1">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4.25" customHeight="1">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4.25" customHeight="1">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4.25" customHeight="1">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4.25" customHeight="1">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4.25" customHeight="1">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4.25" customHeight="1">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4.25" customHeight="1">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4.25" customHeight="1">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4.25" customHeight="1">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4.25" customHeight="1">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4.25" customHeight="1">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4.25" customHeight="1">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4.25" customHeight="1">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4.25" customHeight="1">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4.25" customHeight="1">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4.25" customHeight="1">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4.25" customHeight="1">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4.25" customHeight="1">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4.25" customHeight="1">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4.25" customHeight="1">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4.25" customHeight="1">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4.25" customHeight="1">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4.25" customHeight="1">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4.25" customHeight="1">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4.25" customHeight="1">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4.25" customHeight="1">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4.25" customHeight="1">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4.25" customHeight="1">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4.25" customHeight="1">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4.25" customHeight="1">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4.25" customHeight="1">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4.25" customHeight="1">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4.25" customHeight="1">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4.25" customHeight="1">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4.25" customHeight="1">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4.25" customHeight="1">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4.25" customHeight="1">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4.25" customHeight="1">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4.25" customHeight="1">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4.25" customHeight="1">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4.25" customHeight="1">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4.25" customHeight="1">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4.25" customHeight="1">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4.25" customHeight="1">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4.25" customHeight="1">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4.25" customHeight="1">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4.25" customHeight="1">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4.25" customHeight="1">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4.25" customHeight="1">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4.25" customHeight="1">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4.25" customHeight="1">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4.25" customHeight="1">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4.25" customHeight="1">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4.25" customHeight="1">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4.25" customHeight="1">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4.25" customHeight="1">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4.25" customHeight="1">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4.25" customHeight="1">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4.25" customHeight="1">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4.25" customHeight="1">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4.25" customHeight="1">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4.25" customHeight="1">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4.25" customHeight="1">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4.25" customHeight="1">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4.25" customHeight="1">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4.25" customHeight="1">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4.25" customHeight="1">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4.25" customHeight="1">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4.25" customHeight="1">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4.25" customHeight="1">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4.25" customHeight="1">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4.25" customHeight="1">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4.25" customHeight="1">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4.25" customHeight="1">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4.25" customHeight="1">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4.25" customHeight="1">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4.25" customHeight="1">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4.25" customHeight="1">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4.25" customHeight="1">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4.25" customHeight="1">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4.25" customHeight="1">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4.25" customHeight="1">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4.25" customHeight="1">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4.25" customHeight="1">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4.25" customHeight="1">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4.25" customHeight="1">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4.25" customHeight="1">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4.25" customHeight="1">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4.25" customHeight="1">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4.25" customHeight="1">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4.25" customHeight="1">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4.25" customHeight="1">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4.25" customHeight="1">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4.25" customHeight="1">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4.25" customHeight="1">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4.25" customHeight="1">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4.25" customHeight="1">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4.25" customHeight="1">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4.25" customHeight="1">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4.25" customHeight="1">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4.25" customHeight="1">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4.25" customHeight="1">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4.25" customHeight="1">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4.25" customHeight="1">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4.25" customHeight="1">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4.25" customHeight="1">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4.25" customHeight="1">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4.25" customHeight="1">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4.25" customHeight="1">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4.25" customHeight="1">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4.25" customHeight="1">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4.25" customHeight="1">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4.25" customHeight="1">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4.25" customHeight="1">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4.25" customHeight="1">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4.25" customHeight="1">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4.25" customHeight="1">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4.25" customHeight="1">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4.25" customHeight="1">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4.25" customHeight="1">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4.25" customHeight="1">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4.25" customHeight="1">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4.25" customHeight="1">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4.25" customHeight="1">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4.25" customHeight="1">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4.25" customHeight="1">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4.25" customHeight="1">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4.25" customHeight="1">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4.25" customHeight="1">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4.25" customHeight="1">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4.25" customHeight="1">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4.25" customHeight="1">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4.25" customHeight="1">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4.25" customHeight="1">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4.25" customHeight="1">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4.25" customHeight="1">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4.25" customHeight="1">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4.25" customHeight="1">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4.25" customHeight="1">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4.25" customHeight="1">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4.25" customHeight="1">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4.25" customHeight="1">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4.25" customHeight="1">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4.25" customHeight="1">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4.25" customHeight="1">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4.25" customHeight="1">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4.25" customHeight="1">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4.25" customHeight="1">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4.25" customHeight="1">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4.25" customHeight="1">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4.25" customHeight="1">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4.25" customHeight="1">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4.25" customHeight="1">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4.25" customHeight="1">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4.25" customHeight="1">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4.25" customHeight="1">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4.25" customHeight="1">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4.25" customHeight="1">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4.25" customHeight="1">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4.25" customHeight="1">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4.25" customHeight="1">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4.25" customHeight="1">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4.25" customHeight="1">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4.25" customHeight="1">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4.25" customHeight="1">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4.25" customHeight="1">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4.25" customHeight="1">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4.25" customHeight="1">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4.25" customHeight="1">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4.25" customHeight="1">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4.25" customHeight="1">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4.25" customHeight="1">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4.25" customHeight="1">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4.25" customHeight="1">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4.25" customHeight="1">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4.25" customHeight="1">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4.25" customHeight="1">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4.25" customHeight="1">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4.25" customHeight="1">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4.25" customHeight="1">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4.25" customHeight="1">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4.25" customHeight="1">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4.25" customHeight="1">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4.25" customHeight="1">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4.25" customHeight="1">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4.25" customHeight="1">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4.25" customHeight="1">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4.25" customHeight="1">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4.25" customHeight="1">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4.25" customHeight="1">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4.25" customHeight="1">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4.25" customHeight="1">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4.25" customHeight="1">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4.25" customHeight="1">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4.25" customHeight="1">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4.25" customHeight="1">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4.25" customHeight="1">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4.25" customHeight="1">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4.25" customHeight="1">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4.25" customHeight="1">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4.25" customHeight="1">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4.25" customHeight="1">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4.25" customHeight="1">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4.25" customHeight="1">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4.25" customHeight="1">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4.25" customHeight="1">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4.25" customHeight="1">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4.25" customHeight="1">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4.25" customHeight="1">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4.25" customHeight="1">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4.25" customHeight="1">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4.25" customHeight="1">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4.25" customHeight="1">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4.25" customHeight="1">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4.25" customHeight="1">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4.25" customHeight="1">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4.25" customHeight="1">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4.25" customHeight="1">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4.25" customHeight="1">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4.25" customHeight="1">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4.25" customHeight="1">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4.25" customHeight="1">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4.25" customHeight="1">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4.25" customHeight="1">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4.25" customHeight="1">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4.25" customHeight="1">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4.25" customHeight="1">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4.25" customHeight="1">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4.25" customHeight="1">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4.25" customHeight="1">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4.25" customHeight="1">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4.25" customHeight="1">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4.25" customHeight="1">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4.25" customHeight="1">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4.25" customHeight="1">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4.25" customHeight="1">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4.25" customHeight="1">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4.25" customHeight="1">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4.25" customHeight="1">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4.25" customHeight="1">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4.25" customHeight="1">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4.25" customHeight="1">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4.25" customHeight="1">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4.25" customHeight="1">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4.25" customHeight="1">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5">
    <mergeCell ref="H22:K22"/>
    <mergeCell ref="L22:O22"/>
    <mergeCell ref="H34:K34"/>
    <mergeCell ref="B61:E61"/>
    <mergeCell ref="B98:E98"/>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5. manova Ral mentah</vt:lpstr>
      <vt:lpstr>5. manova Rakl F</vt:lpstr>
      <vt:lpstr>5. Manova Rakl U</vt:lpstr>
      <vt:lpstr>5.  faktor banyak wilks lamda</vt:lpstr>
      <vt:lpstr>6. analisis profil 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Bang Much17</cp:lastModifiedBy>
  <dcterms:created xsi:type="dcterms:W3CDTF">2015-06-05T18:17:20Z</dcterms:created>
  <dcterms:modified xsi:type="dcterms:W3CDTF">2023-10-08T17:50:26Z</dcterms:modified>
</cp:coreProperties>
</file>