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ea\S2 IPB\Asisten Dosen\STA1342\Pertemuan 4\"/>
    </mc:Choice>
  </mc:AlternateContent>
  <xr:revisionPtr revIDLastSave="0" documentId="13_ncr:1_{5D1B88DD-C77A-4E1B-84CA-EED94E219814}" xr6:coauthVersionLast="47" xr6:coauthVersionMax="47" xr10:uidLastSave="{00000000-0000-0000-0000-000000000000}"/>
  <bookViews>
    <workbookView xWindow="-110" yWindow="-110" windowWidth="19420" windowHeight="10300" activeTab="1" xr2:uid="{D06B442F-B555-4D9A-8C10-33DDCE31CA7A}"/>
  </bookViews>
  <sheets>
    <sheet name="Soal 1" sheetId="1" r:id="rId1"/>
    <sheet name="Soal 2 Ragam Homogen" sheetId="3" r:id="rId2"/>
    <sheet name="Soal 2 Ragam Heterog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3" l="1" a="1"/>
  <c r="D39" i="3" s="1"/>
  <c r="D42" i="3" s="1" a="1"/>
  <c r="H40" i="2"/>
  <c r="H68" i="3"/>
  <c r="J40" i="3"/>
  <c r="A34" i="3"/>
  <c r="H40" i="3"/>
  <c r="J20" i="1"/>
  <c r="A35" i="3"/>
  <c r="E30" i="3"/>
  <c r="D30" i="3"/>
  <c r="B30" i="3"/>
  <c r="A30" i="3"/>
  <c r="E29" i="3"/>
  <c r="D29" i="3"/>
  <c r="B29" i="3"/>
  <c r="A29" i="3"/>
  <c r="E23" i="3"/>
  <c r="D23" i="3"/>
  <c r="C23" i="3"/>
  <c r="E34" i="3" s="1"/>
  <c r="B23" i="3"/>
  <c r="D34" i="3" s="1"/>
  <c r="A35" i="2"/>
  <c r="A34" i="2"/>
  <c r="A30" i="2"/>
  <c r="A29" i="2"/>
  <c r="E30" i="2"/>
  <c r="D30" i="2"/>
  <c r="B30" i="2"/>
  <c r="B40" i="2" s="1"/>
  <c r="E29" i="2"/>
  <c r="D29" i="2"/>
  <c r="B29" i="2"/>
  <c r="E23" i="2"/>
  <c r="D23" i="2"/>
  <c r="C23" i="2"/>
  <c r="B23" i="2"/>
  <c r="D34" i="2" s="1"/>
  <c r="S61" i="1"/>
  <c r="S60" i="1"/>
  <c r="J60" i="1"/>
  <c r="J61" i="1"/>
  <c r="B61" i="1"/>
  <c r="J22" i="1"/>
  <c r="B49" i="1" s="1"/>
  <c r="F3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B63" i="2" l="1"/>
  <c r="A39" i="2"/>
  <c r="B57" i="2" s="1"/>
  <c r="E34" i="2"/>
  <c r="A40" i="2"/>
  <c r="D39" i="2" s="1" a="1"/>
  <c r="B39" i="2"/>
  <c r="D42" i="3"/>
  <c r="B62" i="3"/>
  <c r="B61" i="3"/>
  <c r="B79" i="3"/>
  <c r="B78" i="3"/>
  <c r="B57" i="3"/>
  <c r="B73" i="3"/>
  <c r="B56" i="3"/>
  <c r="B74" i="3"/>
  <c r="B62" i="2"/>
  <c r="D45" i="3" a="1"/>
  <c r="J43" i="1"/>
  <c r="J42" i="1"/>
  <c r="B23" i="1"/>
  <c r="B50" i="1" s="1"/>
  <c r="C24" i="1"/>
  <c r="G18" i="1"/>
  <c r="C23" i="1"/>
  <c r="B24" i="1"/>
  <c r="B26" i="1" s="1" a="1"/>
  <c r="F18" i="1"/>
  <c r="B56" i="2" l="1"/>
  <c r="D45" i="3"/>
  <c r="E46" i="3"/>
  <c r="E45" i="3"/>
  <c r="D46" i="3"/>
  <c r="E40" i="2"/>
  <c r="D40" i="2"/>
  <c r="E39" i="2"/>
  <c r="D39" i="2"/>
  <c r="H34" i="2" s="1" a="1"/>
  <c r="H34" i="2" s="1"/>
  <c r="C27" i="1"/>
  <c r="B27" i="1"/>
  <c r="C26" i="1"/>
  <c r="B26" i="1"/>
  <c r="H34" i="3" l="1" a="1"/>
  <c r="H34" i="3" s="1"/>
  <c r="H38" i="3" s="1"/>
  <c r="H38" i="2"/>
  <c r="J15" i="1" a="1"/>
  <c r="J15" i="1" s="1"/>
  <c r="J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<sst xmlns="http://schemas.openxmlformats.org/spreadsheetml/2006/main" count="217" uniqueCount="111">
  <si>
    <t>Siswa</t>
  </si>
  <si>
    <t>Essay Formal</t>
  </si>
  <si>
    <t>Essay Informal</t>
  </si>
  <si>
    <t>Selisih</t>
  </si>
  <si>
    <t>PENGUJIAN HIPOTESIS BEDA VEKTOR NILAI TENGAH DUA POPULASI KASUS DATA BERPASANGAN</t>
  </si>
  <si>
    <t>Kata</t>
  </si>
  <si>
    <t>Kata Kerja</t>
  </si>
  <si>
    <t>d1</t>
  </si>
  <si>
    <t>d2</t>
  </si>
  <si>
    <t>Populasi 1</t>
  </si>
  <si>
    <t>Peubah 1</t>
  </si>
  <si>
    <t>Banyaknya kata</t>
  </si>
  <si>
    <t>n</t>
  </si>
  <si>
    <t>Populasi 2</t>
  </si>
  <si>
    <t>Peubah 2</t>
  </si>
  <si>
    <t>Banyaknya kata kerja</t>
  </si>
  <si>
    <t>p</t>
  </si>
  <si>
    <t>Prosedur Pengujian</t>
  </si>
  <si>
    <t>Hipotesis Statistik:</t>
  </si>
  <si>
    <t>H0: vektordbar = vektor0</t>
  </si>
  <si>
    <t>(tidak terdapat perbedaan kata dan kata kerja antara essay formal dengan essay informal)</t>
  </si>
  <si>
    <t>H1: vektordbar != vektor0</t>
  </si>
  <si>
    <t>(terdapat perbedaan kata dan kata kerja antara essay formal dengan essay informal)</t>
  </si>
  <si>
    <t>Taraf nyata:</t>
  </si>
  <si>
    <t>Statistik Uji:</t>
  </si>
  <si>
    <t>T^2</t>
  </si>
  <si>
    <t>n*vektordbar'*Sd^-1*vektordbar</t>
  </si>
  <si>
    <t>Kriteria penolakan H0:</t>
  </si>
  <si>
    <t>Tolak H0 jika T^2 &gt; c^2</t>
  </si>
  <si>
    <t>d rata2</t>
  </si>
  <si>
    <t>c^2</t>
  </si>
  <si>
    <t>((n-1)*p/(n-p))*F(p,n-p,alpha)</t>
  </si>
  <si>
    <t>F(p,n-p,alpha)</t>
  </si>
  <si>
    <t>Sd</t>
  </si>
  <si>
    <t>Karena T^2 &gt; c^2 maka</t>
  </si>
  <si>
    <t>Keputusan: Tolak H0</t>
  </si>
  <si>
    <t>Kesimpulan:</t>
  </si>
  <si>
    <t>Sd^-1</t>
  </si>
  <si>
    <t>Cukup bukti untuk menyatakan bahwa terdapat perbedaan kata dan kata kerja antara essay formal dengan essay informal</t>
  </si>
  <si>
    <t>pada taraf nyata 5%</t>
  </si>
  <si>
    <t>Jika dilihat dari rata-rata selisih kata antara essay formal dengan essay informal dan rata-rata selisih kata kerja antara essay formal dengan</t>
  </si>
  <si>
    <t>essay informal di mana rata-rata selisih kata antara essay formal dengan essay informal lebih besar maka</t>
  </si>
  <si>
    <t>essay formal lebih baik daripada essay informal</t>
  </si>
  <si>
    <t>SELANG KEPERCAYAAN SIMULTAN</t>
  </si>
  <si>
    <t>Batas Bawah</t>
  </si>
  <si>
    <t>Batas Atas</t>
  </si>
  <si>
    <t>SELANG KEPERCAYAAN BONFERRONI</t>
  </si>
  <si>
    <t>t tabel</t>
  </si>
  <si>
    <t>NO</t>
  </si>
  <si>
    <t>CAT</t>
  </si>
  <si>
    <t>MANUAL</t>
  </si>
  <si>
    <t>PENGUJIAN HIPOTESIS BEDA VEKTOR NILAI TENGAH DUA POPULASI KASUS DATA SALING BEBAS ASUMSI RAGAM SAMA</t>
  </si>
  <si>
    <t>TWK</t>
  </si>
  <si>
    <t>TIU</t>
  </si>
  <si>
    <t>Mengapa kasus ini dianggap kasus data saling bebas?</t>
  </si>
  <si>
    <t>Alasannya adalah sampel yang diambil dari populasi peserta yang mengikuti seleksi menggunakan CAT</t>
  </si>
  <si>
    <t>berbeda dengan sampel yang diambil dari populasi peserta yang mengikuti seleksi menggunakan sistem manual.</t>
  </si>
  <si>
    <t>Setiap sampel dari masing-masing populasi diamati nilai TWK dan TIU.</t>
  </si>
  <si>
    <t>Jadi, nilai amatan peubah TWK dan TIU diukur dari objek (peserta) yang berbeda.</t>
  </si>
  <si>
    <t>Sebenarnya, kasus di mana dua nilai untuk peubah tertentu dalam satu obdervasi berasal dari objek yang berbeda</t>
  </si>
  <si>
    <t>dapat dianggap sebagai data berpasangan.</t>
  </si>
  <si>
    <t>Namun, dua objek yang berbeda tersebut harus memiliki latar belakang yang sama.</t>
  </si>
  <si>
    <t>Karena tidak ada informasi menyangkut hal tersebut,</t>
  </si>
  <si>
    <t>maka saya memilih prosedur pengujian hipotesis beda vektor nilai tengah dua populasi kasus data saling bebas.</t>
  </si>
  <si>
    <t>Peserta yang mengikuti seleksi menggunakan CAT</t>
  </si>
  <si>
    <t>Peserta yang mengikuti seleksi menggunakan sistem manual</t>
  </si>
  <si>
    <t>n1 = n2</t>
  </si>
  <si>
    <t>xbar'</t>
  </si>
  <si>
    <t>vektorxbar1</t>
  </si>
  <si>
    <t>vektorxbar2</t>
  </si>
  <si>
    <t>Prosedur pengujian</t>
  </si>
  <si>
    <t>Hipotesis statistik:</t>
  </si>
  <si>
    <t>H0: vektormiu1 - vektormiu2 = vektor0</t>
  </si>
  <si>
    <t xml:space="preserve">(rata-rata nilai hasil test untuk TWK dan TIU dari peserta yang mengikuti seleksi menggunakan CAT sama dengan peserta yang mengikuti seleksi menggunakan sistem manual) </t>
  </si>
  <si>
    <t>S1</t>
  </si>
  <si>
    <t>S2</t>
  </si>
  <si>
    <t>H1: vektormiu1 - vektormiu2 != vektor0</t>
  </si>
  <si>
    <t xml:space="preserve">(rata-rata nilai hasil test untuk TWK dan TIU dari peserta yang mengikuti seleksi menggunakan CAT berbeda dengan peserta yang mengikuti seleksi menggunakan sistem manual) </t>
  </si>
  <si>
    <t>Statistik uji:</t>
  </si>
  <si>
    <t xml:space="preserve"> </t>
  </si>
  <si>
    <t>vektorxbar1 - vektorxbar2</t>
  </si>
  <si>
    <t>(vektorxbar1 - vektorxbar2)'</t>
  </si>
  <si>
    <t>chisq^2(alpha,p)</t>
  </si>
  <si>
    <t>Karena T^2 &lt; c^2 maka</t>
  </si>
  <si>
    <t>Keputusan: Tak Tolak H0</t>
  </si>
  <si>
    <t>Tidak cukup bukti untuk menyatakan bahwa rata-rata nilai hasil test untuk TWK dan TIU</t>
  </si>
  <si>
    <t>dari peserta yang mengikuti seleksi menggunakan CAT berbeda dengan peserta yang mengikuti seleksi menggunakan sistem manual</t>
  </si>
  <si>
    <t>PENGUJIAN HIPOTESIS BEDA VEKTOR NILAI TENGAH DUA POPULASI KASUS DATA SALING BEBAS ASUMSI RAGAM TIDAK SAMA</t>
  </si>
  <si>
    <t>S gab</t>
  </si>
  <si>
    <t>Pada Saat ragam Populasi Tes CPNS Manual diasumsikan Sama dengan Ragam Populasi Tes CPNS CAT,</t>
  </si>
  <si>
    <t>Maka dapat disimpulkan belum cukup bukti menolak Ho. Dengan kata lain, nilai Tes CPNS manual tidak</t>
  </si>
  <si>
    <t>berbeda dengan tes CPNS Cat dengan uji taraf nyata 5%.</t>
  </si>
  <si>
    <t>Selang kepercayaan 95% bagi TWK:</t>
  </si>
  <si>
    <t>Selang kepercayaan 95% bagi TIU:</t>
  </si>
  <si>
    <t>Interpretasi :</t>
  </si>
  <si>
    <t>hingga 11.5255. Selang kepercayaan ini memuat nilai 0 didalamnya sehingga dapat disimpulkan</t>
  </si>
  <si>
    <t>dengan tingkat kepercayaan 95% selisih nilai TWK tes CAT dan manual adalah antara -13.9256</t>
  </si>
  <si>
    <t>bahwa TWK antara CAT dan manual tidak berbeda nyata.</t>
  </si>
  <si>
    <t>Interpretasi:</t>
  </si>
  <si>
    <t>dengan tingkat kepercayaan 95% selisih nilai TIU tes CAT dan manual adalah antara -18.4830 hingga</t>
  </si>
  <si>
    <t>4.1830. Selang kepercayaan ini memuat nilai 0 didalamnya sehingga dapat disimpulkan bahwa TIU</t>
  </si>
  <si>
    <t>antara CAT dan manual tidak berbeda nyata.</t>
  </si>
  <si>
    <t>dengan tingkat kepercayaan 95% selisih nilai TWK tes CAT dan manual adalah antara -12.6908</t>
  </si>
  <si>
    <t>hingga 10.2908. Selang kepercayaan ini memuat nilai 0 didalamnya sehingga dapat disimpulkan</t>
  </si>
  <si>
    <t>dengan tingkat kepercayaan 95% selisih nilai TIU tes CAT dan manual adalah antara -17.3834 hingga</t>
  </si>
  <si>
    <t>3.0834. Selang kepercayaan ini memuat nilai 0 didalamnya sehingga dapat disimpulkan bahwa TIU</t>
  </si>
  <si>
    <t>dengan tingkat kepercayaan 95% selisih nilai TWK tes CAT dan manual adalah antara -13.2522</t>
  </si>
  <si>
    <t>hingga 10.8522. Selang kepercayaan ini memuat nilai 0 didalamnya sehingga dapat disimpulkan</t>
  </si>
  <si>
    <t>dengan tingkat kepercayaan 95% selisih nilai TIU tes CAT dan manual adalah antara -17.8834 hingga</t>
  </si>
  <si>
    <t>3.5834. Selang kepercayaan ini memuat nilai 0 didalamnya sehingga dapat disimpulkan bahwa TIU</t>
  </si>
  <si>
    <t>F tabel (p,n1+n2-p-1;alpha)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</si>
</sst>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3" fillId="0" borderId="0" xfId="0" applyFont="1" applyAlignment="1">
      <alignment horizontal="center" vertical="center"/>
    </xf>
    <xf numFmtId="0" fontId="0" fillId="4" borderId="0" xfId="0" applyFill="1"/>
    <xf numFmtId="0" fontId="4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349250</xdr:colOff>
      <xdr:row>12</xdr:row>
      <xdr:rowOff>158750</xdr:rowOff>
    </xdr:from>
    <xdr:to>
      <xdr:col>17</xdr:col>
      <xdr:colOff>196987</xdr:colOff>
      <xdr:row>15</xdr:row>
      <xdr:rowOff>165129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A10B6A-490E-5380-F83E-A44657F0C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7650" y="2368550"/>
          <a:ext cx="2673487" cy="558829"/>
        </a:xfrm>
        <a:prstGeom prst="rect">
          <a:avLst/>
        </a:prstGeom>
      </xdr:spPr>
    </xdr:pic>
    <xdr:clientData/>
  </xdr:twoCellAnchor>
  <xdr:twoCellAnchor editAs="oneCell">
    <xdr:from>
      <xdr:col>12</xdr:col>
      <xdr:colOff>412750</xdr:colOff>
      <xdr:row>19</xdr:row>
      <xdr:rowOff>146050</xdr:rowOff>
    </xdr:from>
    <xdr:to>
      <xdr:col>15</xdr:col>
      <xdr:colOff>450281</xdr:colOff>
      <xdr:row>22</xdr:row>
      <xdr:rowOff>25399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111BCB-E3E1-5E99-2794-486D309CF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31150" y="3644900"/>
          <a:ext cx="1866331" cy="4317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25401</xdr:rowOff>
    </xdr:from>
    <xdr:to>
      <xdr:col>6</xdr:col>
      <xdr:colOff>403494</xdr:colOff>
      <xdr:row>47</xdr:row>
      <xdr:rowOff>69851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DA1646-AF42-4916-D947-8B48EEE22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286501"/>
          <a:ext cx="4340494" cy="24384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34</xdr:row>
      <xdr:rowOff>57151</xdr:rowOff>
    </xdr:from>
    <xdr:to>
      <xdr:col>14</xdr:col>
      <xdr:colOff>190907</xdr:colOff>
      <xdr:row>40</xdr:row>
      <xdr:rowOff>5475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D1C884-752D-2346-AAD2-5CF20507D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57800" y="6318251"/>
          <a:ext cx="4267607" cy="105322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52</xdr:row>
      <xdr:rowOff>0</xdr:rowOff>
    </xdr:from>
    <xdr:to>
      <xdr:col>7</xdr:col>
      <xdr:colOff>83865</xdr:colOff>
      <xdr:row>59</xdr:row>
      <xdr:rowOff>146050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D2C367-3A3E-B147-C77E-C00E08741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9575800"/>
          <a:ext cx="4732064" cy="1435100"/>
        </a:xfrm>
        <a:prstGeom prst="rect">
          <a:avLst/>
        </a:prstGeom>
      </xdr:spPr>
    </xdr:pic>
    <xdr:clientData/>
  </xdr:twoCellAnchor>
  <xdr:twoCellAnchor editAs="oneCell">
    <xdr:from>
      <xdr:col>7</xdr:col>
      <xdr:colOff>609599</xdr:colOff>
      <xdr:row>51</xdr:row>
      <xdr:rowOff>171450</xdr:rowOff>
    </xdr:from>
    <xdr:to>
      <xdr:col>15</xdr:col>
      <xdr:colOff>124543</xdr:colOff>
      <xdr:row>58</xdr:row>
      <xdr:rowOff>6350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0189809-1404-3BF5-D7C7-B52DAA97E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7799" y="9563100"/>
          <a:ext cx="4810844" cy="1123950"/>
        </a:xfrm>
        <a:prstGeom prst="rect">
          <a:avLst/>
        </a:prstGeom>
      </xdr:spPr>
    </xdr:pic>
    <xdr:clientData/>
  </xdr:twoCellAnchor>
  <xdr:twoCellAnchor editAs="oneCell">
    <xdr:from>
      <xdr:col>16</xdr:col>
      <xdr:colOff>12700</xdr:colOff>
      <xdr:row>51</xdr:row>
      <xdr:rowOff>173069</xdr:rowOff>
    </xdr:from>
    <xdr:to>
      <xdr:col>24</xdr:col>
      <xdr:colOff>406750</xdr:colOff>
      <xdr:row>58</xdr:row>
      <xdr:rowOff>102934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5E9189C-ED36-D6EA-BB2B-719F89FA0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566400" y="9564719"/>
          <a:ext cx="4781900" cy="12189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37</xdr:row>
      <xdr:rowOff>146050</xdr:rowOff>
    </xdr:from>
    <xdr:to>
      <xdr:col>2</xdr:col>
      <xdr:colOff>153612</xdr:colOff>
      <xdr:row>40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73E7DAE-112B-7B64-E268-9C4BD5484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" y="6959600"/>
          <a:ext cx="1728412" cy="469900"/>
        </a:xfrm>
        <a:prstGeom prst="rect">
          <a:avLst/>
        </a:prstGeom>
      </xdr:spPr>
    </xdr:pic>
    <xdr:clientData/>
  </xdr:twoCellAnchor>
  <xdr:twoCellAnchor editAs="oneCell">
    <xdr:from>
      <xdr:col>0</xdr:col>
      <xdr:colOff>641349</xdr:colOff>
      <xdr:row>41</xdr:row>
      <xdr:rowOff>0</xdr:rowOff>
    </xdr:from>
    <xdr:to>
      <xdr:col>1</xdr:col>
      <xdr:colOff>749300</xdr:colOff>
      <xdr:row>43</xdr:row>
      <xdr:rowOff>32307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9FC07E5-0256-8AEF-1E0D-D546463E4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349" y="7550150"/>
          <a:ext cx="933451" cy="400607"/>
        </a:xfrm>
        <a:prstGeom prst="rect">
          <a:avLst/>
        </a:prstGeom>
      </xdr:spPr>
    </xdr:pic>
    <xdr:clientData/>
  </xdr:twoCellAnchor>
  <xdr:twoCellAnchor editAs="oneCell">
    <xdr:from>
      <xdr:col>0</xdr:col>
      <xdr:colOff>539751</xdr:colOff>
      <xdr:row>43</xdr:row>
      <xdr:rowOff>117850</xdr:rowOff>
    </xdr:from>
    <xdr:to>
      <xdr:col>2</xdr:col>
      <xdr:colOff>107950</xdr:colOff>
      <xdr:row>46</xdr:row>
      <xdr:rowOff>107950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F2E9154-48FF-0C0F-D4D8-375BACC36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9751" y="8036300"/>
          <a:ext cx="1149349" cy="542550"/>
        </a:xfrm>
        <a:prstGeom prst="rect">
          <a:avLst/>
        </a:prstGeom>
      </xdr:spPr>
    </xdr:pic>
    <xdr:clientData/>
  </xdr:twoCellAnchor>
  <xdr:twoCellAnchor editAs="oneCell">
    <xdr:from>
      <xdr:col>9</xdr:col>
      <xdr:colOff>203201</xdr:colOff>
      <xdr:row>31</xdr:row>
      <xdr:rowOff>9214</xdr:rowOff>
    </xdr:from>
    <xdr:to>
      <xdr:col>13</xdr:col>
      <xdr:colOff>285751</xdr:colOff>
      <xdr:row>34</xdr:row>
      <xdr:rowOff>50849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474D4DC-2D00-6ECE-D551-07BA8BCD6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18301" y="5717864"/>
          <a:ext cx="2520950" cy="594085"/>
        </a:xfrm>
        <a:prstGeom prst="rect">
          <a:avLst/>
        </a:prstGeom>
      </xdr:spPr>
    </xdr:pic>
    <xdr:clientData/>
  </xdr:twoCellAnchor>
  <xdr:twoCellAnchor editAs="oneCell">
    <xdr:from>
      <xdr:col>0</xdr:col>
      <xdr:colOff>6351</xdr:colOff>
      <xdr:row>49</xdr:row>
      <xdr:rowOff>19050</xdr:rowOff>
    </xdr:from>
    <xdr:to>
      <xdr:col>3</xdr:col>
      <xdr:colOff>813331</xdr:colOff>
      <xdr:row>52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170088D-52FB-AE40-F186-9F36150D3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1" y="9042400"/>
          <a:ext cx="3137430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65</xdr:row>
      <xdr:rowOff>158750</xdr:rowOff>
    </xdr:from>
    <xdr:to>
      <xdr:col>5</xdr:col>
      <xdr:colOff>6959</xdr:colOff>
      <xdr:row>69</xdr:row>
      <xdr:rowOff>69850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FF3E9F-41A3-D507-622F-3FFA61F84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101" y="12128500"/>
          <a:ext cx="3899508" cy="647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36</xdr:row>
      <xdr:rowOff>28575</xdr:rowOff>
    </xdr:from>
    <xdr:to>
      <xdr:col>1</xdr:col>
      <xdr:colOff>228600</xdr:colOff>
      <xdr:row>38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503AEA-72B9-4D92-9D5C-4C31814B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6657975"/>
          <a:ext cx="492125" cy="35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485775</xdr:colOff>
      <xdr:row>35</xdr:row>
      <xdr:rowOff>171450</xdr:rowOff>
    </xdr:from>
    <xdr:to>
      <xdr:col>4</xdr:col>
      <xdr:colOff>409575</xdr:colOff>
      <xdr:row>38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C3D0ED-7BB8-42A9-91AE-E4C6C59E4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6225" y="6616700"/>
          <a:ext cx="7747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228600</xdr:colOff>
      <xdr:row>31</xdr:row>
      <xdr:rowOff>0</xdr:rowOff>
    </xdr:from>
    <xdr:to>
      <xdr:col>11</xdr:col>
      <xdr:colOff>19050</xdr:colOff>
      <xdr:row>32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EE53CA-8D27-4735-B932-B0F4E3B86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5708650"/>
          <a:ext cx="222885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38101</xdr:colOff>
      <xdr:row>48</xdr:row>
      <xdr:rowOff>171451</xdr:rowOff>
    </xdr:from>
    <xdr:to>
      <xdr:col>4</xdr:col>
      <xdr:colOff>550423</xdr:colOff>
      <xdr:row>53</xdr:row>
      <xdr:rowOff>63501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A10160E-314C-1451-3618-E052E408C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1" y="9010651"/>
          <a:ext cx="3693672" cy="81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9837-1936-4D0A-86B2-8CDCC535557A}">
  <dimension ref="A1:S61"/>
  <sheetViews>
    <sheetView topLeftCell="H46" workbookViewId="0">
      <selection activeCell="I28" sqref="I28:I32"/>
    </sheetView>
  </sheetViews>
  <sheetFormatPr defaultRowHeight="14.5" x14ac:dyDescent="0.35"/>
  <cols>
    <col min="1" max="1" width="12.08984375" customWidth="1"/>
    <col min="2" max="2" width="7.54296875" customWidth="1"/>
    <col min="3" max="3" width="9.54296875" customWidth="1"/>
    <col min="5" max="5" width="9.7265625" customWidth="1"/>
    <col min="7" max="7" width="10.1796875" customWidth="1"/>
    <col min="9" max="9" width="14.7265625" customWidth="1"/>
    <col min="17" max="17" width="5.54296875" customWidth="1"/>
    <col min="18" max="18" width="4.453125" customWidth="1"/>
    <col min="19" max="19" width="9.1796875" customWidth="1"/>
  </cols>
  <sheetData>
    <row r="1" spans="1:18" x14ac:dyDescent="0.35">
      <c r="A1" s="11" t="s">
        <v>0</v>
      </c>
      <c r="B1" s="11" t="s">
        <v>1</v>
      </c>
      <c r="C1" s="11"/>
      <c r="D1" s="11" t="s">
        <v>2</v>
      </c>
      <c r="E1" s="11"/>
      <c r="F1" s="12" t="s">
        <v>3</v>
      </c>
      <c r="G1" s="12"/>
      <c r="I1" s="2" t="s">
        <v>4</v>
      </c>
    </row>
    <row r="2" spans="1:18" x14ac:dyDescent="0.35">
      <c r="A2" s="11"/>
      <c r="B2" s="1" t="s">
        <v>5</v>
      </c>
      <c r="C2" s="1" t="s">
        <v>6</v>
      </c>
      <c r="D2" s="1" t="s">
        <v>5</v>
      </c>
      <c r="E2" s="1" t="s">
        <v>6</v>
      </c>
      <c r="F2" s="1" t="s">
        <v>7</v>
      </c>
      <c r="G2" s="1" t="s">
        <v>8</v>
      </c>
    </row>
    <row r="3" spans="1:18" x14ac:dyDescent="0.35">
      <c r="A3" s="3">
        <v>1</v>
      </c>
      <c r="B3" s="3">
        <v>137</v>
      </c>
      <c r="C3" s="3">
        <v>15</v>
      </c>
      <c r="D3" s="3">
        <v>148</v>
      </c>
      <c r="E3" s="3">
        <v>20</v>
      </c>
      <c r="F3" s="4">
        <f>B3-D3</f>
        <v>-11</v>
      </c>
      <c r="G3" s="4">
        <f>C3-E3</f>
        <v>-5</v>
      </c>
      <c r="I3" t="s">
        <v>9</v>
      </c>
      <c r="J3" t="s">
        <v>1</v>
      </c>
      <c r="M3" t="s">
        <v>10</v>
      </c>
      <c r="N3" t="s">
        <v>11</v>
      </c>
      <c r="Q3" s="5" t="s">
        <v>12</v>
      </c>
      <c r="R3" s="6">
        <v>15</v>
      </c>
    </row>
    <row r="4" spans="1:18" x14ac:dyDescent="0.35">
      <c r="A4" s="3">
        <v>2</v>
      </c>
      <c r="B4" s="3">
        <v>164</v>
      </c>
      <c r="C4" s="3">
        <v>25</v>
      </c>
      <c r="D4" s="3">
        <v>159</v>
      </c>
      <c r="E4" s="3">
        <v>24</v>
      </c>
      <c r="F4" s="4">
        <f t="shared" ref="F4:G17" si="0">B4-D4</f>
        <v>5</v>
      </c>
      <c r="G4" s="4">
        <f t="shared" si="0"/>
        <v>1</v>
      </c>
      <c r="I4" t="s">
        <v>13</v>
      </c>
      <c r="J4" t="s">
        <v>2</v>
      </c>
      <c r="M4" t="s">
        <v>14</v>
      </c>
      <c r="N4" t="s">
        <v>15</v>
      </c>
      <c r="Q4" s="5" t="s">
        <v>16</v>
      </c>
      <c r="R4" s="6">
        <v>2</v>
      </c>
    </row>
    <row r="5" spans="1:18" x14ac:dyDescent="0.35">
      <c r="A5" s="3">
        <v>3</v>
      </c>
      <c r="B5" s="3">
        <v>224</v>
      </c>
      <c r="C5" s="3">
        <v>27</v>
      </c>
      <c r="D5" s="3">
        <v>144</v>
      </c>
      <c r="E5" s="3">
        <v>19</v>
      </c>
      <c r="F5" s="4">
        <f t="shared" si="0"/>
        <v>80</v>
      </c>
      <c r="G5" s="4">
        <f t="shared" si="0"/>
        <v>8</v>
      </c>
    </row>
    <row r="6" spans="1:18" x14ac:dyDescent="0.35">
      <c r="A6" s="3">
        <v>4</v>
      </c>
      <c r="B6" s="3">
        <v>208</v>
      </c>
      <c r="C6" s="3">
        <v>33</v>
      </c>
      <c r="D6" s="3">
        <v>103</v>
      </c>
      <c r="E6" s="3">
        <v>18</v>
      </c>
      <c r="F6" s="4">
        <f t="shared" si="0"/>
        <v>105</v>
      </c>
      <c r="G6" s="4">
        <f t="shared" si="0"/>
        <v>15</v>
      </c>
      <c r="I6" t="s">
        <v>17</v>
      </c>
    </row>
    <row r="7" spans="1:18" x14ac:dyDescent="0.35">
      <c r="A7" s="3">
        <v>5</v>
      </c>
      <c r="B7" s="3">
        <v>178</v>
      </c>
      <c r="C7" s="3">
        <v>24</v>
      </c>
      <c r="D7" s="3">
        <v>121</v>
      </c>
      <c r="E7" s="3">
        <v>17</v>
      </c>
      <c r="F7" s="4">
        <f t="shared" si="0"/>
        <v>57</v>
      </c>
      <c r="G7" s="4">
        <f t="shared" si="0"/>
        <v>7</v>
      </c>
      <c r="I7" t="s">
        <v>18</v>
      </c>
    </row>
    <row r="8" spans="1:18" x14ac:dyDescent="0.35">
      <c r="A8" s="3">
        <v>6</v>
      </c>
      <c r="B8" s="3">
        <v>128</v>
      </c>
      <c r="C8" s="3">
        <v>20</v>
      </c>
      <c r="D8" s="3">
        <v>89</v>
      </c>
      <c r="E8" s="3">
        <v>11</v>
      </c>
      <c r="F8" s="4">
        <f t="shared" si="0"/>
        <v>39</v>
      </c>
      <c r="G8" s="4">
        <f t="shared" si="0"/>
        <v>9</v>
      </c>
      <c r="I8" t="s">
        <v>19</v>
      </c>
      <c r="L8" t="s">
        <v>20</v>
      </c>
    </row>
    <row r="9" spans="1:18" x14ac:dyDescent="0.35">
      <c r="A9" s="3">
        <v>7</v>
      </c>
      <c r="B9" s="3">
        <v>154</v>
      </c>
      <c r="C9" s="3">
        <v>18</v>
      </c>
      <c r="D9" s="3">
        <v>119</v>
      </c>
      <c r="E9" s="3">
        <v>17</v>
      </c>
      <c r="F9" s="4">
        <f t="shared" si="0"/>
        <v>35</v>
      </c>
      <c r="G9" s="4">
        <f t="shared" si="0"/>
        <v>1</v>
      </c>
      <c r="I9" s="2" t="s">
        <v>21</v>
      </c>
      <c r="L9" t="s">
        <v>22</v>
      </c>
    </row>
    <row r="10" spans="1:18" x14ac:dyDescent="0.35">
      <c r="A10" s="3">
        <v>8</v>
      </c>
      <c r="B10" s="3">
        <v>158</v>
      </c>
      <c r="C10" s="3">
        <v>16</v>
      </c>
      <c r="D10" s="3">
        <v>123</v>
      </c>
      <c r="E10" s="3">
        <v>13</v>
      </c>
      <c r="F10" s="4">
        <f t="shared" si="0"/>
        <v>35</v>
      </c>
      <c r="G10" s="4">
        <f t="shared" si="0"/>
        <v>3</v>
      </c>
    </row>
    <row r="11" spans="1:18" x14ac:dyDescent="0.35">
      <c r="A11" s="3">
        <v>9</v>
      </c>
      <c r="B11" s="3">
        <v>102</v>
      </c>
      <c r="C11" s="3">
        <v>21</v>
      </c>
      <c r="D11" s="3">
        <v>76</v>
      </c>
      <c r="E11" s="3">
        <v>16</v>
      </c>
      <c r="F11" s="4">
        <f t="shared" si="0"/>
        <v>26</v>
      </c>
      <c r="G11" s="4">
        <f t="shared" si="0"/>
        <v>5</v>
      </c>
      <c r="I11" t="s">
        <v>23</v>
      </c>
      <c r="J11">
        <v>0.05</v>
      </c>
    </row>
    <row r="12" spans="1:18" x14ac:dyDescent="0.35">
      <c r="A12" s="3">
        <v>10</v>
      </c>
      <c r="B12" s="3">
        <v>214</v>
      </c>
      <c r="C12" s="3">
        <v>25</v>
      </c>
      <c r="D12" s="3">
        <v>217</v>
      </c>
      <c r="E12" s="3">
        <v>29</v>
      </c>
      <c r="F12" s="4">
        <f t="shared" si="0"/>
        <v>-3</v>
      </c>
      <c r="G12" s="4">
        <f t="shared" si="0"/>
        <v>-4</v>
      </c>
    </row>
    <row r="13" spans="1:18" x14ac:dyDescent="0.35">
      <c r="A13" s="3">
        <v>11</v>
      </c>
      <c r="B13" s="3">
        <v>209</v>
      </c>
      <c r="C13" s="3">
        <v>24</v>
      </c>
      <c r="D13" s="3">
        <v>148</v>
      </c>
      <c r="E13" s="3">
        <v>22</v>
      </c>
      <c r="F13" s="4">
        <f t="shared" si="0"/>
        <v>61</v>
      </c>
      <c r="G13" s="4">
        <f t="shared" si="0"/>
        <v>2</v>
      </c>
      <c r="I13" t="s">
        <v>24</v>
      </c>
    </row>
    <row r="14" spans="1:18" x14ac:dyDescent="0.35">
      <c r="A14" s="3">
        <v>12</v>
      </c>
      <c r="B14" s="3">
        <v>151</v>
      </c>
      <c r="C14" s="3">
        <v>16</v>
      </c>
      <c r="D14" s="3">
        <v>151</v>
      </c>
      <c r="E14" s="3">
        <v>21</v>
      </c>
      <c r="F14" s="4">
        <f t="shared" si="0"/>
        <v>0</v>
      </c>
      <c r="G14" s="4">
        <f t="shared" si="0"/>
        <v>-5</v>
      </c>
      <c r="I14" s="5" t="s">
        <v>25</v>
      </c>
      <c r="J14" t="s">
        <v>26</v>
      </c>
    </row>
    <row r="15" spans="1:18" x14ac:dyDescent="0.35">
      <c r="A15" s="3">
        <v>13</v>
      </c>
      <c r="B15" s="3">
        <v>123</v>
      </c>
      <c r="C15" s="3">
        <v>13</v>
      </c>
      <c r="D15" s="3">
        <v>83</v>
      </c>
      <c r="E15" s="3">
        <v>7</v>
      </c>
      <c r="F15" s="4">
        <f t="shared" si="0"/>
        <v>40</v>
      </c>
      <c r="G15" s="4">
        <f t="shared" si="0"/>
        <v>6</v>
      </c>
      <c r="J15" s="6" cm="1">
        <f t="array" ref="J15">R3*(MMULT(MMULT(TRANSPOSE(B20:B21),B26:C27),B20:B21))</f>
        <v>15.191234319016969</v>
      </c>
    </row>
    <row r="16" spans="1:18" x14ac:dyDescent="0.35">
      <c r="A16" s="3">
        <v>14</v>
      </c>
      <c r="B16" s="3">
        <v>161</v>
      </c>
      <c r="C16" s="3">
        <v>22</v>
      </c>
      <c r="D16" s="3">
        <v>135</v>
      </c>
      <c r="E16" s="3">
        <v>20</v>
      </c>
      <c r="F16" s="4">
        <f t="shared" si="0"/>
        <v>26</v>
      </c>
      <c r="G16" s="4">
        <f t="shared" si="0"/>
        <v>2</v>
      </c>
    </row>
    <row r="17" spans="1:10" x14ac:dyDescent="0.35">
      <c r="A17" s="3">
        <v>15</v>
      </c>
      <c r="B17" s="3">
        <v>175</v>
      </c>
      <c r="C17" s="3">
        <v>23</v>
      </c>
      <c r="D17" s="3">
        <v>178</v>
      </c>
      <c r="E17" s="3">
        <v>15</v>
      </c>
      <c r="F17" s="4">
        <f t="shared" si="0"/>
        <v>-3</v>
      </c>
      <c r="G17" s="4">
        <f t="shared" si="0"/>
        <v>8</v>
      </c>
      <c r="I17" t="s">
        <v>27</v>
      </c>
    </row>
    <row r="18" spans="1:10" x14ac:dyDescent="0.35">
      <c r="F18" s="4">
        <f>AVERAGE(F3:F17)</f>
        <v>32.799999999999997</v>
      </c>
      <c r="G18" s="4">
        <f>AVERAGE(G3:G17)</f>
        <v>3.5333333333333332</v>
      </c>
      <c r="I18" t="s">
        <v>28</v>
      </c>
    </row>
    <row r="19" spans="1:10" x14ac:dyDescent="0.35">
      <c r="I19" s="5" t="s">
        <v>25</v>
      </c>
      <c r="J19">
        <f>J15</f>
        <v>15.191234319016969</v>
      </c>
    </row>
    <row r="20" spans="1:10" x14ac:dyDescent="0.35">
      <c r="A20" s="5" t="s">
        <v>29</v>
      </c>
      <c r="B20" s="7">
        <v>32.799999999999997</v>
      </c>
      <c r="I20" s="5" t="s">
        <v>32</v>
      </c>
      <c r="J20" s="6">
        <f>_xlfn.F.INV.RT(J11,R4,R3-R4)</f>
        <v>3.8055652529780568</v>
      </c>
    </row>
    <row r="21" spans="1:10" x14ac:dyDescent="0.35">
      <c r="B21" s="7">
        <v>3.5333333333333332</v>
      </c>
      <c r="I21" s="5" t="s">
        <v>30</v>
      </c>
      <c r="J21" t="s">
        <v>31</v>
      </c>
    </row>
    <row r="22" spans="1:10" x14ac:dyDescent="0.35">
      <c r="J22" s="6">
        <f>((R3-1)*R4/(R3-R4))*J20</f>
        <v>8.1966020833373534</v>
      </c>
    </row>
    <row r="23" spans="1:10" x14ac:dyDescent="0.35">
      <c r="A23" s="5" t="s">
        <v>33</v>
      </c>
      <c r="B23" s="7">
        <f>_xlfn.VAR.S(F3:F17)</f>
        <v>1096.0285714285715</v>
      </c>
      <c r="C23" s="7">
        <f>_xlfn.COVARIANCE.S(G3:G17,F3:F17)</f>
        <v>139.90000000000003</v>
      </c>
    </row>
    <row r="24" spans="1:10" x14ac:dyDescent="0.35">
      <c r="B24" s="7">
        <f>_xlfn.COVARIANCE.S(F3:F17,G3:G17)</f>
        <v>139.90000000000003</v>
      </c>
      <c r="C24" s="7">
        <f>_xlfn.VAR.S(G3:G17)</f>
        <v>31.552380952380954</v>
      </c>
    </row>
    <row r="25" spans="1:10" x14ac:dyDescent="0.35">
      <c r="I25" t="s">
        <v>34</v>
      </c>
    </row>
    <row r="26" spans="1:10" x14ac:dyDescent="0.35">
      <c r="A26" s="5" t="s">
        <v>37</v>
      </c>
      <c r="B26" s="7">
        <f t="array" ref="B26:C27">MINVERSE(B23:C24)</f>
        <v>2.1020485138493901E-3</v>
      </c>
      <c r="C26" s="7">
        <v>-9.320266116568254E-3</v>
      </c>
      <c r="I26" s="5" t="s">
        <v>35</v>
      </c>
      <c r="J26" s="5"/>
    </row>
    <row r="27" spans="1:10" x14ac:dyDescent="0.35">
      <c r="B27" s="7">
        <v>-9.3202661165682522E-3</v>
      </c>
      <c r="C27" s="7">
        <v>7.3018427141361114E-2</v>
      </c>
      <c r="I27" t="s">
        <v>36</v>
      </c>
    </row>
    <row r="28" spans="1:10" x14ac:dyDescent="0.35">
      <c r="I28" t="s">
        <v>38</v>
      </c>
    </row>
    <row r="29" spans="1:10" x14ac:dyDescent="0.35">
      <c r="I29" t="s">
        <v>39</v>
      </c>
    </row>
    <row r="30" spans="1:10" x14ac:dyDescent="0.35">
      <c r="I30" t="s">
        <v>40</v>
      </c>
    </row>
    <row r="31" spans="1:10" x14ac:dyDescent="0.35">
      <c r="I31" t="s">
        <v>41</v>
      </c>
    </row>
    <row r="32" spans="1:10" x14ac:dyDescent="0.35">
      <c r="I32" t="s">
        <v>42</v>
      </c>
    </row>
    <row r="34" spans="1:10" x14ac:dyDescent="0.35">
      <c r="A34" s="2" t="s">
        <v>43</v>
      </c>
    </row>
    <row r="42" spans="1:10" x14ac:dyDescent="0.35">
      <c r="I42" t="s">
        <v>44</v>
      </c>
      <c r="J42" s="5">
        <f>B21-SQRT(J22*C24/R3)</f>
        <v>-0.61895367865206641</v>
      </c>
    </row>
    <row r="43" spans="1:10" x14ac:dyDescent="0.35">
      <c r="I43" t="s">
        <v>45</v>
      </c>
      <c r="J43" s="5">
        <f>B21+SQRT(J22*C24/R3)</f>
        <v>7.6856203453187328</v>
      </c>
    </row>
    <row r="49" spans="1:19" x14ac:dyDescent="0.35">
      <c r="A49" t="s">
        <v>44</v>
      </c>
      <c r="B49" s="5">
        <f>B20-SQRT(J22*B23/R3)</f>
        <v>8.3272803963696553</v>
      </c>
    </row>
    <row r="50" spans="1:19" x14ac:dyDescent="0.35">
      <c r="A50" t="s">
        <v>45</v>
      </c>
      <c r="B50" s="5">
        <f>B20+SQRT(J22*B23/R3)</f>
        <v>57.272719603630335</v>
      </c>
    </row>
    <row r="52" spans="1:19" x14ac:dyDescent="0.35">
      <c r="A52" s="2" t="s">
        <v>46</v>
      </c>
    </row>
    <row r="60" spans="1:19" x14ac:dyDescent="0.35">
      <c r="I60" t="s">
        <v>44</v>
      </c>
      <c r="J60" s="5">
        <f>B20-B61*SQRT(B23/R3)</f>
        <v>11.348161414006828</v>
      </c>
      <c r="Q60" t="s">
        <v>44</v>
      </c>
      <c r="S60" s="5">
        <f>B21-B61*SQRT(C24/R3)</f>
        <v>-0.10640071284162467</v>
      </c>
    </row>
    <row r="61" spans="1:19" x14ac:dyDescent="0.35">
      <c r="A61" t="s">
        <v>47</v>
      </c>
      <c r="B61">
        <f>ABS(_xlfn.T.INV(J11/(2*R4),R3-1))</f>
        <v>2.5095694114933247</v>
      </c>
      <c r="I61" t="s">
        <v>45</v>
      </c>
      <c r="J61" s="5">
        <f>B20+B61*SQRT(B23/R3)</f>
        <v>54.25183858599317</v>
      </c>
      <c r="Q61" t="s">
        <v>45</v>
      </c>
      <c r="S61" s="5">
        <f>B21+B61*SQRT(C24/R3)</f>
        <v>7.1730673795082911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3A40-3447-4FDD-8C66-23FBE02DD451}">
  <dimension ref="A1:K80"/>
  <sheetViews>
    <sheetView tabSelected="1" workbookViewId="0">
      <selection activeCell="J40" sqref="J40"/>
    </sheetView>
  </sheetViews>
  <sheetFormatPr defaultRowHeight="14.5" x14ac:dyDescent="0.35"/>
  <cols>
    <col min="1" max="1" width="11.81640625" customWidth="1"/>
    <col min="2" max="2" width="10.81640625" customWidth="1"/>
    <col min="3" max="3" width="10.7265625" customWidth="1"/>
    <col min="4" max="4" width="12.1796875" customWidth="1"/>
    <col min="5" max="5" width="10.7265625" customWidth="1"/>
    <col min="7" max="7" width="10.81640625" customWidth="1"/>
  </cols>
  <sheetData>
    <row r="1" spans="1:8" x14ac:dyDescent="0.35">
      <c r="A1" s="11" t="s">
        <v>48</v>
      </c>
      <c r="B1" s="11" t="s">
        <v>49</v>
      </c>
      <c r="C1" s="11"/>
      <c r="D1" s="11" t="s">
        <v>50</v>
      </c>
      <c r="E1" s="11"/>
      <c r="G1" s="2" t="s">
        <v>51</v>
      </c>
    </row>
    <row r="2" spans="1:8" x14ac:dyDescent="0.35">
      <c r="A2" s="11"/>
      <c r="B2" s="1" t="s">
        <v>52</v>
      </c>
      <c r="C2" s="1" t="s">
        <v>53</v>
      </c>
      <c r="D2" s="1" t="s">
        <v>52</v>
      </c>
      <c r="E2" s="1" t="s">
        <v>53</v>
      </c>
      <c r="G2" s="8"/>
    </row>
    <row r="3" spans="1:8" x14ac:dyDescent="0.35">
      <c r="A3" s="3">
        <v>1</v>
      </c>
      <c r="B3" s="3">
        <v>54</v>
      </c>
      <c r="C3" s="3">
        <v>77</v>
      </c>
      <c r="D3" s="3">
        <v>58</v>
      </c>
      <c r="E3" s="3">
        <v>84</v>
      </c>
      <c r="G3" t="s">
        <v>54</v>
      </c>
    </row>
    <row r="4" spans="1:8" x14ac:dyDescent="0.35">
      <c r="A4" s="3">
        <v>2</v>
      </c>
      <c r="B4" s="3">
        <v>76</v>
      </c>
      <c r="C4" s="3">
        <v>58</v>
      </c>
      <c r="D4" s="3">
        <v>49</v>
      </c>
      <c r="E4" s="3">
        <v>60</v>
      </c>
      <c r="G4" t="s">
        <v>55</v>
      </c>
    </row>
    <row r="5" spans="1:8" x14ac:dyDescent="0.35">
      <c r="A5" s="3">
        <v>3</v>
      </c>
      <c r="B5" s="3">
        <v>55</v>
      </c>
      <c r="C5" s="3">
        <v>58</v>
      </c>
      <c r="D5" s="3">
        <v>83</v>
      </c>
      <c r="E5" s="3">
        <v>69</v>
      </c>
      <c r="G5" t="s">
        <v>56</v>
      </c>
    </row>
    <row r="6" spans="1:8" x14ac:dyDescent="0.35">
      <c r="A6" s="3">
        <v>4</v>
      </c>
      <c r="B6" s="3">
        <v>79</v>
      </c>
      <c r="C6" s="3">
        <v>63</v>
      </c>
      <c r="D6" s="3">
        <v>55</v>
      </c>
      <c r="E6" s="3">
        <v>60</v>
      </c>
      <c r="G6" t="s">
        <v>57</v>
      </c>
    </row>
    <row r="7" spans="1:8" x14ac:dyDescent="0.35">
      <c r="A7" s="3">
        <v>5</v>
      </c>
      <c r="B7" s="3">
        <v>84</v>
      </c>
      <c r="C7" s="3">
        <v>37</v>
      </c>
      <c r="D7" s="3">
        <v>85</v>
      </c>
      <c r="E7" s="3">
        <v>89</v>
      </c>
      <c r="G7" t="s">
        <v>58</v>
      </c>
    </row>
    <row r="8" spans="1:8" x14ac:dyDescent="0.35">
      <c r="A8" s="3">
        <v>6</v>
      </c>
      <c r="B8" s="3">
        <v>60</v>
      </c>
      <c r="C8" s="3">
        <v>45</v>
      </c>
      <c r="D8" s="3">
        <v>90</v>
      </c>
      <c r="E8" s="3">
        <v>68</v>
      </c>
      <c r="G8" t="s">
        <v>59</v>
      </c>
    </row>
    <row r="9" spans="1:8" x14ac:dyDescent="0.35">
      <c r="A9" s="3">
        <v>7</v>
      </c>
      <c r="B9" s="3">
        <v>73</v>
      </c>
      <c r="C9" s="3">
        <v>60</v>
      </c>
      <c r="D9" s="3">
        <v>42</v>
      </c>
      <c r="E9" s="3">
        <v>36</v>
      </c>
      <c r="G9" t="s">
        <v>60</v>
      </c>
    </row>
    <row r="10" spans="1:8" x14ac:dyDescent="0.35">
      <c r="A10" s="3">
        <v>8</v>
      </c>
      <c r="B10" s="3">
        <v>81</v>
      </c>
      <c r="C10" s="3">
        <v>56</v>
      </c>
      <c r="D10" s="3">
        <v>85</v>
      </c>
      <c r="E10" s="3">
        <v>57</v>
      </c>
      <c r="G10" t="s">
        <v>61</v>
      </c>
    </row>
    <row r="11" spans="1:8" x14ac:dyDescent="0.35">
      <c r="A11" s="3">
        <v>9</v>
      </c>
      <c r="B11" s="3">
        <v>65</v>
      </c>
      <c r="C11" s="3">
        <v>80</v>
      </c>
      <c r="D11" s="3">
        <v>80</v>
      </c>
      <c r="E11" s="3">
        <v>46</v>
      </c>
      <c r="G11" t="s">
        <v>62</v>
      </c>
    </row>
    <row r="12" spans="1:8" x14ac:dyDescent="0.35">
      <c r="A12" s="3">
        <v>10</v>
      </c>
      <c r="B12" s="3">
        <v>54</v>
      </c>
      <c r="C12" s="3">
        <v>42</v>
      </c>
      <c r="D12" s="3">
        <v>89</v>
      </c>
      <c r="E12" s="3">
        <v>51</v>
      </c>
      <c r="G12" t="s">
        <v>63</v>
      </c>
    </row>
    <row r="13" spans="1:8" x14ac:dyDescent="0.35">
      <c r="A13" s="3">
        <v>11</v>
      </c>
      <c r="B13" s="3">
        <v>67</v>
      </c>
      <c r="C13" s="3">
        <v>42</v>
      </c>
      <c r="D13" s="3">
        <v>40</v>
      </c>
      <c r="E13" s="3">
        <v>65</v>
      </c>
    </row>
    <row r="14" spans="1:8" x14ac:dyDescent="0.35">
      <c r="A14" s="3">
        <v>12</v>
      </c>
      <c r="B14" s="3">
        <v>51</v>
      </c>
      <c r="C14" s="3">
        <v>64</v>
      </c>
      <c r="D14" s="3">
        <v>71</v>
      </c>
      <c r="E14" s="3">
        <v>64</v>
      </c>
    </row>
    <row r="15" spans="1:8" x14ac:dyDescent="0.35">
      <c r="A15" s="3">
        <v>13</v>
      </c>
      <c r="B15" s="3">
        <v>56</v>
      </c>
      <c r="C15" s="3">
        <v>62</v>
      </c>
      <c r="D15" s="3">
        <v>81</v>
      </c>
      <c r="E15" s="3">
        <v>82</v>
      </c>
      <c r="G15" t="s">
        <v>9</v>
      </c>
      <c r="H15" t="s">
        <v>64</v>
      </c>
    </row>
    <row r="16" spans="1:8" x14ac:dyDescent="0.35">
      <c r="A16" s="3">
        <v>14</v>
      </c>
      <c r="B16" s="3">
        <v>50</v>
      </c>
      <c r="C16" s="3">
        <v>41</v>
      </c>
      <c r="D16" s="3">
        <v>40</v>
      </c>
      <c r="E16" s="3">
        <v>50</v>
      </c>
      <c r="G16" t="s">
        <v>13</v>
      </c>
      <c r="H16" t="s">
        <v>65</v>
      </c>
    </row>
    <row r="17" spans="1:11" x14ac:dyDescent="0.35">
      <c r="A17" s="3">
        <v>15</v>
      </c>
      <c r="B17" s="3">
        <v>58</v>
      </c>
      <c r="C17" s="3">
        <v>43</v>
      </c>
      <c r="D17" s="3">
        <v>80</v>
      </c>
      <c r="E17" s="3">
        <v>77</v>
      </c>
    </row>
    <row r="18" spans="1:11" x14ac:dyDescent="0.35">
      <c r="A18" s="3">
        <v>16</v>
      </c>
      <c r="B18" s="3">
        <v>82</v>
      </c>
      <c r="C18" s="3">
        <v>46</v>
      </c>
      <c r="D18" s="3">
        <v>75</v>
      </c>
      <c r="E18" s="3">
        <v>35</v>
      </c>
      <c r="G18" t="s">
        <v>10</v>
      </c>
      <c r="H18" t="s">
        <v>52</v>
      </c>
    </row>
    <row r="19" spans="1:11" x14ac:dyDescent="0.35">
      <c r="A19" s="3">
        <v>17</v>
      </c>
      <c r="B19" s="3">
        <v>61</v>
      </c>
      <c r="C19" s="3">
        <v>48</v>
      </c>
      <c r="D19" s="3">
        <v>41</v>
      </c>
      <c r="E19" s="3">
        <v>55</v>
      </c>
      <c r="G19" t="s">
        <v>14</v>
      </c>
      <c r="H19" t="s">
        <v>53</v>
      </c>
    </row>
    <row r="20" spans="1:11" x14ac:dyDescent="0.35">
      <c r="A20" s="3">
        <v>18</v>
      </c>
      <c r="B20" s="3">
        <v>60</v>
      </c>
      <c r="C20" s="3">
        <v>43</v>
      </c>
      <c r="D20" s="3">
        <v>54</v>
      </c>
      <c r="E20" s="3">
        <v>61</v>
      </c>
    </row>
    <row r="21" spans="1:11" x14ac:dyDescent="0.35">
      <c r="A21" s="3">
        <v>19</v>
      </c>
      <c r="B21" s="3">
        <v>45</v>
      </c>
      <c r="C21" s="3">
        <v>56</v>
      </c>
      <c r="D21" s="3">
        <v>48</v>
      </c>
      <c r="E21" s="3">
        <v>50</v>
      </c>
      <c r="G21" t="s">
        <v>66</v>
      </c>
      <c r="H21" s="8">
        <v>20</v>
      </c>
    </row>
    <row r="22" spans="1:11" x14ac:dyDescent="0.35">
      <c r="A22" s="3">
        <v>20</v>
      </c>
      <c r="B22" s="3">
        <v>80</v>
      </c>
      <c r="C22" s="3">
        <v>38</v>
      </c>
      <c r="D22" s="3">
        <v>69</v>
      </c>
      <c r="E22" s="3">
        <v>43</v>
      </c>
      <c r="G22" t="s">
        <v>16</v>
      </c>
      <c r="H22" s="8">
        <v>2</v>
      </c>
    </row>
    <row r="23" spans="1:11" x14ac:dyDescent="0.35">
      <c r="A23" t="s">
        <v>67</v>
      </c>
      <c r="B23" s="9">
        <f>AVERAGE(B3:B22)</f>
        <v>64.55</v>
      </c>
      <c r="C23" s="9">
        <f t="shared" ref="C23:E23" si="0">AVERAGE(C3:C22)</f>
        <v>52.95</v>
      </c>
      <c r="D23" s="9">
        <f t="shared" si="0"/>
        <v>65.75</v>
      </c>
      <c r="E23" s="9">
        <f t="shared" si="0"/>
        <v>60.1</v>
      </c>
    </row>
    <row r="25" spans="1:11" x14ac:dyDescent="0.35">
      <c r="A25" t="s">
        <v>68</v>
      </c>
      <c r="B25" s="9">
        <v>64.55</v>
      </c>
      <c r="D25" t="s">
        <v>69</v>
      </c>
      <c r="E25" s="9">
        <v>65.75</v>
      </c>
      <c r="G25" t="s">
        <v>70</v>
      </c>
    </row>
    <row r="26" spans="1:11" x14ac:dyDescent="0.35">
      <c r="B26" s="9">
        <v>52.95</v>
      </c>
      <c r="E26" s="9">
        <v>60.1</v>
      </c>
      <c r="G26" t="s">
        <v>71</v>
      </c>
    </row>
    <row r="27" spans="1:11" x14ac:dyDescent="0.35">
      <c r="G27" t="s">
        <v>72</v>
      </c>
      <c r="K27" t="s">
        <v>73</v>
      </c>
    </row>
    <row r="28" spans="1:11" x14ac:dyDescent="0.35">
      <c r="A28" s="13" t="s">
        <v>74</v>
      </c>
      <c r="B28" s="13"/>
      <c r="D28" s="13" t="s">
        <v>75</v>
      </c>
      <c r="E28" s="13"/>
      <c r="G28" s="2" t="s">
        <v>76</v>
      </c>
      <c r="H28" s="2"/>
      <c r="K28" t="s">
        <v>77</v>
      </c>
    </row>
    <row r="29" spans="1:11" x14ac:dyDescent="0.35">
      <c r="A29" s="9">
        <f>_xlfn.VAR.S(B3:B22)</f>
        <v>151.10263157894721</v>
      </c>
      <c r="B29" s="9">
        <f>_xlfn.COVARIANCE.S(B3:B22,C3:C22)</f>
        <v>-26.286842105263158</v>
      </c>
      <c r="D29" s="9">
        <f>_xlfn.VAR.S(D3:D22)</f>
        <v>333.7763157894737</v>
      </c>
      <c r="E29" s="9">
        <f>_xlfn.COVARIANCE.S(E3:E22,D3:D22)</f>
        <v>81.868421052631589</v>
      </c>
    </row>
    <row r="30" spans="1:11" x14ac:dyDescent="0.35">
      <c r="A30" s="9">
        <f>_xlfn.COVARIANCE.S(C3:C22,B3:B22)</f>
        <v>-26.286842105263158</v>
      </c>
      <c r="B30" s="9">
        <f>_xlfn.VAR.S(C3:C22)</f>
        <v>154.15526315789458</v>
      </c>
      <c r="D30" s="9">
        <f>_xlfn.COVARIANCE.S(D3:D22,E3:E22)</f>
        <v>81.868421052631589</v>
      </c>
      <c r="E30" s="9">
        <f>_xlfn.VAR.S(E3:E22)</f>
        <v>230.41052631578964</v>
      </c>
      <c r="G30" t="s">
        <v>23</v>
      </c>
      <c r="H30">
        <v>0.05</v>
      </c>
    </row>
    <row r="32" spans="1:11" x14ac:dyDescent="0.35">
      <c r="G32" t="s">
        <v>78</v>
      </c>
      <c r="H32" s="10" t="s">
        <v>79</v>
      </c>
    </row>
    <row r="33" spans="1:10" x14ac:dyDescent="0.35">
      <c r="A33" t="s">
        <v>80</v>
      </c>
      <c r="D33" t="s">
        <v>81</v>
      </c>
      <c r="G33" t="s">
        <v>25</v>
      </c>
    </row>
    <row r="34" spans="1:10" x14ac:dyDescent="0.35">
      <c r="A34" s="9">
        <f>B25-E25</f>
        <v>-1.2000000000000028</v>
      </c>
      <c r="D34" s="9">
        <f>B23-D23</f>
        <v>-1.2000000000000028</v>
      </c>
      <c r="E34" s="9">
        <f>C23-E23</f>
        <v>-7.1499999999999986</v>
      </c>
      <c r="H34" s="9" cm="1">
        <f t="array" ref="H34">MMULT(MMULT(D34:E34,D45:E46),A34:A35)</f>
        <v>2.6598770383175259</v>
      </c>
    </row>
    <row r="35" spans="1:10" x14ac:dyDescent="0.35">
      <c r="A35" s="9">
        <f>B26-E26</f>
        <v>-7.1499999999999986</v>
      </c>
    </row>
    <row r="36" spans="1:10" x14ac:dyDescent="0.35">
      <c r="G36" t="s">
        <v>27</v>
      </c>
    </row>
    <row r="37" spans="1:10" x14ac:dyDescent="0.35">
      <c r="G37" t="s">
        <v>28</v>
      </c>
    </row>
    <row r="38" spans="1:10" x14ac:dyDescent="0.35">
      <c r="D38" t="s">
        <v>88</v>
      </c>
      <c r="G38" t="s">
        <v>25</v>
      </c>
      <c r="H38" s="9">
        <f>H34</f>
        <v>2.6598770383175259</v>
      </c>
    </row>
    <row r="39" spans="1:10" x14ac:dyDescent="0.35">
      <c r="A39" s="9"/>
      <c r="B39" s="9"/>
      <c r="D39" s="9" cm="1">
        <f t="array" ref="D39:E40">((H21-1)*A29:B30+(H21-1)*D29:E30)/(H21+H21-2)</f>
        <v>242.43947368421044</v>
      </c>
      <c r="E39" s="9">
        <v>27.790789473684214</v>
      </c>
      <c r="G39" t="s">
        <v>110</v>
      </c>
      <c r="J39" t="s">
        <v>30</v>
      </c>
    </row>
    <row r="40" spans="1:10" x14ac:dyDescent="0.35">
      <c r="A40" s="9"/>
      <c r="B40" s="9"/>
      <c r="D40" s="9">
        <v>27.790789473684214</v>
      </c>
      <c r="E40" s="9">
        <v>192.28289473684211</v>
      </c>
      <c r="H40" s="9">
        <f>_xlfn.F.INV.RT(H30,H22,H21+H21-H22-1)</f>
        <v>3.2519238463872067</v>
      </c>
      <c r="J40" s="9">
        <f>(H21+H21-2)/(H21+H21-H22-1)*H22*H40</f>
        <v>6.6796273601466947</v>
      </c>
    </row>
    <row r="42" spans="1:10" x14ac:dyDescent="0.35">
      <c r="D42" s="9" cm="1">
        <f t="array" ref="D42:E43">(1/20+1/20)*D39:E40</f>
        <v>24.243947368421047</v>
      </c>
      <c r="E42" s="9">
        <v>2.7790789473684216</v>
      </c>
      <c r="G42" t="s">
        <v>83</v>
      </c>
    </row>
    <row r="43" spans="1:10" x14ac:dyDescent="0.35">
      <c r="D43" s="9">
        <v>2.7790789473684216</v>
      </c>
      <c r="E43" s="9">
        <v>19.228289473684214</v>
      </c>
      <c r="G43" t="s">
        <v>84</v>
      </c>
      <c r="H43" s="9"/>
    </row>
    <row r="44" spans="1:10" x14ac:dyDescent="0.35">
      <c r="G44" t="s">
        <v>36</v>
      </c>
    </row>
    <row r="45" spans="1:10" x14ac:dyDescent="0.35">
      <c r="D45" s="9">
        <f t="array" ref="D45:E46">MINVERSE(D42:E43)</f>
        <v>4.1942288623775442E-2</v>
      </c>
      <c r="E45" s="9">
        <v>-6.0619501010898214E-3</v>
      </c>
      <c r="G45" t="s">
        <v>89</v>
      </c>
    </row>
    <row r="46" spans="1:10" x14ac:dyDescent="0.35">
      <c r="D46" s="9">
        <v>-6.0619501010898214E-3</v>
      </c>
      <c r="E46" s="9">
        <v>5.2882844274712536E-2</v>
      </c>
      <c r="G46" t="s">
        <v>90</v>
      </c>
    </row>
    <row r="47" spans="1:10" x14ac:dyDescent="0.35">
      <c r="G47" t="s">
        <v>91</v>
      </c>
    </row>
    <row r="49" spans="1:4" x14ac:dyDescent="0.35">
      <c r="A49" s="2" t="s">
        <v>43</v>
      </c>
    </row>
    <row r="55" spans="1:4" x14ac:dyDescent="0.35">
      <c r="A55" t="s">
        <v>92</v>
      </c>
      <c r="D55" s="5" t="s">
        <v>94</v>
      </c>
    </row>
    <row r="56" spans="1:4" x14ac:dyDescent="0.35">
      <c r="A56" s="5" t="s">
        <v>44</v>
      </c>
      <c r="B56">
        <f>A34-SQRT(J40*D42)</f>
        <v>-13.925585808129297</v>
      </c>
      <c r="D56" t="s">
        <v>96</v>
      </c>
    </row>
    <row r="57" spans="1:4" x14ac:dyDescent="0.35">
      <c r="A57" s="5" t="s">
        <v>45</v>
      </c>
      <c r="B57">
        <f>A34+SQRT(J40*D42)</f>
        <v>11.525585808129291</v>
      </c>
      <c r="D57" t="s">
        <v>95</v>
      </c>
    </row>
    <row r="58" spans="1:4" x14ac:dyDescent="0.35">
      <c r="D58" t="s">
        <v>97</v>
      </c>
    </row>
    <row r="60" spans="1:4" x14ac:dyDescent="0.35">
      <c r="A60" t="s">
        <v>93</v>
      </c>
      <c r="D60" s="5" t="s">
        <v>98</v>
      </c>
    </row>
    <row r="61" spans="1:4" x14ac:dyDescent="0.35">
      <c r="A61" s="5" t="s">
        <v>44</v>
      </c>
      <c r="B61">
        <f>A35-SQRT(J40*E43)</f>
        <v>-18.48304056541058</v>
      </c>
      <c r="D61" t="s">
        <v>99</v>
      </c>
    </row>
    <row r="62" spans="1:4" x14ac:dyDescent="0.35">
      <c r="A62" s="5" t="s">
        <v>45</v>
      </c>
      <c r="B62">
        <f>A35+SQRT(J40*E43)</f>
        <v>4.1830405654105824</v>
      </c>
      <c r="D62" t="s">
        <v>100</v>
      </c>
    </row>
    <row r="63" spans="1:4" x14ac:dyDescent="0.35">
      <c r="D63" t="s">
        <v>101</v>
      </c>
    </row>
    <row r="65" spans="1:8" x14ac:dyDescent="0.35">
      <c r="A65" s="2" t="s">
        <v>46</v>
      </c>
    </row>
    <row r="68" spans="1:8" x14ac:dyDescent="0.35">
      <c r="G68" s="5" t="s">
        <v>47</v>
      </c>
      <c r="H68" s="5">
        <f>ABS(_xlfn.T.INV(H30/(2*H22),H21+H21-2))</f>
        <v>2.3337210976874627</v>
      </c>
    </row>
    <row r="72" spans="1:8" x14ac:dyDescent="0.35">
      <c r="A72" t="s">
        <v>92</v>
      </c>
      <c r="D72" s="5" t="s">
        <v>94</v>
      </c>
    </row>
    <row r="73" spans="1:8" x14ac:dyDescent="0.35">
      <c r="A73" s="5" t="s">
        <v>44</v>
      </c>
      <c r="B73">
        <f>A34-H68*SQRT(D42)</f>
        <v>-12.69080933848957</v>
      </c>
      <c r="D73" t="s">
        <v>102</v>
      </c>
    </row>
    <row r="74" spans="1:8" x14ac:dyDescent="0.35">
      <c r="A74" s="5" t="s">
        <v>45</v>
      </c>
      <c r="B74">
        <f>A34+H68*SQRT(D42)</f>
        <v>10.290809338489565</v>
      </c>
      <c r="D74" t="s">
        <v>103</v>
      </c>
    </row>
    <row r="75" spans="1:8" x14ac:dyDescent="0.35">
      <c r="D75" t="s">
        <v>97</v>
      </c>
    </row>
    <row r="77" spans="1:8" x14ac:dyDescent="0.35">
      <c r="A77" t="s">
        <v>93</v>
      </c>
      <c r="D77" s="5" t="s">
        <v>98</v>
      </c>
    </row>
    <row r="78" spans="1:8" x14ac:dyDescent="0.35">
      <c r="A78" s="5" t="s">
        <v>44</v>
      </c>
      <c r="B78">
        <f>A35-H68*SQRT(E43)</f>
        <v>-17.383384169969666</v>
      </c>
      <c r="D78" t="s">
        <v>104</v>
      </c>
    </row>
    <row r="79" spans="1:8" x14ac:dyDescent="0.35">
      <c r="A79" s="5" t="s">
        <v>45</v>
      </c>
      <c r="B79">
        <f>A35+H68*SQRT(E43)</f>
        <v>3.0833841699696691</v>
      </c>
      <c r="D79" t="s">
        <v>105</v>
      </c>
    </row>
    <row r="80" spans="1:8" x14ac:dyDescent="0.35">
      <c r="D80" t="s">
        <v>101</v>
      </c>
    </row>
  </sheetData>
  <mergeCells count="5">
    <mergeCell ref="A1:A2"/>
    <mergeCell ref="B1:C1"/>
    <mergeCell ref="D1:E1"/>
    <mergeCell ref="A28:B28"/>
    <mergeCell ref="D28:E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E694-6F80-42C9-9C25-C20E4102AE66}">
  <dimension ref="A1:K64"/>
  <sheetViews>
    <sheetView topLeftCell="A46" workbookViewId="0">
      <selection activeCell="E74" sqref="E74"/>
    </sheetView>
  </sheetViews>
  <sheetFormatPr defaultRowHeight="14.5" x14ac:dyDescent="0.35"/>
  <cols>
    <col min="1" max="1" width="11.81640625" customWidth="1"/>
    <col min="2" max="2" width="10.81640625" customWidth="1"/>
    <col min="3" max="3" width="10.7265625" customWidth="1"/>
    <col min="4" max="4" width="12.1796875" customWidth="1"/>
    <col min="5" max="5" width="10.7265625" customWidth="1"/>
    <col min="7" max="7" width="10.81640625" customWidth="1"/>
  </cols>
  <sheetData>
    <row r="1" spans="1:8" x14ac:dyDescent="0.35">
      <c r="A1" s="11" t="s">
        <v>48</v>
      </c>
      <c r="B1" s="11" t="s">
        <v>49</v>
      </c>
      <c r="C1" s="11"/>
      <c r="D1" s="11" t="s">
        <v>50</v>
      </c>
      <c r="E1" s="11"/>
      <c r="G1" s="2" t="s">
        <v>87</v>
      </c>
    </row>
    <row r="2" spans="1:8" x14ac:dyDescent="0.35">
      <c r="A2" s="11"/>
      <c r="B2" s="1" t="s">
        <v>52</v>
      </c>
      <c r="C2" s="1" t="s">
        <v>53</v>
      </c>
      <c r="D2" s="1" t="s">
        <v>52</v>
      </c>
      <c r="E2" s="1" t="s">
        <v>53</v>
      </c>
      <c r="G2" s="8"/>
    </row>
    <row r="3" spans="1:8" x14ac:dyDescent="0.35">
      <c r="A3" s="3">
        <v>1</v>
      </c>
      <c r="B3" s="3">
        <v>54</v>
      </c>
      <c r="C3" s="3">
        <v>77</v>
      </c>
      <c r="D3" s="3">
        <v>58</v>
      </c>
      <c r="E3" s="3">
        <v>84</v>
      </c>
      <c r="G3" t="s">
        <v>54</v>
      </c>
    </row>
    <row r="4" spans="1:8" x14ac:dyDescent="0.35">
      <c r="A4" s="3">
        <v>2</v>
      </c>
      <c r="B4" s="3">
        <v>76</v>
      </c>
      <c r="C4" s="3">
        <v>58</v>
      </c>
      <c r="D4" s="3">
        <v>49</v>
      </c>
      <c r="E4" s="3">
        <v>60</v>
      </c>
      <c r="G4" t="s">
        <v>55</v>
      </c>
    </row>
    <row r="5" spans="1:8" x14ac:dyDescent="0.35">
      <c r="A5" s="3">
        <v>3</v>
      </c>
      <c r="B5" s="3">
        <v>55</v>
      </c>
      <c r="C5" s="3">
        <v>58</v>
      </c>
      <c r="D5" s="3">
        <v>83</v>
      </c>
      <c r="E5" s="3">
        <v>69</v>
      </c>
      <c r="G5" t="s">
        <v>56</v>
      </c>
    </row>
    <row r="6" spans="1:8" x14ac:dyDescent="0.35">
      <c r="A6" s="3">
        <v>4</v>
      </c>
      <c r="B6" s="3">
        <v>79</v>
      </c>
      <c r="C6" s="3">
        <v>63</v>
      </c>
      <c r="D6" s="3">
        <v>55</v>
      </c>
      <c r="E6" s="3">
        <v>60</v>
      </c>
      <c r="G6" t="s">
        <v>57</v>
      </c>
    </row>
    <row r="7" spans="1:8" x14ac:dyDescent="0.35">
      <c r="A7" s="3">
        <v>5</v>
      </c>
      <c r="B7" s="3">
        <v>84</v>
      </c>
      <c r="C7" s="3">
        <v>37</v>
      </c>
      <c r="D7" s="3">
        <v>85</v>
      </c>
      <c r="E7" s="3">
        <v>89</v>
      </c>
      <c r="G7" t="s">
        <v>58</v>
      </c>
    </row>
    <row r="8" spans="1:8" x14ac:dyDescent="0.35">
      <c r="A8" s="3">
        <v>6</v>
      </c>
      <c r="B8" s="3">
        <v>60</v>
      </c>
      <c r="C8" s="3">
        <v>45</v>
      </c>
      <c r="D8" s="3">
        <v>90</v>
      </c>
      <c r="E8" s="3">
        <v>68</v>
      </c>
      <c r="G8" t="s">
        <v>59</v>
      </c>
    </row>
    <row r="9" spans="1:8" x14ac:dyDescent="0.35">
      <c r="A9" s="3">
        <v>7</v>
      </c>
      <c r="B9" s="3">
        <v>73</v>
      </c>
      <c r="C9" s="3">
        <v>60</v>
      </c>
      <c r="D9" s="3">
        <v>42</v>
      </c>
      <c r="E9" s="3">
        <v>36</v>
      </c>
      <c r="G9" t="s">
        <v>60</v>
      </c>
    </row>
    <row r="10" spans="1:8" x14ac:dyDescent="0.35">
      <c r="A10" s="3">
        <v>8</v>
      </c>
      <c r="B10" s="3">
        <v>81</v>
      </c>
      <c r="C10" s="3">
        <v>56</v>
      </c>
      <c r="D10" s="3">
        <v>85</v>
      </c>
      <c r="E10" s="3">
        <v>57</v>
      </c>
      <c r="G10" t="s">
        <v>61</v>
      </c>
    </row>
    <row r="11" spans="1:8" x14ac:dyDescent="0.35">
      <c r="A11" s="3">
        <v>9</v>
      </c>
      <c r="B11" s="3">
        <v>65</v>
      </c>
      <c r="C11" s="3">
        <v>80</v>
      </c>
      <c r="D11" s="3">
        <v>80</v>
      </c>
      <c r="E11" s="3">
        <v>46</v>
      </c>
      <c r="G11" t="s">
        <v>62</v>
      </c>
    </row>
    <row r="12" spans="1:8" x14ac:dyDescent="0.35">
      <c r="A12" s="3">
        <v>10</v>
      </c>
      <c r="B12" s="3">
        <v>54</v>
      </c>
      <c r="C12" s="3">
        <v>42</v>
      </c>
      <c r="D12" s="3">
        <v>89</v>
      </c>
      <c r="E12" s="3">
        <v>51</v>
      </c>
      <c r="G12" t="s">
        <v>63</v>
      </c>
    </row>
    <row r="13" spans="1:8" x14ac:dyDescent="0.35">
      <c r="A13" s="3">
        <v>11</v>
      </c>
      <c r="B13" s="3">
        <v>67</v>
      </c>
      <c r="C13" s="3">
        <v>42</v>
      </c>
      <c r="D13" s="3">
        <v>40</v>
      </c>
      <c r="E13" s="3">
        <v>65</v>
      </c>
    </row>
    <row r="14" spans="1:8" x14ac:dyDescent="0.35">
      <c r="A14" s="3">
        <v>12</v>
      </c>
      <c r="B14" s="3">
        <v>51</v>
      </c>
      <c r="C14" s="3">
        <v>64</v>
      </c>
      <c r="D14" s="3">
        <v>71</v>
      </c>
      <c r="E14" s="3">
        <v>64</v>
      </c>
    </row>
    <row r="15" spans="1:8" x14ac:dyDescent="0.35">
      <c r="A15" s="3">
        <v>13</v>
      </c>
      <c r="B15" s="3">
        <v>56</v>
      </c>
      <c r="C15" s="3">
        <v>62</v>
      </c>
      <c r="D15" s="3">
        <v>81</v>
      </c>
      <c r="E15" s="3">
        <v>82</v>
      </c>
      <c r="G15" t="s">
        <v>9</v>
      </c>
      <c r="H15" t="s">
        <v>64</v>
      </c>
    </row>
    <row r="16" spans="1:8" x14ac:dyDescent="0.35">
      <c r="A16" s="3">
        <v>14</v>
      </c>
      <c r="B16" s="3">
        <v>50</v>
      </c>
      <c r="C16" s="3">
        <v>41</v>
      </c>
      <c r="D16" s="3">
        <v>40</v>
      </c>
      <c r="E16" s="3">
        <v>50</v>
      </c>
      <c r="G16" t="s">
        <v>13</v>
      </c>
      <c r="H16" t="s">
        <v>65</v>
      </c>
    </row>
    <row r="17" spans="1:11" x14ac:dyDescent="0.35">
      <c r="A17" s="3">
        <v>15</v>
      </c>
      <c r="B17" s="3">
        <v>58</v>
      </c>
      <c r="C17" s="3">
        <v>43</v>
      </c>
      <c r="D17" s="3">
        <v>80</v>
      </c>
      <c r="E17" s="3">
        <v>77</v>
      </c>
    </row>
    <row r="18" spans="1:11" x14ac:dyDescent="0.35">
      <c r="A18" s="3">
        <v>16</v>
      </c>
      <c r="B18" s="3">
        <v>82</v>
      </c>
      <c r="C18" s="3">
        <v>46</v>
      </c>
      <c r="D18" s="3">
        <v>75</v>
      </c>
      <c r="E18" s="3">
        <v>35</v>
      </c>
      <c r="G18" t="s">
        <v>10</v>
      </c>
      <c r="H18" t="s">
        <v>52</v>
      </c>
    </row>
    <row r="19" spans="1:11" x14ac:dyDescent="0.35">
      <c r="A19" s="3">
        <v>17</v>
      </c>
      <c r="B19" s="3">
        <v>61</v>
      </c>
      <c r="C19" s="3">
        <v>48</v>
      </c>
      <c r="D19" s="3">
        <v>41</v>
      </c>
      <c r="E19" s="3">
        <v>55</v>
      </c>
      <c r="G19" t="s">
        <v>14</v>
      </c>
      <c r="H19" t="s">
        <v>53</v>
      </c>
    </row>
    <row r="20" spans="1:11" x14ac:dyDescent="0.35">
      <c r="A20" s="3">
        <v>18</v>
      </c>
      <c r="B20" s="3">
        <v>60</v>
      </c>
      <c r="C20" s="3">
        <v>43</v>
      </c>
      <c r="D20" s="3">
        <v>54</v>
      </c>
      <c r="E20" s="3">
        <v>61</v>
      </c>
    </row>
    <row r="21" spans="1:11" x14ac:dyDescent="0.35">
      <c r="A21" s="3">
        <v>19</v>
      </c>
      <c r="B21" s="3">
        <v>45</v>
      </c>
      <c r="C21" s="3">
        <v>56</v>
      </c>
      <c r="D21" s="3">
        <v>48</v>
      </c>
      <c r="E21" s="3">
        <v>50</v>
      </c>
      <c r="G21" t="s">
        <v>66</v>
      </c>
      <c r="H21" s="8">
        <v>20</v>
      </c>
    </row>
    <row r="22" spans="1:11" x14ac:dyDescent="0.35">
      <c r="A22" s="3">
        <v>20</v>
      </c>
      <c r="B22" s="3">
        <v>80</v>
      </c>
      <c r="C22" s="3">
        <v>38</v>
      </c>
      <c r="D22" s="3">
        <v>69</v>
      </c>
      <c r="E22" s="3">
        <v>43</v>
      </c>
      <c r="G22" t="s">
        <v>16</v>
      </c>
      <c r="H22" s="8">
        <v>2</v>
      </c>
    </row>
    <row r="23" spans="1:11" x14ac:dyDescent="0.35">
      <c r="A23" t="s">
        <v>67</v>
      </c>
      <c r="B23" s="9">
        <f>AVERAGE(B3:B22)</f>
        <v>64.55</v>
      </c>
      <c r="C23" s="9">
        <f t="shared" ref="C23:E23" si="0">AVERAGE(C3:C22)</f>
        <v>52.95</v>
      </c>
      <c r="D23" s="9">
        <f t="shared" si="0"/>
        <v>65.75</v>
      </c>
      <c r="E23" s="9">
        <f t="shared" si="0"/>
        <v>60.1</v>
      </c>
    </row>
    <row r="25" spans="1:11" x14ac:dyDescent="0.35">
      <c r="A25" t="s">
        <v>68</v>
      </c>
      <c r="B25" s="9">
        <v>64.55</v>
      </c>
      <c r="D25" t="s">
        <v>69</v>
      </c>
      <c r="E25" s="9">
        <v>65.75</v>
      </c>
      <c r="G25" t="s">
        <v>70</v>
      </c>
    </row>
    <row r="26" spans="1:11" x14ac:dyDescent="0.35">
      <c r="B26" s="9">
        <v>52.95</v>
      </c>
      <c r="E26" s="9">
        <v>60.1</v>
      </c>
      <c r="G26" t="s">
        <v>71</v>
      </c>
    </row>
    <row r="27" spans="1:11" x14ac:dyDescent="0.35">
      <c r="G27" t="s">
        <v>72</v>
      </c>
      <c r="K27" t="s">
        <v>73</v>
      </c>
    </row>
    <row r="28" spans="1:11" x14ac:dyDescent="0.35">
      <c r="A28" s="13" t="s">
        <v>74</v>
      </c>
      <c r="B28" s="13"/>
      <c r="D28" s="13" t="s">
        <v>75</v>
      </c>
      <c r="E28" s="13"/>
      <c r="G28" s="2" t="s">
        <v>76</v>
      </c>
      <c r="H28" s="2"/>
      <c r="K28" t="s">
        <v>77</v>
      </c>
    </row>
    <row r="29" spans="1:11" x14ac:dyDescent="0.35">
      <c r="A29" s="9">
        <f>_xlfn.VAR.S(B3:B22)</f>
        <v>151.10263157894721</v>
      </c>
      <c r="B29" s="9">
        <f>_xlfn.COVARIANCE.S(B3:B22,C3:C22)</f>
        <v>-26.286842105263158</v>
      </c>
      <c r="D29" s="9">
        <f>_xlfn.VAR.S(D3:D22)</f>
        <v>333.7763157894737</v>
      </c>
      <c r="E29" s="9">
        <f>_xlfn.COVARIANCE.S(E3:E22,D3:D22)</f>
        <v>81.868421052631589</v>
      </c>
    </row>
    <row r="30" spans="1:11" x14ac:dyDescent="0.35">
      <c r="A30" s="9">
        <f>_xlfn.COVARIANCE.S(C3:C22,B3:B22)</f>
        <v>-26.286842105263158</v>
      </c>
      <c r="B30" s="9">
        <f>_xlfn.VAR.S(C3:C22)</f>
        <v>154.15526315789458</v>
      </c>
      <c r="D30" s="9">
        <f>_xlfn.COVARIANCE.S(D3:D22,E3:E22)</f>
        <v>81.868421052631589</v>
      </c>
      <c r="E30" s="9">
        <f>_xlfn.VAR.S(E3:E22)</f>
        <v>230.41052631578964</v>
      </c>
      <c r="G30" t="s">
        <v>23</v>
      </c>
      <c r="H30">
        <v>0.05</v>
      </c>
    </row>
    <row r="32" spans="1:11" x14ac:dyDescent="0.35">
      <c r="G32" t="s">
        <v>78</v>
      </c>
      <c r="H32" s="10" t="s">
        <v>79</v>
      </c>
    </row>
    <row r="33" spans="1:8" x14ac:dyDescent="0.35">
      <c r="A33" t="s">
        <v>80</v>
      </c>
      <c r="D33" t="s">
        <v>81</v>
      </c>
      <c r="G33" t="s">
        <v>25</v>
      </c>
    </row>
    <row r="34" spans="1:8" x14ac:dyDescent="0.35">
      <c r="A34" s="9">
        <f>B25-E25</f>
        <v>-1.2000000000000028</v>
      </c>
      <c r="D34" s="9">
        <f>B23-D23</f>
        <v>-1.2000000000000028</v>
      </c>
      <c r="E34" s="9">
        <f>C23-E23</f>
        <v>-7.1499999999999986</v>
      </c>
      <c r="H34" s="9" cm="1">
        <f t="array" ref="H34">MMULT(MMULT(D34:E34,D39:E40),A34:A35)</f>
        <v>2.6598770383175263</v>
      </c>
    </row>
    <row r="35" spans="1:8" x14ac:dyDescent="0.35">
      <c r="A35" s="9">
        <f>B26-E26</f>
        <v>-7.1499999999999986</v>
      </c>
    </row>
    <row r="36" spans="1:8" x14ac:dyDescent="0.35">
      <c r="G36" t="s">
        <v>27</v>
      </c>
    </row>
    <row r="37" spans="1:8" x14ac:dyDescent="0.35">
      <c r="G37" t="s">
        <v>28</v>
      </c>
    </row>
    <row r="38" spans="1:8" x14ac:dyDescent="0.35">
      <c r="G38" t="s">
        <v>25</v>
      </c>
      <c r="H38" s="9">
        <f>H34</f>
        <v>2.6598770383175263</v>
      </c>
    </row>
    <row r="39" spans="1:8" x14ac:dyDescent="0.35">
      <c r="A39" s="9">
        <f>(A29/20)+(D29/20)</f>
        <v>24.243947368421047</v>
      </c>
      <c r="B39" s="9">
        <f>(B29/20)+(E29/20)</f>
        <v>2.7790789473684212</v>
      </c>
      <c r="D39" s="9">
        <f t="array" ref="D39:E40">MINVERSE(A39:B40)</f>
        <v>4.1942288623775442E-2</v>
      </c>
      <c r="E39" s="9">
        <v>-6.0619501010898214E-3</v>
      </c>
      <c r="G39" t="s">
        <v>82</v>
      </c>
    </row>
    <row r="40" spans="1:8" x14ac:dyDescent="0.35">
      <c r="A40" s="9">
        <f>(A30/20)+(D30/20)</f>
        <v>2.7790789473684212</v>
      </c>
      <c r="B40" s="9">
        <f>(B30/20)+(E30/20)</f>
        <v>19.22828947368421</v>
      </c>
      <c r="D40" s="9">
        <v>-6.0619501010898214E-3</v>
      </c>
      <c r="E40" s="9">
        <v>5.2882844274712543E-2</v>
      </c>
      <c r="H40" s="9">
        <f>_xlfn.CHISQ.INV.RT(0.05,2)</f>
        <v>5.9914645471079817</v>
      </c>
    </row>
    <row r="42" spans="1:8" x14ac:dyDescent="0.35">
      <c r="G42" t="s">
        <v>83</v>
      </c>
    </row>
    <row r="43" spans="1:8" x14ac:dyDescent="0.35">
      <c r="G43" t="s">
        <v>84</v>
      </c>
      <c r="H43" s="9"/>
    </row>
    <row r="44" spans="1:8" x14ac:dyDescent="0.35">
      <c r="G44" t="s">
        <v>36</v>
      </c>
    </row>
    <row r="45" spans="1:8" x14ac:dyDescent="0.35">
      <c r="G45" t="s">
        <v>85</v>
      </c>
    </row>
    <row r="46" spans="1:8" x14ac:dyDescent="0.35">
      <c r="G46" t="s">
        <v>86</v>
      </c>
    </row>
    <row r="47" spans="1:8" x14ac:dyDescent="0.35">
      <c r="G47" t="s">
        <v>39</v>
      </c>
    </row>
    <row r="49" spans="1:4" x14ac:dyDescent="0.35">
      <c r="A49" s="2" t="s">
        <v>43</v>
      </c>
    </row>
    <row r="55" spans="1:4" x14ac:dyDescent="0.35">
      <c r="A55" t="s">
        <v>92</v>
      </c>
      <c r="D55" s="5" t="s">
        <v>94</v>
      </c>
    </row>
    <row r="56" spans="1:4" x14ac:dyDescent="0.35">
      <c r="A56" s="5" t="s">
        <v>44</v>
      </c>
      <c r="B56">
        <f>A34-SQRT(H40*A39)</f>
        <v>-13.252250874415394</v>
      </c>
      <c r="D56" t="s">
        <v>106</v>
      </c>
    </row>
    <row r="57" spans="1:4" x14ac:dyDescent="0.35">
      <c r="A57" s="5" t="s">
        <v>45</v>
      </c>
      <c r="B57">
        <f>A34+SQRT(H40*A39)</f>
        <v>10.852250874415388</v>
      </c>
      <c r="D57" t="s">
        <v>107</v>
      </c>
    </row>
    <row r="58" spans="1:4" x14ac:dyDescent="0.35">
      <c r="D58" t="s">
        <v>97</v>
      </c>
    </row>
    <row r="61" spans="1:4" x14ac:dyDescent="0.35">
      <c r="A61" t="s">
        <v>93</v>
      </c>
      <c r="D61" s="5" t="s">
        <v>94</v>
      </c>
    </row>
    <row r="62" spans="1:4" x14ac:dyDescent="0.35">
      <c r="A62" s="5" t="s">
        <v>44</v>
      </c>
      <c r="B62">
        <f>A35-SQRT(H40*B40)</f>
        <v>-17.883387847418376</v>
      </c>
      <c r="D62" t="s">
        <v>108</v>
      </c>
    </row>
    <row r="63" spans="1:4" x14ac:dyDescent="0.35">
      <c r="A63" s="5" t="s">
        <v>45</v>
      </c>
      <c r="B63">
        <f>A35+SQRT(H40*B40)</f>
        <v>3.5833878474183809</v>
      </c>
      <c r="D63" t="s">
        <v>109</v>
      </c>
    </row>
    <row r="64" spans="1:4" x14ac:dyDescent="0.35">
      <c r="D64" t="s">
        <v>101</v>
      </c>
    </row>
  </sheetData>
  <mergeCells count="5">
    <mergeCell ref="A1:A2"/>
    <mergeCell ref="B1:C1"/>
    <mergeCell ref="D1:E1"/>
    <mergeCell ref="A28:B28"/>
    <mergeCell ref="D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Soal 1</vt:lpstr>
      <vt:lpstr>Soal 2 Ragam Homogen</vt:lpstr>
      <vt:lpstr>Soal 2 Ragam Heterogen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 Dewanti</dc:creator>
  <cp:lastModifiedBy>Dhea Dewanti</cp:lastModifiedBy>
  <dcterms:created xsi:type="dcterms:W3CDTF">2023-09-05T03:31:07Z</dcterms:created>
  <dcterms:modified xsi:type="dcterms:W3CDTF">2023-09-05T14:46:05Z</dcterms:modified>
</cp:coreProperties>
</file>