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than\Documents\Obsidian Vault\2. Kuliah\Smt 5\7. Pengantar Analisis Data Kategorik\03\"/>
    </mc:Choice>
  </mc:AlternateContent>
  <xr:revisionPtr revIDLastSave="0" documentId="13_ncr:1_{B8A057CA-00BA-40C6-87B9-0CC3075A29FC}" xr6:coauthVersionLast="47" xr6:coauthVersionMax="47" xr10:uidLastSave="{00000000-0000-0000-0000-000000000000}"/>
  <bookViews>
    <workbookView xWindow="-105" yWindow="0" windowWidth="14610" windowHeight="17385" tabRatio="690" firstSheet="1" activeTab="3" xr2:uid="{00000000-000D-0000-FFFF-FFFF00000000}"/>
  </bookViews>
  <sheets>
    <sheet name="Uji Kesesuaian Seragam" sheetId="1" r:id="rId1"/>
    <sheet name="Uji Kesesuaian Binomial" sheetId="2" r:id="rId2"/>
    <sheet name="Uji Kesesuaian Poison" sheetId="3" r:id="rId3"/>
    <sheet name="Uji Kebebasan" sheetId="4" r:id="rId4"/>
    <sheet name="Uji Kehomogena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3" l="1"/>
  <c r="E14" i="2"/>
  <c r="J13" i="2"/>
  <c r="H12" i="5"/>
  <c r="H16" i="5" s="1"/>
  <c r="H14" i="5"/>
  <c r="D32" i="5"/>
  <c r="C32" i="5"/>
  <c r="D31" i="5"/>
  <c r="C31" i="5"/>
  <c r="D30" i="5"/>
  <c r="C30" i="5"/>
  <c r="D29" i="5"/>
  <c r="C29" i="5"/>
  <c r="C28" i="5"/>
  <c r="D28" i="5"/>
  <c r="D27" i="5"/>
  <c r="C27" i="5"/>
  <c r="C18" i="4"/>
  <c r="C15" i="4"/>
  <c r="D15" i="4"/>
  <c r="E15" i="4"/>
  <c r="E13" i="4"/>
  <c r="D13" i="4"/>
  <c r="C13" i="4"/>
  <c r="C24" i="5"/>
  <c r="C22" i="5"/>
  <c r="C20" i="5"/>
  <c r="C18" i="5"/>
  <c r="C16" i="5"/>
  <c r="D24" i="5"/>
  <c r="D22" i="5"/>
  <c r="D20" i="5"/>
  <c r="D18" i="5"/>
  <c r="D16" i="5"/>
  <c r="D14" i="5"/>
  <c r="C14" i="5"/>
  <c r="D25" i="5"/>
  <c r="C25" i="5"/>
  <c r="E23" i="5"/>
  <c r="E21" i="5"/>
  <c r="E19" i="5"/>
  <c r="E17" i="5"/>
  <c r="E15" i="5"/>
  <c r="E13" i="5"/>
  <c r="H11" i="5"/>
  <c r="I15" i="4"/>
  <c r="E16" i="3"/>
  <c r="I11" i="4"/>
  <c r="I10" i="4"/>
  <c r="C19" i="4"/>
  <c r="D16" i="4"/>
  <c r="E16" i="4"/>
  <c r="E19" i="4" s="1"/>
  <c r="F16" i="4"/>
  <c r="D18" i="4" s="1"/>
  <c r="C16" i="4"/>
  <c r="F14" i="4"/>
  <c r="F12" i="4"/>
  <c r="E18" i="3"/>
  <c r="L19" i="3"/>
  <c r="L20" i="3"/>
  <c r="L21" i="3"/>
  <c r="K20" i="3"/>
  <c r="K21" i="3"/>
  <c r="J13" i="3"/>
  <c r="K13" i="3" s="1"/>
  <c r="J14" i="3"/>
  <c r="J15" i="3"/>
  <c r="J16" i="3"/>
  <c r="J17" i="3"/>
  <c r="J18" i="3"/>
  <c r="J19" i="3"/>
  <c r="J20" i="3"/>
  <c r="J21" i="3"/>
  <c r="E15" i="3"/>
  <c r="E12" i="3"/>
  <c r="H20" i="3"/>
  <c r="I20" i="3" s="1"/>
  <c r="H21" i="3"/>
  <c r="I21" i="3" s="1"/>
  <c r="G21" i="3"/>
  <c r="G20" i="3"/>
  <c r="H19" i="3"/>
  <c r="G19" i="3"/>
  <c r="H18" i="3"/>
  <c r="G18" i="3"/>
  <c r="H17" i="3"/>
  <c r="G17" i="3"/>
  <c r="H16" i="3"/>
  <c r="I16" i="3" s="1"/>
  <c r="G16" i="3"/>
  <c r="H15" i="3"/>
  <c r="I15" i="3" s="1"/>
  <c r="G15" i="3"/>
  <c r="E14" i="3"/>
  <c r="H14" i="3"/>
  <c r="G14" i="3"/>
  <c r="H13" i="3"/>
  <c r="I13" i="3" s="1"/>
  <c r="G13" i="3"/>
  <c r="E17" i="2"/>
  <c r="E21" i="2" s="1"/>
  <c r="E16" i="2"/>
  <c r="E15" i="2"/>
  <c r="G19" i="2"/>
  <c r="E13" i="2"/>
  <c r="G14" i="2"/>
  <c r="G15" i="2"/>
  <c r="G16" i="2"/>
  <c r="G17" i="2"/>
  <c r="G18" i="2"/>
  <c r="G13" i="2"/>
  <c r="H14" i="2"/>
  <c r="I14" i="2" s="1"/>
  <c r="H15" i="2"/>
  <c r="I15" i="2" s="1"/>
  <c r="H16" i="2"/>
  <c r="H17" i="2"/>
  <c r="H18" i="2"/>
  <c r="H19" i="2"/>
  <c r="H13" i="2"/>
  <c r="D24" i="1"/>
  <c r="D23" i="1"/>
  <c r="E20" i="1"/>
  <c r="E16" i="1"/>
  <c r="E14" i="1"/>
  <c r="E15" i="1" s="1"/>
  <c r="E13" i="1"/>
  <c r="E12" i="1"/>
  <c r="D19" i="4" l="1"/>
  <c r="E25" i="5"/>
  <c r="G19" i="5"/>
  <c r="G20" i="5" s="1"/>
  <c r="E18" i="4"/>
  <c r="I13" i="4" s="1"/>
  <c r="H18" i="4" s="1"/>
  <c r="H19" i="4" s="1"/>
  <c r="E20" i="3"/>
  <c r="D23" i="3" s="1"/>
  <c r="D24" i="3" s="1"/>
  <c r="I18" i="3"/>
  <c r="I19" i="3"/>
  <c r="I14" i="3"/>
  <c r="I17" i="3"/>
  <c r="O18" i="2"/>
  <c r="I13" i="2"/>
  <c r="I19" i="2"/>
  <c r="I18" i="2"/>
  <c r="P18" i="2" s="1"/>
  <c r="I17" i="2"/>
  <c r="I16" i="2"/>
  <c r="I13" i="1"/>
  <c r="I14" i="1"/>
  <c r="J14" i="1" s="1"/>
  <c r="J13" i="1"/>
  <c r="I17" i="1"/>
  <c r="J17" i="1" s="1"/>
  <c r="I16" i="1"/>
  <c r="J16" i="1" s="1"/>
  <c r="I15" i="1"/>
  <c r="J15" i="1" s="1"/>
  <c r="L13" i="3" l="1"/>
  <c r="K14" i="3"/>
  <c r="L14" i="3" s="1"/>
  <c r="K15" i="3"/>
  <c r="L15" i="3" s="1"/>
  <c r="K16" i="3"/>
  <c r="L16" i="3" s="1"/>
  <c r="K17" i="3"/>
  <c r="L17" i="3" s="1"/>
  <c r="K18" i="3"/>
  <c r="L18" i="3" s="1"/>
  <c r="K19" i="3"/>
  <c r="K13" i="2"/>
  <c r="L13" i="2" s="1"/>
  <c r="J19" i="2"/>
  <c r="K19" i="2" s="1"/>
  <c r="L19" i="2" s="1"/>
  <c r="J18" i="2"/>
  <c r="J17" i="2"/>
  <c r="K17" i="2" s="1"/>
  <c r="L17" i="2" s="1"/>
  <c r="J16" i="2"/>
  <c r="K16" i="2" s="1"/>
  <c r="L16" i="2" s="1"/>
  <c r="J15" i="2"/>
  <c r="K15" i="2" s="1"/>
  <c r="L15" i="2" s="1"/>
  <c r="J14" i="2"/>
  <c r="K14" i="2" s="1"/>
  <c r="L14" i="2" s="1"/>
  <c r="E18" i="1"/>
  <c r="K18" i="2" l="1"/>
  <c r="Q18" i="2"/>
  <c r="L18" i="2" l="1"/>
  <c r="R18" i="2"/>
  <c r="S18" i="2" s="1"/>
  <c r="E19" i="2" s="1"/>
  <c r="D24" i="2" l="1"/>
  <c r="D25" i="2" s="1"/>
</calcChain>
</file>

<file path=xl/sharedStrings.xml><?xml version="1.0" encoding="utf-8"?>
<sst xmlns="http://schemas.openxmlformats.org/spreadsheetml/2006/main" count="122" uniqueCount="50">
  <si>
    <t>Nilai</t>
  </si>
  <si>
    <t>A</t>
  </si>
  <si>
    <t>B</t>
  </si>
  <si>
    <t>C</t>
  </si>
  <si>
    <t>D</t>
  </si>
  <si>
    <t>E</t>
  </si>
  <si>
    <t>Frekuensi</t>
  </si>
  <si>
    <t>r</t>
  </si>
  <si>
    <t>E_i</t>
  </si>
  <si>
    <t>p_i</t>
  </si>
  <si>
    <t>n</t>
  </si>
  <si>
    <t>X^2</t>
  </si>
  <si>
    <t>O_i</t>
  </si>
  <si>
    <t>(Oi-Ei)^2 / Ei</t>
  </si>
  <si>
    <t>X^2(r-1)</t>
  </si>
  <si>
    <t>alpha</t>
  </si>
  <si>
    <t>Keputusan</t>
  </si>
  <si>
    <t>Banyak Jeruk busuk dalam 1 keranjang</t>
  </si>
  <si>
    <t>Banyak Keranjang</t>
  </si>
  <si>
    <t xml:space="preserve">
P(r|n=10, p = 0.1142)</t>
  </si>
  <si>
    <t>n (Total)</t>
  </si>
  <si>
    <t>n (Per Keranjang)</t>
  </si>
  <si>
    <t>Oi * r</t>
  </si>
  <si>
    <t>X^2(r-k-1)</t>
  </si>
  <si>
    <t>5 &amp; 6</t>
  </si>
  <si>
    <t>k</t>
  </si>
  <si>
    <t>Kedatangan</t>
  </si>
  <si>
    <t>P(r|n=10, p = 0.1142)</t>
  </si>
  <si>
    <t>lambda</t>
  </si>
  <si>
    <t>P(r, lambda = 2.9)</t>
  </si>
  <si>
    <t>hat{p}</t>
  </si>
  <si>
    <t>Jenis Kelamin</t>
  </si>
  <si>
    <t>Wanita</t>
  </si>
  <si>
    <t>Pria</t>
  </si>
  <si>
    <t>Oi</t>
  </si>
  <si>
    <t>Ei</t>
  </si>
  <si>
    <t>Tinggi</t>
  </si>
  <si>
    <t>Sedang</t>
  </si>
  <si>
    <t>Rendah</t>
  </si>
  <si>
    <t>Total</t>
  </si>
  <si>
    <t>Tingkat Kesibukan</t>
  </si>
  <si>
    <t>(Oi-Ei)^2/Ei</t>
  </si>
  <si>
    <t>Pendidikan</t>
  </si>
  <si>
    <t>Bachelor</t>
  </si>
  <si>
    <t>O</t>
  </si>
  <si>
    <t>College</t>
  </si>
  <si>
    <t>Doctorate</t>
  </si>
  <si>
    <t>Hs-Gard</t>
  </si>
  <si>
    <t>Master</t>
  </si>
  <si>
    <t>No HS-Grad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</si>
</sst>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3" borderId="0" xfId="0" applyFill="1"/>
    <xf numFmtId="0" fontId="0" fillId="2" borderId="1" xfId="0" applyFill="1" applyBorder="1" applyAlignment="1">
      <alignment wrapText="1"/>
    </xf>
    <xf numFmtId="0" fontId="0" fillId="2" borderId="2" xfId="0" applyFill="1" applyBorder="1"/>
    <xf numFmtId="0" fontId="0" fillId="0" borderId="2" xfId="0" applyBorder="1"/>
    <xf numFmtId="0" fontId="0" fillId="4" borderId="1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0" fillId="2" borderId="0" xfId="0" applyFill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191396</xdr:colOff>
      <xdr:row>9</xdr:row>
      <xdr:rowOff>171451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D57B36-98F5-A1B7-A699-2D0DB6CE6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3369282" cy="1885950"/>
        </a:xfrm>
        <a:prstGeom prst="rect">
          <a:avLst/>
        </a:prstGeom>
      </xdr:spPr>
    </xdr:pic>
    <xdr:clientData/>
  </xdr:twoCellAnchor>
  <xdr:twoCellAnchor editAs="oneCell">
    <xdr:from>
      <xdr:col>5</xdr:col>
      <xdr:colOff>242072</xdr:colOff>
      <xdr:row>5</xdr:row>
      <xdr:rowOff>126298</xdr:rowOff>
    </xdr:from>
    <xdr:to>
      <xdr:col>8</xdr:col>
      <xdr:colOff>263382</xdr:colOff>
      <xdr:row>9</xdr:row>
      <xdr:rowOff>147084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A8FB60-3B94-755A-6B58-BC2ABE5AE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5318" y="1073536"/>
          <a:ext cx="1852636" cy="778576"/>
        </a:xfrm>
        <a:prstGeom prst="rect">
          <a:avLst/>
        </a:prstGeom>
      </xdr:spPr>
    </xdr:pic>
    <xdr:clientData/>
  </xdr:twoCellAnchor>
  <xdr:oneCellAnchor>
    <xdr:from>
      <xdr:col>2</xdr:col>
      <xdr:colOff>242077</xdr:colOff>
      <xdr:row>12</xdr:row>
      <xdr:rowOff>55935</xdr:rowOff>
    </xdr:from>
    <xdr:ext cx="264560" cy="113075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B7F8F6E-124F-4905-B6AB-06D103828B91}"/>
            </a:ext>
          </a:extLst>
        </xdr:cNvPr>
        <xdr:cNvSpPr txBox="1"/>
      </xdr:nvSpPr>
      <xdr:spPr>
        <a:xfrm rot="16724430">
          <a:off x="1029861" y="2762405"/>
          <a:ext cx="11307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 :</a:t>
          </a:r>
          <a:r>
            <a:rPr lang="en-US" sz="1100" baseline="0"/>
            <a:t> Nilai Harapan</a:t>
          </a:r>
        </a:p>
      </xdr:txBody>
    </xdr:sp>
    <xdr:clientData/>
  </xdr:oneCellAnchor>
  <xdr:twoCellAnchor editAs="oneCell">
    <xdr:from>
      <xdr:col>5</xdr:col>
      <xdr:colOff>242072</xdr:colOff>
      <xdr:row>1</xdr:row>
      <xdr:rowOff>105249</xdr:rowOff>
    </xdr:from>
    <xdr:to>
      <xdr:col>7</xdr:col>
      <xdr:colOff>54320</xdr:colOff>
      <xdr:row>5</xdr:row>
      <xdr:rowOff>74011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8B78F1-4D55-4ED9-BBC4-B8FBF00D7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15318" y="294697"/>
          <a:ext cx="1033132" cy="7265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210005</xdr:colOff>
      <xdr:row>10</xdr:row>
      <xdr:rowOff>63520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F8CFD4-4A60-E92A-C165-D2C81BDA1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3486150" cy="1968520"/>
        </a:xfrm>
        <a:prstGeom prst="rect">
          <a:avLst/>
        </a:prstGeom>
      </xdr:spPr>
    </xdr:pic>
    <xdr:clientData/>
  </xdr:twoCellAnchor>
  <xdr:twoCellAnchor editAs="oneCell">
    <xdr:from>
      <xdr:col>4</xdr:col>
      <xdr:colOff>273189</xdr:colOff>
      <xdr:row>6</xdr:row>
      <xdr:rowOff>62105</xdr:rowOff>
    </xdr:from>
    <xdr:to>
      <xdr:col>7</xdr:col>
      <xdr:colOff>435290</xdr:colOff>
      <xdr:row>10</xdr:row>
      <xdr:rowOff>36286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6ED582-1657-C6C0-2356-F56B7ADC8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8903" y="1205105"/>
          <a:ext cx="1749601" cy="736181"/>
        </a:xfrm>
        <a:prstGeom prst="rect">
          <a:avLst/>
        </a:prstGeom>
      </xdr:spPr>
    </xdr:pic>
    <xdr:clientData/>
  </xdr:twoCellAnchor>
  <xdr:oneCellAnchor>
    <xdr:from>
      <xdr:col>5</xdr:col>
      <xdr:colOff>559716</xdr:colOff>
      <xdr:row>19</xdr:row>
      <xdr:rowOff>0</xdr:rowOff>
    </xdr:from>
    <xdr:ext cx="1824923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632C0F6-37F9-523D-EFDD-7E92B75B5301}"/>
            </a:ext>
          </a:extLst>
        </xdr:cNvPr>
        <xdr:cNvSpPr txBox="1"/>
      </xdr:nvSpPr>
      <xdr:spPr>
        <a:xfrm>
          <a:off x="4438453" y="3760902"/>
          <a:ext cx="18249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Karena P</a:t>
          </a:r>
          <a:r>
            <a:rPr lang="en-US" sz="1100" baseline="0"/>
            <a:t> 6 kecil sekali,</a:t>
          </a:r>
        </a:p>
        <a:p>
          <a:r>
            <a:rPr lang="en-US" sz="1100" baseline="0"/>
            <a:t>Maka gabung dengan yang 5</a:t>
          </a:r>
        </a:p>
      </xdr:txBody>
    </xdr:sp>
    <xdr:clientData/>
  </xdr:oneCellAnchor>
  <xdr:twoCellAnchor editAs="oneCell">
    <xdr:from>
      <xdr:col>4</xdr:col>
      <xdr:colOff>272143</xdr:colOff>
      <xdr:row>1</xdr:row>
      <xdr:rowOff>145142</xdr:rowOff>
    </xdr:from>
    <xdr:to>
      <xdr:col>8</xdr:col>
      <xdr:colOff>374952</xdr:colOff>
      <xdr:row>6</xdr:row>
      <xdr:rowOff>9071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84AC98-CC72-848B-3794-7FD552178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7857" y="335642"/>
          <a:ext cx="2298095" cy="816429"/>
        </a:xfrm>
        <a:prstGeom prst="rect">
          <a:avLst/>
        </a:prstGeom>
      </xdr:spPr>
    </xdr:pic>
    <xdr:clientData/>
  </xdr:twoCellAnchor>
  <xdr:twoCellAnchor editAs="oneCell">
    <xdr:from>
      <xdr:col>8</xdr:col>
      <xdr:colOff>435427</xdr:colOff>
      <xdr:row>1</xdr:row>
      <xdr:rowOff>127001</xdr:rowOff>
    </xdr:from>
    <xdr:to>
      <xdr:col>11</xdr:col>
      <xdr:colOff>26247</xdr:colOff>
      <xdr:row>6</xdr:row>
      <xdr:rowOff>10223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BBAAD94-FC9E-ED86-2FCD-B16ABF936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1949" y="316318"/>
          <a:ext cx="1980944" cy="829806"/>
        </a:xfrm>
        <a:prstGeom prst="rect">
          <a:avLst/>
        </a:prstGeom>
      </xdr:spPr>
    </xdr:pic>
    <xdr:clientData/>
  </xdr:twoCellAnchor>
  <xdr:oneCellAnchor>
    <xdr:from>
      <xdr:col>2</xdr:col>
      <xdr:colOff>177082</xdr:colOff>
      <xdr:row>10</xdr:row>
      <xdr:rowOff>35472</xdr:rowOff>
    </xdr:from>
    <xdr:ext cx="264560" cy="2000419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6D8EA45-CF2F-42BE-9D2E-50902D187F41}"/>
            </a:ext>
          </a:extLst>
        </xdr:cNvPr>
        <xdr:cNvSpPr txBox="1"/>
      </xdr:nvSpPr>
      <xdr:spPr>
        <a:xfrm rot="16724430">
          <a:off x="1231900" y="2796570"/>
          <a:ext cx="20004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hat{p}</a:t>
          </a:r>
          <a:r>
            <a:rPr lang="en-US" sz="1100" baseline="0"/>
            <a:t> adalah penduga populasi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548204</xdr:colOff>
      <xdr:row>10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39E048-BF48-6715-B507-141026791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410652" cy="1905000"/>
        </a:xfrm>
        <a:prstGeom prst="rect">
          <a:avLst/>
        </a:prstGeom>
      </xdr:spPr>
    </xdr:pic>
    <xdr:clientData/>
  </xdr:twoCellAnchor>
  <xdr:twoCellAnchor editAs="oneCell">
    <xdr:from>
      <xdr:col>4</xdr:col>
      <xdr:colOff>606137</xdr:colOff>
      <xdr:row>0</xdr:row>
      <xdr:rowOff>6185</xdr:rowOff>
    </xdr:from>
    <xdr:to>
      <xdr:col>8</xdr:col>
      <xdr:colOff>55666</xdr:colOff>
      <xdr:row>3</xdr:row>
      <xdr:rowOff>105831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8E2CFA-A75C-8180-C457-0D79F547F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2192" y="6185"/>
          <a:ext cx="1898815" cy="674857"/>
        </a:xfrm>
        <a:prstGeom prst="rect">
          <a:avLst/>
        </a:prstGeom>
      </xdr:spPr>
    </xdr:pic>
    <xdr:clientData/>
  </xdr:twoCellAnchor>
  <xdr:twoCellAnchor editAs="oneCell">
    <xdr:from>
      <xdr:col>8</xdr:col>
      <xdr:colOff>98961</xdr:colOff>
      <xdr:row>3</xdr:row>
      <xdr:rowOff>30926</xdr:rowOff>
    </xdr:from>
    <xdr:to>
      <xdr:col>10</xdr:col>
      <xdr:colOff>364247</xdr:colOff>
      <xdr:row>7</xdr:row>
      <xdr:rowOff>136072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C12285-2F67-F0CB-1AA2-A181B117A3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4302" y="606137"/>
          <a:ext cx="2003289" cy="872094"/>
        </a:xfrm>
        <a:prstGeom prst="rect">
          <a:avLst/>
        </a:prstGeom>
      </xdr:spPr>
    </xdr:pic>
    <xdr:clientData/>
  </xdr:twoCellAnchor>
  <xdr:twoCellAnchor editAs="oneCell">
    <xdr:from>
      <xdr:col>5</xdr:col>
      <xdr:colOff>98960</xdr:colOff>
      <xdr:row>6</xdr:row>
      <xdr:rowOff>80405</xdr:rowOff>
    </xdr:from>
    <xdr:to>
      <xdr:col>8</xdr:col>
      <xdr:colOff>15541</xdr:colOff>
      <xdr:row>10</xdr:row>
      <xdr:rowOff>44905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687936-9B9C-463D-9745-0939646CA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87337" y="1230827"/>
          <a:ext cx="1753545" cy="7314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572488</xdr:colOff>
      <xdr:row>9</xdr:row>
      <xdr:rowOff>1046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1F7E1C-0842-28EC-BEA0-2A523F627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64975" cy="1698571"/>
        </a:xfrm>
        <a:prstGeom prst="rect">
          <a:avLst/>
        </a:prstGeom>
      </xdr:spPr>
    </xdr:pic>
    <xdr:clientData/>
  </xdr:twoCellAnchor>
  <xdr:twoCellAnchor editAs="oneCell">
    <xdr:from>
      <xdr:col>5</xdr:col>
      <xdr:colOff>23618</xdr:colOff>
      <xdr:row>5</xdr:row>
      <xdr:rowOff>149848</xdr:rowOff>
    </xdr:from>
    <xdr:to>
      <xdr:col>8</xdr:col>
      <xdr:colOff>130240</xdr:colOff>
      <xdr:row>8</xdr:row>
      <xdr:rowOff>144409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1B8F3C-A097-2C4D-58F4-9F8099913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06710" y="1089815"/>
          <a:ext cx="2049221" cy="5585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4</xdr:col>
      <xdr:colOff>108086</xdr:colOff>
      <xdr:row>10</xdr:row>
      <xdr:rowOff>2018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89795-47CA-7F7D-00D8-97F65A61B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3357394" cy="1893506"/>
        </a:xfrm>
        <a:prstGeom prst="rect">
          <a:avLst/>
        </a:prstGeom>
      </xdr:spPr>
    </xdr:pic>
    <xdr:clientData/>
  </xdr:twoCellAnchor>
  <xdr:twoCellAnchor editAs="oneCell">
    <xdr:from>
      <xdr:col>5</xdr:col>
      <xdr:colOff>378297</xdr:colOff>
      <xdr:row>0</xdr:row>
      <xdr:rowOff>182394</xdr:rowOff>
    </xdr:from>
    <xdr:to>
      <xdr:col>8</xdr:col>
      <xdr:colOff>386469</xdr:colOff>
      <xdr:row>4</xdr:row>
      <xdr:rowOff>20974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4972B3-D87E-3821-2E48-79FC20EBA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8191" y="182394"/>
          <a:ext cx="1832108" cy="595176"/>
        </a:xfrm>
        <a:prstGeom prst="rect">
          <a:avLst/>
        </a:prstGeom>
      </xdr:spPr>
    </xdr:pic>
    <xdr:clientData/>
  </xdr:twoCellAnchor>
  <xdr:twoCellAnchor editAs="oneCell">
    <xdr:from>
      <xdr:col>5</xdr:col>
      <xdr:colOff>378298</xdr:colOff>
      <xdr:row>4</xdr:row>
      <xdr:rowOff>81064</xdr:rowOff>
    </xdr:from>
    <xdr:to>
      <xdr:col>8</xdr:col>
      <xdr:colOff>603583</xdr:colOff>
      <xdr:row>7</xdr:row>
      <xdr:rowOff>72158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130B82-1ABC-42FC-8958-7632367D1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18192" y="837660"/>
          <a:ext cx="2049221" cy="5585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J24"/>
  <sheetViews>
    <sheetView topLeftCell="B1" zoomScale="181" workbookViewId="0">
      <selection activeCell="F13" sqref="F13"/>
    </sheetView>
  </sheetViews>
  <sheetFormatPr defaultRowHeight="15" x14ac:dyDescent="0.25"/>
  <cols>
    <col min="4" max="4" width="11" customWidth="1"/>
    <col min="10" max="10" width="12.42578125" customWidth="1"/>
  </cols>
  <sheetData>
    <row r="12" spans="1:10" x14ac:dyDescent="0.25">
      <c r="A12" s="2" t="s">
        <v>0</v>
      </c>
      <c r="B12" s="2" t="s">
        <v>6</v>
      </c>
      <c r="D12" s="2" t="s">
        <v>10</v>
      </c>
      <c r="E12" s="1">
        <f>SUM(B13:B17)</f>
        <v>60</v>
      </c>
      <c r="G12" s="2" t="s">
        <v>0</v>
      </c>
      <c r="H12" s="2" t="s">
        <v>12</v>
      </c>
      <c r="I12" s="2" t="s">
        <v>8</v>
      </c>
      <c r="J12" s="2" t="s">
        <v>13</v>
      </c>
    </row>
    <row r="13" spans="1:10" x14ac:dyDescent="0.25">
      <c r="A13" s="1" t="s">
        <v>1</v>
      </c>
      <c r="B13" s="1">
        <v>12</v>
      </c>
      <c r="D13" s="2" t="s">
        <v>7</v>
      </c>
      <c r="E13" s="1">
        <f>COUNT(B13:B17)</f>
        <v>5</v>
      </c>
      <c r="G13" s="1">
        <v>1</v>
      </c>
      <c r="H13" s="1">
        <v>12</v>
      </c>
      <c r="I13" s="1">
        <f>$E$15*G13</f>
        <v>12</v>
      </c>
      <c r="J13" s="1">
        <f>(H13-I13)^2/I13</f>
        <v>0</v>
      </c>
    </row>
    <row r="14" spans="1:10" x14ac:dyDescent="0.25">
      <c r="A14" s="1" t="s">
        <v>2</v>
      </c>
      <c r="B14" s="1">
        <v>15</v>
      </c>
      <c r="D14" s="2" t="s">
        <v>9</v>
      </c>
      <c r="E14" s="1">
        <f>1/E13</f>
        <v>0.2</v>
      </c>
      <c r="G14" s="1">
        <v>1</v>
      </c>
      <c r="H14" s="1">
        <v>15</v>
      </c>
      <c r="I14" s="1">
        <f t="shared" ref="I14:I17" si="0">$E$15*G14</f>
        <v>12</v>
      </c>
      <c r="J14" s="1">
        <f t="shared" ref="J14:J17" si="1">(H14-I14)^2/I14</f>
        <v>0.75</v>
      </c>
    </row>
    <row r="15" spans="1:10" x14ac:dyDescent="0.25">
      <c r="A15" s="1" t="s">
        <v>3</v>
      </c>
      <c r="B15" s="1">
        <v>13</v>
      </c>
      <c r="D15" s="2" t="s">
        <v>8</v>
      </c>
      <c r="E15" s="1">
        <f>E12*E14</f>
        <v>12</v>
      </c>
      <c r="G15" s="1">
        <v>1</v>
      </c>
      <c r="H15" s="1">
        <v>13</v>
      </c>
      <c r="I15" s="1">
        <f t="shared" si="0"/>
        <v>12</v>
      </c>
      <c r="J15" s="1">
        <f t="shared" si="1"/>
        <v>8.3333333333333329E-2</v>
      </c>
    </row>
    <row r="16" spans="1:10" x14ac:dyDescent="0.25">
      <c r="A16" s="1" t="s">
        <v>4</v>
      </c>
      <c r="B16" s="1">
        <v>11</v>
      </c>
      <c r="D16" s="2" t="s">
        <v>15</v>
      </c>
      <c r="E16" s="1">
        <f>5/100</f>
        <v>0.05</v>
      </c>
      <c r="G16" s="1">
        <v>1</v>
      </c>
      <c r="H16" s="1">
        <v>11</v>
      </c>
      <c r="I16" s="1">
        <f t="shared" si="0"/>
        <v>12</v>
      </c>
      <c r="J16" s="1">
        <f t="shared" si="1"/>
        <v>8.3333333333333329E-2</v>
      </c>
    </row>
    <row r="17" spans="1:10" x14ac:dyDescent="0.25">
      <c r="A17" s="1" t="s">
        <v>5</v>
      </c>
      <c r="B17" s="1">
        <v>9</v>
      </c>
      <c r="G17" s="1">
        <v>1</v>
      </c>
      <c r="H17" s="1">
        <v>9</v>
      </c>
      <c r="I17" s="1">
        <f t="shared" si="0"/>
        <v>12</v>
      </c>
      <c r="J17" s="1">
        <f t="shared" si="1"/>
        <v>0.75</v>
      </c>
    </row>
    <row r="18" spans="1:10" x14ac:dyDescent="0.25">
      <c r="D18" s="2" t="s">
        <v>11</v>
      </c>
      <c r="E18" s="1">
        <f>SUM(J13:J17)</f>
        <v>1.6666666666666667</v>
      </c>
    </row>
    <row r="20" spans="1:10" x14ac:dyDescent="0.25">
      <c r="D20" s="2" t="s">
        <v>14</v>
      </c>
      <c r="E20" s="1">
        <f>_xlfn.CHISQ.INV.RT(E16,E13-1)</f>
        <v>9.4877290367811575</v>
      </c>
    </row>
    <row r="22" spans="1:10" x14ac:dyDescent="0.25">
      <c r="D22" s="27" t="s">
        <v>16</v>
      </c>
      <c r="E22" s="27"/>
    </row>
    <row r="23" spans="1:10" x14ac:dyDescent="0.25">
      <c r="D23" t="str">
        <f>IF(E18 &lt; E20, "X^2 &lt; X^2(r-1)", "X^2 &gt; X^2(r-1)")</f>
        <v>X^2 &lt; X^2(r-1)</v>
      </c>
    </row>
    <row r="24" spans="1:10" x14ac:dyDescent="0.25">
      <c r="D24" s="4" t="str">
        <f>IF(D23="X^2 &lt; X^2(r-1)","Terima H0","Tolak H0")</f>
        <v>Terima H0</v>
      </c>
    </row>
  </sheetData>
  <mergeCells count="1">
    <mergeCell ref="D22:E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099A3-317A-46B2-BA84-217E598B61CC}">
  <dimension ref="A12:S25"/>
  <sheetViews>
    <sheetView zoomScale="161" workbookViewId="0">
      <selection activeCell="E15" sqref="E15"/>
    </sheetView>
  </sheetViews>
  <sheetFormatPr defaultRowHeight="15" x14ac:dyDescent="0.25"/>
  <cols>
    <col min="1" max="1" width="18" customWidth="1"/>
    <col min="2" max="2" width="10.85546875" customWidth="1"/>
    <col min="4" max="4" width="11" customWidth="1"/>
    <col min="7" max="7" width="5.5703125" customWidth="1"/>
    <col min="9" max="9" width="7.28515625" customWidth="1"/>
    <col min="10" max="10" width="19.42578125" customWidth="1"/>
    <col min="12" max="12" width="12.5703125" customWidth="1"/>
    <col min="17" max="17" width="19" customWidth="1"/>
    <col min="19" max="19" width="12.28515625" customWidth="1"/>
  </cols>
  <sheetData>
    <row r="12" spans="1:19" ht="31.5" customHeight="1" x14ac:dyDescent="0.25">
      <c r="A12" s="5" t="s">
        <v>17</v>
      </c>
      <c r="B12" s="5" t="s">
        <v>18</v>
      </c>
      <c r="D12" s="5" t="s">
        <v>21</v>
      </c>
      <c r="E12" s="1">
        <v>10</v>
      </c>
      <c r="G12" s="2" t="s">
        <v>7</v>
      </c>
      <c r="H12" s="2" t="s">
        <v>12</v>
      </c>
      <c r="I12" s="2" t="s">
        <v>22</v>
      </c>
      <c r="J12" s="5" t="s">
        <v>27</v>
      </c>
      <c r="K12" s="6" t="s">
        <v>8</v>
      </c>
      <c r="L12" s="2" t="s">
        <v>13</v>
      </c>
      <c r="N12" s="2" t="s">
        <v>7</v>
      </c>
      <c r="O12" s="2" t="s">
        <v>12</v>
      </c>
      <c r="P12" s="2" t="s">
        <v>22</v>
      </c>
      <c r="Q12" s="5" t="s">
        <v>19</v>
      </c>
      <c r="R12" s="6" t="s">
        <v>8</v>
      </c>
      <c r="S12" s="2" t="s">
        <v>13</v>
      </c>
    </row>
    <row r="13" spans="1:19" x14ac:dyDescent="0.25">
      <c r="A13" s="1">
        <v>0</v>
      </c>
      <c r="B13" s="1">
        <v>334</v>
      </c>
      <c r="D13" s="5" t="s">
        <v>20</v>
      </c>
      <c r="E13" s="1">
        <f>SUM(B13:B19)</f>
        <v>1000</v>
      </c>
      <c r="G13" s="1">
        <f>A13</f>
        <v>0</v>
      </c>
      <c r="H13" s="1">
        <f>B13</f>
        <v>334</v>
      </c>
      <c r="I13" s="1">
        <f>H13*G13</f>
        <v>0</v>
      </c>
      <c r="J13" s="1">
        <f>_xlfn.BINOM.DIST(G13,$E$12,$E$16,FALSE)</f>
        <v>0.29741081664233981</v>
      </c>
      <c r="K13" s="7">
        <f>J13*$E$13</f>
        <v>297.4108166423398</v>
      </c>
      <c r="L13" s="1">
        <f t="shared" ref="L13:L19" si="0">(H13-K13)^2/K13</f>
        <v>4.5014110579254893</v>
      </c>
      <c r="N13" s="1">
        <v>0</v>
      </c>
      <c r="O13" s="1">
        <v>334</v>
      </c>
      <c r="P13" s="1">
        <v>0</v>
      </c>
      <c r="Q13" s="1">
        <v>0.29741081664233981</v>
      </c>
      <c r="R13" s="7">
        <v>297.4108166423398</v>
      </c>
      <c r="S13" s="1">
        <v>4.5014110579254893</v>
      </c>
    </row>
    <row r="14" spans="1:19" x14ac:dyDescent="0.25">
      <c r="A14" s="1">
        <v>1</v>
      </c>
      <c r="B14" s="1">
        <v>369</v>
      </c>
      <c r="D14" s="2" t="s">
        <v>7</v>
      </c>
      <c r="E14" s="1">
        <f>COUNTA(N13:N100)</f>
        <v>6</v>
      </c>
      <c r="G14" s="1">
        <f t="shared" ref="G14:G19" si="1">A14</f>
        <v>1</v>
      </c>
      <c r="H14" s="1">
        <f t="shared" ref="H14:H19" si="2">B14</f>
        <v>369</v>
      </c>
      <c r="I14" s="1">
        <f t="shared" ref="I14:I19" si="3">H14*G14</f>
        <v>369</v>
      </c>
      <c r="J14" s="1">
        <f t="shared" ref="J14:J19" si="4">_xlfn.BINOM.DIST(G14,$E$12,$E$16,FALSE)</f>
        <v>0.38343096929956205</v>
      </c>
      <c r="K14" s="7">
        <f t="shared" ref="K14:K19" si="5">J14*$E$13</f>
        <v>383.43096929956204</v>
      </c>
      <c r="L14" s="1">
        <f t="shared" si="0"/>
        <v>0.54313003278094862</v>
      </c>
      <c r="N14" s="1">
        <v>1</v>
      </c>
      <c r="O14" s="1">
        <v>369</v>
      </c>
      <c r="P14" s="1">
        <v>369</v>
      </c>
      <c r="Q14" s="1">
        <v>0.38343096929956205</v>
      </c>
      <c r="R14" s="7">
        <v>383.43096929956204</v>
      </c>
      <c r="S14" s="1">
        <v>0.54313003278094862</v>
      </c>
    </row>
    <row r="15" spans="1:19" x14ac:dyDescent="0.25">
      <c r="A15" s="1">
        <v>2</v>
      </c>
      <c r="B15" s="1">
        <v>191</v>
      </c>
      <c r="D15" s="2" t="s">
        <v>15</v>
      </c>
      <c r="E15" s="1">
        <f>5/100</f>
        <v>0.05</v>
      </c>
      <c r="G15" s="1">
        <f t="shared" si="1"/>
        <v>2</v>
      </c>
      <c r="H15" s="1">
        <f t="shared" si="2"/>
        <v>191</v>
      </c>
      <c r="I15" s="1">
        <f t="shared" si="3"/>
        <v>382</v>
      </c>
      <c r="J15" s="1">
        <f t="shared" si="4"/>
        <v>0.22244883170359558</v>
      </c>
      <c r="K15" s="7">
        <f t="shared" si="5"/>
        <v>222.44883170359557</v>
      </c>
      <c r="L15" s="1">
        <f t="shared" si="0"/>
        <v>4.4460966953466441</v>
      </c>
      <c r="N15" s="1">
        <v>2</v>
      </c>
      <c r="O15" s="1">
        <v>191</v>
      </c>
      <c r="P15" s="1">
        <v>382</v>
      </c>
      <c r="Q15" s="1">
        <v>0.22244883170359558</v>
      </c>
      <c r="R15" s="7">
        <v>222.44883170359557</v>
      </c>
      <c r="S15" s="1">
        <v>4.4460966953466441</v>
      </c>
    </row>
    <row r="16" spans="1:19" x14ac:dyDescent="0.25">
      <c r="A16" s="1">
        <v>3</v>
      </c>
      <c r="B16" s="1">
        <v>63</v>
      </c>
      <c r="D16" s="2" t="s">
        <v>30</v>
      </c>
      <c r="E16" s="1">
        <f>SUM(I13:I19)/(E13*E12)</f>
        <v>0.1142</v>
      </c>
      <c r="G16" s="1">
        <f t="shared" si="1"/>
        <v>3</v>
      </c>
      <c r="H16" s="1">
        <f t="shared" si="2"/>
        <v>63</v>
      </c>
      <c r="I16" s="1">
        <f t="shared" si="3"/>
        <v>189</v>
      </c>
      <c r="J16" s="1">
        <f t="shared" si="4"/>
        <v>7.6476726365772851E-2</v>
      </c>
      <c r="K16" s="7">
        <f t="shared" si="5"/>
        <v>76.476726365772848</v>
      </c>
      <c r="L16" s="1">
        <f t="shared" si="0"/>
        <v>2.3748683052835537</v>
      </c>
      <c r="N16" s="1">
        <v>3</v>
      </c>
      <c r="O16" s="1">
        <v>63</v>
      </c>
      <c r="P16" s="1">
        <v>189</v>
      </c>
      <c r="Q16" s="1">
        <v>7.6476726365772851E-2</v>
      </c>
      <c r="R16" s="7">
        <v>76.476726365772848</v>
      </c>
      <c r="S16" s="1">
        <v>2.3748683052835537</v>
      </c>
    </row>
    <row r="17" spans="1:19" x14ac:dyDescent="0.25">
      <c r="A17" s="1">
        <v>4</v>
      </c>
      <c r="B17" s="1">
        <v>22</v>
      </c>
      <c r="D17" s="2" t="s">
        <v>25</v>
      </c>
      <c r="E17" s="1">
        <f>COUNTA(B12)</f>
        <v>1</v>
      </c>
      <c r="G17" s="1">
        <f t="shared" si="1"/>
        <v>4</v>
      </c>
      <c r="H17" s="1">
        <f t="shared" si="2"/>
        <v>22</v>
      </c>
      <c r="I17" s="1">
        <f t="shared" si="3"/>
        <v>88</v>
      </c>
      <c r="J17" s="1">
        <f t="shared" si="4"/>
        <v>1.7254316735380127E-2</v>
      </c>
      <c r="K17" s="7">
        <f t="shared" si="5"/>
        <v>17.254316735380126</v>
      </c>
      <c r="L17" s="1">
        <f t="shared" si="0"/>
        <v>1.3052681246955782</v>
      </c>
      <c r="N17" s="1">
        <v>4</v>
      </c>
      <c r="O17" s="1">
        <v>22</v>
      </c>
      <c r="P17" s="1">
        <v>88</v>
      </c>
      <c r="Q17" s="1">
        <v>1.7254316735380127E-2</v>
      </c>
      <c r="R17" s="7">
        <v>17.254316735380126</v>
      </c>
      <c r="S17" s="1">
        <v>1.3052681246955782</v>
      </c>
    </row>
    <row r="18" spans="1:19" x14ac:dyDescent="0.25">
      <c r="A18" s="1">
        <v>5</v>
      </c>
      <c r="B18" s="1">
        <v>12</v>
      </c>
      <c r="G18" s="1">
        <f t="shared" si="1"/>
        <v>5</v>
      </c>
      <c r="H18" s="1">
        <f t="shared" si="2"/>
        <v>12</v>
      </c>
      <c r="I18" s="1">
        <f t="shared" si="3"/>
        <v>60</v>
      </c>
      <c r="J18" s="1">
        <f t="shared" si="4"/>
        <v>2.6693740860425528E-3</v>
      </c>
      <c r="K18" s="7">
        <f t="shared" si="5"/>
        <v>2.669374086042553</v>
      </c>
      <c r="L18" s="1">
        <f t="shared" si="0"/>
        <v>32.614604450320726</v>
      </c>
      <c r="N18" s="8" t="s">
        <v>24</v>
      </c>
      <c r="O18" s="8">
        <f>H18+H19</f>
        <v>21</v>
      </c>
      <c r="P18" s="8">
        <f>SUM(I18:I19)</f>
        <v>114</v>
      </c>
      <c r="Q18" s="8">
        <f>SUM(J18:J19)</f>
        <v>2.9561605320292872E-3</v>
      </c>
      <c r="R18" s="8">
        <f t="shared" ref="R18" si="6">SUM(K18:K19)</f>
        <v>2.9561605320292874</v>
      </c>
      <c r="S18" s="8">
        <f>(O18-R18)^2/R18</f>
        <v>110.13615100340972</v>
      </c>
    </row>
    <row r="19" spans="1:19" x14ac:dyDescent="0.25">
      <c r="A19" s="1">
        <v>6</v>
      </c>
      <c r="B19" s="1">
        <v>9</v>
      </c>
      <c r="D19" s="2" t="s">
        <v>11</v>
      </c>
      <c r="E19" s="1">
        <f>SUM(S13:S100)</f>
        <v>123.30692521944194</v>
      </c>
      <c r="G19" s="8">
        <f t="shared" si="1"/>
        <v>6</v>
      </c>
      <c r="H19" s="8">
        <f t="shared" si="2"/>
        <v>9</v>
      </c>
      <c r="I19" s="8">
        <f t="shared" si="3"/>
        <v>54</v>
      </c>
      <c r="J19" s="8">
        <f t="shared" si="4"/>
        <v>2.8678644598673428E-4</v>
      </c>
      <c r="K19" s="9">
        <f t="shared" si="5"/>
        <v>0.28678644598673431</v>
      </c>
      <c r="L19" s="8">
        <f t="shared" si="0"/>
        <v>264.72691265664719</v>
      </c>
    </row>
    <row r="21" spans="1:19" x14ac:dyDescent="0.25">
      <c r="D21" s="2" t="s">
        <v>23</v>
      </c>
      <c r="E21" s="1">
        <f>_xlfn.CHISQ.INV.RT(E15,E14-1-E17)</f>
        <v>9.4877290367811575</v>
      </c>
    </row>
    <row r="23" spans="1:19" x14ac:dyDescent="0.25">
      <c r="D23" s="3" t="s">
        <v>16</v>
      </c>
      <c r="E23" s="3"/>
    </row>
    <row r="24" spans="1:19" x14ac:dyDescent="0.25">
      <c r="D24" t="str">
        <f>IF(E19 &lt; E21, "X^2 &lt; X^2(r-1)", "X^2 &gt; X^2(r-1)")</f>
        <v>X^2 &gt; X^2(r-1)</v>
      </c>
    </row>
    <row r="25" spans="1:19" x14ac:dyDescent="0.25">
      <c r="D25" s="4" t="str">
        <f>IF(D24="X^2 &lt; X^2(r-1)","Terima H0","Tolak H0")</f>
        <v>Tolak H0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9936-304A-44A8-8817-F2C10343F24B}">
  <dimension ref="A12:L24"/>
  <sheetViews>
    <sheetView topLeftCell="E1" zoomScale="154" workbookViewId="0">
      <selection activeCell="G6" sqref="G6"/>
    </sheetView>
  </sheetViews>
  <sheetFormatPr defaultRowHeight="15" x14ac:dyDescent="0.25"/>
  <cols>
    <col min="1" max="1" width="11.28515625" customWidth="1"/>
    <col min="4" max="4" width="13.42578125" customWidth="1"/>
    <col min="10" max="10" width="16.85546875" customWidth="1"/>
    <col min="12" max="12" width="12" customWidth="1"/>
  </cols>
  <sheetData>
    <row r="12" spans="1:12" ht="29.25" customHeight="1" x14ac:dyDescent="0.25">
      <c r="A12" s="2" t="s">
        <v>26</v>
      </c>
      <c r="B12" s="2" t="s">
        <v>6</v>
      </c>
      <c r="D12" s="5" t="s">
        <v>20</v>
      </c>
      <c r="E12" s="1">
        <f>SUM(B13:B100)</f>
        <v>200</v>
      </c>
      <c r="G12" s="2" t="s">
        <v>7</v>
      </c>
      <c r="H12" s="2" t="s">
        <v>12</v>
      </c>
      <c r="I12" s="2" t="s">
        <v>22</v>
      </c>
      <c r="J12" s="5" t="s">
        <v>29</v>
      </c>
      <c r="K12" s="6" t="s">
        <v>8</v>
      </c>
      <c r="L12" s="2" t="s">
        <v>13</v>
      </c>
    </row>
    <row r="13" spans="1:12" x14ac:dyDescent="0.25">
      <c r="A13" s="1">
        <v>0</v>
      </c>
      <c r="B13" s="1">
        <v>14</v>
      </c>
      <c r="D13" s="2" t="s">
        <v>7</v>
      </c>
      <c r="E13" s="1">
        <f>COUNTA(A13:A100)</f>
        <v>9</v>
      </c>
      <c r="G13" s="1">
        <f>A13</f>
        <v>0</v>
      </c>
      <c r="H13" s="1">
        <f>B13</f>
        <v>14</v>
      </c>
      <c r="I13" s="1">
        <f>H13*G13</f>
        <v>0</v>
      </c>
      <c r="J13" s="1">
        <f>_xlfn.POISSON.DIST(G13,$E$15,FALSE)</f>
        <v>5.5023220056407231E-2</v>
      </c>
      <c r="K13" s="7">
        <f>J13*$E$12</f>
        <v>11.004644011281446</v>
      </c>
      <c r="L13" s="1">
        <f t="shared" ref="L13:L21" si="0">(H13-K13)^2/K13</f>
        <v>0.81530647333564554</v>
      </c>
    </row>
    <row r="14" spans="1:12" x14ac:dyDescent="0.25">
      <c r="A14" s="1">
        <v>1</v>
      </c>
      <c r="B14" s="1">
        <v>31</v>
      </c>
      <c r="D14" s="2" t="s">
        <v>15</v>
      </c>
      <c r="E14" s="1">
        <f>5/100</f>
        <v>0.05</v>
      </c>
      <c r="G14" s="1">
        <f t="shared" ref="G14:H21" si="1">A14</f>
        <v>1</v>
      </c>
      <c r="H14" s="1">
        <f t="shared" si="1"/>
        <v>31</v>
      </c>
      <c r="I14" s="1">
        <f t="shared" ref="I14:I21" si="2">H14*G14</f>
        <v>31</v>
      </c>
      <c r="J14" s="1">
        <f t="shared" ref="J14:J21" si="3">_xlfn.POISSON.DIST(G14,$E$15,FALSE)</f>
        <v>0.15956733816358096</v>
      </c>
      <c r="K14" s="7">
        <f t="shared" ref="K14:K21" si="4">J14*$E$12</f>
        <v>31.913467632716191</v>
      </c>
      <c r="L14" s="1">
        <f t="shared" si="0"/>
        <v>2.6146425879609241E-2</v>
      </c>
    </row>
    <row r="15" spans="1:12" x14ac:dyDescent="0.25">
      <c r="A15" s="1">
        <v>2</v>
      </c>
      <c r="B15" s="1">
        <v>47</v>
      </c>
      <c r="D15" s="2" t="s">
        <v>28</v>
      </c>
      <c r="E15" s="1">
        <f>SUM(I13:I100)/(E12)</f>
        <v>2.9</v>
      </c>
      <c r="G15" s="1">
        <f t="shared" si="1"/>
        <v>2</v>
      </c>
      <c r="H15" s="1">
        <f t="shared" si="1"/>
        <v>47</v>
      </c>
      <c r="I15" s="1">
        <f t="shared" si="2"/>
        <v>94</v>
      </c>
      <c r="J15" s="1">
        <f t="shared" si="3"/>
        <v>0.23137264033719246</v>
      </c>
      <c r="K15" s="7">
        <f t="shared" si="4"/>
        <v>46.274528067438489</v>
      </c>
      <c r="L15" s="1">
        <f t="shared" si="0"/>
        <v>1.1373633549920019E-2</v>
      </c>
    </row>
    <row r="16" spans="1:12" x14ac:dyDescent="0.25">
      <c r="A16" s="1">
        <v>3</v>
      </c>
      <c r="B16" s="1">
        <v>41</v>
      </c>
      <c r="D16" s="2" t="s">
        <v>25</v>
      </c>
      <c r="E16" s="1">
        <f>COUNTA(A12)</f>
        <v>1</v>
      </c>
      <c r="G16" s="1">
        <f t="shared" si="1"/>
        <v>3</v>
      </c>
      <c r="H16" s="1">
        <f t="shared" si="1"/>
        <v>41</v>
      </c>
      <c r="I16" s="1">
        <f t="shared" si="2"/>
        <v>123</v>
      </c>
      <c r="J16" s="1">
        <f t="shared" si="3"/>
        <v>0.22366021899261934</v>
      </c>
      <c r="K16" s="7">
        <f t="shared" si="4"/>
        <v>44.732043798523868</v>
      </c>
      <c r="L16" s="1">
        <f t="shared" si="0"/>
        <v>0.31136853430694539</v>
      </c>
    </row>
    <row r="17" spans="1:12" x14ac:dyDescent="0.25">
      <c r="A17" s="1">
        <v>4</v>
      </c>
      <c r="B17" s="1">
        <v>29</v>
      </c>
      <c r="G17" s="1">
        <f t="shared" si="1"/>
        <v>4</v>
      </c>
      <c r="H17" s="1">
        <f t="shared" si="1"/>
        <v>29</v>
      </c>
      <c r="I17" s="1">
        <f t="shared" si="2"/>
        <v>116</v>
      </c>
      <c r="J17" s="1">
        <f t="shared" si="3"/>
        <v>0.16215365876964902</v>
      </c>
      <c r="K17" s="7">
        <f t="shared" si="4"/>
        <v>32.430731753929805</v>
      </c>
      <c r="L17" s="1">
        <f t="shared" si="0"/>
        <v>0.36292490890206491</v>
      </c>
    </row>
    <row r="18" spans="1:12" x14ac:dyDescent="0.25">
      <c r="A18" s="1">
        <v>5</v>
      </c>
      <c r="B18" s="1">
        <v>21</v>
      </c>
      <c r="D18" s="2" t="s">
        <v>11</v>
      </c>
      <c r="E18" s="1">
        <f>SUM(L13:L100)</f>
        <v>2.5719652233797086</v>
      </c>
      <c r="G18" s="1">
        <f t="shared" si="1"/>
        <v>5</v>
      </c>
      <c r="H18" s="1">
        <f t="shared" si="1"/>
        <v>21</v>
      </c>
      <c r="I18" s="1">
        <f t="shared" si="2"/>
        <v>105</v>
      </c>
      <c r="J18" s="1">
        <f t="shared" si="3"/>
        <v>9.4049122086396361E-2</v>
      </c>
      <c r="K18" s="7">
        <f t="shared" si="4"/>
        <v>18.809824417279273</v>
      </c>
      <c r="L18" s="1">
        <f t="shared" si="0"/>
        <v>0.25501934397322318</v>
      </c>
    </row>
    <row r="19" spans="1:12" x14ac:dyDescent="0.25">
      <c r="A19" s="1">
        <v>6</v>
      </c>
      <c r="B19" s="1">
        <v>10</v>
      </c>
      <c r="G19" s="1">
        <f t="shared" si="1"/>
        <v>6</v>
      </c>
      <c r="H19" s="1">
        <f t="shared" si="1"/>
        <v>10</v>
      </c>
      <c r="I19" s="1">
        <f t="shared" si="2"/>
        <v>60</v>
      </c>
      <c r="J19" s="1">
        <f t="shared" si="3"/>
        <v>4.5457075675091593E-2</v>
      </c>
      <c r="K19" s="7">
        <f t="shared" si="4"/>
        <v>9.0914151350183179</v>
      </c>
      <c r="L19" s="1">
        <f t="shared" si="0"/>
        <v>9.0802855728589302E-2</v>
      </c>
    </row>
    <row r="20" spans="1:12" x14ac:dyDescent="0.25">
      <c r="A20" s="1">
        <v>7</v>
      </c>
      <c r="B20" s="1">
        <v>5</v>
      </c>
      <c r="D20" s="2" t="s">
        <v>23</v>
      </c>
      <c r="E20" s="1">
        <f>_xlfn.CHISQ.INV.RT(E14,E13-1-E16)</f>
        <v>14.067140449340167</v>
      </c>
      <c r="G20" s="1">
        <f>A20</f>
        <v>7</v>
      </c>
      <c r="H20" s="1">
        <f>B20</f>
        <v>5</v>
      </c>
      <c r="I20" s="1">
        <f>H20*G20</f>
        <v>35</v>
      </c>
      <c r="J20" s="1">
        <f t="shared" si="3"/>
        <v>1.8832217065395083E-2</v>
      </c>
      <c r="K20" s="7">
        <f>J20*$E$12</f>
        <v>3.7664434130790165</v>
      </c>
      <c r="L20" s="1">
        <f t="shared" si="0"/>
        <v>0.40400496868004393</v>
      </c>
    </row>
    <row r="21" spans="1:12" x14ac:dyDescent="0.25">
      <c r="A21" s="1">
        <v>8</v>
      </c>
      <c r="B21" s="1">
        <v>2</v>
      </c>
      <c r="G21" s="1">
        <f>A21</f>
        <v>8</v>
      </c>
      <c r="H21" s="1">
        <f t="shared" si="1"/>
        <v>2</v>
      </c>
      <c r="I21" s="1">
        <f t="shared" si="2"/>
        <v>16</v>
      </c>
      <c r="J21" s="1">
        <f t="shared" si="3"/>
        <v>6.826678686205713E-3</v>
      </c>
      <c r="K21" s="7">
        <f t="shared" si="4"/>
        <v>1.3653357372411425</v>
      </c>
      <c r="L21" s="1">
        <f t="shared" si="0"/>
        <v>0.295018079023667</v>
      </c>
    </row>
    <row r="22" spans="1:12" x14ac:dyDescent="0.25">
      <c r="D22" s="3" t="s">
        <v>16</v>
      </c>
      <c r="E22" s="3"/>
    </row>
    <row r="23" spans="1:12" x14ac:dyDescent="0.25">
      <c r="D23" t="str">
        <f>IF(E18 &lt; E20, "X^2 &lt; X^2(r-1)", "X^2 &gt; X^2(r-1)")</f>
        <v>X^2 &lt; X^2(r-1)</v>
      </c>
    </row>
    <row r="24" spans="1:12" x14ac:dyDescent="0.25">
      <c r="D24" s="4" t="str">
        <f>IF(D23="X^2 &lt; X^2(r-1)","Terima H0","Tolak H0")</f>
        <v>Terima H0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9C7F-C68F-48CF-8FDC-187248C7E680}">
  <dimension ref="A10:I19"/>
  <sheetViews>
    <sheetView tabSelected="1" zoomScale="190" zoomScaleNormal="190" workbookViewId="0">
      <selection activeCell="F22" sqref="F22"/>
    </sheetView>
  </sheetViews>
  <sheetFormatPr defaultRowHeight="15" x14ac:dyDescent="0.25"/>
  <cols>
    <col min="1" max="1" width="7.85546875" style="10" customWidth="1"/>
    <col min="2" max="2" width="11" style="10" customWidth="1"/>
    <col min="3" max="7" width="9.140625" style="10"/>
    <col min="8" max="8" width="10.85546875" style="10" customWidth="1"/>
    <col min="9" max="16384" width="9.140625" style="10"/>
  </cols>
  <sheetData>
    <row r="10" spans="1:9" x14ac:dyDescent="0.25">
      <c r="A10" s="29" t="s">
        <v>31</v>
      </c>
      <c r="B10" s="29"/>
      <c r="C10" s="29" t="s">
        <v>40</v>
      </c>
      <c r="D10" s="29"/>
      <c r="E10" s="29"/>
      <c r="F10" s="29"/>
      <c r="H10" s="19" t="s">
        <v>15</v>
      </c>
      <c r="I10" s="12">
        <f>5/100</f>
        <v>0.05</v>
      </c>
    </row>
    <row r="11" spans="1:9" x14ac:dyDescent="0.25">
      <c r="A11" s="29"/>
      <c r="B11" s="29"/>
      <c r="C11" s="15" t="s">
        <v>36</v>
      </c>
      <c r="D11" s="15" t="s">
        <v>37</v>
      </c>
      <c r="E11" s="15" t="s">
        <v>38</v>
      </c>
      <c r="F11" s="16" t="s">
        <v>39</v>
      </c>
      <c r="H11" s="19" t="s">
        <v>7</v>
      </c>
      <c r="I11" s="12">
        <f>COUNTA(C12:E12)</f>
        <v>3</v>
      </c>
    </row>
    <row r="12" spans="1:9" x14ac:dyDescent="0.25">
      <c r="A12" s="28" t="s">
        <v>32</v>
      </c>
      <c r="B12" s="12" t="s">
        <v>34</v>
      </c>
      <c r="C12" s="12">
        <v>5</v>
      </c>
      <c r="D12" s="12">
        <v>26</v>
      </c>
      <c r="E12" s="12">
        <v>4</v>
      </c>
      <c r="F12" s="18">
        <f>SUM(C12:E12)</f>
        <v>35</v>
      </c>
    </row>
    <row r="13" spans="1:9" x14ac:dyDescent="0.25">
      <c r="A13" s="28"/>
      <c r="B13" s="17" t="s">
        <v>35</v>
      </c>
      <c r="C13" s="17">
        <f>$F12*C$16/$F$16</f>
        <v>8.0769230769230766</v>
      </c>
      <c r="D13" s="17">
        <f>$F12*D$16/$F$16</f>
        <v>23.46153846153846</v>
      </c>
      <c r="E13" s="17">
        <f>$F12*E$16/$F$16</f>
        <v>3.4615384615384617</v>
      </c>
      <c r="F13" s="12"/>
      <c r="H13" s="19" t="s">
        <v>11</v>
      </c>
      <c r="I13" s="12">
        <f>SUM(C18:E19)</f>
        <v>2.4871844912828518</v>
      </c>
    </row>
    <row r="14" spans="1:9" x14ac:dyDescent="0.25">
      <c r="A14" s="28" t="s">
        <v>33</v>
      </c>
      <c r="B14" s="12" t="s">
        <v>34</v>
      </c>
      <c r="C14" s="12">
        <v>16</v>
      </c>
      <c r="D14" s="12">
        <v>35</v>
      </c>
      <c r="E14" s="12">
        <v>5</v>
      </c>
      <c r="F14" s="18">
        <f>SUM(C14:E14)</f>
        <v>56</v>
      </c>
    </row>
    <row r="15" spans="1:9" x14ac:dyDescent="0.25">
      <c r="A15" s="28"/>
      <c r="B15" s="17" t="s">
        <v>35</v>
      </c>
      <c r="C15" s="17">
        <f>$F14*C$16/$F$16</f>
        <v>12.923076923076923</v>
      </c>
      <c r="D15" s="17">
        <f>$F14*D$16/$F$16</f>
        <v>37.53846153846154</v>
      </c>
      <c r="E15" s="17">
        <f>$F14*E$16/$F$16</f>
        <v>5.5384615384615383</v>
      </c>
      <c r="F15" s="12"/>
      <c r="H15" s="19" t="s">
        <v>14</v>
      </c>
      <c r="I15" s="12">
        <f>_xlfn.CHISQ.INV.RT(I10,I11-1)</f>
        <v>5.9914645471079817</v>
      </c>
    </row>
    <row r="16" spans="1:9" x14ac:dyDescent="0.25">
      <c r="A16" s="30" t="s">
        <v>39</v>
      </c>
      <c r="B16" s="31"/>
      <c r="C16" s="18">
        <f>SUM(C12,C14)</f>
        <v>21</v>
      </c>
      <c r="D16" s="18">
        <f t="shared" ref="D16:F16" si="0">SUM(D12,D14)</f>
        <v>61</v>
      </c>
      <c r="E16" s="18">
        <f t="shared" si="0"/>
        <v>9</v>
      </c>
      <c r="F16" s="18">
        <f t="shared" si="0"/>
        <v>91</v>
      </c>
    </row>
    <row r="17" spans="1:9" x14ac:dyDescent="0.25">
      <c r="H17" s="27" t="s">
        <v>16</v>
      </c>
      <c r="I17" s="27"/>
    </row>
    <row r="18" spans="1:9" x14ac:dyDescent="0.25">
      <c r="A18" s="19" t="s">
        <v>32</v>
      </c>
      <c r="B18" s="15" t="s">
        <v>41</v>
      </c>
      <c r="C18" s="12">
        <f>(C12-C13)^2/C13</f>
        <v>1.172161172161172</v>
      </c>
      <c r="D18" s="12">
        <f t="shared" ref="D18" si="1">(D12-D13)^2/D13</f>
        <v>0.27465321563682255</v>
      </c>
      <c r="E18" s="12">
        <f>(E12-E13)^2/E13</f>
        <v>8.3760683760683727E-2</v>
      </c>
      <c r="H18" t="str">
        <f>IF(I13 &lt; I15, "X^2 &lt; X^2(r-1)", "X^2 &gt; X^2(r-1)")</f>
        <v>X^2 &lt; X^2(r-1)</v>
      </c>
      <c r="I18"/>
    </row>
    <row r="19" spans="1:9" x14ac:dyDescent="0.25">
      <c r="A19" s="19" t="s">
        <v>33</v>
      </c>
      <c r="B19" s="15" t="s">
        <v>41</v>
      </c>
      <c r="C19" s="12">
        <f>(C14-C15)^2/C15</f>
        <v>0.73260073260073244</v>
      </c>
      <c r="D19" s="12">
        <f>(D14-D15)^2/D15</f>
        <v>0.17165825977301408</v>
      </c>
      <c r="E19" s="12">
        <f>(E14-E15)^2/E15</f>
        <v>5.2350427350427331E-2</v>
      </c>
      <c r="H19" s="4" t="str">
        <f>IF(H18="X^2 &lt; X^2(r-1)","Terima H0","Tolak H0")</f>
        <v>Terima H0</v>
      </c>
      <c r="I19"/>
    </row>
  </sheetData>
  <mergeCells count="6">
    <mergeCell ref="H17:I17"/>
    <mergeCell ref="A12:A13"/>
    <mergeCell ref="A14:A15"/>
    <mergeCell ref="C10:F10"/>
    <mergeCell ref="A10:B11"/>
    <mergeCell ref="A16:B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990C1-6B44-4B4E-B7FA-1EF9F219B39D}">
  <dimension ref="A11:H32"/>
  <sheetViews>
    <sheetView topLeftCell="A6" zoomScale="141" workbookViewId="0">
      <selection activeCell="F12" sqref="F12"/>
    </sheetView>
  </sheetViews>
  <sheetFormatPr defaultRowHeight="15" x14ac:dyDescent="0.25"/>
  <cols>
    <col min="1" max="1" width="12.42578125" style="11" customWidth="1"/>
    <col min="2" max="2" width="11.140625" style="11" customWidth="1"/>
    <col min="3" max="4" width="12.5703125" style="11" bestFit="1" customWidth="1"/>
    <col min="5" max="5" width="9.28515625" style="11" bestFit="1" customWidth="1"/>
    <col min="6" max="10" width="9.140625" style="11"/>
    <col min="11" max="11" width="10.7109375" style="11" customWidth="1"/>
    <col min="12" max="16384" width="9.140625" style="11"/>
  </cols>
  <sheetData>
    <row r="11" spans="1:8" x14ac:dyDescent="0.25">
      <c r="A11" s="34" t="s">
        <v>42</v>
      </c>
      <c r="B11" s="34"/>
      <c r="C11" s="36" t="s">
        <v>31</v>
      </c>
      <c r="D11" s="37"/>
      <c r="E11" s="38"/>
      <c r="G11" s="19" t="s">
        <v>15</v>
      </c>
      <c r="H11" s="12">
        <f>5/100</f>
        <v>0.05</v>
      </c>
    </row>
    <row r="12" spans="1:8" x14ac:dyDescent="0.25">
      <c r="A12" s="34"/>
      <c r="B12" s="34"/>
      <c r="C12" s="22" t="s">
        <v>32</v>
      </c>
      <c r="D12" s="22" t="s">
        <v>33</v>
      </c>
      <c r="E12" s="23" t="s">
        <v>39</v>
      </c>
      <c r="G12" s="19" t="s">
        <v>7</v>
      </c>
      <c r="H12" s="12">
        <f>COUNTA(B13,B15,B17,B19,B21,B23)</f>
        <v>6</v>
      </c>
    </row>
    <row r="13" spans="1:8" x14ac:dyDescent="0.25">
      <c r="A13" s="39" t="s">
        <v>43</v>
      </c>
      <c r="B13" s="20" t="s">
        <v>44</v>
      </c>
      <c r="C13" s="21">
        <v>118</v>
      </c>
      <c r="D13" s="21">
        <v>321</v>
      </c>
      <c r="E13" s="24">
        <f>SUM(C13:D13)</f>
        <v>439</v>
      </c>
      <c r="G13" s="10"/>
      <c r="H13" s="10"/>
    </row>
    <row r="14" spans="1:8" x14ac:dyDescent="0.25">
      <c r="A14" s="40"/>
      <c r="B14" s="25" t="s">
        <v>5</v>
      </c>
      <c r="C14" s="26">
        <f>$E13*C$25/$E$25</f>
        <v>140.39172467130703</v>
      </c>
      <c r="D14" s="26">
        <f>$E13*D$25/$E$25</f>
        <v>298.60827532869297</v>
      </c>
      <c r="E14" s="21"/>
      <c r="G14" s="19" t="s">
        <v>11</v>
      </c>
      <c r="H14" s="12">
        <f>SUM(C27:D32)</f>
        <v>14.813879043955259</v>
      </c>
    </row>
    <row r="15" spans="1:8" x14ac:dyDescent="0.25">
      <c r="A15" s="39" t="s">
        <v>45</v>
      </c>
      <c r="B15" s="20" t="s">
        <v>44</v>
      </c>
      <c r="C15" s="21">
        <v>281</v>
      </c>
      <c r="D15" s="21">
        <v>523</v>
      </c>
      <c r="E15" s="24">
        <f>SUM(C15:D15)</f>
        <v>804</v>
      </c>
      <c r="G15" s="10"/>
      <c r="H15" s="10"/>
    </row>
    <row r="16" spans="1:8" x14ac:dyDescent="0.25">
      <c r="A16" s="40"/>
      <c r="B16" s="25" t="s">
        <v>5</v>
      </c>
      <c r="C16" s="26">
        <f>$E15*C$25/$E$25</f>
        <v>257.1183294663573</v>
      </c>
      <c r="D16" s="26">
        <f>$E15*D$25/$E$25</f>
        <v>546.8816705336427</v>
      </c>
      <c r="E16" s="21"/>
      <c r="G16" s="19" t="s">
        <v>14</v>
      </c>
      <c r="H16" s="12">
        <f>_xlfn.CHISQ.INV.RT(H11,H12-1)</f>
        <v>11.070497693516353</v>
      </c>
    </row>
    <row r="17" spans="1:8" ht="17.25" customHeight="1" x14ac:dyDescent="0.25">
      <c r="A17" s="39" t="s">
        <v>46</v>
      </c>
      <c r="B17" s="20" t="s">
        <v>44</v>
      </c>
      <c r="C17" s="21">
        <v>6</v>
      </c>
      <c r="D17" s="21">
        <v>23</v>
      </c>
      <c r="E17" s="24">
        <f>SUM(C17:D17)</f>
        <v>29</v>
      </c>
      <c r="G17" s="10"/>
      <c r="H17" s="10"/>
    </row>
    <row r="18" spans="1:8" x14ac:dyDescent="0.25">
      <c r="A18" s="40"/>
      <c r="B18" s="25" t="s">
        <v>5</v>
      </c>
      <c r="C18" s="26">
        <f>$E17*C$25/$E$25</f>
        <v>9.2741686001546793</v>
      </c>
      <c r="D18" s="26">
        <f>$E17*D$25/$E$25</f>
        <v>19.725831399845323</v>
      </c>
      <c r="E18" s="21"/>
      <c r="G18" s="27" t="s">
        <v>16</v>
      </c>
      <c r="H18" s="27"/>
    </row>
    <row r="19" spans="1:8" x14ac:dyDescent="0.25">
      <c r="A19" s="35" t="s">
        <v>47</v>
      </c>
      <c r="B19" s="20" t="s">
        <v>44</v>
      </c>
      <c r="C19" s="21">
        <v>286</v>
      </c>
      <c r="D19" s="21">
        <v>551</v>
      </c>
      <c r="E19" s="24">
        <f>SUM(C19:D19)</f>
        <v>837</v>
      </c>
      <c r="G19" t="str">
        <f>IF(H14 &lt; H16, "X^2 &lt; X^2(r-1)", "X^2 &gt; X^2(r-1)")</f>
        <v>X^2 &gt; X^2(r-1)</v>
      </c>
      <c r="H19"/>
    </row>
    <row r="20" spans="1:8" x14ac:dyDescent="0.25">
      <c r="A20" s="35"/>
      <c r="B20" s="25" t="s">
        <v>5</v>
      </c>
      <c r="C20" s="26">
        <f>$E19*C$25/$E$25</f>
        <v>267.67169373549882</v>
      </c>
      <c r="D20" s="26">
        <f>$E19*D$25/$E$25</f>
        <v>569.32830626450118</v>
      </c>
      <c r="E20" s="21"/>
      <c r="G20" s="4" t="str">
        <f>IF(G19="X^2 &lt; X^2(r-1)","Terima H0","Tolak H0")</f>
        <v>Tolak H0</v>
      </c>
      <c r="H20"/>
    </row>
    <row r="21" spans="1:8" x14ac:dyDescent="0.25">
      <c r="A21" s="35" t="s">
        <v>48</v>
      </c>
      <c r="B21" s="20" t="s">
        <v>44</v>
      </c>
      <c r="C21" s="21">
        <v>40</v>
      </c>
      <c r="D21" s="21">
        <v>106</v>
      </c>
      <c r="E21" s="24">
        <f>SUM(C21:D21)</f>
        <v>146</v>
      </c>
    </row>
    <row r="22" spans="1:8" x14ac:dyDescent="0.25">
      <c r="A22" s="35"/>
      <c r="B22" s="25" t="s">
        <v>5</v>
      </c>
      <c r="C22" s="26">
        <f>$E21*C$25/$E$25</f>
        <v>46.690641918020106</v>
      </c>
      <c r="D22" s="26">
        <f>$E21*D$25/$E$25</f>
        <v>99.309358081979894</v>
      </c>
      <c r="E22" s="21"/>
    </row>
    <row r="23" spans="1:8" x14ac:dyDescent="0.25">
      <c r="A23" s="35" t="s">
        <v>49</v>
      </c>
      <c r="B23" s="20" t="s">
        <v>44</v>
      </c>
      <c r="C23" s="21">
        <v>96</v>
      </c>
      <c r="D23" s="21">
        <v>235</v>
      </c>
      <c r="E23" s="24">
        <f>SUM(C23:D23)</f>
        <v>331</v>
      </c>
    </row>
    <row r="24" spans="1:8" x14ac:dyDescent="0.25">
      <c r="A24" s="35"/>
      <c r="B24" s="25" t="s">
        <v>5</v>
      </c>
      <c r="C24" s="26">
        <f>$E23*C$25/$E$25</f>
        <v>105.85344160866202</v>
      </c>
      <c r="D24" s="26">
        <f>$E23*D$25/$E$25</f>
        <v>225.14655839133798</v>
      </c>
      <c r="E24" s="21"/>
    </row>
    <row r="25" spans="1:8" x14ac:dyDescent="0.25">
      <c r="A25" s="32" t="s">
        <v>39</v>
      </c>
      <c r="B25" s="33"/>
      <c r="C25" s="24">
        <f>SUM(C13,C15,C17,C19,C21,C23)</f>
        <v>827</v>
      </c>
      <c r="D25" s="24">
        <f>SUM(D13,D15,D17,D19,D21,D23)</f>
        <v>1759</v>
      </c>
      <c r="E25" s="24">
        <f>SUM(C25:D25)</f>
        <v>2586</v>
      </c>
    </row>
    <row r="27" spans="1:8" x14ac:dyDescent="0.25">
      <c r="A27" s="14" t="s">
        <v>43</v>
      </c>
      <c r="B27" s="15" t="s">
        <v>41</v>
      </c>
      <c r="C27" s="13">
        <f>(C13-C14)^2/C14</f>
        <v>3.5713596006424222</v>
      </c>
      <c r="D27" s="13">
        <f>(D13-D14)^2/D14</f>
        <v>1.6790872028034582</v>
      </c>
    </row>
    <row r="28" spans="1:8" x14ac:dyDescent="0.25">
      <c r="A28" s="14" t="s">
        <v>45</v>
      </c>
      <c r="B28" s="15" t="s">
        <v>41</v>
      </c>
      <c r="C28" s="13">
        <f>(C15-C16)^2/C16</f>
        <v>2.2181778664367209</v>
      </c>
      <c r="D28" s="13">
        <f>(D15-D16)^2/D16</f>
        <v>1.0428840793309653</v>
      </c>
    </row>
    <row r="29" spans="1:8" x14ac:dyDescent="0.25">
      <c r="A29" s="14" t="s">
        <v>46</v>
      </c>
      <c r="B29" s="15" t="s">
        <v>41</v>
      </c>
      <c r="C29" s="13">
        <f>(C17-C18)^2/C18</f>
        <v>1.1559181727686141</v>
      </c>
      <c r="D29" s="13">
        <f>(D17-D18)^2/D18</f>
        <v>0.54345897036932511</v>
      </c>
    </row>
    <row r="30" spans="1:8" x14ac:dyDescent="0.25">
      <c r="A30" s="14" t="s">
        <v>47</v>
      </c>
      <c r="B30" s="15" t="s">
        <v>41</v>
      </c>
      <c r="C30" s="13">
        <f>(C19-C20)^2/C20</f>
        <v>1.254995647232318</v>
      </c>
      <c r="D30" s="13">
        <f>(D19-D20)^2/D20</f>
        <v>0.59004059139347753</v>
      </c>
    </row>
    <row r="31" spans="1:8" x14ac:dyDescent="0.25">
      <c r="A31" s="14" t="s">
        <v>48</v>
      </c>
      <c r="B31" s="15" t="s">
        <v>41</v>
      </c>
      <c r="C31" s="13">
        <f>(C21-C22)^2/C22</f>
        <v>0.95875077823444876</v>
      </c>
      <c r="D31" s="13">
        <f>(D21-D22)^2/D22</f>
        <v>0.45076003047179597</v>
      </c>
    </row>
    <row r="32" spans="1:8" x14ac:dyDescent="0.25">
      <c r="A32" s="14" t="s">
        <v>49</v>
      </c>
      <c r="B32" s="15" t="s">
        <v>41</v>
      </c>
      <c r="C32" s="13">
        <f>(C23-C24)^2/C24</f>
        <v>0.91721450016006967</v>
      </c>
      <c r="D32" s="13">
        <f>(D23-D24)^2/D24</f>
        <v>0.43123160411164158</v>
      </c>
    </row>
  </sheetData>
  <mergeCells count="10">
    <mergeCell ref="A25:B25"/>
    <mergeCell ref="G18:H18"/>
    <mergeCell ref="A11:B12"/>
    <mergeCell ref="A19:A20"/>
    <mergeCell ref="A21:A22"/>
    <mergeCell ref="A23:A24"/>
    <mergeCell ref="C11:E11"/>
    <mergeCell ref="A13:A14"/>
    <mergeCell ref="A15:A16"/>
    <mergeCell ref="A17:A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Uji Kesesuaian Seragam</vt:lpstr>
      <vt:lpstr>Uji Kesesuaian Binomial</vt:lpstr>
      <vt:lpstr>Uji Kesesuaian Poison</vt:lpstr>
      <vt:lpstr>Uji Kebebasan</vt:lpstr>
      <vt:lpstr>Uji Kehomogenan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一号</dc:creator>
  <cp:lastModifiedBy>Zen Rofiqy</cp:lastModifiedBy>
  <dcterms:created xsi:type="dcterms:W3CDTF">2015-06-05T18:17:20Z</dcterms:created>
  <dcterms:modified xsi:type="dcterms:W3CDTF">2023-09-13T16:16:03Z</dcterms:modified>
</cp:coreProperties>
</file>