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than\Documents\Obsidian Vault\2. Kuliah\Smt 5\7. Pengantar Analisis Data Kategorik\Tugas\Tugas 1\"/>
    </mc:Choice>
  </mc:AlternateContent>
  <xr:revisionPtr revIDLastSave="0" documentId="13_ncr:1_{0A5FE7AC-E195-40B0-A481-EF209C218E25}" xr6:coauthVersionLast="47" xr6:coauthVersionMax="47" xr10:uidLastSave="{00000000-0000-0000-0000-000000000000}"/>
  <bookViews>
    <workbookView xWindow="4575" yWindow="4515" windowWidth="18105" windowHeight="12645" tabRatio="690" xr2:uid="{00000000-000D-0000-FFFF-FFFF00000000}"/>
  </bookViews>
  <sheets>
    <sheet name="No 4" sheetId="2" r:id="rId1"/>
    <sheet name="No 5" sheetId="3" r:id="rId2"/>
    <sheet name="No 6" sheetId="4" r:id="rId3"/>
    <sheet name="No 7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5" l="1"/>
  <c r="B23" i="5"/>
  <c r="B27" i="5" s="1"/>
  <c r="D17" i="5"/>
  <c r="C17" i="5"/>
  <c r="B26" i="4"/>
  <c r="E13" i="3"/>
  <c r="E20" i="3" s="1"/>
  <c r="E18" i="3"/>
  <c r="S22" i="3"/>
  <c r="R22" i="3"/>
  <c r="Q22" i="3"/>
  <c r="P22" i="3"/>
  <c r="L23" i="3"/>
  <c r="L22" i="3"/>
  <c r="O22" i="3"/>
  <c r="B24" i="4"/>
  <c r="B22" i="4"/>
  <c r="G19" i="4"/>
  <c r="F19" i="4"/>
  <c r="E19" i="4"/>
  <c r="D19" i="4"/>
  <c r="C19" i="4"/>
  <c r="G18" i="4"/>
  <c r="F18" i="4"/>
  <c r="E18" i="4"/>
  <c r="D18" i="4"/>
  <c r="C18" i="4"/>
  <c r="F15" i="4"/>
  <c r="G15" i="4"/>
  <c r="F16" i="4"/>
  <c r="F13" i="4" s="1"/>
  <c r="G16" i="4"/>
  <c r="G13" i="4"/>
  <c r="H14" i="4"/>
  <c r="H12" i="4"/>
  <c r="E12" i="3"/>
  <c r="E14" i="3"/>
  <c r="E17" i="5" l="1"/>
  <c r="G22" i="3" l="1"/>
  <c r="G23" i="3"/>
  <c r="H23" i="3"/>
  <c r="I23" i="3" s="1"/>
  <c r="H22" i="3"/>
  <c r="I22" i="3" s="1"/>
  <c r="E14" i="2"/>
  <c r="E21" i="2" s="1"/>
  <c r="S18" i="2"/>
  <c r="E19" i="2"/>
  <c r="L19" i="2"/>
  <c r="Q18" i="2"/>
  <c r="E16" i="2"/>
  <c r="J13" i="2" s="1"/>
  <c r="I13" i="2"/>
  <c r="I14" i="2"/>
  <c r="I15" i="2"/>
  <c r="I16" i="2"/>
  <c r="I17" i="2"/>
  <c r="I18" i="2"/>
  <c r="I19" i="2"/>
  <c r="E17" i="2"/>
  <c r="E15" i="5" l="1"/>
  <c r="E13" i="5"/>
  <c r="D14" i="5" s="1"/>
  <c r="E16" i="3"/>
  <c r="B21" i="4"/>
  <c r="D16" i="4"/>
  <c r="E16" i="4"/>
  <c r="C16" i="4"/>
  <c r="H16" i="4"/>
  <c r="C13" i="4" s="1"/>
  <c r="H20" i="3"/>
  <c r="H21" i="3"/>
  <c r="I21" i="3" s="1"/>
  <c r="G21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I13" i="3" s="1"/>
  <c r="G13" i="3"/>
  <c r="E15" i="2"/>
  <c r="G19" i="2"/>
  <c r="E13" i="2"/>
  <c r="G14" i="2"/>
  <c r="G15" i="2"/>
  <c r="G16" i="2"/>
  <c r="G17" i="2"/>
  <c r="G18" i="2"/>
  <c r="G13" i="2"/>
  <c r="H14" i="2"/>
  <c r="H15" i="2"/>
  <c r="H16" i="2"/>
  <c r="H17" i="2"/>
  <c r="H18" i="2"/>
  <c r="H19" i="2"/>
  <c r="H13" i="2"/>
  <c r="I16" i="3" l="1"/>
  <c r="I20" i="3"/>
  <c r="I15" i="3"/>
  <c r="E15" i="4"/>
  <c r="D15" i="4"/>
  <c r="C15" i="4"/>
  <c r="D13" i="4"/>
  <c r="E13" i="4"/>
  <c r="I18" i="3"/>
  <c r="I19" i="3"/>
  <c r="I14" i="3"/>
  <c r="E15" i="3" s="1"/>
  <c r="I17" i="3"/>
  <c r="O18" i="2"/>
  <c r="D16" i="5" l="1"/>
  <c r="D20" i="5" s="1"/>
  <c r="C16" i="5"/>
  <c r="C20" i="5" s="1"/>
  <c r="D19" i="5"/>
  <c r="C14" i="5"/>
  <c r="C19" i="5" s="1"/>
  <c r="J23" i="3"/>
  <c r="K23" i="3" s="1"/>
  <c r="J22" i="3"/>
  <c r="K22" i="3" s="1"/>
  <c r="A29" i="4"/>
  <c r="A30" i="4" s="1"/>
  <c r="J17" i="3"/>
  <c r="K17" i="3" s="1"/>
  <c r="L17" i="3" s="1"/>
  <c r="J18" i="3"/>
  <c r="K18" i="3" s="1"/>
  <c r="L18" i="3" s="1"/>
  <c r="J19" i="3"/>
  <c r="K19" i="3" s="1"/>
  <c r="L19" i="3" s="1"/>
  <c r="J20" i="3"/>
  <c r="K20" i="3" s="1"/>
  <c r="L20" i="3" s="1"/>
  <c r="J21" i="3"/>
  <c r="K21" i="3" s="1"/>
  <c r="L21" i="3" s="1"/>
  <c r="J16" i="3"/>
  <c r="K16" i="3" s="1"/>
  <c r="L16" i="3" s="1"/>
  <c r="J13" i="3"/>
  <c r="K13" i="3" s="1"/>
  <c r="L13" i="3" s="1"/>
  <c r="J14" i="3"/>
  <c r="K14" i="3" s="1"/>
  <c r="L14" i="3" s="1"/>
  <c r="J15" i="3"/>
  <c r="K15" i="3" s="1"/>
  <c r="L15" i="3" s="1"/>
  <c r="P18" i="2"/>
  <c r="J17" i="2"/>
  <c r="K17" i="2" s="1"/>
  <c r="L17" i="2" s="1"/>
  <c r="J16" i="2"/>
  <c r="K16" i="2" s="1"/>
  <c r="L16" i="2" s="1"/>
  <c r="J15" i="2"/>
  <c r="K15" i="2" s="1"/>
  <c r="L15" i="2" s="1"/>
  <c r="J14" i="2"/>
  <c r="B25" i="5" l="1"/>
  <c r="A30" i="5" s="1"/>
  <c r="A31" i="5" s="1"/>
  <c r="D23" i="3"/>
  <c r="D24" i="3" s="1"/>
  <c r="K14" i="2"/>
  <c r="L14" i="2" s="1"/>
  <c r="K13" i="2"/>
  <c r="L13" i="2" s="1"/>
  <c r="J18" i="2"/>
  <c r="K18" i="2" s="1"/>
  <c r="J19" i="2"/>
  <c r="K19" i="2" s="1"/>
  <c r="L18" i="2" l="1"/>
  <c r="R18" i="2"/>
  <c r="D24" i="2" l="1"/>
  <c r="D25" i="2" s="1"/>
</calcChain>
</file>

<file path=xl/sharedStrings.xml><?xml version="1.0" encoding="utf-8"?>
<sst xmlns="http://schemas.openxmlformats.org/spreadsheetml/2006/main" count="92" uniqueCount="42">
  <si>
    <t>Frekuensi</t>
  </si>
  <si>
    <t>r</t>
  </si>
  <si>
    <t>E_i</t>
  </si>
  <si>
    <t>X^2</t>
  </si>
  <si>
    <t>O_i</t>
  </si>
  <si>
    <t>(Oi-Ei)^2 / Ei</t>
  </si>
  <si>
    <t>X^2(r-1)</t>
  </si>
  <si>
    <t>alpha</t>
  </si>
  <si>
    <t>Keputusan</t>
  </si>
  <si>
    <t>Banyak Keranjang</t>
  </si>
  <si>
    <t>n (Total)</t>
  </si>
  <si>
    <t>n (Per Keranjang)</t>
  </si>
  <si>
    <t>Oi * r</t>
  </si>
  <si>
    <t>X^2(r-k-1)</t>
  </si>
  <si>
    <t>k</t>
  </si>
  <si>
    <t>lambda</t>
  </si>
  <si>
    <t>P(r, lambda = 2.9)</t>
  </si>
  <si>
    <t>hat{p}</t>
  </si>
  <si>
    <t>Oi</t>
  </si>
  <si>
    <t>Ei</t>
  </si>
  <si>
    <t>Total</t>
  </si>
  <si>
    <t>(Oi-Ei)^2/Ei</t>
  </si>
  <si>
    <t>Banyak mangga belum matang</t>
  </si>
  <si>
    <t>P(r|n=12, p = 0.1142)</t>
  </si>
  <si>
    <t>Kesalahan</t>
  </si>
  <si>
    <t>Ukuran Rumah Sakit (dalam jumlah kamar)</t>
  </si>
  <si>
    <t>100-199</t>
  </si>
  <si>
    <t>200-299</t>
  </si>
  <si>
    <t>300-399</t>
  </si>
  <si>
    <t>400-699</t>
  </si>
  <si>
    <t>700&lt;</t>
  </si>
  <si>
    <t>Respon</t>
  </si>
  <si>
    <t>Dikembalikan</t>
  </si>
  <si>
    <t>Tidak Dikembalikan</t>
  </si>
  <si>
    <t>9 atau 10</t>
  </si>
  <si>
    <t>5 atau 6</t>
  </si>
  <si>
    <t>Setuju</t>
  </si>
  <si>
    <t>Kerah Putih</t>
  </si>
  <si>
    <t>Kerah Biru</t>
  </si>
  <si>
    <t>Menolak</t>
  </si>
  <si>
    <t>Pendapat</t>
  </si>
  <si>
    <t>Kategori Pekerja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</si>
</sst>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4" borderId="1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64" fontId="0" fillId="4" borderId="1" xfId="0" applyNumberFormat="1" applyFill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273189</xdr:colOff>
      <xdr:row>6</xdr:row>
      <xdr:rowOff>62105</xdr:rowOff>
    </xdr:from>
    <xdr:to>
      <xdr:col>7</xdr:col>
      <xdr:colOff>435290</xdr:colOff>
      <xdr:row>10</xdr:row>
      <xdr:rowOff>36286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6ED582-1657-C6C0-2356-F56B7ADC8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8903" y="1205105"/>
          <a:ext cx="1749601" cy="736181"/>
        </a:xfrm>
        <a:prstGeom prst="rect">
          <a:avLst/>
        </a:prstGeom>
      </xdr:spPr>
    </xdr:pic>
    <xdr:clientData/>
  </xdr:twoCellAnchor>
  <xdr:oneCellAnchor>
    <xdr:from>
      <xdr:col>5</xdr:col>
      <xdr:colOff>559716</xdr:colOff>
      <xdr:row>19</xdr:row>
      <xdr:rowOff>0</xdr:rowOff>
    </xdr:from>
    <xdr:ext cx="2577629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632C0F6-37F9-523D-EFDD-7E92B75B5301}"/>
            </a:ext>
          </a:extLst>
        </xdr:cNvPr>
        <xdr:cNvSpPr txBox="1"/>
      </xdr:nvSpPr>
      <xdr:spPr>
        <a:xfrm>
          <a:off x="4434512" y="3784082"/>
          <a:ext cx="25776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Karena E_5 &lt;</a:t>
          </a:r>
          <a:r>
            <a:rPr lang="en-US" sz="1100" baseline="0"/>
            <a:t> 5. Maka gabung dengan E_6</a:t>
          </a:r>
        </a:p>
      </xdr:txBody>
    </xdr:sp>
    <xdr:clientData/>
  </xdr:oneCellAnchor>
  <xdr:oneCellAnchor>
    <xdr:from>
      <xdr:col>2</xdr:col>
      <xdr:colOff>177082</xdr:colOff>
      <xdr:row>10</xdr:row>
      <xdr:rowOff>35472</xdr:rowOff>
    </xdr:from>
    <xdr:ext cx="264560" cy="200041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6D8EA45-CF2F-42BE-9D2E-50902D187F41}"/>
            </a:ext>
          </a:extLst>
        </xdr:cNvPr>
        <xdr:cNvSpPr txBox="1"/>
      </xdr:nvSpPr>
      <xdr:spPr>
        <a:xfrm rot="16724430">
          <a:off x="1231900" y="2796570"/>
          <a:ext cx="20004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hat{p}</a:t>
          </a:r>
          <a:r>
            <a:rPr lang="en-US" sz="1100" baseline="0"/>
            <a:t> adalah penduga populasi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4</xdr:col>
      <xdr:colOff>83020</xdr:colOff>
      <xdr:row>9</xdr:row>
      <xdr:rowOff>174837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E633D0-8020-4479-9823-988A4B8DD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348734" cy="1878688"/>
        </a:xfrm>
        <a:prstGeom prst="rect">
          <a:avLst/>
        </a:prstGeom>
      </xdr:spPr>
    </xdr:pic>
    <xdr:clientData/>
  </xdr:twoCellAnchor>
  <xdr:oneCellAnchor>
    <xdr:from>
      <xdr:col>4</xdr:col>
      <xdr:colOff>115923</xdr:colOff>
      <xdr:row>0</xdr:row>
      <xdr:rowOff>185932</xdr:rowOff>
    </xdr:from>
    <xdr:ext cx="2812854" cy="95346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3485E95-7696-854F-0DFE-C68C31AED58A}"/>
            </a:ext>
          </a:extLst>
        </xdr:cNvPr>
        <xdr:cNvSpPr txBox="1"/>
      </xdr:nvSpPr>
      <xdr:spPr>
        <a:xfrm>
          <a:off x="3381637" y="185932"/>
          <a:ext cx="2812854" cy="953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1. Hipotesis</a:t>
          </a:r>
        </a:p>
        <a:p>
          <a:r>
            <a:rPr lang="en-US" sz="1100" b="1"/>
            <a:t>H0 : </a:t>
          </a:r>
          <a:r>
            <a:rPr lang="en-US" sz="1100"/>
            <a:t>Banyak mangga</a:t>
          </a:r>
          <a:r>
            <a:rPr lang="en-US" sz="1100" baseline="0"/>
            <a:t> yang belum matang </a:t>
          </a:r>
          <a:r>
            <a:rPr lang="en-US" sz="1100"/>
            <a:t>dalam keranjang</a:t>
          </a:r>
          <a:r>
            <a:rPr lang="en-US" sz="1100" baseline="0"/>
            <a:t> menyebar binomial</a:t>
          </a:r>
        </a:p>
        <a:p>
          <a:r>
            <a:rPr lang="en-US" sz="1100" b="1"/>
            <a:t>H1</a:t>
          </a:r>
          <a:r>
            <a:rPr lang="en-US" sz="1100" b="1" baseline="0"/>
            <a:t> : </a:t>
          </a:r>
          <a:r>
            <a:rPr lang="en-US" sz="1100" baseline="0"/>
            <a:t>Banyak mangga yang belum matang dalam keranjang </a:t>
          </a:r>
          <a:r>
            <a:rPr lang="en-US" sz="1100" b="1" baseline="0"/>
            <a:t>tidak</a:t>
          </a:r>
          <a:r>
            <a:rPr lang="en-US" sz="1100" baseline="0"/>
            <a:t> menyebar binomial</a:t>
          </a:r>
          <a:endParaRPr lang="id-ID" sz="1100"/>
        </a:p>
      </xdr:txBody>
    </xdr:sp>
    <xdr:clientData/>
  </xdr:oneCellAnchor>
  <xdr:oneCellAnchor>
    <xdr:from>
      <xdr:col>7</xdr:col>
      <xdr:colOff>531327</xdr:colOff>
      <xdr:row>6</xdr:row>
      <xdr:rowOff>51837</xdr:rowOff>
    </xdr:from>
    <xdr:ext cx="2041071" cy="78124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633D586-CE04-4695-A206-DE9B7CBB9152}"/>
            </a:ext>
          </a:extLst>
        </xdr:cNvPr>
        <xdr:cNvSpPr txBox="1"/>
      </xdr:nvSpPr>
      <xdr:spPr>
        <a:xfrm>
          <a:off x="5384541" y="1179286"/>
          <a:ext cx="2041071" cy="7812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2.</a:t>
          </a:r>
          <a:r>
            <a:rPr lang="en-US" sz="1100" b="1" baseline="0"/>
            <a:t> Statistik Uji</a:t>
          </a:r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</xdr:txBody>
    </xdr:sp>
    <xdr:clientData/>
  </xdr:oneCellAnchor>
  <xdr:twoCellAnchor editAs="oneCell">
    <xdr:from>
      <xdr:col>8</xdr:col>
      <xdr:colOff>1</xdr:colOff>
      <xdr:row>7</xdr:row>
      <xdr:rowOff>168470</xdr:rowOff>
    </xdr:from>
    <xdr:to>
      <xdr:col>10</xdr:col>
      <xdr:colOff>58317</xdr:colOff>
      <xdr:row>9</xdr:row>
      <xdr:rowOff>134135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2538C1-F4E7-4884-9821-B33E63F78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2297" y="1483827"/>
          <a:ext cx="1840204" cy="341481"/>
        </a:xfrm>
        <a:prstGeom prst="rect">
          <a:avLst/>
        </a:prstGeom>
      </xdr:spPr>
    </xdr:pic>
    <xdr:clientData/>
  </xdr:twoCellAnchor>
  <xdr:oneCellAnchor>
    <xdr:from>
      <xdr:col>3</xdr:col>
      <xdr:colOff>24848</xdr:colOff>
      <xdr:row>25</xdr:row>
      <xdr:rowOff>49696</xdr:rowOff>
    </xdr:from>
    <xdr:ext cx="4532586" cy="4762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0C29C54-46CC-4918-AB62-21371B12187D}"/>
            </a:ext>
          </a:extLst>
        </xdr:cNvPr>
        <xdr:cNvSpPr txBox="1"/>
      </xdr:nvSpPr>
      <xdr:spPr>
        <a:xfrm>
          <a:off x="2559326" y="5019261"/>
          <a:ext cx="4532586" cy="4762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Artinya</a:t>
          </a:r>
          <a:r>
            <a:rPr lang="en-US" sz="1100" b="0"/>
            <a:t> cukup bukti untuk menyatakan bahwa banyak mangga yang belum </a:t>
          </a:r>
        </a:p>
        <a:p>
          <a:r>
            <a:rPr lang="en-US" sz="1100" b="0"/>
            <a:t>matang dalam keranjang </a:t>
          </a:r>
          <a:r>
            <a:rPr lang="en-US" sz="1100" b="1"/>
            <a:t>tidak menyebar binomial</a:t>
          </a:r>
          <a:r>
            <a:rPr lang="en-US" sz="1100" b="0"/>
            <a:t>.</a:t>
          </a:r>
          <a:endParaRPr lang="id-ID" b="0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98960</xdr:colOff>
      <xdr:row>6</xdr:row>
      <xdr:rowOff>80405</xdr:rowOff>
    </xdr:from>
    <xdr:to>
      <xdr:col>8</xdr:col>
      <xdr:colOff>15541</xdr:colOff>
      <xdr:row>10</xdr:row>
      <xdr:rowOff>44905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687936-9B9C-463D-9745-0939646CA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7337" y="1230827"/>
          <a:ext cx="1753545" cy="73144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4</xdr:col>
      <xdr:colOff>575212</xdr:colOff>
      <xdr:row>10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559224-8D8A-3AE3-5BF1-2DB69A73A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"/>
          <a:ext cx="3451266" cy="1917370"/>
        </a:xfrm>
        <a:prstGeom prst="rect">
          <a:avLst/>
        </a:prstGeom>
      </xdr:spPr>
    </xdr:pic>
    <xdr:clientData/>
  </xdr:twoCellAnchor>
  <xdr:oneCellAnchor>
    <xdr:from>
      <xdr:col>4</xdr:col>
      <xdr:colOff>597775</xdr:colOff>
      <xdr:row>0</xdr:row>
      <xdr:rowOff>59121</xdr:rowOff>
    </xdr:from>
    <xdr:ext cx="2812854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C2F07C-1282-4D9E-AB4E-FE7398B58688}"/>
            </a:ext>
          </a:extLst>
        </xdr:cNvPr>
        <xdr:cNvSpPr txBox="1"/>
      </xdr:nvSpPr>
      <xdr:spPr>
        <a:xfrm>
          <a:off x="3468413" y="59121"/>
          <a:ext cx="2812854" cy="953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1. Hipotesis</a:t>
          </a:r>
        </a:p>
        <a:p>
          <a:r>
            <a:rPr lang="en-US" sz="1100" b="1"/>
            <a:t>H0 : </a:t>
          </a:r>
          <a:r>
            <a:rPr lang="en-US" sz="1100"/>
            <a:t>Banyak kesalahan</a:t>
          </a:r>
          <a:r>
            <a:rPr lang="en-US" sz="1100" baseline="0"/>
            <a:t> pengetikan per halaman menyebar poisson.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H1</a:t>
          </a:r>
          <a:r>
            <a:rPr lang="en-US" sz="1100" b="1" baseline="0"/>
            <a:t> 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Banyak kesalahan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pengetikan per halaman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tidak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menyebar poisson.</a:t>
          </a:r>
          <a:endParaRPr lang="id-ID">
            <a:effectLst/>
          </a:endParaRPr>
        </a:p>
      </xdr:txBody>
    </xdr:sp>
    <xdr:clientData/>
  </xdr:oneCellAnchor>
  <xdr:oneCellAnchor>
    <xdr:from>
      <xdr:col>2</xdr:col>
      <xdr:colOff>612913</xdr:colOff>
      <xdr:row>25</xdr:row>
      <xdr:rowOff>0</xdr:rowOff>
    </xdr:from>
    <xdr:ext cx="4532586" cy="47624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93B011E-BEE3-4AF4-BB3E-4F00075629D4}"/>
            </a:ext>
          </a:extLst>
        </xdr:cNvPr>
        <xdr:cNvSpPr txBox="1"/>
      </xdr:nvSpPr>
      <xdr:spPr>
        <a:xfrm>
          <a:off x="1979543" y="4944717"/>
          <a:ext cx="4532586" cy="4762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Artinya</a:t>
          </a:r>
          <a:r>
            <a:rPr lang="en-US" sz="1100" b="0"/>
            <a:t> cukup bukti untuk menyatakan bahwa banyak kesalahan pengetikan</a:t>
          </a:r>
          <a:r>
            <a:rPr lang="en-US" sz="1100" b="0" baseline="0"/>
            <a:t> </a:t>
          </a:r>
          <a:r>
            <a:rPr lang="en-US" sz="1100" b="1"/>
            <a:t>tidak mengikuti </a:t>
          </a:r>
          <a:r>
            <a:rPr lang="en-US" sz="1100" b="0"/>
            <a:t>sebaran Poisson.</a:t>
          </a:r>
          <a:endParaRPr lang="id-ID" b="0">
            <a:effectLst/>
          </a:endParaRPr>
        </a:p>
      </xdr:txBody>
    </xdr:sp>
    <xdr:clientData/>
  </xdr:oneCellAnchor>
  <xdr:oneCellAnchor>
    <xdr:from>
      <xdr:col>8</xdr:col>
      <xdr:colOff>139212</xdr:colOff>
      <xdr:row>5</xdr:row>
      <xdr:rowOff>139211</xdr:rowOff>
    </xdr:from>
    <xdr:ext cx="1831731" cy="78124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2E2CFD0-0E94-4DA4-B328-F91BA3D1EF60}"/>
            </a:ext>
          </a:extLst>
        </xdr:cNvPr>
        <xdr:cNvSpPr txBox="1"/>
      </xdr:nvSpPr>
      <xdr:spPr>
        <a:xfrm>
          <a:off x="5436577" y="1091711"/>
          <a:ext cx="1831731" cy="7812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2.</a:t>
          </a:r>
          <a:r>
            <a:rPr lang="en-US" sz="1100" b="1" baseline="0"/>
            <a:t> Statistik Uji</a:t>
          </a:r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</xdr:txBody>
    </xdr:sp>
    <xdr:clientData/>
  </xdr:oneCellAnchor>
  <xdr:twoCellAnchor editAs="oneCell">
    <xdr:from>
      <xdr:col>8</xdr:col>
      <xdr:colOff>278424</xdr:colOff>
      <xdr:row>6</xdr:row>
      <xdr:rowOff>190499</xdr:rowOff>
    </xdr:from>
    <xdr:to>
      <xdr:col>10</xdr:col>
      <xdr:colOff>92535</xdr:colOff>
      <xdr:row>9</xdr:row>
      <xdr:rowOff>95315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D9658CB-E804-4231-B036-69241331D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75789" y="1333499"/>
          <a:ext cx="1543265" cy="476316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23</xdr:row>
      <xdr:rowOff>0</xdr:rowOff>
    </xdr:from>
    <xdr:ext cx="2649123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4D20E7F-7E7D-4779-92EB-0E9D2571972F}"/>
            </a:ext>
          </a:extLst>
        </xdr:cNvPr>
        <xdr:cNvSpPr txBox="1"/>
      </xdr:nvSpPr>
      <xdr:spPr>
        <a:xfrm>
          <a:off x="4081096" y="4564673"/>
          <a:ext cx="26491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Karena E_9 &lt;</a:t>
          </a:r>
          <a:r>
            <a:rPr lang="en-US" sz="1100" baseline="0"/>
            <a:t> 5. Maka gabung dengan E_10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51204</xdr:colOff>
      <xdr:row>5</xdr:row>
      <xdr:rowOff>89111</xdr:rowOff>
    </xdr:from>
    <xdr:to>
      <xdr:col>7</xdr:col>
      <xdr:colOff>269527</xdr:colOff>
      <xdr:row>8</xdr:row>
      <xdr:rowOff>83672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1B8F3C-A097-2C4D-58F4-9F8099913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8190" y="1041611"/>
          <a:ext cx="2047123" cy="566061"/>
        </a:xfrm>
        <a:prstGeom prst="rect">
          <a:avLst/>
        </a:prstGeom>
      </xdr:spPr>
    </xdr:pic>
    <xdr:clientData/>
  </xdr:twoCellAnchor>
  <xdr:oneCellAnchor>
    <xdr:from>
      <xdr:col>4</xdr:col>
      <xdr:colOff>37026</xdr:colOff>
      <xdr:row>0</xdr:row>
      <xdr:rowOff>45346</xdr:rowOff>
    </xdr:from>
    <xdr:ext cx="3415214" cy="95346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570ADFE-38B5-48CC-89C3-2FF0DECB8D13}"/>
            </a:ext>
          </a:extLst>
        </xdr:cNvPr>
        <xdr:cNvSpPr txBox="1"/>
      </xdr:nvSpPr>
      <xdr:spPr>
        <a:xfrm>
          <a:off x="3134012" y="45346"/>
          <a:ext cx="3415214" cy="953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1. Hipotesis</a:t>
          </a:r>
        </a:p>
        <a:p>
          <a:r>
            <a:rPr lang="en-US" sz="1100" b="1"/>
            <a:t>H0 : </a:t>
          </a:r>
          <a:r>
            <a:rPr lang="en-US" sz="1100" b="0"/>
            <a:t>Respon</a:t>
          </a:r>
          <a:r>
            <a:rPr lang="en-US" sz="1100" b="0" baseline="0"/>
            <a:t> Pengembalian kuisioner dengan Ukuran rumah sakit saling bebas.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H1</a:t>
          </a:r>
          <a:r>
            <a:rPr lang="en-US" sz="1100" b="1" baseline="0"/>
            <a:t>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Pengembalian kuisioner dengan Ukuran rumah sakit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tidak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saling bebas.</a:t>
          </a:r>
          <a:endParaRPr lang="id-ID">
            <a:effectLst/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3</xdr:col>
      <xdr:colOff>552390</xdr:colOff>
      <xdr:row>8</xdr:row>
      <xdr:rowOff>172078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99FE2D-D74D-B735-FED7-8917981EF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114615" cy="169607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30</xdr:row>
      <xdr:rowOff>17860</xdr:rowOff>
    </xdr:from>
    <xdr:ext cx="4532586" cy="47624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CAC3E73-B2DE-4E5B-9B66-169182A4C63B}"/>
            </a:ext>
          </a:extLst>
        </xdr:cNvPr>
        <xdr:cNvSpPr txBox="1"/>
      </xdr:nvSpPr>
      <xdr:spPr>
        <a:xfrm>
          <a:off x="0" y="5732860"/>
          <a:ext cx="4532586" cy="4762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Artinya</a:t>
          </a:r>
          <a:r>
            <a:rPr lang="en-US" sz="1100" b="0"/>
            <a:t> cukup bukti untuk menyatakan ukuran rumah sakit dan respon</a:t>
          </a:r>
          <a:r>
            <a:rPr lang="en-US" sz="1100" b="0" baseline="0"/>
            <a:t> pengembalian kuisioner </a:t>
          </a:r>
          <a:r>
            <a:rPr lang="en-US" sz="1100" b="1"/>
            <a:t>tidak saling</a:t>
          </a:r>
          <a:r>
            <a:rPr lang="en-US" sz="1100" b="1" baseline="0"/>
            <a:t> </a:t>
          </a:r>
          <a:r>
            <a:rPr lang="en-US" sz="1100" b="1"/>
            <a:t>bebas. </a:t>
          </a:r>
          <a:endParaRPr lang="id-ID" b="1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187797</xdr:colOff>
      <xdr:row>5</xdr:row>
      <xdr:rowOff>142312</xdr:rowOff>
    </xdr:from>
    <xdr:to>
      <xdr:col>7</xdr:col>
      <xdr:colOff>404800</xdr:colOff>
      <xdr:row>8</xdr:row>
      <xdr:rowOff>133406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130B82-1ABC-42FC-8958-7632367D1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1310" y="1094812"/>
          <a:ext cx="2061845" cy="5625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129221</xdr:colOff>
      <xdr:row>9</xdr:row>
      <xdr:rowOff>160421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6561DE-B13F-DFAE-5166-CA7F16AB2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372734" cy="1874921"/>
        </a:xfrm>
        <a:prstGeom prst="rect">
          <a:avLst/>
        </a:prstGeom>
      </xdr:spPr>
    </xdr:pic>
    <xdr:clientData/>
  </xdr:twoCellAnchor>
  <xdr:oneCellAnchor>
    <xdr:from>
      <xdr:col>4</xdr:col>
      <xdr:colOff>185488</xdr:colOff>
      <xdr:row>0</xdr:row>
      <xdr:rowOff>60157</xdr:rowOff>
    </xdr:from>
    <xdr:ext cx="3415214" cy="95346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47D9263-2980-4094-9A81-714EB869EF7D}"/>
            </a:ext>
          </a:extLst>
        </xdr:cNvPr>
        <xdr:cNvSpPr txBox="1"/>
      </xdr:nvSpPr>
      <xdr:spPr>
        <a:xfrm>
          <a:off x="3429001" y="60157"/>
          <a:ext cx="3415214" cy="953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1. Hipotesis</a:t>
          </a:r>
        </a:p>
        <a:p>
          <a:r>
            <a:rPr lang="en-US" sz="1100" b="1"/>
            <a:t>H0 : </a:t>
          </a:r>
          <a:r>
            <a:rPr lang="en-US" sz="1100" b="0"/>
            <a:t>Proporsi</a:t>
          </a:r>
          <a:r>
            <a:rPr lang="en-US" sz="1100" b="0" baseline="0"/>
            <a:t> individu pada setiap pendapat adalah sama berdasarkan kategori pekerja.</a:t>
          </a:r>
          <a:endParaRPr lang="en-US" sz="1100" b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H1</a:t>
          </a:r>
          <a:r>
            <a:rPr lang="en-US" sz="1100" b="1" baseline="0"/>
            <a:t> 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Proporsi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individu pada setiap pendapat adalah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tidak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sama berdasarkan kategori pekerja.</a:t>
          </a:r>
          <a:endParaRPr lang="id-ID">
            <a:effectLst/>
          </a:endParaRPr>
        </a:p>
      </xdr:txBody>
    </xdr:sp>
    <xdr:clientData/>
  </xdr:oneCellAnchor>
  <xdr:oneCellAnchor>
    <xdr:from>
      <xdr:col>0</xdr:col>
      <xdr:colOff>0</xdr:colOff>
      <xdr:row>31</xdr:row>
      <xdr:rowOff>32845</xdr:rowOff>
    </xdr:from>
    <xdr:ext cx="4532586" cy="436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3F1C41A-40EE-4A9C-A336-5AD51FF33431}"/>
            </a:ext>
          </a:extLst>
        </xdr:cNvPr>
        <xdr:cNvSpPr txBox="1"/>
      </xdr:nvSpPr>
      <xdr:spPr>
        <a:xfrm>
          <a:off x="0" y="5964621"/>
          <a:ext cx="4532586" cy="43678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Artinya</a:t>
          </a:r>
          <a:r>
            <a:rPr lang="en-US" sz="1100" b="0"/>
            <a:t> cukup bukti untuk menyatakan bahwa proporsi individu pada setiap </a:t>
          </a:r>
        </a:p>
        <a:p>
          <a:r>
            <a:rPr lang="en-US" sz="1100" b="0"/>
            <a:t>pendapat adalah </a:t>
          </a:r>
          <a:r>
            <a:rPr lang="en-US" sz="1100" b="1"/>
            <a:t>tidak sama </a:t>
          </a:r>
          <a:r>
            <a:rPr lang="en-US" sz="1100" b="0"/>
            <a:t>berdasarkan kategori pekerja.</a:t>
          </a:r>
          <a:endParaRPr lang="id-ID" b="0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99A3-317A-46B2-BA84-217E598B61CC}">
  <dimension ref="A12:S25"/>
  <sheetViews>
    <sheetView tabSelected="1" topLeftCell="A13" zoomScale="115" zoomScaleNormal="115" workbookViewId="0">
      <selection activeCell="K24" sqref="K24"/>
    </sheetView>
  </sheetViews>
  <sheetFormatPr defaultRowHeight="15" x14ac:dyDescent="0.25"/>
  <cols>
    <col min="1" max="1" width="18" customWidth="1"/>
    <col min="2" max="2" width="10.85546875" customWidth="1"/>
    <col min="4" max="4" width="11" customWidth="1"/>
    <col min="7" max="7" width="5.5703125" customWidth="1"/>
    <col min="9" max="9" width="7.28515625" customWidth="1"/>
    <col min="10" max="10" width="19.42578125" customWidth="1"/>
    <col min="12" max="12" width="12.5703125" customWidth="1"/>
    <col min="17" max="17" width="19" customWidth="1"/>
    <col min="19" max="19" width="12.28515625" customWidth="1"/>
  </cols>
  <sheetData>
    <row r="12" spans="1:19" ht="31.5" customHeight="1" x14ac:dyDescent="0.25">
      <c r="A12" s="5" t="s">
        <v>22</v>
      </c>
      <c r="B12" s="5" t="s">
        <v>9</v>
      </c>
      <c r="D12" s="5" t="s">
        <v>11</v>
      </c>
      <c r="E12" s="1">
        <v>12</v>
      </c>
      <c r="G12" s="2" t="s">
        <v>1</v>
      </c>
      <c r="H12" s="2" t="s">
        <v>4</v>
      </c>
      <c r="I12" s="2" t="s">
        <v>12</v>
      </c>
      <c r="J12" s="5" t="s">
        <v>23</v>
      </c>
      <c r="K12" s="6" t="s">
        <v>2</v>
      </c>
      <c r="L12" s="2" t="s">
        <v>5</v>
      </c>
      <c r="N12" s="2" t="s">
        <v>1</v>
      </c>
      <c r="O12" s="2" t="s">
        <v>4</v>
      </c>
      <c r="P12" s="2" t="s">
        <v>12</v>
      </c>
      <c r="Q12" s="5" t="s">
        <v>23</v>
      </c>
      <c r="R12" s="6" t="s">
        <v>2</v>
      </c>
      <c r="S12" s="2" t="s">
        <v>5</v>
      </c>
    </row>
    <row r="13" spans="1:19" x14ac:dyDescent="0.25">
      <c r="A13" s="1">
        <v>0</v>
      </c>
      <c r="B13" s="1">
        <v>8</v>
      </c>
      <c r="D13" s="5" t="s">
        <v>10</v>
      </c>
      <c r="E13" s="1">
        <f>SUM(B13:B19)</f>
        <v>50</v>
      </c>
      <c r="G13" s="1">
        <f>A13</f>
        <v>0</v>
      </c>
      <c r="H13" s="1">
        <f>B13</f>
        <v>8</v>
      </c>
      <c r="I13" s="1">
        <f>H13*G13</f>
        <v>0</v>
      </c>
      <c r="J13" s="1">
        <f>_xlfn.BINOM.DIST(G13,$E$12,$E$16,FALSE)</f>
        <v>4.6948360430511822E-2</v>
      </c>
      <c r="K13" s="7">
        <f>J13*$E$13</f>
        <v>2.3474180215255913</v>
      </c>
      <c r="L13" s="1">
        <f t="shared" ref="L13:L18" si="0">(H13-K13)^2/K13</f>
        <v>13.611415917565548</v>
      </c>
      <c r="N13" s="1">
        <v>0</v>
      </c>
      <c r="O13" s="1">
        <v>8</v>
      </c>
      <c r="P13" s="1">
        <v>0</v>
      </c>
      <c r="Q13" s="1">
        <v>4.6948360430511822E-2</v>
      </c>
      <c r="R13" s="7">
        <v>2.3474180215255913</v>
      </c>
      <c r="S13" s="1">
        <v>13.611415917565548</v>
      </c>
    </row>
    <row r="14" spans="1:19" x14ac:dyDescent="0.25">
      <c r="A14" s="1">
        <v>1</v>
      </c>
      <c r="B14" s="1">
        <v>1</v>
      </c>
      <c r="D14" s="2" t="s">
        <v>1</v>
      </c>
      <c r="E14" s="1">
        <f>COUNTA(N13:N100)</f>
        <v>6</v>
      </c>
      <c r="G14" s="1">
        <f t="shared" ref="G14:G19" si="1">A14</f>
        <v>1</v>
      </c>
      <c r="H14" s="1">
        <f t="shared" ref="H14:H19" si="2">B14</f>
        <v>1</v>
      </c>
      <c r="I14" s="1">
        <f t="shared" ref="I14:I19" si="3">H14*G14</f>
        <v>1</v>
      </c>
      <c r="J14" s="1">
        <f t="shared" ref="J14:J19" si="4">_xlfn.BINOM.DIST(G14,$E$12,$E$16,FALSE)</f>
        <v>0.1635620298869444</v>
      </c>
      <c r="K14" s="7">
        <f>J14*$E$13</f>
        <v>8.1781014943472208</v>
      </c>
      <c r="L14" s="1">
        <f t="shared" si="0"/>
        <v>6.3003792626888355</v>
      </c>
      <c r="N14" s="1">
        <v>1</v>
      </c>
      <c r="O14" s="1">
        <v>1</v>
      </c>
      <c r="P14" s="1">
        <v>1</v>
      </c>
      <c r="Q14" s="1">
        <v>0.1635620298869444</v>
      </c>
      <c r="R14" s="7">
        <v>8.1781014943472208</v>
      </c>
      <c r="S14" s="1">
        <v>6.3003792626888355</v>
      </c>
    </row>
    <row r="15" spans="1:19" x14ac:dyDescent="0.25">
      <c r="A15" s="1">
        <v>2</v>
      </c>
      <c r="B15" s="1">
        <v>11</v>
      </c>
      <c r="D15" s="2" t="s">
        <v>7</v>
      </c>
      <c r="E15" s="1">
        <f>5/100</f>
        <v>0.05</v>
      </c>
      <c r="G15" s="1">
        <f t="shared" si="1"/>
        <v>2</v>
      </c>
      <c r="H15" s="1">
        <f t="shared" si="2"/>
        <v>11</v>
      </c>
      <c r="I15" s="1">
        <f t="shared" si="3"/>
        <v>22</v>
      </c>
      <c r="J15" s="1">
        <f t="shared" si="4"/>
        <v>0.26117162836786284</v>
      </c>
      <c r="K15" s="7">
        <f>J15*$E$13</f>
        <v>13.058581418393143</v>
      </c>
      <c r="L15" s="1">
        <f>(H15-K15)^2/K15</f>
        <v>0.32451897494658943</v>
      </c>
      <c r="N15" s="1">
        <v>2</v>
      </c>
      <c r="O15" s="1">
        <v>11</v>
      </c>
      <c r="P15" s="1">
        <v>22</v>
      </c>
      <c r="Q15" s="1">
        <v>0.26117162836786284</v>
      </c>
      <c r="R15" s="7">
        <v>13.058581418393143</v>
      </c>
      <c r="S15" s="1">
        <v>0.32451897494658943</v>
      </c>
    </row>
    <row r="16" spans="1:19" x14ac:dyDescent="0.25">
      <c r="A16" s="1">
        <v>3</v>
      </c>
      <c r="B16" s="1">
        <v>15</v>
      </c>
      <c r="D16" s="2" t="s">
        <v>17</v>
      </c>
      <c r="E16" s="1">
        <f>SUM(I13:I19)/(E13*E12)</f>
        <v>0.22500000000000001</v>
      </c>
      <c r="G16" s="1">
        <f t="shared" si="1"/>
        <v>3</v>
      </c>
      <c r="H16" s="1">
        <f t="shared" si="2"/>
        <v>15</v>
      </c>
      <c r="I16" s="1">
        <f t="shared" si="3"/>
        <v>45</v>
      </c>
      <c r="J16" s="1">
        <f t="shared" si="4"/>
        <v>0.2527467371301898</v>
      </c>
      <c r="K16" s="7">
        <f t="shared" ref="K16:K19" si="5">J16*$E$13</f>
        <v>12.63733685650949</v>
      </c>
      <c r="L16" s="1">
        <f t="shared" si="0"/>
        <v>0.44172100443243928</v>
      </c>
      <c r="N16" s="1">
        <v>3</v>
      </c>
      <c r="O16" s="1">
        <v>15</v>
      </c>
      <c r="P16" s="1">
        <v>45</v>
      </c>
      <c r="Q16" s="1">
        <v>0.2527467371301898</v>
      </c>
      <c r="R16" s="7">
        <v>12.63733685650949</v>
      </c>
      <c r="S16" s="1">
        <v>0.44172100443243928</v>
      </c>
    </row>
    <row r="17" spans="1:19" x14ac:dyDescent="0.25">
      <c r="A17" s="1">
        <v>4</v>
      </c>
      <c r="B17" s="1">
        <v>9</v>
      </c>
      <c r="D17" s="2" t="s">
        <v>14</v>
      </c>
      <c r="E17" s="1">
        <f>COUNTA(A12)</f>
        <v>1</v>
      </c>
      <c r="G17" s="1">
        <f t="shared" si="1"/>
        <v>4</v>
      </c>
      <c r="H17" s="1">
        <f t="shared" si="2"/>
        <v>9</v>
      </c>
      <c r="I17" s="1">
        <f t="shared" si="3"/>
        <v>36</v>
      </c>
      <c r="J17" s="1">
        <f t="shared" si="4"/>
        <v>0.16510069118988208</v>
      </c>
      <c r="K17" s="7">
        <f t="shared" si="5"/>
        <v>8.2550345594941046</v>
      </c>
      <c r="L17" s="1">
        <f t="shared" si="0"/>
        <v>6.7228489904971808E-2</v>
      </c>
      <c r="N17" s="1">
        <v>4</v>
      </c>
      <c r="O17" s="1">
        <v>9</v>
      </c>
      <c r="P17" s="1">
        <v>36</v>
      </c>
      <c r="Q17" s="1">
        <v>0.16510069118988208</v>
      </c>
      <c r="R17" s="7">
        <v>8.2550345594941046</v>
      </c>
      <c r="S17" s="1">
        <v>6.7228489904971808E-2</v>
      </c>
    </row>
    <row r="18" spans="1:19" x14ac:dyDescent="0.25">
      <c r="A18" s="1">
        <v>5</v>
      </c>
      <c r="B18" s="1">
        <v>5</v>
      </c>
      <c r="G18" s="1">
        <f t="shared" si="1"/>
        <v>5</v>
      </c>
      <c r="H18" s="1">
        <f t="shared" si="2"/>
        <v>5</v>
      </c>
      <c r="I18" s="1">
        <f t="shared" si="3"/>
        <v>25</v>
      </c>
      <c r="J18" s="1">
        <f t="shared" si="4"/>
        <v>7.6691933972074286E-2</v>
      </c>
      <c r="K18" s="7">
        <f t="shared" si="5"/>
        <v>3.8345966986037143</v>
      </c>
      <c r="L18" s="1">
        <f t="shared" si="0"/>
        <v>0.3541871444785597</v>
      </c>
      <c r="N18" s="8" t="s">
        <v>35</v>
      </c>
      <c r="O18" s="8">
        <f>H18+H19</f>
        <v>6</v>
      </c>
      <c r="P18" s="8">
        <f>SUM(I18:I19)</f>
        <v>31</v>
      </c>
      <c r="Q18" s="8">
        <f>SUM(J18:J19)</f>
        <v>0.10266823418842203</v>
      </c>
      <c r="R18" s="8">
        <f t="shared" ref="R18" si="6">SUM(K18:K19)</f>
        <v>5.1334117094211011</v>
      </c>
      <c r="S18" s="8">
        <f>(O18-R18)^2/R18</f>
        <v>0.14629164927298344</v>
      </c>
    </row>
    <row r="19" spans="1:19" x14ac:dyDescent="0.25">
      <c r="A19" s="1">
        <v>6</v>
      </c>
      <c r="B19" s="1">
        <v>1</v>
      </c>
      <c r="D19" s="2" t="s">
        <v>3</v>
      </c>
      <c r="E19" s="1">
        <f>SUM(S13:S100)</f>
        <v>20.891555298811365</v>
      </c>
      <c r="G19" s="8">
        <f t="shared" si="1"/>
        <v>6</v>
      </c>
      <c r="H19" s="8">
        <f t="shared" si="2"/>
        <v>1</v>
      </c>
      <c r="I19" s="8">
        <f t="shared" si="3"/>
        <v>6</v>
      </c>
      <c r="J19" s="8">
        <f t="shared" si="4"/>
        <v>2.5976300216347739E-2</v>
      </c>
      <c r="K19" s="9">
        <f t="shared" si="5"/>
        <v>1.298815010817387</v>
      </c>
      <c r="L19" s="8">
        <f>(H19-K19)^2/K19</f>
        <v>6.8747596806416442E-2</v>
      </c>
    </row>
    <row r="21" spans="1:19" x14ac:dyDescent="0.25">
      <c r="D21" s="2" t="s">
        <v>13</v>
      </c>
      <c r="E21" s="1">
        <f>_xlfn.CHISQ.INV.RT(E15,E14-1-E17)</f>
        <v>9.4877290367811575</v>
      </c>
    </row>
    <row r="23" spans="1:19" x14ac:dyDescent="0.25">
      <c r="D23" s="3" t="s">
        <v>8</v>
      </c>
      <c r="E23" s="3"/>
    </row>
    <row r="24" spans="1:19" x14ac:dyDescent="0.25">
      <c r="D24" t="str">
        <f>IF(E19 &lt; E21, "X^2 &lt; X^2(r-1)", "X^2 &gt; X^2(r-1)")</f>
        <v>X^2 &gt; X^2(r-1)</v>
      </c>
    </row>
    <row r="25" spans="1:19" x14ac:dyDescent="0.25">
      <c r="D25" s="4" t="str">
        <f>IF(D24="X^2 &lt; X^2(r-1)","Terima H0","Tolak H0")</f>
        <v>Tolak H0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9936-304A-44A8-8817-F2C10343F24B}">
  <dimension ref="A12:S24"/>
  <sheetViews>
    <sheetView zoomScale="130" zoomScaleNormal="130" workbookViewId="0">
      <selection activeCell="D29" sqref="D29"/>
    </sheetView>
  </sheetViews>
  <sheetFormatPr defaultRowHeight="15" x14ac:dyDescent="0.25"/>
  <cols>
    <col min="1" max="1" width="11.28515625" customWidth="1"/>
    <col min="4" max="4" width="13.42578125" customWidth="1"/>
    <col min="10" max="10" width="16.85546875" customWidth="1"/>
    <col min="11" max="11" width="18.85546875" bestFit="1" customWidth="1"/>
    <col min="12" max="12" width="12" customWidth="1"/>
    <col min="17" max="17" width="16.7109375" customWidth="1"/>
    <col min="19" max="19" width="12.7109375" customWidth="1"/>
  </cols>
  <sheetData>
    <row r="12" spans="1:19" ht="29.25" customHeight="1" x14ac:dyDescent="0.25">
      <c r="A12" s="2" t="s">
        <v>24</v>
      </c>
      <c r="B12" s="2" t="s">
        <v>0</v>
      </c>
      <c r="D12" s="5" t="s">
        <v>10</v>
      </c>
      <c r="E12" s="1">
        <f>SUM(B13:B100)</f>
        <v>182</v>
      </c>
      <c r="G12" s="2" t="s">
        <v>1</v>
      </c>
      <c r="H12" s="2" t="s">
        <v>4</v>
      </c>
      <c r="I12" s="2" t="s">
        <v>12</v>
      </c>
      <c r="J12" s="5" t="s">
        <v>16</v>
      </c>
      <c r="K12" s="6" t="s">
        <v>2</v>
      </c>
      <c r="L12" s="2" t="s">
        <v>5</v>
      </c>
      <c r="N12" s="2" t="s">
        <v>1</v>
      </c>
      <c r="O12" s="2" t="s">
        <v>4</v>
      </c>
      <c r="P12" s="2" t="s">
        <v>12</v>
      </c>
      <c r="Q12" s="5" t="s">
        <v>16</v>
      </c>
      <c r="R12" s="6" t="s">
        <v>2</v>
      </c>
      <c r="S12" s="2" t="s">
        <v>5</v>
      </c>
    </row>
    <row r="13" spans="1:19" x14ac:dyDescent="0.25">
      <c r="A13" s="1">
        <v>0</v>
      </c>
      <c r="B13" s="1">
        <v>13</v>
      </c>
      <c r="D13" s="2" t="s">
        <v>1</v>
      </c>
      <c r="E13" s="1">
        <f>COUNTA(N13:N22)</f>
        <v>10</v>
      </c>
      <c r="G13" s="1">
        <f>A13</f>
        <v>0</v>
      </c>
      <c r="H13" s="1">
        <f>B13</f>
        <v>13</v>
      </c>
      <c r="I13" s="1">
        <f>H13*G13</f>
        <v>0</v>
      </c>
      <c r="J13" s="17">
        <f>_xlfn.POISSON.DIST(G13,$E$15,FALSE)</f>
        <v>9.6301435874035259E-3</v>
      </c>
      <c r="K13" s="17">
        <f>J13*$E$12</f>
        <v>1.7526861329074417</v>
      </c>
      <c r="L13" s="17">
        <f t="shared" ref="L13:L21" si="0">(H13-K13)^2/K13</f>
        <v>72.176111198554821</v>
      </c>
      <c r="N13" s="1">
        <v>0</v>
      </c>
      <c r="O13" s="1">
        <v>13</v>
      </c>
      <c r="P13" s="1">
        <v>0</v>
      </c>
      <c r="Q13" s="17">
        <v>9.6301435874035259E-3</v>
      </c>
      <c r="R13" s="17">
        <v>1.7526861329074417</v>
      </c>
      <c r="S13" s="17">
        <v>72.176111198554821</v>
      </c>
    </row>
    <row r="14" spans="1:19" x14ac:dyDescent="0.25">
      <c r="A14" s="1">
        <v>1</v>
      </c>
      <c r="B14" s="1">
        <v>14</v>
      </c>
      <c r="D14" s="2" t="s">
        <v>7</v>
      </c>
      <c r="E14" s="1">
        <f>5/100</f>
        <v>0.05</v>
      </c>
      <c r="G14" s="1">
        <f t="shared" ref="G14:H23" si="1">A14</f>
        <v>1</v>
      </c>
      <c r="H14" s="1">
        <f t="shared" si="1"/>
        <v>14</v>
      </c>
      <c r="I14" s="1">
        <f t="shared" ref="I14:I23" si="2">H14*G14</f>
        <v>14</v>
      </c>
      <c r="J14" s="17">
        <f t="shared" ref="J14:J21" si="3">_xlfn.POISSON.DIST(G14,$E$15,FALSE)</f>
        <v>4.4711380941516374E-2</v>
      </c>
      <c r="K14" s="17">
        <f t="shared" ref="K14:K21" si="4">J14*$E$12</f>
        <v>8.1374713313559806</v>
      </c>
      <c r="L14" s="17">
        <f t="shared" si="0"/>
        <v>4.2235776927703084</v>
      </c>
      <c r="N14" s="1">
        <v>1</v>
      </c>
      <c r="O14" s="1">
        <v>14</v>
      </c>
      <c r="P14" s="1">
        <v>14</v>
      </c>
      <c r="Q14" s="17">
        <v>4.4711380941516374E-2</v>
      </c>
      <c r="R14" s="17">
        <v>8.1374713313559806</v>
      </c>
      <c r="S14" s="17">
        <v>4.2235776927703084</v>
      </c>
    </row>
    <row r="15" spans="1:19" x14ac:dyDescent="0.25">
      <c r="A15" s="1">
        <v>2</v>
      </c>
      <c r="B15" s="1">
        <v>24</v>
      </c>
      <c r="D15" s="2" t="s">
        <v>15</v>
      </c>
      <c r="E15" s="1">
        <f>SUM(I13:I100)/(E12)</f>
        <v>4.6428571428571432</v>
      </c>
      <c r="G15" s="1">
        <f t="shared" si="1"/>
        <v>2</v>
      </c>
      <c r="H15" s="1">
        <f t="shared" si="1"/>
        <v>24</v>
      </c>
      <c r="I15" s="1">
        <f t="shared" si="2"/>
        <v>48</v>
      </c>
      <c r="J15" s="17">
        <f t="shared" si="3"/>
        <v>0.10379427718566302</v>
      </c>
      <c r="K15" s="17">
        <f t="shared" si="4"/>
        <v>18.890558447790671</v>
      </c>
      <c r="L15" s="17">
        <f t="shared" si="0"/>
        <v>1.3819810064162785</v>
      </c>
      <c r="N15" s="1">
        <v>2</v>
      </c>
      <c r="O15" s="1">
        <v>24</v>
      </c>
      <c r="P15" s="1">
        <v>48</v>
      </c>
      <c r="Q15" s="17">
        <v>0.10379427718566302</v>
      </c>
      <c r="R15" s="17">
        <v>18.890558447790671</v>
      </c>
      <c r="S15" s="17">
        <v>1.3819810064162785</v>
      </c>
    </row>
    <row r="16" spans="1:19" x14ac:dyDescent="0.25">
      <c r="A16" s="1">
        <v>3</v>
      </c>
      <c r="B16" s="1">
        <v>25</v>
      </c>
      <c r="D16" s="2" t="s">
        <v>14</v>
      </c>
      <c r="E16" s="1">
        <f>COUNTA(A12)</f>
        <v>1</v>
      </c>
      <c r="G16" s="1">
        <f t="shared" si="1"/>
        <v>3</v>
      </c>
      <c r="H16" s="1">
        <f t="shared" si="1"/>
        <v>25</v>
      </c>
      <c r="I16" s="1">
        <f t="shared" si="2"/>
        <v>75</v>
      </c>
      <c r="J16" s="17">
        <f t="shared" si="3"/>
        <v>0.16063400040638331</v>
      </c>
      <c r="K16" s="17">
        <f t="shared" si="4"/>
        <v>29.235388073961765</v>
      </c>
      <c r="L16" s="17">
        <f t="shared" si="0"/>
        <v>0.61358898645967774</v>
      </c>
      <c r="N16" s="1">
        <v>3</v>
      </c>
      <c r="O16" s="1">
        <v>25</v>
      </c>
      <c r="P16" s="1">
        <v>75</v>
      </c>
      <c r="Q16" s="17">
        <v>0.16063400040638331</v>
      </c>
      <c r="R16" s="17">
        <v>29.235388073961765</v>
      </c>
      <c r="S16" s="17">
        <v>0.61358898645967774</v>
      </c>
    </row>
    <row r="17" spans="1:19" x14ac:dyDescent="0.25">
      <c r="A17" s="1">
        <v>4</v>
      </c>
      <c r="B17" s="1">
        <v>23</v>
      </c>
      <c r="G17" s="1">
        <f t="shared" si="1"/>
        <v>4</v>
      </c>
      <c r="H17" s="1">
        <f t="shared" si="1"/>
        <v>23</v>
      </c>
      <c r="I17" s="1">
        <f t="shared" si="2"/>
        <v>92</v>
      </c>
      <c r="J17" s="17">
        <f t="shared" si="3"/>
        <v>0.18645017904312347</v>
      </c>
      <c r="K17" s="17">
        <f t="shared" si="4"/>
        <v>33.933932585848474</v>
      </c>
      <c r="L17" s="17">
        <f t="shared" si="0"/>
        <v>3.5230482494014153</v>
      </c>
      <c r="N17" s="1">
        <v>4</v>
      </c>
      <c r="O17" s="1">
        <v>23</v>
      </c>
      <c r="P17" s="1">
        <v>92</v>
      </c>
      <c r="Q17" s="17">
        <v>0.18645017904312347</v>
      </c>
      <c r="R17" s="17">
        <v>33.933932585848474</v>
      </c>
      <c r="S17" s="17">
        <v>3.5230482494014153</v>
      </c>
    </row>
    <row r="18" spans="1:19" x14ac:dyDescent="0.25">
      <c r="A18" s="1">
        <v>5</v>
      </c>
      <c r="B18" s="1">
        <v>9</v>
      </c>
      <c r="D18" s="2" t="s">
        <v>3</v>
      </c>
      <c r="E18" s="17">
        <f>SUM(S13:S100)</f>
        <v>155.20833655990955</v>
      </c>
      <c r="G18" s="1">
        <f t="shared" si="1"/>
        <v>5</v>
      </c>
      <c r="H18" s="1">
        <f t="shared" si="1"/>
        <v>9</v>
      </c>
      <c r="I18" s="1">
        <f t="shared" si="2"/>
        <v>45</v>
      </c>
      <c r="J18" s="17">
        <f t="shared" si="3"/>
        <v>0.17313230911147179</v>
      </c>
      <c r="K18" s="17">
        <f t="shared" si="4"/>
        <v>31.510080258287864</v>
      </c>
      <c r="L18" s="17">
        <f t="shared" si="0"/>
        <v>16.080686214732395</v>
      </c>
      <c r="N18" s="1">
        <v>5</v>
      </c>
      <c r="O18" s="1">
        <v>9</v>
      </c>
      <c r="P18" s="1">
        <v>45</v>
      </c>
      <c r="Q18" s="17">
        <v>0.17313230911147179</v>
      </c>
      <c r="R18" s="17">
        <v>31.510080258287864</v>
      </c>
      <c r="S18" s="17">
        <v>16.080686214732395</v>
      </c>
    </row>
    <row r="19" spans="1:19" x14ac:dyDescent="0.25">
      <c r="A19" s="1">
        <v>6</v>
      </c>
      <c r="B19" s="1">
        <v>24</v>
      </c>
      <c r="G19" s="1">
        <f t="shared" si="1"/>
        <v>6</v>
      </c>
      <c r="H19" s="1">
        <f t="shared" si="1"/>
        <v>24</v>
      </c>
      <c r="I19" s="1">
        <f t="shared" si="2"/>
        <v>144</v>
      </c>
      <c r="J19" s="17">
        <f t="shared" si="3"/>
        <v>0.13397142966959127</v>
      </c>
      <c r="K19" s="17">
        <f t="shared" si="4"/>
        <v>24.382800199865613</v>
      </c>
      <c r="L19" s="17">
        <f t="shared" si="0"/>
        <v>6.0098098584247606E-3</v>
      </c>
      <c r="N19" s="1">
        <v>6</v>
      </c>
      <c r="O19" s="1">
        <v>24</v>
      </c>
      <c r="P19" s="1">
        <v>144</v>
      </c>
      <c r="Q19" s="17">
        <v>0.13397142966959127</v>
      </c>
      <c r="R19" s="17">
        <v>24.382800199865613</v>
      </c>
      <c r="S19" s="17">
        <v>6.0098098584247606E-3</v>
      </c>
    </row>
    <row r="20" spans="1:19" x14ac:dyDescent="0.25">
      <c r="A20" s="1">
        <v>7</v>
      </c>
      <c r="B20" s="1">
        <v>5</v>
      </c>
      <c r="D20" s="2" t="s">
        <v>13</v>
      </c>
      <c r="E20" s="1">
        <f>_xlfn.CHISQ.INV.RT(E14,E13-1-E16)</f>
        <v>15.507313055865453</v>
      </c>
      <c r="G20" s="1">
        <f>A20</f>
        <v>7</v>
      </c>
      <c r="H20" s="1">
        <f>B20</f>
        <v>5</v>
      </c>
      <c r="I20" s="1">
        <f>H20*G20</f>
        <v>35</v>
      </c>
      <c r="J20" s="17">
        <f t="shared" si="3"/>
        <v>8.8858601311463545E-2</v>
      </c>
      <c r="K20" s="17">
        <f>J20*$E$12</f>
        <v>16.172265438686367</v>
      </c>
      <c r="L20" s="17">
        <f t="shared" si="0"/>
        <v>7.7181218367761746</v>
      </c>
      <c r="N20" s="1">
        <v>7</v>
      </c>
      <c r="O20" s="1">
        <v>5</v>
      </c>
      <c r="P20" s="1">
        <v>35</v>
      </c>
      <c r="Q20" s="17">
        <v>8.8858601311463545E-2</v>
      </c>
      <c r="R20" s="17">
        <v>16.172265438686367</v>
      </c>
      <c r="S20" s="17">
        <v>7.7181218367761746</v>
      </c>
    </row>
    <row r="21" spans="1:19" x14ac:dyDescent="0.25">
      <c r="A21" s="1">
        <v>8</v>
      </c>
      <c r="B21" s="1">
        <v>25</v>
      </c>
      <c r="G21" s="1">
        <f>A21</f>
        <v>8</v>
      </c>
      <c r="H21" s="1">
        <f t="shared" si="1"/>
        <v>25</v>
      </c>
      <c r="I21" s="1">
        <f t="shared" si="2"/>
        <v>200</v>
      </c>
      <c r="J21" s="17">
        <f t="shared" si="3"/>
        <v>5.1569723975402985E-2</v>
      </c>
      <c r="K21" s="17">
        <f t="shared" si="4"/>
        <v>9.3856897635233434</v>
      </c>
      <c r="L21" s="17">
        <f t="shared" si="0"/>
        <v>25.976426912007355</v>
      </c>
      <c r="N21" s="1">
        <v>8</v>
      </c>
      <c r="O21" s="1">
        <v>25</v>
      </c>
      <c r="P21" s="1">
        <v>200</v>
      </c>
      <c r="Q21" s="17">
        <v>5.1569723975402985E-2</v>
      </c>
      <c r="R21" s="17">
        <v>9.3856897635233434</v>
      </c>
      <c r="S21" s="17">
        <v>25.976426912007355</v>
      </c>
    </row>
    <row r="22" spans="1:19" x14ac:dyDescent="0.25">
      <c r="A22" s="1">
        <v>9</v>
      </c>
      <c r="B22" s="1">
        <v>8</v>
      </c>
      <c r="D22" s="3" t="s">
        <v>8</v>
      </c>
      <c r="E22" s="3"/>
      <c r="G22" s="1">
        <f>A22</f>
        <v>9</v>
      </c>
      <c r="H22" s="1">
        <f t="shared" si="1"/>
        <v>8</v>
      </c>
      <c r="I22" s="1">
        <f>H22*G22</f>
        <v>72</v>
      </c>
      <c r="J22" s="17">
        <f>_xlfn.POISSON.DIST(G22,$E$15,FALSE)</f>
        <v>2.6603429034930119E-2</v>
      </c>
      <c r="K22" s="17">
        <f>J22*$E$12</f>
        <v>4.841824084357282</v>
      </c>
      <c r="L22" s="17">
        <f t="shared" ref="L22:L23" si="5">(H22-K22)^2/K22</f>
        <v>2.0599829610434326</v>
      </c>
      <c r="N22" s="8" t="s">
        <v>34</v>
      </c>
      <c r="O22" s="8">
        <f>SUM(H22:H23)</f>
        <v>20</v>
      </c>
      <c r="P22" s="8">
        <f t="shared" ref="P22:R22" si="6">SUM(I22:I23)</f>
        <v>192</v>
      </c>
      <c r="Q22" s="8">
        <f t="shared" si="6"/>
        <v>3.8955021086861955E-2</v>
      </c>
      <c r="R22" s="8">
        <f t="shared" si="6"/>
        <v>7.089813837808876</v>
      </c>
      <c r="S22" s="20">
        <f>(O22-R22)^2/R22</f>
        <v>23.5087846529327</v>
      </c>
    </row>
    <row r="23" spans="1:19" x14ac:dyDescent="0.25">
      <c r="A23" s="1">
        <v>10</v>
      </c>
      <c r="B23" s="1">
        <v>12</v>
      </c>
      <c r="D23" t="str">
        <f>IF(E18 &lt; E20, "X^2 &lt; X^2(r-1)", "X^2 &gt; X^2(r-1)")</f>
        <v>X^2 &gt; X^2(r-1)</v>
      </c>
      <c r="G23" s="8">
        <f>A23</f>
        <v>10</v>
      </c>
      <c r="H23" s="8">
        <f t="shared" si="1"/>
        <v>12</v>
      </c>
      <c r="I23" s="8">
        <f t="shared" si="2"/>
        <v>120</v>
      </c>
      <c r="J23" s="20">
        <f t="shared" ref="J23" si="7">_xlfn.POISSON.DIST(G23,$E$15,FALSE)</f>
        <v>1.2351592051931832E-2</v>
      </c>
      <c r="K23" s="20">
        <f t="shared" ref="K23" si="8">J23*$E$12</f>
        <v>2.2479897534515936</v>
      </c>
      <c r="L23" s="20">
        <f t="shared" si="5"/>
        <v>42.305221232776837</v>
      </c>
    </row>
    <row r="24" spans="1:19" x14ac:dyDescent="0.25">
      <c r="D24" s="4" t="str">
        <f>IF(D23="X^2 &lt; X^2(r-1)","Terima H0","Tolak H0")</f>
        <v>Tolak H0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9C7F-C68F-48CF-8FDC-187248C7E680}">
  <dimension ref="A10:H30"/>
  <sheetViews>
    <sheetView topLeftCell="A16" zoomScale="160" zoomScaleNormal="160" workbookViewId="0">
      <selection activeCell="E24" sqref="E24"/>
    </sheetView>
  </sheetViews>
  <sheetFormatPr defaultRowHeight="15" x14ac:dyDescent="0.25"/>
  <cols>
    <col min="1" max="1" width="18.28515625" style="10" customWidth="1"/>
    <col min="2" max="2" width="11" style="10" customWidth="1"/>
    <col min="3" max="7" width="9.140625" style="10"/>
    <col min="8" max="8" width="10.85546875" style="10" customWidth="1"/>
    <col min="9" max="16384" width="9.140625" style="10"/>
  </cols>
  <sheetData>
    <row r="10" spans="1:8" x14ac:dyDescent="0.25">
      <c r="A10" s="34" t="s">
        <v>31</v>
      </c>
      <c r="B10" s="34"/>
      <c r="C10" s="29" t="s">
        <v>25</v>
      </c>
      <c r="D10" s="30"/>
      <c r="E10" s="30"/>
      <c r="F10" s="30"/>
      <c r="G10" s="30"/>
      <c r="H10" s="30"/>
    </row>
    <row r="11" spans="1:8" x14ac:dyDescent="0.25">
      <c r="A11" s="34"/>
      <c r="B11" s="34"/>
      <c r="C11" s="12" t="s">
        <v>26</v>
      </c>
      <c r="D11" s="12" t="s">
        <v>27</v>
      </c>
      <c r="E11" s="12" t="s">
        <v>28</v>
      </c>
      <c r="F11" s="12" t="s">
        <v>29</v>
      </c>
      <c r="G11" s="12" t="s">
        <v>30</v>
      </c>
      <c r="H11" s="13" t="s">
        <v>20</v>
      </c>
    </row>
    <row r="12" spans="1:8" x14ac:dyDescent="0.25">
      <c r="A12" s="32" t="s">
        <v>32</v>
      </c>
      <c r="B12" s="11" t="s">
        <v>18</v>
      </c>
      <c r="C12" s="11">
        <v>108</v>
      </c>
      <c r="D12" s="11">
        <v>94</v>
      </c>
      <c r="E12" s="11">
        <v>62</v>
      </c>
      <c r="F12" s="10">
        <v>67</v>
      </c>
      <c r="G12" s="10">
        <v>14</v>
      </c>
      <c r="H12" s="15">
        <f>SUM(C12:G12)</f>
        <v>345</v>
      </c>
    </row>
    <row r="13" spans="1:8" x14ac:dyDescent="0.25">
      <c r="A13" s="32"/>
      <c r="B13" s="14" t="s">
        <v>19</v>
      </c>
      <c r="C13" s="14">
        <f>$H12*C$16/$H$16</f>
        <v>152.33766233766235</v>
      </c>
      <c r="D13" s="14">
        <f>$H12*D$16/$H$16</f>
        <v>84.44055944055944</v>
      </c>
      <c r="E13" s="14">
        <f>$H12*E$16/$H$16</f>
        <v>59.970029970029969</v>
      </c>
      <c r="F13" s="14">
        <f>$H12*F$16/$H$16</f>
        <v>41.358641358641357</v>
      </c>
      <c r="G13" s="14">
        <f t="shared" ref="G13" si="0">$H12*G$16/$H$16</f>
        <v>6.8931068931068928</v>
      </c>
      <c r="H13" s="11"/>
    </row>
    <row r="14" spans="1:8" x14ac:dyDescent="0.25">
      <c r="A14" s="33" t="s">
        <v>33</v>
      </c>
      <c r="B14" s="11" t="s">
        <v>18</v>
      </c>
      <c r="C14" s="11">
        <v>334</v>
      </c>
      <c r="D14" s="11">
        <v>151</v>
      </c>
      <c r="E14" s="11">
        <v>112</v>
      </c>
      <c r="F14" s="10">
        <v>53</v>
      </c>
      <c r="G14" s="10">
        <v>6</v>
      </c>
      <c r="H14" s="15">
        <f>SUM(C14:G14)</f>
        <v>656</v>
      </c>
    </row>
    <row r="15" spans="1:8" x14ac:dyDescent="0.25">
      <c r="A15" s="33"/>
      <c r="B15" s="14" t="s">
        <v>19</v>
      </c>
      <c r="C15" s="14">
        <f>$H14*C$16/$H$16</f>
        <v>289.66233766233768</v>
      </c>
      <c r="D15" s="14">
        <f>$H14*D$16/$H$16</f>
        <v>160.55944055944056</v>
      </c>
      <c r="E15" s="14">
        <f>$H14*E$16/$H$16</f>
        <v>114.02997002997003</v>
      </c>
      <c r="F15" s="14">
        <f t="shared" ref="F15:G15" si="1">$H14*F$16/$H$16</f>
        <v>78.641358641358636</v>
      </c>
      <c r="G15" s="14">
        <f t="shared" si="1"/>
        <v>13.106893106893107</v>
      </c>
      <c r="H15" s="11"/>
    </row>
    <row r="16" spans="1:8" x14ac:dyDescent="0.25">
      <c r="A16" s="35" t="s">
        <v>20</v>
      </c>
      <c r="B16" s="36"/>
      <c r="C16" s="15">
        <f>SUM(C12,C14)</f>
        <v>442</v>
      </c>
      <c r="D16" s="15">
        <f t="shared" ref="D16:G16" si="2">SUM(D12,D14)</f>
        <v>245</v>
      </c>
      <c r="E16" s="15">
        <f t="shared" si="2"/>
        <v>174</v>
      </c>
      <c r="F16" s="15">
        <f t="shared" si="2"/>
        <v>120</v>
      </c>
      <c r="G16" s="15">
        <f t="shared" si="2"/>
        <v>20</v>
      </c>
      <c r="H16" s="15">
        <f>SUM(H12,H14)</f>
        <v>1001</v>
      </c>
    </row>
    <row r="18" spans="1:7" x14ac:dyDescent="0.25">
      <c r="A18" s="16" t="s">
        <v>32</v>
      </c>
      <c r="B18" s="12" t="s">
        <v>21</v>
      </c>
      <c r="C18" s="11">
        <f>(C12-C13)^2/C13</f>
        <v>12.904414255820912</v>
      </c>
      <c r="D18" s="11">
        <f>(D12-D13)^2/D13</f>
        <v>1.0822157552592335</v>
      </c>
      <c r="E18" s="11">
        <f>(E12-E13)^2/E13</f>
        <v>6.871396136763458E-2</v>
      </c>
      <c r="F18" s="11">
        <f>(F12-F13)^2/F13</f>
        <v>15.897023001153439</v>
      </c>
      <c r="G18" s="11">
        <f>(G12-G13)^2/G13</f>
        <v>7.3273097916576182</v>
      </c>
    </row>
    <row r="19" spans="1:7" x14ac:dyDescent="0.25">
      <c r="A19" s="16" t="s">
        <v>33</v>
      </c>
      <c r="B19" s="12" t="s">
        <v>21</v>
      </c>
      <c r="C19" s="11">
        <f>(C14-C15)^2/C15</f>
        <v>6.7866203022228797</v>
      </c>
      <c r="D19" s="11">
        <f>(D14-D15)^2/D15</f>
        <v>0.56915310299456645</v>
      </c>
      <c r="E19" s="11">
        <f>(E14-E15)^2/E15</f>
        <v>3.6137677853405374E-2</v>
      </c>
      <c r="F19" s="11">
        <f>(F14-F15)^2/F15</f>
        <v>8.3604770356675804</v>
      </c>
      <c r="G19" s="11">
        <f>(G14-G15)^2/G15</f>
        <v>3.8535394483565217</v>
      </c>
    </row>
    <row r="21" spans="1:7" x14ac:dyDescent="0.25">
      <c r="A21" s="16" t="s">
        <v>7</v>
      </c>
      <c r="B21" s="11">
        <f>5/100</f>
        <v>0.05</v>
      </c>
    </row>
    <row r="22" spans="1:7" x14ac:dyDescent="0.25">
      <c r="A22" s="16" t="s">
        <v>1</v>
      </c>
      <c r="B22" s="11">
        <f>COUNTA(C12:G12)</f>
        <v>5</v>
      </c>
    </row>
    <row r="24" spans="1:7" x14ac:dyDescent="0.25">
      <c r="A24" s="16" t="s">
        <v>3</v>
      </c>
      <c r="B24" s="11">
        <f>SUM(C18:BI19)</f>
        <v>56.885604332353786</v>
      </c>
    </row>
    <row r="26" spans="1:7" x14ac:dyDescent="0.25">
      <c r="A26" s="16" t="s">
        <v>6</v>
      </c>
      <c r="B26" s="11">
        <f>_xlfn.CHISQ.INV.RT(B21,B22-1)</f>
        <v>9.4877290367811575</v>
      </c>
    </row>
    <row r="28" spans="1:7" x14ac:dyDescent="0.25">
      <c r="A28" s="31" t="s">
        <v>8</v>
      </c>
      <c r="B28" s="31"/>
    </row>
    <row r="29" spans="1:7" x14ac:dyDescent="0.25">
      <c r="A29" t="str">
        <f>IF(B24 &lt; B26, "X^2 &lt; X^2(r-1)", "X^2 &gt; X^2(r-1)")</f>
        <v>X^2 &gt; X^2(r-1)</v>
      </c>
      <c r="B29"/>
    </row>
    <row r="30" spans="1:7" x14ac:dyDescent="0.25">
      <c r="A30" s="4" t="str">
        <f>IF(A29="X^2 &lt; X^2(r-1)","Terima H0","Tolak H0")</f>
        <v>Tolak H0</v>
      </c>
      <c r="B30"/>
    </row>
  </sheetData>
  <mergeCells count="6">
    <mergeCell ref="C10:H10"/>
    <mergeCell ref="A28:B28"/>
    <mergeCell ref="A12:A13"/>
    <mergeCell ref="A14:A15"/>
    <mergeCell ref="A10:B11"/>
    <mergeCell ref="A16:B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90C1-6B44-4B4E-B7FA-1EF9F219B39D}">
  <dimension ref="A11:E31"/>
  <sheetViews>
    <sheetView topLeftCell="A16" zoomScale="145" zoomScaleNormal="145" workbookViewId="0">
      <selection activeCell="G15" sqref="G15"/>
    </sheetView>
  </sheetViews>
  <sheetFormatPr defaultRowHeight="15" x14ac:dyDescent="0.25"/>
  <cols>
    <col min="1" max="1" width="12.42578125" style="21" customWidth="1"/>
    <col min="2" max="2" width="11.140625" style="21" customWidth="1"/>
    <col min="3" max="4" width="12.5703125" style="21" bestFit="1" customWidth="1"/>
    <col min="5" max="5" width="9.28515625" style="21" bestFit="1" customWidth="1"/>
    <col min="6" max="10" width="9.140625" style="21"/>
    <col min="11" max="11" width="10.7109375" style="21" customWidth="1"/>
    <col min="12" max="16384" width="9.140625" style="21"/>
  </cols>
  <sheetData>
    <row r="11" spans="1:5" x14ac:dyDescent="0.25">
      <c r="A11" s="39" t="s">
        <v>40</v>
      </c>
      <c r="B11" s="39"/>
      <c r="C11" s="40" t="s">
        <v>41</v>
      </c>
      <c r="D11" s="41"/>
      <c r="E11" s="42"/>
    </row>
    <row r="12" spans="1:5" x14ac:dyDescent="0.25">
      <c r="A12" s="39"/>
      <c r="B12" s="39"/>
      <c r="C12" s="19" t="s">
        <v>37</v>
      </c>
      <c r="D12" s="19" t="s">
        <v>38</v>
      </c>
      <c r="E12" s="22" t="s">
        <v>20</v>
      </c>
    </row>
    <row r="13" spans="1:5" x14ac:dyDescent="0.25">
      <c r="A13" s="43" t="s">
        <v>36</v>
      </c>
      <c r="B13" s="23" t="s">
        <v>18</v>
      </c>
      <c r="C13" s="24">
        <v>80</v>
      </c>
      <c r="D13" s="24">
        <v>45</v>
      </c>
      <c r="E13" s="25">
        <f>SUM(C13:D13)</f>
        <v>125</v>
      </c>
    </row>
    <row r="14" spans="1:5" x14ac:dyDescent="0.25">
      <c r="A14" s="44"/>
      <c r="B14" s="26" t="s">
        <v>19</v>
      </c>
      <c r="C14" s="27">
        <f>$E13*C$17/$E$17</f>
        <v>55</v>
      </c>
      <c r="D14" s="27">
        <f>$E13*D$17/$E$17</f>
        <v>70</v>
      </c>
      <c r="E14" s="24"/>
    </row>
    <row r="15" spans="1:5" x14ac:dyDescent="0.25">
      <c r="A15" s="43" t="s">
        <v>39</v>
      </c>
      <c r="B15" s="23" t="s">
        <v>18</v>
      </c>
      <c r="C15" s="24">
        <v>30</v>
      </c>
      <c r="D15" s="24">
        <v>95</v>
      </c>
      <c r="E15" s="25">
        <f>SUM(C15:D15)</f>
        <v>125</v>
      </c>
    </row>
    <row r="16" spans="1:5" x14ac:dyDescent="0.25">
      <c r="A16" s="44"/>
      <c r="B16" s="26" t="s">
        <v>19</v>
      </c>
      <c r="C16" s="27">
        <f>$E15*C$17/$E$17</f>
        <v>55</v>
      </c>
      <c r="D16" s="27">
        <f>$E15*D$17/$E$17</f>
        <v>70</v>
      </c>
      <c r="E16" s="24"/>
    </row>
    <row r="17" spans="1:5" ht="17.25" customHeight="1" x14ac:dyDescent="0.25">
      <c r="A17" s="37" t="s">
        <v>20</v>
      </c>
      <c r="B17" s="38"/>
      <c r="C17" s="25">
        <f>SUM(C13,C15)</f>
        <v>110</v>
      </c>
      <c r="D17" s="25">
        <f>SUM(D13,D15)</f>
        <v>140</v>
      </c>
      <c r="E17" s="25">
        <f>SUM(C17:D17)</f>
        <v>250</v>
      </c>
    </row>
    <row r="19" spans="1:5" x14ac:dyDescent="0.25">
      <c r="A19" s="18" t="s">
        <v>36</v>
      </c>
      <c r="B19" s="12" t="s">
        <v>21</v>
      </c>
      <c r="C19" s="28">
        <f>(C13-C14)^2/C14</f>
        <v>11.363636363636363</v>
      </c>
      <c r="D19" s="28">
        <f>(D13-D14)^2/D14</f>
        <v>8.9285714285714288</v>
      </c>
    </row>
    <row r="20" spans="1:5" x14ac:dyDescent="0.25">
      <c r="A20" s="18" t="s">
        <v>39</v>
      </c>
      <c r="B20" s="12" t="s">
        <v>21</v>
      </c>
      <c r="C20" s="28">
        <f>(C15-C16)^2/C16</f>
        <v>11.363636363636363</v>
      </c>
      <c r="D20" s="28">
        <f>(D15-D16)^2/D16</f>
        <v>8.9285714285714288</v>
      </c>
    </row>
    <row r="22" spans="1:5" x14ac:dyDescent="0.25">
      <c r="A22" s="16" t="s">
        <v>7</v>
      </c>
      <c r="B22" s="11">
        <f>0.01</f>
        <v>0.01</v>
      </c>
    </row>
    <row r="23" spans="1:5" x14ac:dyDescent="0.25">
      <c r="A23" s="16" t="s">
        <v>1</v>
      </c>
      <c r="B23" s="11">
        <f>COUNTA(B13,B15)</f>
        <v>2</v>
      </c>
    </row>
    <row r="24" spans="1:5" x14ac:dyDescent="0.25">
      <c r="A24" s="10"/>
      <c r="B24" s="10"/>
    </row>
    <row r="25" spans="1:5" x14ac:dyDescent="0.25">
      <c r="A25" s="16" t="s">
        <v>3</v>
      </c>
      <c r="B25" s="11">
        <f>SUM(C19:D20)</f>
        <v>40.584415584415581</v>
      </c>
    </row>
    <row r="26" spans="1:5" x14ac:dyDescent="0.25">
      <c r="A26" s="10"/>
      <c r="B26" s="10"/>
    </row>
    <row r="27" spans="1:5" x14ac:dyDescent="0.25">
      <c r="A27" s="16" t="s">
        <v>6</v>
      </c>
      <c r="B27" s="11">
        <f>_xlfn.CHISQ.INV.RT(B22,B23-1)</f>
        <v>6.6348966010212118</v>
      </c>
    </row>
    <row r="28" spans="1:5" x14ac:dyDescent="0.25">
      <c r="A28" s="10"/>
      <c r="B28" s="10"/>
    </row>
    <row r="29" spans="1:5" x14ac:dyDescent="0.25">
      <c r="A29" s="31" t="s">
        <v>8</v>
      </c>
      <c r="B29" s="31"/>
    </row>
    <row r="30" spans="1:5" x14ac:dyDescent="0.25">
      <c r="A30" t="str">
        <f>IF(B25 &lt; B27, "X^2 &lt; X^2(r-1)", "X^2 &gt; X^2(r-1)")</f>
        <v>X^2 &gt; X^2(r-1)</v>
      </c>
      <c r="B30"/>
    </row>
    <row r="31" spans="1:5" x14ac:dyDescent="0.25">
      <c r="A31" s="4" t="str">
        <f>IF(A30="X^2 &lt; X^2(r-1)","Terima H0","Tolak H0")</f>
        <v>Tolak H0</v>
      </c>
      <c r="B31"/>
    </row>
  </sheetData>
  <mergeCells count="6">
    <mergeCell ref="A17:B17"/>
    <mergeCell ref="A29:B29"/>
    <mergeCell ref="A11:B12"/>
    <mergeCell ref="C11:E11"/>
    <mergeCell ref="A13:A14"/>
    <mergeCell ref="A15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4</vt:lpstr>
      <vt:lpstr>No 5</vt:lpstr>
      <vt:lpstr>No 6</vt:lpstr>
      <vt:lpstr>No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一号</dc:creator>
  <cp:lastModifiedBy>Zen Rofiqy</cp:lastModifiedBy>
  <dcterms:created xsi:type="dcterms:W3CDTF">2015-06-05T18:17:20Z</dcterms:created>
  <dcterms:modified xsi:type="dcterms:W3CDTF">2023-09-13T16:22:57Z</dcterms:modified>
</cp:coreProperties>
</file>