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energysolutions.sharepoint.com/sites/ZenDocumentLibrary/Shared Documents/Active Customers/ARC Zen SW/04 WIP/TD/"/>
    </mc:Choice>
  </mc:AlternateContent>
  <xr:revisionPtr revIDLastSave="493" documentId="14_{83AACAE6-6788-4260-8B30-4F89D45607D5}" xr6:coauthVersionLast="47" xr6:coauthVersionMax="47" xr10:uidLastSave="{D72A1D7C-2E6E-48D4-862C-3C637BC99CD3}"/>
  <bookViews>
    <workbookView xWindow="-57720" yWindow="-4830" windowWidth="29040" windowHeight="15840" activeTab="1" xr2:uid="{84F3556A-C988-4D21-BF08-8FF3F43D7E96}"/>
  </bookViews>
  <sheets>
    <sheet name="Comparison" sheetId="1" r:id="rId1"/>
    <sheet name="Tableau Data" sheetId="2" r:id="rId2"/>
  </sheets>
  <calcPr calcId="191028" iterate="1" iterateCount="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Z5" i="1"/>
  <c r="S11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8" i="1"/>
  <c r="Y19" i="1"/>
  <c r="Y20" i="1"/>
  <c r="Y21" i="1"/>
  <c r="Y22" i="1"/>
  <c r="Y23" i="1"/>
  <c r="Y24" i="1"/>
  <c r="Y25" i="1"/>
  <c r="Y17" i="1"/>
  <c r="S17" i="1"/>
  <c r="X3" i="1"/>
  <c r="Z3" i="1" s="1"/>
  <c r="X4" i="1"/>
  <c r="Z4" i="1" s="1"/>
  <c r="X5" i="1"/>
  <c r="X6" i="1"/>
  <c r="Z6" i="1" s="1"/>
  <c r="X7" i="1"/>
  <c r="Z7" i="1" s="1"/>
  <c r="X8" i="1"/>
  <c r="X9" i="1"/>
  <c r="Z9" i="1" s="1"/>
  <c r="X10" i="1"/>
  <c r="Z10" i="1" s="1"/>
  <c r="X11" i="1"/>
  <c r="X12" i="1"/>
  <c r="Z12" i="1" s="1"/>
  <c r="X13" i="1"/>
  <c r="Z13" i="1" s="1"/>
  <c r="X14" i="1"/>
  <c r="Z14" i="1" s="1"/>
  <c r="X15" i="1"/>
  <c r="Z15" i="1" s="1"/>
  <c r="X16" i="1"/>
  <c r="X17" i="1"/>
  <c r="X18" i="1"/>
  <c r="Z18" i="1" s="1"/>
  <c r="X19" i="1"/>
  <c r="Z19" i="1" s="1"/>
  <c r="X20" i="1"/>
  <c r="Z20" i="1" s="1"/>
  <c r="X21" i="1"/>
  <c r="Z21" i="1" s="1"/>
  <c r="X22" i="1"/>
  <c r="Z22" i="1" s="1"/>
  <c r="X23" i="1"/>
  <c r="Z23" i="1" s="1"/>
  <c r="X24" i="1"/>
  <c r="Z24" i="1" s="1"/>
  <c r="X25" i="1"/>
  <c r="Z25" i="1" s="1"/>
  <c r="S3" i="1"/>
  <c r="S4" i="1"/>
  <c r="S5" i="1"/>
  <c r="S6" i="1"/>
  <c r="S7" i="1"/>
  <c r="S8" i="1"/>
  <c r="S9" i="1"/>
  <c r="S10" i="1"/>
  <c r="S12" i="1"/>
  <c r="S13" i="1"/>
  <c r="S14" i="1"/>
  <c r="S15" i="1"/>
  <c r="S16" i="1"/>
  <c r="S18" i="1"/>
  <c r="S19" i="1"/>
  <c r="S20" i="1"/>
  <c r="S21" i="1"/>
  <c r="S22" i="1"/>
  <c r="S23" i="1"/>
  <c r="S24" i="1"/>
  <c r="S25" i="1"/>
  <c r="T29" i="1" l="1"/>
  <c r="T27" i="1"/>
  <c r="S27" i="1"/>
  <c r="S29" i="1"/>
  <c r="S28" i="1"/>
  <c r="T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tc={A83840FA-6D91-4748-A2D0-8767923C3FA0}</author>
    <author>tc={E41F5E12-8DB6-439E-867D-4278A66D0DF1}</author>
  </authors>
  <commentList>
    <comment ref="H17" authorId="0" shapeId="0" xr:uid="{A83840FA-6D91-4748-A2D0-8767923C3FA0}">
      <text>
        <t>[Threaded comment]
Your version of Excel allows you to read this threaded comment; however, any edits to it will get removed if the file is opened in a newer version of Excel. Learn more: https://go.microsoft.com/fwlink/?linkid=870924
Comment:
    HVAC</t>
      </text>
    </comment>
    <comment ref="H18" authorId="1" shapeId="0" xr:uid="{E41F5E12-8DB6-439E-867D-4278A66D0DF1}">
      <text>
        <t>[Threaded comment]
Your version of Excel allows you to read this threaded comment; however, any edits to it will get removed if the file is opened in a newer version of Excel. Learn more: https://go.microsoft.com/fwlink/?linkid=870924
Comment:
    Defroster</t>
      </text>
    </comment>
  </commentList>
</comments>
</file>

<file path=xl/sharedStrings.xml><?xml version="1.0" encoding="utf-8"?>
<sst xmlns="http://schemas.openxmlformats.org/spreadsheetml/2006/main" count="160" uniqueCount="76">
  <si>
    <t>Unit No.</t>
  </si>
  <si>
    <t>Date</t>
  </si>
  <si>
    <t>Temperature Range</t>
  </si>
  <si>
    <t>Hours of Operation</t>
  </si>
  <si>
    <t>Hours Moving</t>
  </si>
  <si>
    <t>Kilometers</t>
  </si>
  <si>
    <t>Gross Energy</t>
  </si>
  <si>
    <t>N8008</t>
  </si>
  <si>
    <t>-29 to -25C</t>
  </si>
  <si>
    <t>N8026</t>
  </si>
  <si>
    <t>N8027</t>
  </si>
  <si>
    <t>-19 to -15C</t>
  </si>
  <si>
    <t>-14 to -10C</t>
  </si>
  <si>
    <t>-9 to -5C</t>
  </si>
  <si>
    <t>N8007</t>
  </si>
  <si>
    <t>-4 to 0C</t>
  </si>
  <si>
    <t>N8028</t>
  </si>
  <si>
    <t>N8018</t>
  </si>
  <si>
    <t>0 to 4C</t>
  </si>
  <si>
    <t>N8021</t>
  </si>
  <si>
    <t>5 to 9C</t>
  </si>
  <si>
    <t>10 to 14C</t>
  </si>
  <si>
    <t>15 to 19C</t>
  </si>
  <si>
    <t>20 to 24C</t>
  </si>
  <si>
    <t>25 to 29C</t>
  </si>
  <si>
    <t>N8023</t>
  </si>
  <si>
    <t>N8030</t>
  </si>
  <si>
    <t>N8024</t>
  </si>
  <si>
    <t>Distance</t>
  </si>
  <si>
    <t>Duration</t>
  </si>
  <si>
    <t>Gross E-Motor Energy</t>
  </si>
  <si>
    <t>Complete</t>
  </si>
  <si>
    <t>Distance Complete</t>
  </si>
  <si>
    <t>Weighted GW</t>
  </si>
  <si>
    <t>Time of Error</t>
  </si>
  <si>
    <t>5.22 hrs</t>
  </si>
  <si>
    <t>NEGATIVE TIME, Traction Power Spilke at start</t>
  </si>
  <si>
    <t>-8.5 hrs</t>
  </si>
  <si>
    <t>% Difference</t>
  </si>
  <si>
    <t>% Diff Weighted</t>
  </si>
  <si>
    <t>Spike in Speed at start</t>
  </si>
  <si>
    <t>Negative Time to start - consider cutting out starting vals</t>
  </si>
  <si>
    <t xml:space="preserve"> Speed spike at 144.25 hrs</t>
  </si>
  <si>
    <t>TROUBLESHOOT Notes</t>
  </si>
  <si>
    <t>This should line up closer… Why is it so different</t>
  </si>
  <si>
    <t>HVAC</t>
  </si>
  <si>
    <t>Traction power spike at start with new cap</t>
  </si>
  <si>
    <t>Time is skewed, time starts at 144</t>
  </si>
  <si>
    <t>Short Distance - Fraction of Route? Weighted doesn’t match</t>
  </si>
  <si>
    <t>90% CI</t>
  </si>
  <si>
    <t>95% CI</t>
  </si>
  <si>
    <t>Mean</t>
  </si>
  <si>
    <t>Daily Route Status</t>
  </si>
  <si>
    <t>End of Day Odometer</t>
  </si>
  <si>
    <t>Start of Day Odometer</t>
  </si>
  <si>
    <t>Unit No</t>
  </si>
  <si>
    <t>ROB Assigned Route</t>
  </si>
  <si>
    <t>Average Net kWH per KM</t>
  </si>
  <si>
    <t>Average Gross kWH per KM</t>
  </si>
  <si>
    <t>Start of Day SOC</t>
  </si>
  <si>
    <t>End of Day SOC</t>
  </si>
  <si>
    <t>Ave Ambient Temp (C)</t>
  </si>
  <si>
    <t>Ave Temp (EnviroCanada)</t>
  </si>
  <si>
    <t>Energy Charged (kWH)</t>
  </si>
  <si>
    <t>Regenerated kWH</t>
  </si>
  <si>
    <t>Energy Consumed (kWH)</t>
  </si>
  <si>
    <t>kWH for components</t>
  </si>
  <si>
    <t>Hours Charging</t>
  </si>
  <si>
    <t>Hours Stopped</t>
  </si>
  <si>
    <t>Hours Operating</t>
  </si>
  <si>
    <t>MODEL</t>
  </si>
  <si>
    <t>TABLEAU</t>
  </si>
  <si>
    <t>Kilometers2</t>
  </si>
  <si>
    <t>Column1</t>
  </si>
  <si>
    <t>Regen</t>
  </si>
  <si>
    <t>Avg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</si>
</sst>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6" fontId="0" fillId="0" borderId="0" xfId="0" applyNumberFormat="1"/>
    <xf numFmtId="9" fontId="0" fillId="0" borderId="0" xfId="1" applyFont="1"/>
    <xf numFmtId="0" fontId="0" fillId="0" borderId="0" xfId="0" applyFill="1"/>
    <xf numFmtId="0" fontId="0" fillId="0" borderId="0" xfId="0" applyBorder="1"/>
    <xf numFmtId="16" fontId="0" fillId="0" borderId="0" xfId="0" applyNumberFormat="1" applyBorder="1"/>
    <xf numFmtId="0" fontId="0" fillId="0" borderId="0" xfId="0" quotePrefix="1" applyBorder="1"/>
    <xf numFmtId="0" fontId="0" fillId="0" borderId="0" xfId="0" applyFill="1" applyBorder="1"/>
    <xf numFmtId="16" fontId="0" fillId="0" borderId="0" xfId="0" applyNumberFormat="1" applyFill="1" applyBorder="1"/>
    <xf numFmtId="9" fontId="0" fillId="0" borderId="0" xfId="1" applyNumberFormat="1" applyFont="1"/>
    <xf numFmtId="15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2" xfId="1" applyFont="1" applyBorder="1"/>
    <xf numFmtId="0" fontId="0" fillId="0" borderId="3" xfId="0" applyBorder="1"/>
    <xf numFmtId="0" fontId="0" fillId="0" borderId="4" xfId="0" applyBorder="1"/>
    <xf numFmtId="9" fontId="0" fillId="0" borderId="0" xfId="1" applyFont="1" applyBorder="1"/>
    <xf numFmtId="164" fontId="0" fillId="0" borderId="0" xfId="0" applyNumberFormat="1" applyBorder="1"/>
    <xf numFmtId="0" fontId="0" fillId="0" borderId="5" xfId="0" applyBorder="1"/>
    <xf numFmtId="0" fontId="0" fillId="0" borderId="4" xfId="0" applyFill="1" applyBorder="1"/>
    <xf numFmtId="9" fontId="0" fillId="0" borderId="0" xfId="1" applyFont="1" applyFill="1" applyBorder="1"/>
    <xf numFmtId="164" fontId="0" fillId="0" borderId="0" xfId="0" applyNumberFormat="1" applyFill="1" applyBorder="1"/>
    <xf numFmtId="0" fontId="0" fillId="0" borderId="5" xfId="0" applyFill="1" applyBorder="1"/>
    <xf numFmtId="0" fontId="0" fillId="2" borderId="0" xfId="0" applyFill="1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164" fontId="0" fillId="0" borderId="7" xfId="0" applyNumberFormat="1" applyBorder="1"/>
    <xf numFmtId="0" fontId="0" fillId="0" borderId="8" xfId="0" applyBorder="1"/>
    <xf numFmtId="16" fontId="0" fillId="0" borderId="7" xfId="0" applyNumberFormat="1" applyBorder="1"/>
    <xf numFmtId="0" fontId="3" fillId="0" borderId="0" xfId="0" applyFont="1"/>
    <xf numFmtId="0" fontId="4" fillId="0" borderId="0" xfId="0" applyFon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7" xfId="0" applyNumberFormat="1" applyBorder="1"/>
  </cellXfs>
  <cellStyles count="2">
    <cellStyle name="Normal" xfId="0" builtinId="0"/>
    <cellStyle name="Percent" xfId="1" builtinId="5"/>
  </cellStyles>
  <dxfs count="9"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  <dxf>
      <numFmt numFmtId="2" formatCode="0.00"/>
    </dxf>
    <dxf>
      <numFmt numFmtId="164" formatCode="0.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1" formatCode="dd/mmm"/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Component kWh vs km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Comparison!$O$3:$O$25</c:f>
              <c:numCache>
                <c:formatCode>General</c:formatCode>
                <c:ptCount val="23"/>
                <c:pt idx="0">
                  <c:v>100.53</c:v>
                </c:pt>
                <c:pt idx="1">
                  <c:v>197.46</c:v>
                </c:pt>
                <c:pt idx="2">
                  <c:v>162.77000000000001</c:v>
                </c:pt>
                <c:pt idx="3">
                  <c:v>169.35</c:v>
                </c:pt>
                <c:pt idx="4">
                  <c:v>129.24</c:v>
                </c:pt>
                <c:pt idx="5">
                  <c:v>164.44</c:v>
                </c:pt>
                <c:pt idx="6">
                  <c:v>272.22000000000003</c:v>
                </c:pt>
                <c:pt idx="7">
                  <c:v>312.24</c:v>
                </c:pt>
                <c:pt idx="8">
                  <c:v>306.83</c:v>
                </c:pt>
                <c:pt idx="9">
                  <c:v>222.04</c:v>
                </c:pt>
                <c:pt idx="10">
                  <c:v>127.08</c:v>
                </c:pt>
                <c:pt idx="11">
                  <c:v>152.52000000000001</c:v>
                </c:pt>
                <c:pt idx="12">
                  <c:v>162.91999999999999</c:v>
                </c:pt>
                <c:pt idx="13">
                  <c:v>161.22</c:v>
                </c:pt>
                <c:pt idx="14">
                  <c:v>112.57</c:v>
                </c:pt>
                <c:pt idx="15">
                  <c:v>181.67</c:v>
                </c:pt>
                <c:pt idx="16">
                  <c:v>43.19</c:v>
                </c:pt>
                <c:pt idx="17">
                  <c:v>152.49</c:v>
                </c:pt>
                <c:pt idx="18">
                  <c:v>181.15</c:v>
                </c:pt>
                <c:pt idx="19">
                  <c:v>223.23</c:v>
                </c:pt>
                <c:pt idx="20">
                  <c:v>42.29</c:v>
                </c:pt>
                <c:pt idx="21">
                  <c:v>181.06</c:v>
                </c:pt>
                <c:pt idx="22">
                  <c:v>358.48</c:v>
                </c:pt>
              </c:numCache>
            </c:numRef>
          </c:xVal>
          <c:yVal>
            <c:numRef>
              <c:f>Comparison!$N$3:$N$25</c:f>
              <c:numCache>
                <c:formatCode>General</c:formatCode>
                <c:ptCount val="23"/>
                <c:pt idx="0">
                  <c:v>148.87</c:v>
                </c:pt>
                <c:pt idx="1">
                  <c:v>333.96</c:v>
                </c:pt>
                <c:pt idx="2">
                  <c:v>309.49</c:v>
                </c:pt>
                <c:pt idx="3">
                  <c:v>274.74</c:v>
                </c:pt>
                <c:pt idx="4">
                  <c:v>216.37</c:v>
                </c:pt>
                <c:pt idx="5">
                  <c:v>360.27</c:v>
                </c:pt>
                <c:pt idx="6">
                  <c:v>473.39</c:v>
                </c:pt>
                <c:pt idx="7">
                  <c:v>492.5</c:v>
                </c:pt>
                <c:pt idx="8">
                  <c:v>562.25</c:v>
                </c:pt>
                <c:pt idx="9">
                  <c:v>449.44</c:v>
                </c:pt>
                <c:pt idx="10">
                  <c:v>296.7</c:v>
                </c:pt>
                <c:pt idx="11">
                  <c:v>218.88</c:v>
                </c:pt>
                <c:pt idx="12">
                  <c:v>325.61</c:v>
                </c:pt>
                <c:pt idx="13">
                  <c:v>282.14999999999998</c:v>
                </c:pt>
                <c:pt idx="14">
                  <c:v>261.02</c:v>
                </c:pt>
                <c:pt idx="15">
                  <c:v>462.96</c:v>
                </c:pt>
                <c:pt idx="16">
                  <c:v>64.2</c:v>
                </c:pt>
                <c:pt idx="17">
                  <c:v>198.09</c:v>
                </c:pt>
                <c:pt idx="18">
                  <c:v>313.99</c:v>
                </c:pt>
                <c:pt idx="19">
                  <c:v>362.72</c:v>
                </c:pt>
                <c:pt idx="20">
                  <c:v>43.9</c:v>
                </c:pt>
                <c:pt idx="21">
                  <c:v>126.36</c:v>
                </c:pt>
                <c:pt idx="22">
                  <c:v>919.76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0-4257-A2C7-AD75290E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003775"/>
        <c:axId val="1091005023"/>
      </c:scatterChart>
      <c:scatterChart>
        <c:scatterStyle val="lineMarker"/>
        <c:varyColors val="0"/>
        <c:ser>
          <c:idx val="1"/>
          <c:order val="1"/>
          <c:tx>
            <c:v>Error vs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Comparison!$O$3:$O$25</c:f>
              <c:numCache>
                <c:formatCode>General</c:formatCode>
                <c:ptCount val="23"/>
                <c:pt idx="0">
                  <c:v>100.53</c:v>
                </c:pt>
                <c:pt idx="1">
                  <c:v>197.46</c:v>
                </c:pt>
                <c:pt idx="2">
                  <c:v>162.77000000000001</c:v>
                </c:pt>
                <c:pt idx="3">
                  <c:v>169.35</c:v>
                </c:pt>
                <c:pt idx="4">
                  <c:v>129.24</c:v>
                </c:pt>
                <c:pt idx="5">
                  <c:v>164.44</c:v>
                </c:pt>
                <c:pt idx="6">
                  <c:v>272.22000000000003</c:v>
                </c:pt>
                <c:pt idx="7">
                  <c:v>312.24</c:v>
                </c:pt>
                <c:pt idx="8">
                  <c:v>306.83</c:v>
                </c:pt>
                <c:pt idx="9">
                  <c:v>222.04</c:v>
                </c:pt>
                <c:pt idx="10">
                  <c:v>127.08</c:v>
                </c:pt>
                <c:pt idx="11">
                  <c:v>152.52000000000001</c:v>
                </c:pt>
                <c:pt idx="12">
                  <c:v>162.91999999999999</c:v>
                </c:pt>
                <c:pt idx="13">
                  <c:v>161.22</c:v>
                </c:pt>
                <c:pt idx="14">
                  <c:v>112.57</c:v>
                </c:pt>
                <c:pt idx="15">
                  <c:v>181.67</c:v>
                </c:pt>
                <c:pt idx="16">
                  <c:v>43.19</c:v>
                </c:pt>
                <c:pt idx="17">
                  <c:v>152.49</c:v>
                </c:pt>
                <c:pt idx="18">
                  <c:v>181.15</c:v>
                </c:pt>
                <c:pt idx="19">
                  <c:v>223.23</c:v>
                </c:pt>
                <c:pt idx="20">
                  <c:v>42.29</c:v>
                </c:pt>
                <c:pt idx="21">
                  <c:v>181.06</c:v>
                </c:pt>
                <c:pt idx="22">
                  <c:v>358.48</c:v>
                </c:pt>
              </c:numCache>
            </c:numRef>
          </c:xVal>
          <c:yVal>
            <c:numRef>
              <c:f>Comparison!$Y$3:$Y$25</c:f>
              <c:numCache>
                <c:formatCode>0%</c:formatCode>
                <c:ptCount val="23"/>
                <c:pt idx="0">
                  <c:v>0.27267441860465114</c:v>
                </c:pt>
                <c:pt idx="1">
                  <c:v>9.1957120613247234E-2</c:v>
                </c:pt>
                <c:pt idx="2">
                  <c:v>0</c:v>
                </c:pt>
                <c:pt idx="3">
                  <c:v>0.12456331877729265</c:v>
                </c:pt>
                <c:pt idx="4">
                  <c:v>0.31675925925925918</c:v>
                </c:pt>
                <c:pt idx="5">
                  <c:v>0.1539166666666667</c:v>
                </c:pt>
                <c:pt idx="6">
                  <c:v>9.3354978354978302E-2</c:v>
                </c:pt>
                <c:pt idx="7">
                  <c:v>1.6552356730388351E-2</c:v>
                </c:pt>
                <c:pt idx="8">
                  <c:v>0.31538266351765465</c:v>
                </c:pt>
                <c:pt idx="9">
                  <c:v>0.25787965616045849</c:v>
                </c:pt>
                <c:pt idx="10">
                  <c:v>0.16778290993071587</c:v>
                </c:pt>
                <c:pt idx="11">
                  <c:v>3.0566037735848983E-2</c:v>
                </c:pt>
                <c:pt idx="12">
                  <c:v>0.41156862745098044</c:v>
                </c:pt>
                <c:pt idx="13">
                  <c:v>0.25332103321033217</c:v>
                </c:pt>
                <c:pt idx="14">
                  <c:v>0.42652697280427998</c:v>
                </c:pt>
                <c:pt idx="15">
                  <c:v>0.19546165884194044</c:v>
                </c:pt>
                <c:pt idx="16">
                  <c:v>0.14711538461538454</c:v>
                </c:pt>
                <c:pt idx="17">
                  <c:v>9.0694444444444411E-2</c:v>
                </c:pt>
                <c:pt idx="18">
                  <c:v>0.11800539083557948</c:v>
                </c:pt>
                <c:pt idx="19">
                  <c:v>0.48145251396648048</c:v>
                </c:pt>
                <c:pt idx="20">
                  <c:v>0.84235294117647053</c:v>
                </c:pt>
                <c:pt idx="21">
                  <c:v>0.19113268608414247</c:v>
                </c:pt>
                <c:pt idx="22">
                  <c:v>0.18247005988023945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B0-4257-A2C7-AD75290E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06799"/>
        <c:axId val="697203471"/>
      </c:scatterChart>
      <c:valAx>
        <c:axId val="109100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05023"/>
        <c:crosses val="autoZero"/>
        <c:crossBetween val="midCat"/>
      </c:valAx>
      <c:valAx>
        <c:axId val="10910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Component 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03775"/>
        <c:crosses val="autoZero"/>
        <c:crossBetween val="midCat"/>
      </c:valAx>
      <c:valAx>
        <c:axId val="69720347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06799"/>
        <c:crosses val="max"/>
        <c:crossBetween val="midCat"/>
      </c:valAx>
      <c:valAx>
        <c:axId val="697206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720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Energy Consumed vs km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Comparison!$O$3:$O$25</c:f>
              <c:numCache>
                <c:formatCode>General</c:formatCode>
                <c:ptCount val="23"/>
                <c:pt idx="0">
                  <c:v>100.53</c:v>
                </c:pt>
                <c:pt idx="1">
                  <c:v>197.46</c:v>
                </c:pt>
                <c:pt idx="2">
                  <c:v>162.77000000000001</c:v>
                </c:pt>
                <c:pt idx="3">
                  <c:v>169.35</c:v>
                </c:pt>
                <c:pt idx="4">
                  <c:v>129.24</c:v>
                </c:pt>
                <c:pt idx="5">
                  <c:v>164.44</c:v>
                </c:pt>
                <c:pt idx="6">
                  <c:v>272.22000000000003</c:v>
                </c:pt>
                <c:pt idx="7">
                  <c:v>312.24</c:v>
                </c:pt>
                <c:pt idx="8">
                  <c:v>306.83</c:v>
                </c:pt>
                <c:pt idx="9">
                  <c:v>222.04</c:v>
                </c:pt>
                <c:pt idx="10">
                  <c:v>127.08</c:v>
                </c:pt>
                <c:pt idx="11">
                  <c:v>152.52000000000001</c:v>
                </c:pt>
                <c:pt idx="12">
                  <c:v>162.91999999999999</c:v>
                </c:pt>
                <c:pt idx="13">
                  <c:v>161.22</c:v>
                </c:pt>
                <c:pt idx="14">
                  <c:v>112.57</c:v>
                </c:pt>
                <c:pt idx="15">
                  <c:v>181.67</c:v>
                </c:pt>
                <c:pt idx="16">
                  <c:v>43.19</c:v>
                </c:pt>
                <c:pt idx="17">
                  <c:v>152.49</c:v>
                </c:pt>
                <c:pt idx="18">
                  <c:v>181.15</c:v>
                </c:pt>
                <c:pt idx="19">
                  <c:v>223.23</c:v>
                </c:pt>
                <c:pt idx="20">
                  <c:v>42.29</c:v>
                </c:pt>
                <c:pt idx="21">
                  <c:v>181.06</c:v>
                </c:pt>
                <c:pt idx="22">
                  <c:v>358.48</c:v>
                </c:pt>
              </c:numCache>
            </c:numRef>
          </c:xVal>
          <c:yVal>
            <c:numRef>
              <c:f>Comparison!$M$3:$M$25</c:f>
              <c:numCache>
                <c:formatCode>General</c:formatCode>
                <c:ptCount val="23"/>
                <c:pt idx="0">
                  <c:v>234</c:v>
                </c:pt>
                <c:pt idx="1">
                  <c:v>277.20999999999998</c:v>
                </c:pt>
                <c:pt idx="2">
                  <c:v>433.39</c:v>
                </c:pt>
                <c:pt idx="3">
                  <c:v>400.66</c:v>
                </c:pt>
                <c:pt idx="4">
                  <c:v>164.27</c:v>
                </c:pt>
                <c:pt idx="5">
                  <c:v>311.98</c:v>
                </c:pt>
                <c:pt idx="6">
                  <c:v>335.61</c:v>
                </c:pt>
                <c:pt idx="7">
                  <c:v>357.36</c:v>
                </c:pt>
                <c:pt idx="8">
                  <c:v>387.57</c:v>
                </c:pt>
                <c:pt idx="9">
                  <c:v>647.30999999999995</c:v>
                </c:pt>
                <c:pt idx="10">
                  <c:v>390.31</c:v>
                </c:pt>
                <c:pt idx="11">
                  <c:v>340.27</c:v>
                </c:pt>
                <c:pt idx="12">
                  <c:v>256.42</c:v>
                </c:pt>
                <c:pt idx="13">
                  <c:v>198.65</c:v>
                </c:pt>
                <c:pt idx="14">
                  <c:v>185.2</c:v>
                </c:pt>
                <c:pt idx="15">
                  <c:v>615.41</c:v>
                </c:pt>
                <c:pt idx="16">
                  <c:v>95.73</c:v>
                </c:pt>
                <c:pt idx="17">
                  <c:v>322.3</c:v>
                </c:pt>
                <c:pt idx="18">
                  <c:v>248.72</c:v>
                </c:pt>
                <c:pt idx="19">
                  <c:v>259.64</c:v>
                </c:pt>
                <c:pt idx="20">
                  <c:v>62.65</c:v>
                </c:pt>
                <c:pt idx="21">
                  <c:v>258.97000000000003</c:v>
                </c:pt>
                <c:pt idx="22">
                  <c:v>436.86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D-477B-A190-B7065924B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08399"/>
        <c:axId val="693905071"/>
      </c:scatterChart>
      <c:valAx>
        <c:axId val="693908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05071"/>
        <c:crosses val="autoZero"/>
        <c:crossBetween val="midCat"/>
      </c:valAx>
      <c:valAx>
        <c:axId val="6939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Energy Consumed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0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Regen Energy vs Gross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50477189138488"/>
                  <c:y val="0.12055250852845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Comparison!$G$3:$G$25</c:f>
              <c:numCache>
                <c:formatCode>General</c:formatCode>
                <c:ptCount val="23"/>
                <c:pt idx="0">
                  <c:v>258</c:v>
                </c:pt>
                <c:pt idx="1">
                  <c:v>333.96</c:v>
                </c:pt>
                <c:pt idx="2">
                  <c:v>463</c:v>
                </c:pt>
                <c:pt idx="3">
                  <c:v>458</c:v>
                </c:pt>
                <c:pt idx="4">
                  <c:v>216</c:v>
                </c:pt>
                <c:pt idx="5">
                  <c:v>360</c:v>
                </c:pt>
                <c:pt idx="6">
                  <c:v>462</c:v>
                </c:pt>
                <c:pt idx="7">
                  <c:v>479.69</c:v>
                </c:pt>
                <c:pt idx="8">
                  <c:v>512.33000000000004</c:v>
                </c:pt>
                <c:pt idx="9">
                  <c:v>698</c:v>
                </c:pt>
                <c:pt idx="10">
                  <c:v>433</c:v>
                </c:pt>
                <c:pt idx="11">
                  <c:v>371</c:v>
                </c:pt>
                <c:pt idx="12">
                  <c:v>306</c:v>
                </c:pt>
                <c:pt idx="13">
                  <c:v>271</c:v>
                </c:pt>
                <c:pt idx="14">
                  <c:v>224.3</c:v>
                </c:pt>
                <c:pt idx="15">
                  <c:v>639</c:v>
                </c:pt>
                <c:pt idx="16">
                  <c:v>104</c:v>
                </c:pt>
                <c:pt idx="17">
                  <c:v>360</c:v>
                </c:pt>
                <c:pt idx="18">
                  <c:v>371</c:v>
                </c:pt>
                <c:pt idx="19">
                  <c:v>358</c:v>
                </c:pt>
                <c:pt idx="20">
                  <c:v>425</c:v>
                </c:pt>
                <c:pt idx="21">
                  <c:v>309</c:v>
                </c:pt>
                <c:pt idx="22">
                  <c:v>668</c:v>
                </c:pt>
              </c:numCache>
            </c:numRef>
          </c:xVal>
          <c:yVal>
            <c:numRef>
              <c:f>Comparison!$L$3:$L$25</c:f>
              <c:numCache>
                <c:formatCode>General</c:formatCode>
                <c:ptCount val="23"/>
                <c:pt idx="0">
                  <c:v>24.25</c:v>
                </c:pt>
                <c:pt idx="1">
                  <c:v>56.75</c:v>
                </c:pt>
                <c:pt idx="2">
                  <c:v>30.15</c:v>
                </c:pt>
                <c:pt idx="3">
                  <c:v>57.85</c:v>
                </c:pt>
                <c:pt idx="4">
                  <c:v>52.1</c:v>
                </c:pt>
                <c:pt idx="5">
                  <c:v>48.3</c:v>
                </c:pt>
                <c:pt idx="6">
                  <c:v>126.71</c:v>
                </c:pt>
                <c:pt idx="7">
                  <c:v>122.32</c:v>
                </c:pt>
                <c:pt idx="8">
                  <c:v>124.76</c:v>
                </c:pt>
                <c:pt idx="9">
                  <c:v>50.67</c:v>
                </c:pt>
                <c:pt idx="10">
                  <c:v>43.14</c:v>
                </c:pt>
                <c:pt idx="11">
                  <c:v>31.66</c:v>
                </c:pt>
                <c:pt idx="12">
                  <c:v>60.52</c:v>
                </c:pt>
                <c:pt idx="13">
                  <c:v>72.69</c:v>
                </c:pt>
                <c:pt idx="14">
                  <c:v>36.590000000000003</c:v>
                </c:pt>
                <c:pt idx="15">
                  <c:v>23.75</c:v>
                </c:pt>
                <c:pt idx="16">
                  <c:v>8.66</c:v>
                </c:pt>
                <c:pt idx="17">
                  <c:v>38.58</c:v>
                </c:pt>
                <c:pt idx="18">
                  <c:v>57</c:v>
                </c:pt>
                <c:pt idx="19">
                  <c:v>99.01</c:v>
                </c:pt>
                <c:pt idx="20">
                  <c:v>13.79</c:v>
                </c:pt>
                <c:pt idx="21">
                  <c:v>50.34</c:v>
                </c:pt>
                <c:pt idx="22">
                  <c:v>158.66999999999999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6-4E8B-AE9C-70F21CBCE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292207"/>
        <c:axId val="1264291375"/>
      </c:scatterChart>
      <c:valAx>
        <c:axId val="1264292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Gross</a:t>
                </a:r>
                <a:r>
                  <a:rPr lang="en-CA" baseline="0"/>
                  <a:t> Energy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91375"/>
        <c:crosses val="autoZero"/>
        <c:crossBetween val="midCat"/>
      </c:valAx>
      <c:valAx>
        <c:axId val="126429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Regen</a:t>
                </a:r>
                <a:r>
                  <a:rPr lang="en-CA" baseline="0"/>
                  <a:t> Energy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9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325040</xdr:colOff>
      <xdr:row>31</xdr:row>
      <xdr:rowOff>25480</xdr:rowOff>
    </xdr:from>
    <xdr:to>
      <xdr:col>15</xdr:col>
      <xdr:colOff>845105</xdr:colOff>
      <xdr:row>46</xdr:row>
      <xdr:rowOff>87868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C3925F-7EA7-7F43-AEEC-CBC4E4B36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144780</xdr:colOff>
      <xdr:row>31</xdr:row>
      <xdr:rowOff>160734</xdr:rowOff>
    </xdr:from>
    <xdr:to>
      <xdr:col>23</xdr:col>
      <xdr:colOff>732472</xdr:colOff>
      <xdr:row>47</xdr:row>
      <xdr:rowOff>48339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044AF6-E9C0-7E7F-5E00-9106C20E0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315278</xdr:colOff>
      <xdr:row>27</xdr:row>
      <xdr:rowOff>174545</xdr:rowOff>
    </xdr:from>
    <xdr:to>
      <xdr:col>9</xdr:col>
      <xdr:colOff>166687</xdr:colOff>
      <xdr:row>46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586CD-5854-4D91-3F10-8CEE15468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yler Dickens" id="{6B59CA5A-7DC9-49F8-9EAF-FBC54CADA043}" userId="S::tyler@zenenergysolutions.com::1f1949ca-92e1-43b0-985c-9c7d2cc33c1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62E64-0572-48D2-A825-37BDE1DA11EB}" name="Table1" displayName="Table1" ref="A2:AB25" totalsRowShown="0">
  <autoFilter ref="A2:AB25" xr:uid="{CDC62E64-0572-48D2-A825-37BDE1DA11EB}"/>
  <sortState xmlns:xlrd2="http://schemas.microsoft.com/office/spreadsheetml/2017/richdata2" ref="A3:Q25">
    <sortCondition ref="A2:A25"/>
  </sortState>
  <tableColumns count="28">
    <tableColumn id="1" xr3:uid="{2AE1EF84-41B0-476F-940A-900AED5969D8}" name="Unit No." dataDxfId="8"/>
    <tableColumn id="2" xr3:uid="{7679823A-BB2E-4DD9-B68A-2C37CE5E4716}" name="Date" dataDxfId="7"/>
    <tableColumn id="3" xr3:uid="{05D8CFEA-E1DE-4F1B-80F3-EEC75F56AC20}" name="Temperature Range"/>
    <tableColumn id="4" xr3:uid="{453E1A98-52DB-42A1-A7AA-BAA9B353841C}" name="Hours of Operation"/>
    <tableColumn id="5" xr3:uid="{FE640A5D-C809-4161-A2AB-07D14B3FCF32}" name="Hours Moving"/>
    <tableColumn id="6" xr3:uid="{C3BB959E-3F1D-4307-8B21-692F5F09AAA6}" name="Kilometers"/>
    <tableColumn id="7" xr3:uid="{7D8B4D57-7701-4AAA-BA27-C31355F7F63F}" name="Gross Energy"/>
    <tableColumn id="22" xr3:uid="{89501D23-1803-4C82-9B20-BEC4AF618F0E}" name="HVAC"/>
    <tableColumn id="21" xr3:uid="{2280AD56-1D57-4019-823A-505D4051BC2D}" name="Average Net kWH per KM"/>
    <tableColumn id="20" xr3:uid="{525634FF-B0B3-4F18-9ADF-E65FB446C23D}" name="Average Gross kWH per KM"/>
    <tableColumn id="23" xr3:uid="{96C1A245-97DC-469E-AC5D-9171FFE3978E}" name="Energy Charged (kWH)"/>
    <tableColumn id="24" xr3:uid="{A1EC26F1-9BF5-458E-B9B4-CB1644AB60BF}" name="Regenerated kWH"/>
    <tableColumn id="25" xr3:uid="{C4135B96-F8BB-4D7C-849C-0ECD0B87E922}" name="Energy Consumed (kWH)"/>
    <tableColumn id="26" xr3:uid="{5FC9144E-8F4A-4EFE-A5C6-7597E15918A1}" name="kWH for components"/>
    <tableColumn id="27" xr3:uid="{E4CAE8CF-0141-407B-9B69-C34B6041485A}" name="Kilometers2" dataDxfId="6"/>
    <tableColumn id="9" xr3:uid="{9907FA1B-1357-4882-8DA2-94F4F8A89720}" name="Distance" dataDxfId="5"/>
    <tableColumn id="10" xr3:uid="{5445FE42-503F-43AC-89F7-71983782B752}" name="Duration"/>
    <tableColumn id="12" xr3:uid="{661D91D6-1369-4370-8F29-3B1CDB5B9C3B}" name="Complete" dataCellStyle="Percent"/>
    <tableColumn id="13" xr3:uid="{960DDA40-9DD2-4154-BA3F-2CC654EA2436}" name="Distance Complete" dataDxfId="4">
      <calculatedColumnFormula>Table1[[#This Row],[Complete]]*Table1[[#This Row],[Distance]]</calculatedColumnFormula>
    </tableColumn>
    <tableColumn id="11" xr3:uid="{F4E34070-08E5-446B-BD5D-E262AE916C4C}" name="Gross E-Motor Energy"/>
    <tableColumn id="8" xr3:uid="{2A776C56-9731-4E2F-8C92-8990775DBE7F}" name="Regen"/>
    <tableColumn id="19" xr3:uid="{4A83378A-20F1-465B-9769-3E9FFA716474}" name="Column1"/>
    <tableColumn id="28" xr3:uid="{68AE626B-E92C-4E02-A82A-8B50B6D31EDC}" name="Avg Speed"/>
    <tableColumn id="14" xr3:uid="{E3B7750A-76A9-4CF2-872C-83539B93CBDD}" name="Weighted GW" dataDxfId="3">
      <calculatedColumnFormula>Table1[[#This Row],[Gross E-Motor Energy]]*Table1[[#This Row],[Kilometers]]/Table1[[#This Row],[Distance]]</calculatedColumnFormula>
    </tableColumn>
    <tableColumn id="17" xr3:uid="{8446A54D-265B-4549-B375-40A0D2808CC3}" name="% Difference" dataDxfId="2" dataCellStyle="Percent">
      <calculatedColumnFormula>IF(OR(Table1[[#This Row],[Distance]]="",Table1[[#This Row],[Gross E-Motor Energy]]=""),"",ABS(1-Table1[[#This Row],[Gross E-Motor Energy]]/Table1[[#This Row],[Gross Energy]]))</calculatedColumnFormula>
    </tableColumn>
    <tableColumn id="18" xr3:uid="{FC929529-327D-4485-975A-4539AFD57434}" name="% Diff Weighted" dataDxfId="1" dataCellStyle="Percent">
      <calculatedColumnFormula>IF(OR(Table1[[#This Row],[Distance]]="",Table1[[#This Row],[Gross E-Motor Energy]]=""),"",ABS(1-Table1[[#This Row],[Weighted GW]]/Table1[[#This Row],[Gross Energy]]))</calculatedColumnFormula>
    </tableColumn>
    <tableColumn id="15" xr3:uid="{90955B45-5931-40FA-9703-7D4DEDCBA05F}" name="TROUBLESHOOT Notes"/>
    <tableColumn id="16" xr3:uid="{0C48E7DB-9EB0-4F82-A508-85DFE3BCE4FA}" name="Time of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5-03T21:49:21.72" personId="{6B59CA5A-7DC9-49F8-9EAF-FBC54CADA043}" id="{A83840FA-6D91-4748-A2D0-8767923C3FA0}">
    <text>HVAC</text>
  </threadedComment>
  <threadedComment ref="H18" dT="2022-05-03T21:49:37.54" personId="{6B59CA5A-7DC9-49F8-9EAF-FBC54CADA043}" id="{E41F5E12-8DB6-439E-867D-4278A66D0DF1}">
    <text>Defroster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2D23-0B41-46D3-A5E9-44D1F99BA075}">
  <dimension ref="A1:AB30"/>
  <sheetViews>
    <sheetView zoomScale="80" zoomScaleNormal="80" workbookViewId="0">
      <selection activeCell="G9" sqref="G9"/>
    </sheetView>
  </sheetViews>
  <sheetFormatPr defaultRowHeight="14.4" x14ac:dyDescent="0.3"/>
  <cols>
    <col min="1" max="1" width="10.109375" customWidth="1"/>
    <col min="2" max="2" width="12" customWidth="1"/>
    <col min="3" max="3" width="19.88671875" customWidth="1"/>
    <col min="4" max="4" width="19.33203125" customWidth="1"/>
    <col min="5" max="5" width="14.88671875" customWidth="1"/>
    <col min="6" max="6" width="12.33203125" customWidth="1"/>
    <col min="7" max="7" width="16.6640625" customWidth="1"/>
    <col min="9" max="9" width="26.88671875" bestFit="1" customWidth="1"/>
    <col min="10" max="10" width="28.5546875" bestFit="1" customWidth="1"/>
    <col min="11" max="11" width="23.88671875" bestFit="1" customWidth="1"/>
    <col min="12" max="12" width="20" bestFit="1" customWidth="1"/>
    <col min="13" max="13" width="26" bestFit="1" customWidth="1"/>
    <col min="14" max="14" width="22.44140625" bestFit="1" customWidth="1"/>
    <col min="15" max="15" width="10.44140625" customWidth="1"/>
    <col min="16" max="16" width="19.33203125" customWidth="1"/>
    <col min="17" max="17" width="21.6640625" customWidth="1"/>
    <col min="19" max="19" width="10.88671875" style="2" customWidth="1"/>
    <col min="20" max="23" width="16.6640625" style="2" customWidth="1"/>
    <col min="24" max="24" width="13.44140625" customWidth="1"/>
    <col min="25" max="25" width="13.5546875" customWidth="1"/>
    <col min="26" max="26" width="18.6640625" customWidth="1"/>
    <col min="27" max="27" width="59.33203125" bestFit="1" customWidth="1"/>
    <col min="28" max="28" width="26" bestFit="1" customWidth="1"/>
  </cols>
  <sheetData>
    <row r="1" spans="1:28" ht="31.8" thickBot="1" x14ac:dyDescent="0.65">
      <c r="A1" s="33" t="s">
        <v>71</v>
      </c>
      <c r="I1" t="s">
        <v>70</v>
      </c>
      <c r="P1" s="32" t="s">
        <v>70</v>
      </c>
    </row>
    <row r="2" spans="1:28" x14ac:dyDescent="0.3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45</v>
      </c>
      <c r="I2" s="13" t="s">
        <v>57</v>
      </c>
      <c r="J2" s="13" t="s">
        <v>58</v>
      </c>
      <c r="K2" s="13" t="s">
        <v>63</v>
      </c>
      <c r="L2" s="13" t="s">
        <v>64</v>
      </c>
      <c r="M2" s="13" t="s">
        <v>65</v>
      </c>
      <c r="N2" s="13" t="s">
        <v>66</v>
      </c>
      <c r="O2" s="15" t="s">
        <v>72</v>
      </c>
      <c r="P2" s="12" t="s">
        <v>28</v>
      </c>
      <c r="Q2" s="13" t="s">
        <v>29</v>
      </c>
      <c r="R2" s="14" t="s">
        <v>31</v>
      </c>
      <c r="S2" s="13" t="s">
        <v>32</v>
      </c>
      <c r="T2" s="13" t="s">
        <v>30</v>
      </c>
      <c r="U2" s="13" t="s">
        <v>74</v>
      </c>
      <c r="V2" s="13" t="s">
        <v>73</v>
      </c>
      <c r="W2" s="13" t="s">
        <v>75</v>
      </c>
      <c r="X2" s="13" t="s">
        <v>33</v>
      </c>
      <c r="Y2" s="14" t="s">
        <v>38</v>
      </c>
      <c r="Z2" s="14" t="s">
        <v>39</v>
      </c>
      <c r="AA2" s="13" t="s">
        <v>43</v>
      </c>
      <c r="AB2" s="15" t="s">
        <v>34</v>
      </c>
    </row>
    <row r="3" spans="1:28" x14ac:dyDescent="0.3">
      <c r="A3" s="16" t="s">
        <v>14</v>
      </c>
      <c r="B3" s="5">
        <v>44253</v>
      </c>
      <c r="C3" s="6" t="s">
        <v>13</v>
      </c>
      <c r="D3" s="4">
        <v>9.9</v>
      </c>
      <c r="E3" s="4">
        <v>2.65</v>
      </c>
      <c r="F3" s="4">
        <v>100</v>
      </c>
      <c r="G3" s="4">
        <v>258</v>
      </c>
      <c r="H3" s="4"/>
      <c r="I3" s="4">
        <v>2.33</v>
      </c>
      <c r="J3" s="4">
        <v>2.57</v>
      </c>
      <c r="K3" s="4">
        <v>406.67</v>
      </c>
      <c r="L3" s="4">
        <v>24.25</v>
      </c>
      <c r="M3" s="4">
        <v>234</v>
      </c>
      <c r="N3" s="4">
        <v>148.87</v>
      </c>
      <c r="O3" s="19">
        <v>100.53</v>
      </c>
      <c r="P3" s="16">
        <v>78.430000000000007</v>
      </c>
      <c r="Q3" s="4">
        <v>4</v>
      </c>
      <c r="R3" s="17">
        <v>1</v>
      </c>
      <c r="S3" s="18">
        <f>Table1[[#This Row],[Complete]]*Table1[[#This Row],[Distance]]</f>
        <v>78.430000000000007</v>
      </c>
      <c r="T3" s="4">
        <v>187.65</v>
      </c>
      <c r="U3" s="4"/>
      <c r="V3" s="4"/>
      <c r="W3" s="4"/>
      <c r="X3" s="34">
        <f>Table1[[#This Row],[Gross E-Motor Energy]]*Table1[[#This Row],[Kilometers]]/Table1[[#This Row],[Distance]]</f>
        <v>239.25793701389773</v>
      </c>
      <c r="Y3" s="17">
        <f>IF(OR(Table1[[#This Row],[Distance]]="",Table1[[#This Row],[Gross E-Motor Energy]]=""),"",ABS(1-Table1[[#This Row],[Gross E-Motor Energy]]/Table1[[#This Row],[Gross Energy]]))</f>
        <v>0.27267441860465114</v>
      </c>
      <c r="Z3" s="17">
        <f>IF(OR(Table1[[#This Row],[Distance]]="",Table1[[#This Row],[Gross E-Motor Energy]]=""),"",ABS(1-Table1[[#This Row],[Weighted GW]]/Table1[[#This Row],[Gross Energy]]))</f>
        <v>7.2643654984892558E-2</v>
      </c>
      <c r="AA3" s="4"/>
      <c r="AB3" s="19"/>
    </row>
    <row r="4" spans="1:28" x14ac:dyDescent="0.3">
      <c r="A4" s="16" t="s">
        <v>14</v>
      </c>
      <c r="B4" s="5">
        <v>44377</v>
      </c>
      <c r="C4" s="4" t="s">
        <v>24</v>
      </c>
      <c r="D4" s="4">
        <v>18.77</v>
      </c>
      <c r="E4" s="4">
        <v>6.26</v>
      </c>
      <c r="F4" s="4">
        <v>197</v>
      </c>
      <c r="G4" s="4">
        <v>333.96</v>
      </c>
      <c r="H4" s="4"/>
      <c r="I4" s="4">
        <v>1.4</v>
      </c>
      <c r="J4" s="4">
        <v>1.69</v>
      </c>
      <c r="K4" s="4">
        <v>236.28</v>
      </c>
      <c r="L4" s="4">
        <v>56.75</v>
      </c>
      <c r="M4" s="4">
        <v>277.20999999999998</v>
      </c>
      <c r="N4" s="4">
        <v>333.96</v>
      </c>
      <c r="O4" s="19">
        <v>197.46</v>
      </c>
      <c r="P4" s="16">
        <v>187.98</v>
      </c>
      <c r="Q4" s="4">
        <v>7</v>
      </c>
      <c r="R4" s="17">
        <v>1</v>
      </c>
      <c r="S4" s="18">
        <f>Table1[[#This Row],[Complete]]*Table1[[#This Row],[Distance]]</f>
        <v>187.98</v>
      </c>
      <c r="T4" s="4">
        <v>364.67</v>
      </c>
      <c r="U4" s="4"/>
      <c r="V4" s="4"/>
      <c r="W4" s="4"/>
      <c r="X4" s="34">
        <f>Table1[[#This Row],[Gross E-Motor Energy]]*Table1[[#This Row],[Kilometers]]/Table1[[#This Row],[Distance]]</f>
        <v>382.1682625811257</v>
      </c>
      <c r="Y4" s="17">
        <f>IF(OR(Table1[[#This Row],[Distance]]="",Table1[[#This Row],[Gross E-Motor Energy]]=""),"",ABS(1-Table1[[#This Row],[Gross E-Motor Energy]]/Table1[[#This Row],[Gross Energy]]))</f>
        <v>9.1957120613247234E-2</v>
      </c>
      <c r="Z4" s="17">
        <f>IF(OR(Table1[[#This Row],[Distance]]="",Table1[[#This Row],[Gross E-Motor Energy]]=""),"",ABS(1-Table1[[#This Row],[Weighted GW]]/Table1[[#This Row],[Gross Energy]]))</f>
        <v>0.14435340334508839</v>
      </c>
      <c r="AA4" s="4"/>
      <c r="AB4" s="19"/>
    </row>
    <row r="5" spans="1:28" x14ac:dyDescent="0.3">
      <c r="A5" s="16" t="s">
        <v>7</v>
      </c>
      <c r="B5" s="5">
        <v>44238</v>
      </c>
      <c r="C5" s="6" t="s">
        <v>8</v>
      </c>
      <c r="D5" s="4">
        <v>17.399999999999999</v>
      </c>
      <c r="E5" s="4">
        <v>5.54</v>
      </c>
      <c r="F5" s="6">
        <v>163</v>
      </c>
      <c r="G5" s="4">
        <v>463</v>
      </c>
      <c r="H5" s="4"/>
      <c r="I5" s="4">
        <v>2.66</v>
      </c>
      <c r="J5" s="4">
        <v>2.85</v>
      </c>
      <c r="K5" s="4">
        <v>627.23</v>
      </c>
      <c r="L5" s="4">
        <v>30.15</v>
      </c>
      <c r="M5" s="4">
        <v>433.39</v>
      </c>
      <c r="N5" s="4">
        <v>309.49</v>
      </c>
      <c r="O5" s="19">
        <v>162.77000000000001</v>
      </c>
      <c r="P5" s="16">
        <v>64.33</v>
      </c>
      <c r="Q5" s="4">
        <v>12</v>
      </c>
      <c r="R5" s="17">
        <v>0.89</v>
      </c>
      <c r="S5" s="18">
        <f>Table1[[#This Row],[Complete]]*Table1[[#This Row],[Distance]]</f>
        <v>57.253700000000002</v>
      </c>
      <c r="T5" s="4"/>
      <c r="U5" s="4"/>
      <c r="V5" s="4"/>
      <c r="W5" s="4"/>
      <c r="X5" s="34">
        <f>Table1[[#This Row],[Gross E-Motor Energy]]*Table1[[#This Row],[Kilometers]]/Table1[[#This Row],[Distance]]</f>
        <v>0</v>
      </c>
      <c r="Y5" s="17" t="str">
        <f>IF(OR(Table1[[#This Row],[Distance]]="",Table1[[#This Row],[Gross E-Motor Energy]]=""),"",ABS(1-Table1[[#This Row],[Gross E-Motor Energy]]/Table1[[#This Row],[Gross Energy]]))</f>
        <v/>
      </c>
      <c r="Z5" s="17" t="str">
        <f>IF(OR(Table1[[#This Row],[Distance]]="",Table1[[#This Row],[Gross E-Motor Energy]]=""),"",ABS(1-Table1[[#This Row],[Weighted GW]]/Table1[[#This Row],[Gross Energy]]))</f>
        <v/>
      </c>
      <c r="AA5" s="4" t="s">
        <v>48</v>
      </c>
      <c r="AB5" s="19"/>
    </row>
    <row r="6" spans="1:28" x14ac:dyDescent="0.3">
      <c r="A6" s="16" t="s">
        <v>17</v>
      </c>
      <c r="B6" s="5">
        <v>44284</v>
      </c>
      <c r="C6" s="6" t="s">
        <v>15</v>
      </c>
      <c r="D6" s="4">
        <v>15.26</v>
      </c>
      <c r="E6" s="4">
        <v>5.67</v>
      </c>
      <c r="F6" s="4">
        <v>169</v>
      </c>
      <c r="G6" s="4">
        <v>458</v>
      </c>
      <c r="H6" s="4"/>
      <c r="I6" s="4">
        <v>2.37</v>
      </c>
      <c r="J6" s="4">
        <v>2.71</v>
      </c>
      <c r="K6" s="4">
        <v>0</v>
      </c>
      <c r="L6" s="4">
        <v>57.85</v>
      </c>
      <c r="M6" s="4">
        <v>400.66</v>
      </c>
      <c r="N6" s="4">
        <v>274.74</v>
      </c>
      <c r="O6" s="19">
        <v>169.35</v>
      </c>
      <c r="P6" s="16">
        <v>166.64</v>
      </c>
      <c r="Q6" s="4">
        <v>10</v>
      </c>
      <c r="R6" s="17">
        <v>1</v>
      </c>
      <c r="S6" s="18">
        <f>Table1[[#This Row],[Complete]]*Table1[[#This Row],[Distance]]</f>
        <v>166.64</v>
      </c>
      <c r="T6" s="4">
        <v>400.95</v>
      </c>
      <c r="U6" s="4"/>
      <c r="V6" s="4"/>
      <c r="W6" s="4"/>
      <c r="X6" s="34">
        <f>Table1[[#This Row],[Gross E-Motor Energy]]*Table1[[#This Row],[Kilometers]]/Table1[[#This Row],[Distance]]</f>
        <v>406.62836053768609</v>
      </c>
      <c r="Y6" s="17">
        <f>IF(OR(Table1[[#This Row],[Distance]]="",Table1[[#This Row],[Gross E-Motor Energy]]=""),"",ABS(1-Table1[[#This Row],[Gross E-Motor Energy]]/Table1[[#This Row],[Gross Energy]]))</f>
        <v>0.12456331877729265</v>
      </c>
      <c r="Z6" s="17">
        <f>IF(OR(Table1[[#This Row],[Distance]]="",Table1[[#This Row],[Gross E-Motor Energy]]=""),"",ABS(1-Table1[[#This Row],[Weighted GW]]/Table1[[#This Row],[Gross Energy]]))</f>
        <v>0.11216515166444085</v>
      </c>
      <c r="AA6" s="4"/>
      <c r="AB6" s="19"/>
    </row>
    <row r="7" spans="1:28" s="3" customFormat="1" x14ac:dyDescent="0.3">
      <c r="A7" s="20" t="s">
        <v>17</v>
      </c>
      <c r="B7" s="8">
        <v>44384</v>
      </c>
      <c r="C7" s="7" t="s">
        <v>23</v>
      </c>
      <c r="D7" s="7">
        <v>15.22</v>
      </c>
      <c r="E7" s="7">
        <v>4.2300000000000004</v>
      </c>
      <c r="F7" s="7">
        <v>129</v>
      </c>
      <c r="G7" s="7">
        <v>216</v>
      </c>
      <c r="H7" s="7"/>
      <c r="I7" s="4">
        <v>1.27</v>
      </c>
      <c r="J7" s="4">
        <v>1.67</v>
      </c>
      <c r="K7" s="4">
        <v>234.75</v>
      </c>
      <c r="L7" s="4">
        <v>52.1</v>
      </c>
      <c r="M7" s="4">
        <v>164.27</v>
      </c>
      <c r="N7" s="4">
        <v>216.37</v>
      </c>
      <c r="O7" s="19">
        <v>129.24</v>
      </c>
      <c r="P7" s="20">
        <v>79.709999999999994</v>
      </c>
      <c r="Q7" s="7">
        <v>3</v>
      </c>
      <c r="R7" s="21">
        <v>1</v>
      </c>
      <c r="S7" s="22">
        <f>Table1[[#This Row],[Complete]]*Table1[[#This Row],[Distance]]</f>
        <v>79.709999999999994</v>
      </c>
      <c r="T7" s="7">
        <v>147.58000000000001</v>
      </c>
      <c r="U7" s="7"/>
      <c r="V7" s="7"/>
      <c r="W7" s="7"/>
      <c r="X7" s="35">
        <f>Table1[[#This Row],[Gross E-Motor Energy]]*Table1[[#This Row],[Kilometers]]/Table1[[#This Row],[Distance]]</f>
        <v>238.83853970643588</v>
      </c>
      <c r="Y7" s="21">
        <f>IF(OR(Table1[[#This Row],[Distance]]="",Table1[[#This Row],[Gross E-Motor Energy]]=""),"",ABS(1-Table1[[#This Row],[Gross E-Motor Energy]]/Table1[[#This Row],[Gross Energy]]))</f>
        <v>0.31675925925925918</v>
      </c>
      <c r="Z7" s="17">
        <f>IF(OR(Table1[[#This Row],[Distance]]="",Table1[[#This Row],[Gross E-Motor Energy]]=""),"",ABS(1-Table1[[#This Row],[Weighted GW]]/Table1[[#This Row],[Gross Energy]]))</f>
        <v>0.10573398012238844</v>
      </c>
      <c r="AA7" s="7"/>
      <c r="AB7" s="23"/>
    </row>
    <row r="8" spans="1:28" x14ac:dyDescent="0.3">
      <c r="A8" s="16" t="s">
        <v>17</v>
      </c>
      <c r="B8" s="5">
        <v>44377</v>
      </c>
      <c r="C8" s="4" t="s">
        <v>24</v>
      </c>
      <c r="D8" s="4">
        <v>19.82</v>
      </c>
      <c r="E8" s="4">
        <v>6.19</v>
      </c>
      <c r="F8" s="4">
        <v>164</v>
      </c>
      <c r="G8" s="4">
        <v>360</v>
      </c>
      <c r="H8" s="4"/>
      <c r="I8" s="4">
        <v>1.9</v>
      </c>
      <c r="J8" s="4">
        <v>2.19</v>
      </c>
      <c r="K8" s="4">
        <v>83.25</v>
      </c>
      <c r="L8" s="4">
        <v>48.3</v>
      </c>
      <c r="M8" s="4">
        <v>311.98</v>
      </c>
      <c r="N8" s="4">
        <v>360.27</v>
      </c>
      <c r="O8" s="19">
        <v>164.44</v>
      </c>
      <c r="P8" s="16">
        <v>69.62</v>
      </c>
      <c r="Q8" s="4">
        <v>16</v>
      </c>
      <c r="R8" s="17">
        <v>1</v>
      </c>
      <c r="S8" s="18">
        <f>Table1[[#This Row],[Complete]]*Table1[[#This Row],[Distance]]</f>
        <v>69.62</v>
      </c>
      <c r="T8" s="4">
        <v>415.41</v>
      </c>
      <c r="U8" s="4"/>
      <c r="V8" s="4"/>
      <c r="W8" s="4"/>
      <c r="X8" s="34">
        <f>Table1[[#This Row],[Gross E-Motor Energy]]*Table1[[#This Row],[Kilometers]]/Table1[[#This Row],[Distance]]</f>
        <v>978.55846021258264</v>
      </c>
      <c r="Y8" s="17">
        <f>IF(OR(Table1[[#This Row],[Distance]]="",Table1[[#This Row],[Gross E-Motor Energy]]=""),"",ABS(1-Table1[[#This Row],[Gross E-Motor Energy]]/Table1[[#This Row],[Gross Energy]]))</f>
        <v>0.1539166666666667</v>
      </c>
      <c r="Z8" s="17"/>
      <c r="AA8" s="4" t="s">
        <v>48</v>
      </c>
      <c r="AB8" s="19"/>
    </row>
    <row r="9" spans="1:28" x14ac:dyDescent="0.3">
      <c r="A9" s="16" t="s">
        <v>19</v>
      </c>
      <c r="B9" s="5">
        <v>44456</v>
      </c>
      <c r="C9" s="4" t="s">
        <v>20</v>
      </c>
      <c r="D9" s="4">
        <v>23.85</v>
      </c>
      <c r="E9" s="4">
        <v>9.66</v>
      </c>
      <c r="F9" s="4">
        <v>272</v>
      </c>
      <c r="G9" s="4">
        <v>462</v>
      </c>
      <c r="H9" s="4"/>
      <c r="I9" s="4">
        <v>1.23</v>
      </c>
      <c r="J9" s="4">
        <v>1.7</v>
      </c>
      <c r="K9" s="4">
        <v>573.55999999999995</v>
      </c>
      <c r="L9" s="4">
        <v>126.71</v>
      </c>
      <c r="M9" s="4">
        <v>335.61</v>
      </c>
      <c r="N9" s="4">
        <v>473.39</v>
      </c>
      <c r="O9" s="19">
        <v>272.22000000000003</v>
      </c>
      <c r="P9" s="16">
        <v>209.44</v>
      </c>
      <c r="Q9" s="4">
        <v>13</v>
      </c>
      <c r="R9" s="17">
        <v>1</v>
      </c>
      <c r="S9" s="18">
        <f>Table1[[#This Row],[Complete]]*Table1[[#This Row],[Distance]]</f>
        <v>209.44</v>
      </c>
      <c r="T9" s="4">
        <v>418.87</v>
      </c>
      <c r="U9" s="4"/>
      <c r="V9" s="4"/>
      <c r="W9" s="4"/>
      <c r="X9" s="34">
        <f>Table1[[#This Row],[Gross E-Motor Energy]]*Table1[[#This Row],[Kilometers]]/Table1[[#This Row],[Distance]]</f>
        <v>543.98701298701303</v>
      </c>
      <c r="Y9" s="17">
        <f>IF(OR(Table1[[#This Row],[Distance]]="",Table1[[#This Row],[Gross E-Motor Energy]]=""),"",ABS(1-Table1[[#This Row],[Gross E-Motor Energy]]/Table1[[#This Row],[Gross Energy]]))</f>
        <v>9.3354978354978302E-2</v>
      </c>
      <c r="Z9" s="17">
        <f>IF(OR(Table1[[#This Row],[Distance]]="",Table1[[#This Row],[Gross E-Motor Energy]]=""),"",ABS(1-Table1[[#This Row],[Weighted GW]]/Table1[[#This Row],[Gross Energy]]))</f>
        <v>0.1774610670714567</v>
      </c>
      <c r="AA9" s="4"/>
      <c r="AB9" s="19"/>
    </row>
    <row r="10" spans="1:28" x14ac:dyDescent="0.3">
      <c r="A10" s="16" t="s">
        <v>25</v>
      </c>
      <c r="B10" s="5">
        <v>44397</v>
      </c>
      <c r="C10" s="4" t="s">
        <v>22</v>
      </c>
      <c r="D10" s="4">
        <v>23.91</v>
      </c>
      <c r="E10" s="4">
        <v>10.029999999999999</v>
      </c>
      <c r="F10" s="4">
        <v>312.24</v>
      </c>
      <c r="G10" s="4">
        <v>479.69</v>
      </c>
      <c r="H10" s="4"/>
      <c r="I10" s="4">
        <v>1.1399999999999999</v>
      </c>
      <c r="J10" s="4">
        <v>1.54</v>
      </c>
      <c r="K10" s="4">
        <v>573.55999999999995</v>
      </c>
      <c r="L10" s="4">
        <v>122.32</v>
      </c>
      <c r="M10" s="4">
        <v>357.36</v>
      </c>
      <c r="N10" s="4">
        <v>492.5</v>
      </c>
      <c r="O10" s="19">
        <v>312.24</v>
      </c>
      <c r="P10" s="16">
        <v>247.62</v>
      </c>
      <c r="Q10" s="4">
        <v>12</v>
      </c>
      <c r="R10" s="17">
        <v>1</v>
      </c>
      <c r="S10" s="18">
        <f>Table1[[#This Row],[Complete]]*Table1[[#This Row],[Distance]]</f>
        <v>247.62</v>
      </c>
      <c r="T10" s="4">
        <v>471.75</v>
      </c>
      <c r="U10" s="4"/>
      <c r="V10" s="4"/>
      <c r="W10" s="4"/>
      <c r="X10" s="34">
        <f>Table1[[#This Row],[Gross E-Motor Energy]]*Table1[[#This Row],[Kilometers]]/Table1[[#This Row],[Distance]]</f>
        <v>594.85994669251272</v>
      </c>
      <c r="Y10" s="17">
        <f>IF(OR(Table1[[#This Row],[Distance]]="",Table1[[#This Row],[Gross E-Motor Energy]]=""),"",ABS(1-Table1[[#This Row],[Gross E-Motor Energy]]/Table1[[#This Row],[Gross Energy]]))</f>
        <v>1.6552356730388351E-2</v>
      </c>
      <c r="Z10" s="17">
        <f>IF(OR(Table1[[#This Row],[Distance]]="",Table1[[#This Row],[Gross E-Motor Energy]]=""),"",ABS(1-Table1[[#This Row],[Weighted GW]]/Table1[[#This Row],[Gross Energy]]))</f>
        <v>0.24009244864915402</v>
      </c>
      <c r="AA10" s="24" t="s">
        <v>46</v>
      </c>
      <c r="AB10" s="19" t="s">
        <v>35</v>
      </c>
    </row>
    <row r="11" spans="1:28" x14ac:dyDescent="0.3">
      <c r="A11" s="16" t="s">
        <v>27</v>
      </c>
      <c r="B11" s="5">
        <v>44379</v>
      </c>
      <c r="C11" s="4" t="s">
        <v>24</v>
      </c>
      <c r="D11" s="4">
        <v>23.31</v>
      </c>
      <c r="E11" s="4">
        <v>9.67</v>
      </c>
      <c r="F11" s="4">
        <v>306.83</v>
      </c>
      <c r="G11" s="4">
        <v>512.33000000000004</v>
      </c>
      <c r="H11" s="4"/>
      <c r="I11" s="4">
        <v>1.26</v>
      </c>
      <c r="J11" s="4">
        <v>1.67</v>
      </c>
      <c r="K11" s="4">
        <v>573.55999999999995</v>
      </c>
      <c r="L11" s="4">
        <v>124.76</v>
      </c>
      <c r="M11" s="4">
        <v>387.57</v>
      </c>
      <c r="N11" s="4">
        <v>562.25</v>
      </c>
      <c r="O11" s="19">
        <v>306.83</v>
      </c>
      <c r="P11" s="16">
        <v>99.69</v>
      </c>
      <c r="Q11" s="4">
        <v>6</v>
      </c>
      <c r="R11" s="17">
        <v>1</v>
      </c>
      <c r="S11" s="18">
        <f>Table1[[#This Row],[Complete]]*Table1[[#This Row],[Distance]]</f>
        <v>99.69</v>
      </c>
      <c r="T11" s="4">
        <v>350.75</v>
      </c>
      <c r="U11" s="4"/>
      <c r="V11" s="4"/>
      <c r="W11" s="4"/>
      <c r="X11" s="34">
        <f>Table1[[#This Row],[Gross E-Motor Energy]]*Table1[[#This Row],[Kilometers]]/Table1[[#This Row],[Distance]]</f>
        <v>1079.5528388002808</v>
      </c>
      <c r="Y11" s="17">
        <f>IF(OR(Table1[[#This Row],[Distance]]="",Table1[[#This Row],[Gross E-Motor Energy]]=""),"",ABS(1-Table1[[#This Row],[Gross E-Motor Energy]]/Table1[[#This Row],[Gross Energy]]))</f>
        <v>0.31538266351765465</v>
      </c>
      <c r="Z11" s="17"/>
      <c r="AA11" s="24" t="s">
        <v>36</v>
      </c>
      <c r="AB11" s="25" t="s">
        <v>37</v>
      </c>
    </row>
    <row r="12" spans="1:28" x14ac:dyDescent="0.3">
      <c r="A12" s="16" t="s">
        <v>9</v>
      </c>
      <c r="B12" s="5">
        <v>44238</v>
      </c>
      <c r="C12" s="6" t="s">
        <v>8</v>
      </c>
      <c r="D12" s="4">
        <v>20.98</v>
      </c>
      <c r="E12" s="4">
        <v>7.07</v>
      </c>
      <c r="F12" s="6">
        <v>222</v>
      </c>
      <c r="G12" s="4">
        <v>698</v>
      </c>
      <c r="H12" s="4">
        <v>323</v>
      </c>
      <c r="I12" s="4">
        <v>2.92</v>
      </c>
      <c r="J12" s="4">
        <v>3.14</v>
      </c>
      <c r="K12" s="4">
        <v>573.55999999999995</v>
      </c>
      <c r="L12" s="4">
        <v>50.67</v>
      </c>
      <c r="M12" s="4">
        <v>647.30999999999995</v>
      </c>
      <c r="N12" s="4">
        <v>449.44</v>
      </c>
      <c r="O12" s="19">
        <v>222.04</v>
      </c>
      <c r="P12" s="16">
        <v>230</v>
      </c>
      <c r="Q12" s="4">
        <v>8</v>
      </c>
      <c r="R12" s="17">
        <v>0.59</v>
      </c>
      <c r="S12" s="18">
        <f>Table1[[#This Row],[Complete]]*Table1[[#This Row],[Distance]]</f>
        <v>135.69999999999999</v>
      </c>
      <c r="T12" s="4">
        <v>518</v>
      </c>
      <c r="U12" s="4"/>
      <c r="V12" s="4"/>
      <c r="W12" s="4"/>
      <c r="X12" s="34">
        <f>Table1[[#This Row],[Gross E-Motor Energy]]*Table1[[#This Row],[Kilometers]]/Table1[[#This Row],[Distance]]</f>
        <v>499.98260869565217</v>
      </c>
      <c r="Y12" s="17">
        <f>IF(OR(Table1[[#This Row],[Distance]]="",Table1[[#This Row],[Gross E-Motor Energy]]=""),"",ABS(1-Table1[[#This Row],[Gross E-Motor Energy]]/Table1[[#This Row],[Gross Energy]]))</f>
        <v>0.25787965616045849</v>
      </c>
      <c r="Z12" s="17">
        <f>IF(OR(Table1[[#This Row],[Distance]]="",Table1[[#This Row],[Gross E-Motor Energy]]=""),"",ABS(1-Table1[[#This Row],[Weighted GW]]/Table1[[#This Row],[Gross Energy]]))</f>
        <v>0.28369253768531211</v>
      </c>
      <c r="AA12" s="4"/>
      <c r="AB12" s="19"/>
    </row>
    <row r="13" spans="1:28" x14ac:dyDescent="0.3">
      <c r="A13" s="16" t="s">
        <v>9</v>
      </c>
      <c r="B13" s="5">
        <v>44230</v>
      </c>
      <c r="C13" s="6" t="s">
        <v>11</v>
      </c>
      <c r="D13" s="4">
        <v>10.92</v>
      </c>
      <c r="E13" s="4">
        <v>4.3600000000000003</v>
      </c>
      <c r="F13" s="6">
        <v>127</v>
      </c>
      <c r="G13" s="4">
        <v>433</v>
      </c>
      <c r="H13" s="4"/>
      <c r="I13" s="4">
        <v>3.07</v>
      </c>
      <c r="J13" s="4">
        <v>3.41</v>
      </c>
      <c r="K13" s="4">
        <v>573.55999999999995</v>
      </c>
      <c r="L13" s="4">
        <v>43.14</v>
      </c>
      <c r="M13" s="4">
        <v>390.31</v>
      </c>
      <c r="N13" s="4">
        <v>296.7</v>
      </c>
      <c r="O13" s="19">
        <v>127.08</v>
      </c>
      <c r="P13" s="16">
        <v>120.51</v>
      </c>
      <c r="Q13" s="4">
        <v>7</v>
      </c>
      <c r="R13" s="17">
        <v>1</v>
      </c>
      <c r="S13" s="18">
        <f>Table1[[#This Row],[Complete]]*Table1[[#This Row],[Distance]]</f>
        <v>120.51</v>
      </c>
      <c r="T13" s="4">
        <v>360.35</v>
      </c>
      <c r="U13" s="4"/>
      <c r="V13" s="4"/>
      <c r="W13" s="4"/>
      <c r="X13" s="34">
        <f>Table1[[#This Row],[Gross E-Motor Energy]]*Table1[[#This Row],[Kilometers]]/Table1[[#This Row],[Distance]]</f>
        <v>379.75645174674304</v>
      </c>
      <c r="Y13" s="17">
        <f>IF(OR(Table1[[#This Row],[Distance]]="",Table1[[#This Row],[Gross E-Motor Energy]]=""),"",ABS(1-Table1[[#This Row],[Gross E-Motor Energy]]/Table1[[#This Row],[Gross Energy]]))</f>
        <v>0.16778290993071587</v>
      </c>
      <c r="Z13" s="17">
        <f>IF(OR(Table1[[#This Row],[Distance]]="",Table1[[#This Row],[Gross E-Motor Energy]]=""),"",ABS(1-Table1[[#This Row],[Weighted GW]]/Table1[[#This Row],[Gross Energy]]))</f>
        <v>0.1229643146726489</v>
      </c>
      <c r="AA13" s="4"/>
      <c r="AB13" s="19"/>
    </row>
    <row r="14" spans="1:28" x14ac:dyDescent="0.3">
      <c r="A14" s="16" t="s">
        <v>9</v>
      </c>
      <c r="B14" s="5">
        <v>44244</v>
      </c>
      <c r="C14" s="6" t="s">
        <v>12</v>
      </c>
      <c r="D14" s="4">
        <v>16.78</v>
      </c>
      <c r="E14" s="4">
        <v>4.41</v>
      </c>
      <c r="F14" s="6">
        <v>152</v>
      </c>
      <c r="G14" s="4">
        <v>371</v>
      </c>
      <c r="H14" s="4"/>
      <c r="I14" s="4">
        <v>2.23</v>
      </c>
      <c r="J14" s="4">
        <v>2.44</v>
      </c>
      <c r="K14" s="4">
        <v>573.55999999999995</v>
      </c>
      <c r="L14" s="4">
        <v>31.66</v>
      </c>
      <c r="M14" s="4">
        <v>340.27</v>
      </c>
      <c r="N14" s="4">
        <v>218.88</v>
      </c>
      <c r="O14" s="19">
        <v>152.52000000000001</v>
      </c>
      <c r="P14" s="16">
        <v>146.49</v>
      </c>
      <c r="Q14" s="4">
        <v>8</v>
      </c>
      <c r="R14" s="17">
        <v>1</v>
      </c>
      <c r="S14" s="18">
        <f>Table1[[#This Row],[Complete]]*Table1[[#This Row],[Distance]]</f>
        <v>146.49</v>
      </c>
      <c r="T14" s="4">
        <v>359.66</v>
      </c>
      <c r="U14" s="4"/>
      <c r="V14" s="4"/>
      <c r="W14" s="4"/>
      <c r="X14" s="34">
        <f>Table1[[#This Row],[Gross E-Motor Energy]]*Table1[[#This Row],[Kilometers]]/Table1[[#This Row],[Distance]]</f>
        <v>373.18806744487682</v>
      </c>
      <c r="Y14" s="17">
        <f>IF(OR(Table1[[#This Row],[Distance]]="",Table1[[#This Row],[Gross E-Motor Energy]]=""),"",ABS(1-Table1[[#This Row],[Gross E-Motor Energy]]/Table1[[#This Row],[Gross Energy]]))</f>
        <v>3.0566037735848983E-2</v>
      </c>
      <c r="Z14" s="17">
        <f>IF(OR(Table1[[#This Row],[Distance]]="",Table1[[#This Row],[Gross E-Motor Energy]]=""),"",ABS(1-Table1[[#This Row],[Weighted GW]]/Table1[[#This Row],[Gross Energy]]))</f>
        <v>5.8977559161099702E-3</v>
      </c>
      <c r="AA14" s="24" t="s">
        <v>47</v>
      </c>
      <c r="AB14" s="19" t="s">
        <v>42</v>
      </c>
    </row>
    <row r="15" spans="1:28" x14ac:dyDescent="0.3">
      <c r="A15" s="16" t="s">
        <v>9</v>
      </c>
      <c r="B15" s="5">
        <v>44335</v>
      </c>
      <c r="C15" s="4" t="s">
        <v>18</v>
      </c>
      <c r="D15" s="4">
        <v>15.13</v>
      </c>
      <c r="E15" s="4">
        <v>5.36</v>
      </c>
      <c r="F15" s="4">
        <v>162</v>
      </c>
      <c r="G15" s="4">
        <v>306</v>
      </c>
      <c r="H15" s="4"/>
      <c r="I15" s="4">
        <v>1.57</v>
      </c>
      <c r="J15" s="4">
        <v>1.95</v>
      </c>
      <c r="K15" s="4">
        <v>573.55999999999995</v>
      </c>
      <c r="L15" s="4">
        <v>60.52</v>
      </c>
      <c r="M15" s="4">
        <v>256.42</v>
      </c>
      <c r="N15" s="4">
        <v>325.61</v>
      </c>
      <c r="O15" s="19">
        <v>162.91999999999999</v>
      </c>
      <c r="P15" s="16">
        <v>162.94999999999999</v>
      </c>
      <c r="Q15" s="4">
        <v>15</v>
      </c>
      <c r="R15" s="17">
        <v>1</v>
      </c>
      <c r="S15" s="18">
        <f>Table1[[#This Row],[Complete]]*Table1[[#This Row],[Distance]]</f>
        <v>162.94999999999999</v>
      </c>
      <c r="T15" s="4">
        <v>431.94</v>
      </c>
      <c r="U15" s="4"/>
      <c r="V15" s="4"/>
      <c r="W15" s="4"/>
      <c r="X15" s="34">
        <f>Table1[[#This Row],[Gross E-Motor Energy]]*Table1[[#This Row],[Kilometers]]/Table1[[#This Row],[Distance]]</f>
        <v>429.42178582387237</v>
      </c>
      <c r="Y15" s="17">
        <f>IF(OR(Table1[[#This Row],[Distance]]="",Table1[[#This Row],[Gross E-Motor Energy]]=""),"",ABS(1-Table1[[#This Row],[Gross E-Motor Energy]]/Table1[[#This Row],[Gross Energy]]))</f>
        <v>0.41156862745098044</v>
      </c>
      <c r="Z15" s="17">
        <f>IF(OR(Table1[[#This Row],[Distance]]="",Table1[[#This Row],[Gross E-Motor Energy]]=""),"",ABS(1-Table1[[#This Row],[Weighted GW]]/Table1[[#This Row],[Gross Energy]]))</f>
        <v>0.40333916935906</v>
      </c>
      <c r="AA15" s="4" t="s">
        <v>44</v>
      </c>
      <c r="AB15" s="19"/>
    </row>
    <row r="16" spans="1:28" x14ac:dyDescent="0.3">
      <c r="A16" s="16" t="s">
        <v>9</v>
      </c>
      <c r="B16" s="5">
        <v>44384</v>
      </c>
      <c r="C16" s="4" t="s">
        <v>23</v>
      </c>
      <c r="D16" s="4">
        <v>14.53</v>
      </c>
      <c r="E16" s="4">
        <v>5.61</v>
      </c>
      <c r="F16" s="4">
        <v>161</v>
      </c>
      <c r="G16" s="4">
        <v>271</v>
      </c>
      <c r="H16" s="4"/>
      <c r="I16" s="4">
        <v>1.23</v>
      </c>
      <c r="J16" s="4">
        <v>1.68</v>
      </c>
      <c r="K16" s="4">
        <v>573.55999999999995</v>
      </c>
      <c r="L16" s="4">
        <v>72.69</v>
      </c>
      <c r="M16" s="4">
        <v>198.65</v>
      </c>
      <c r="N16" s="4">
        <v>282.14999999999998</v>
      </c>
      <c r="O16" s="19">
        <v>161.22</v>
      </c>
      <c r="P16" s="16">
        <v>42.28</v>
      </c>
      <c r="Q16" s="4">
        <v>12</v>
      </c>
      <c r="R16" s="17">
        <v>1</v>
      </c>
      <c r="S16" s="18">
        <f>Table1[[#This Row],[Complete]]*Table1[[#This Row],[Distance]]</f>
        <v>42.28</v>
      </c>
      <c r="T16" s="4">
        <v>202.35</v>
      </c>
      <c r="U16" s="4"/>
      <c r="V16" s="4"/>
      <c r="W16" s="4"/>
      <c r="X16" s="34">
        <f>Table1[[#This Row],[Gross E-Motor Energy]]*Table1[[#This Row],[Kilometers]]/Table1[[#This Row],[Distance]]</f>
        <v>770.53807947019857</v>
      </c>
      <c r="Y16" s="17">
        <f>IF(OR(Table1[[#This Row],[Distance]]="",Table1[[#This Row],[Gross E-Motor Energy]]=""),"",ABS(1-Table1[[#This Row],[Gross E-Motor Energy]]/Table1[[#This Row],[Gross Energy]]))</f>
        <v>0.25332103321033217</v>
      </c>
      <c r="Z16" s="17"/>
      <c r="AA16" s="4" t="s">
        <v>48</v>
      </c>
      <c r="AB16" s="19"/>
    </row>
    <row r="17" spans="1:28" x14ac:dyDescent="0.3">
      <c r="A17" s="16" t="s">
        <v>9</v>
      </c>
      <c r="B17" s="5">
        <v>44376</v>
      </c>
      <c r="C17" s="4" t="s">
        <v>24</v>
      </c>
      <c r="D17" s="4">
        <v>11.75</v>
      </c>
      <c r="E17" s="4">
        <v>3.97</v>
      </c>
      <c r="F17" s="4">
        <v>112.57</v>
      </c>
      <c r="G17" s="4">
        <f>139+Table1[[#This Row],[HVAC]]</f>
        <v>224.3</v>
      </c>
      <c r="H17" s="4">
        <v>85.3</v>
      </c>
      <c r="I17" s="4">
        <v>1.65</v>
      </c>
      <c r="J17" s="4">
        <v>1.97</v>
      </c>
      <c r="K17" s="4">
        <v>573.55999999999995</v>
      </c>
      <c r="L17" s="4">
        <v>36.590000000000003</v>
      </c>
      <c r="M17" s="4">
        <v>185.2</v>
      </c>
      <c r="N17" s="4">
        <v>261.02</v>
      </c>
      <c r="O17" s="19">
        <v>112.57</v>
      </c>
      <c r="P17" s="16">
        <v>60.7</v>
      </c>
      <c r="Q17" s="4">
        <v>12</v>
      </c>
      <c r="R17" s="17">
        <v>1</v>
      </c>
      <c r="S17" s="18">
        <f>Table1[[#This Row],[Complete]]*Table1[[#This Row],[Distance]]</f>
        <v>60.7</v>
      </c>
      <c r="T17" s="4">
        <v>319.97000000000003</v>
      </c>
      <c r="U17" s="4"/>
      <c r="V17" s="4"/>
      <c r="W17" s="4"/>
      <c r="X17" s="34">
        <f>Table1[[#This Row],[Gross E-Motor Energy]]*Table1[[#This Row],[Kilometers]]/Table1[[#This Row],[Distance]]</f>
        <v>593.39411696869854</v>
      </c>
      <c r="Y17" s="17">
        <f>IF(OR(Table1[[#This Row],[Distance]]="",Table1[[#This Row],[Gross E-Motor Energy]]=""),"",ABS(1-Table1[[#This Row],[Gross E-Motor Energy]]/Table1[[#This Row],[Gross Energy]]))</f>
        <v>0.42652697280427998</v>
      </c>
      <c r="Z17" s="17"/>
      <c r="AA17" s="4" t="s">
        <v>48</v>
      </c>
      <c r="AB17" s="19"/>
    </row>
    <row r="18" spans="1:28" x14ac:dyDescent="0.3">
      <c r="A18" s="16" t="s">
        <v>10</v>
      </c>
      <c r="B18" s="5">
        <v>44238</v>
      </c>
      <c r="C18" s="6" t="s">
        <v>8</v>
      </c>
      <c r="D18" s="4">
        <v>21.46</v>
      </c>
      <c r="E18" s="4">
        <v>6.89</v>
      </c>
      <c r="F18" s="6">
        <v>182</v>
      </c>
      <c r="G18" s="4">
        <v>639</v>
      </c>
      <c r="H18" s="4">
        <v>215</v>
      </c>
      <c r="I18" s="4">
        <v>3.39</v>
      </c>
      <c r="J18" s="4">
        <v>3.52</v>
      </c>
      <c r="K18" s="4">
        <v>573.55999999999995</v>
      </c>
      <c r="L18" s="4">
        <v>23.75</v>
      </c>
      <c r="M18" s="4">
        <v>615.41</v>
      </c>
      <c r="N18" s="4">
        <v>462.96</v>
      </c>
      <c r="O18" s="19">
        <v>181.67</v>
      </c>
      <c r="P18" s="16">
        <v>162.13999999999999</v>
      </c>
      <c r="Q18" s="4">
        <v>8</v>
      </c>
      <c r="R18" s="17">
        <v>0.93</v>
      </c>
      <c r="S18" s="18">
        <f>Table1[[#This Row],[Complete]]*Table1[[#This Row],[Distance]]</f>
        <v>150.7902</v>
      </c>
      <c r="T18" s="4">
        <v>514.1</v>
      </c>
      <c r="U18" s="4"/>
      <c r="V18" s="4"/>
      <c r="W18" s="4"/>
      <c r="X18" s="34">
        <f>Table1[[#This Row],[Gross E-Motor Energy]]*Table1[[#This Row],[Kilometers]]/Table1[[#This Row],[Distance]]</f>
        <v>577.07043295917117</v>
      </c>
      <c r="Y18" s="17">
        <f>IF(OR(Table1[[#This Row],[Distance]]="",Table1[[#This Row],[Gross E-Motor Energy]]=""),"",ABS(1-Table1[[#This Row],[Gross E-Motor Energy]]/Table1[[#This Row],[Gross Energy]]))</f>
        <v>0.19546165884194044</v>
      </c>
      <c r="Z18" s="17">
        <f>IF(OR(Table1[[#This Row],[Distance]]="",Table1[[#This Row],[Gross E-Motor Energy]]=""),"",ABS(1-Table1[[#This Row],[Weighted GW]]/Table1[[#This Row],[Gross Energy]]))</f>
        <v>9.6916380345585029E-2</v>
      </c>
      <c r="AA18" s="4"/>
      <c r="AB18" s="19"/>
    </row>
    <row r="19" spans="1:28" x14ac:dyDescent="0.3">
      <c r="A19" s="16" t="s">
        <v>10</v>
      </c>
      <c r="B19" s="5">
        <v>44253</v>
      </c>
      <c r="C19" s="6" t="s">
        <v>13</v>
      </c>
      <c r="D19" s="4">
        <v>8.69</v>
      </c>
      <c r="E19" s="4">
        <v>1.54</v>
      </c>
      <c r="F19" s="6">
        <v>43</v>
      </c>
      <c r="G19" s="4">
        <v>104</v>
      </c>
      <c r="H19" s="4"/>
      <c r="I19" s="4">
        <v>2.2200000000000002</v>
      </c>
      <c r="J19" s="4">
        <v>2.42</v>
      </c>
      <c r="K19" s="4">
        <v>573.55999999999995</v>
      </c>
      <c r="L19" s="4">
        <v>8.66</v>
      </c>
      <c r="M19" s="4">
        <v>95.73</v>
      </c>
      <c r="N19" s="4">
        <v>64.2</v>
      </c>
      <c r="O19" s="19">
        <v>43.19</v>
      </c>
      <c r="P19" s="16">
        <v>40.46</v>
      </c>
      <c r="Q19" s="4">
        <v>2</v>
      </c>
      <c r="R19" s="17">
        <v>1</v>
      </c>
      <c r="S19" s="18">
        <f>Table1[[#This Row],[Complete]]*Table1[[#This Row],[Distance]]</f>
        <v>40.46</v>
      </c>
      <c r="T19" s="4">
        <v>88.7</v>
      </c>
      <c r="U19" s="4"/>
      <c r="V19" s="4"/>
      <c r="W19" s="4"/>
      <c r="X19" s="34">
        <f>Table1[[#This Row],[Gross E-Motor Energy]]*Table1[[#This Row],[Kilometers]]/Table1[[#This Row],[Distance]]</f>
        <v>94.268413247651992</v>
      </c>
      <c r="Y19" s="17">
        <f>IF(OR(Table1[[#This Row],[Distance]]="",Table1[[#This Row],[Gross E-Motor Energy]]=""),"",ABS(1-Table1[[#This Row],[Gross E-Motor Energy]]/Table1[[#This Row],[Gross Energy]]))</f>
        <v>0.14711538461538454</v>
      </c>
      <c r="Z19" s="17">
        <f>IF(OR(Table1[[#This Row],[Distance]]="",Table1[[#This Row],[Gross E-Motor Energy]]=""),"",ABS(1-Table1[[#This Row],[Weighted GW]]/Table1[[#This Row],[Gross Energy]]))</f>
        <v>9.3572949541807726E-2</v>
      </c>
      <c r="AA19" s="4"/>
      <c r="AB19" s="19"/>
    </row>
    <row r="20" spans="1:28" x14ac:dyDescent="0.3">
      <c r="A20" s="16" t="s">
        <v>10</v>
      </c>
      <c r="B20" s="5">
        <v>44284</v>
      </c>
      <c r="C20" s="6" t="s">
        <v>15</v>
      </c>
      <c r="D20" s="4">
        <v>7.5</v>
      </c>
      <c r="E20" s="4">
        <v>4.1399999999999997</v>
      </c>
      <c r="F20" s="4">
        <v>152</v>
      </c>
      <c r="G20" s="4">
        <v>360</v>
      </c>
      <c r="H20" s="4"/>
      <c r="I20" s="4">
        <v>2.11</v>
      </c>
      <c r="J20" s="4">
        <v>2.37</v>
      </c>
      <c r="K20" s="4">
        <v>573.55999999999995</v>
      </c>
      <c r="L20" s="4">
        <v>38.58</v>
      </c>
      <c r="M20" s="4">
        <v>322.3</v>
      </c>
      <c r="N20" s="4">
        <v>198.09</v>
      </c>
      <c r="O20" s="19">
        <v>152.49</v>
      </c>
      <c r="P20" s="16">
        <v>149.77000000000001</v>
      </c>
      <c r="Q20" s="4">
        <v>7</v>
      </c>
      <c r="R20" s="17">
        <v>1</v>
      </c>
      <c r="S20" s="18">
        <f>Table1[[#This Row],[Complete]]*Table1[[#This Row],[Distance]]</f>
        <v>149.77000000000001</v>
      </c>
      <c r="T20" s="4">
        <v>327.35000000000002</v>
      </c>
      <c r="U20" s="4"/>
      <c r="V20" s="4"/>
      <c r="W20" s="4"/>
      <c r="X20" s="34">
        <f>Table1[[#This Row],[Gross E-Motor Energy]]*Table1[[#This Row],[Kilometers]]/Table1[[#This Row],[Distance]]</f>
        <v>332.22407691794086</v>
      </c>
      <c r="Y20" s="17">
        <f>IF(OR(Table1[[#This Row],[Distance]]="",Table1[[#This Row],[Gross E-Motor Energy]]=""),"",ABS(1-Table1[[#This Row],[Gross E-Motor Energy]]/Table1[[#This Row],[Gross Energy]]))</f>
        <v>9.0694444444444411E-2</v>
      </c>
      <c r="Z20" s="17">
        <f>IF(OR(Table1[[#This Row],[Distance]]="",Table1[[#This Row],[Gross E-Motor Energy]]=""),"",ABS(1-Table1[[#This Row],[Weighted GW]]/Table1[[#This Row],[Gross Energy]]))</f>
        <v>7.7155341894608709E-2</v>
      </c>
      <c r="AA20" s="4" t="s">
        <v>40</v>
      </c>
      <c r="AB20" s="19"/>
    </row>
    <row r="21" spans="1:28" x14ac:dyDescent="0.3">
      <c r="A21" s="16" t="s">
        <v>10</v>
      </c>
      <c r="B21" s="5">
        <v>44335</v>
      </c>
      <c r="C21" s="4" t="s">
        <v>18</v>
      </c>
      <c r="D21" s="4">
        <v>19.559999999999999</v>
      </c>
      <c r="E21" s="4">
        <v>6.06</v>
      </c>
      <c r="F21" s="4">
        <v>121</v>
      </c>
      <c r="G21" s="4">
        <v>371</v>
      </c>
      <c r="H21" s="4"/>
      <c r="I21" s="4">
        <v>1.37</v>
      </c>
      <c r="J21" s="4">
        <v>1.69</v>
      </c>
      <c r="K21" s="4">
        <v>573.55999999999995</v>
      </c>
      <c r="L21" s="4">
        <v>57</v>
      </c>
      <c r="M21" s="4">
        <v>248.72</v>
      </c>
      <c r="N21" s="4">
        <v>313.99</v>
      </c>
      <c r="O21" s="19">
        <v>181.15</v>
      </c>
      <c r="P21" s="16">
        <v>144.34</v>
      </c>
      <c r="Q21" s="4">
        <v>8</v>
      </c>
      <c r="R21" s="17">
        <v>1</v>
      </c>
      <c r="S21" s="18">
        <f>Table1[[#This Row],[Complete]]*Table1[[#This Row],[Distance]]</f>
        <v>144.34</v>
      </c>
      <c r="T21" s="4">
        <v>327.22000000000003</v>
      </c>
      <c r="U21" s="4"/>
      <c r="V21" s="4"/>
      <c r="W21" s="4"/>
      <c r="X21" s="34">
        <f>Table1[[#This Row],[Gross E-Motor Energy]]*Table1[[#This Row],[Kilometers]]/Table1[[#This Row],[Distance]]</f>
        <v>274.30802272412359</v>
      </c>
      <c r="Y21" s="17">
        <f>IF(OR(Table1[[#This Row],[Distance]]="",Table1[[#This Row],[Gross E-Motor Energy]]=""),"",ABS(1-Table1[[#This Row],[Gross E-Motor Energy]]/Table1[[#This Row],[Gross Energy]]))</f>
        <v>0.11800539083557948</v>
      </c>
      <c r="Z21" s="17">
        <f>IF(OR(Table1[[#This Row],[Distance]]="",Table1[[#This Row],[Gross E-Motor Energy]]=""),"",ABS(1-Table1[[#This Row],[Weighted GW]]/Table1[[#This Row],[Gross Energy]]))</f>
        <v>0.26062527567621674</v>
      </c>
      <c r="AA21" s="4" t="s">
        <v>41</v>
      </c>
      <c r="AB21" s="19"/>
    </row>
    <row r="22" spans="1:28" x14ac:dyDescent="0.3">
      <c r="A22" s="16" t="s">
        <v>10</v>
      </c>
      <c r="B22" s="5">
        <v>44456</v>
      </c>
      <c r="C22" s="4" t="s">
        <v>20</v>
      </c>
      <c r="D22" s="4">
        <v>17.100000000000001</v>
      </c>
      <c r="E22" s="4">
        <v>7.36</v>
      </c>
      <c r="F22" s="4">
        <v>223</v>
      </c>
      <c r="G22" s="4">
        <v>358</v>
      </c>
      <c r="H22" s="4"/>
      <c r="I22" s="4">
        <v>1.1599999999999999</v>
      </c>
      <c r="J22" s="4">
        <v>1.61</v>
      </c>
      <c r="K22" s="4">
        <v>573.55999999999995</v>
      </c>
      <c r="L22" s="4">
        <v>99.01</v>
      </c>
      <c r="M22" s="4">
        <v>259.64</v>
      </c>
      <c r="N22" s="4">
        <v>362.72</v>
      </c>
      <c r="O22" s="19">
        <v>223.23</v>
      </c>
      <c r="P22" s="16">
        <v>227.27</v>
      </c>
      <c r="Q22" s="4">
        <v>17</v>
      </c>
      <c r="R22" s="17">
        <v>1</v>
      </c>
      <c r="S22" s="18">
        <f>Table1[[#This Row],[Complete]]*Table1[[#This Row],[Distance]]</f>
        <v>227.27</v>
      </c>
      <c r="T22" s="4">
        <v>530.36</v>
      </c>
      <c r="U22" s="4"/>
      <c r="V22" s="4"/>
      <c r="W22" s="4"/>
      <c r="X22" s="34">
        <f>Table1[[#This Row],[Gross E-Motor Energy]]*Table1[[#This Row],[Kilometers]]/Table1[[#This Row],[Distance]]</f>
        <v>520.39547674572088</v>
      </c>
      <c r="Y22" s="17">
        <f>IF(OR(Table1[[#This Row],[Distance]]="",Table1[[#This Row],[Gross E-Motor Energy]]=""),"",ABS(1-Table1[[#This Row],[Gross E-Motor Energy]]/Table1[[#This Row],[Gross Energy]]))</f>
        <v>0.48145251396648048</v>
      </c>
      <c r="Z22" s="17">
        <f>IF(OR(Table1[[#This Row],[Distance]]="",Table1[[#This Row],[Gross E-Motor Energy]]=""),"",ABS(1-Table1[[#This Row],[Weighted GW]]/Table1[[#This Row],[Gross Energy]]))</f>
        <v>0.45361865012771196</v>
      </c>
      <c r="AA22" s="4" t="s">
        <v>44</v>
      </c>
      <c r="AB22" s="19"/>
    </row>
    <row r="23" spans="1:28" x14ac:dyDescent="0.3">
      <c r="A23" s="16" t="s">
        <v>10</v>
      </c>
      <c r="B23" s="5">
        <v>44307</v>
      </c>
      <c r="C23" s="4" t="s">
        <v>21</v>
      </c>
      <c r="D23" s="4">
        <v>18.260000000000002</v>
      </c>
      <c r="E23" s="4">
        <v>7.42</v>
      </c>
      <c r="F23" s="4">
        <v>224</v>
      </c>
      <c r="G23" s="4">
        <v>425</v>
      </c>
      <c r="H23" s="4"/>
      <c r="I23" s="4">
        <v>1.48</v>
      </c>
      <c r="J23" s="4">
        <v>1.81</v>
      </c>
      <c r="K23" s="4">
        <v>573.55999999999995</v>
      </c>
      <c r="L23" s="4">
        <v>13.79</v>
      </c>
      <c r="M23" s="4">
        <v>62.65</v>
      </c>
      <c r="N23" s="4">
        <v>43.9</v>
      </c>
      <c r="O23" s="19">
        <v>42.29</v>
      </c>
      <c r="P23" s="16">
        <v>40.72</v>
      </c>
      <c r="Q23" s="4">
        <v>2</v>
      </c>
      <c r="R23" s="17">
        <v>1</v>
      </c>
      <c r="S23" s="18">
        <f>Table1[[#This Row],[Complete]]*Table1[[#This Row],[Distance]]</f>
        <v>40.72</v>
      </c>
      <c r="T23" s="4">
        <v>67</v>
      </c>
      <c r="U23" s="4"/>
      <c r="V23" s="4"/>
      <c r="W23" s="4"/>
      <c r="X23" s="34">
        <f>Table1[[#This Row],[Gross E-Motor Energy]]*Table1[[#This Row],[Kilometers]]/Table1[[#This Row],[Distance]]</f>
        <v>368.56581532416504</v>
      </c>
      <c r="Y23" s="17">
        <f>IF(OR(Table1[[#This Row],[Distance]]="",Table1[[#This Row],[Gross E-Motor Energy]]=""),"",ABS(1-Table1[[#This Row],[Gross E-Motor Energy]]/Table1[[#This Row],[Gross Energy]]))</f>
        <v>0.84235294117647053</v>
      </c>
      <c r="Z23" s="17">
        <f>IF(OR(Table1[[#This Row],[Distance]]="",Table1[[#This Row],[Gross E-Motor Energy]]=""),"",ABS(1-Table1[[#This Row],[Weighted GW]]/Table1[[#This Row],[Gross Energy]]))</f>
        <v>0.13278631688431752</v>
      </c>
      <c r="AA23" s="4"/>
      <c r="AB23" s="19"/>
    </row>
    <row r="24" spans="1:28" x14ac:dyDescent="0.3">
      <c r="A24" s="16" t="s">
        <v>16</v>
      </c>
      <c r="B24" s="5">
        <v>44284</v>
      </c>
      <c r="C24" s="6" t="s">
        <v>15</v>
      </c>
      <c r="D24" s="4">
        <v>15.56</v>
      </c>
      <c r="E24" s="4">
        <v>6.05</v>
      </c>
      <c r="F24" s="4">
        <v>181</v>
      </c>
      <c r="G24" s="4">
        <v>309</v>
      </c>
      <c r="H24" s="4"/>
      <c r="I24" s="4">
        <v>1.43</v>
      </c>
      <c r="J24" s="4">
        <v>1.71</v>
      </c>
      <c r="K24" s="4">
        <v>573.55999999999995</v>
      </c>
      <c r="L24" s="4">
        <v>50.34</v>
      </c>
      <c r="M24" s="4">
        <v>258.97000000000003</v>
      </c>
      <c r="N24" s="4">
        <v>126.36</v>
      </c>
      <c r="O24" s="19">
        <v>181.06</v>
      </c>
      <c r="P24" s="16">
        <v>183.54</v>
      </c>
      <c r="Q24" s="4">
        <v>8</v>
      </c>
      <c r="R24" s="17">
        <v>1</v>
      </c>
      <c r="S24" s="18">
        <f>Table1[[#This Row],[Complete]]*Table1[[#This Row],[Distance]]</f>
        <v>183.54</v>
      </c>
      <c r="T24" s="4">
        <v>368.06</v>
      </c>
      <c r="U24" s="4"/>
      <c r="V24" s="4"/>
      <c r="W24" s="4"/>
      <c r="X24" s="34">
        <f>Table1[[#This Row],[Gross E-Motor Energy]]*Table1[[#This Row],[Kilometers]]/Table1[[#This Row],[Distance]]</f>
        <v>362.96643783371474</v>
      </c>
      <c r="Y24" s="17">
        <f>IF(OR(Table1[[#This Row],[Distance]]="",Table1[[#This Row],[Gross E-Motor Energy]]=""),"",ABS(1-Table1[[#This Row],[Gross E-Motor Energy]]/Table1[[#This Row],[Gross Energy]]))</f>
        <v>0.19113268608414247</v>
      </c>
      <c r="Z24" s="17">
        <f>IF(OR(Table1[[#This Row],[Distance]]="",Table1[[#This Row],[Gross E-Motor Energy]]=""),"",ABS(1-Table1[[#This Row],[Weighted GW]]/Table1[[#This Row],[Gross Energy]]))</f>
        <v>0.1746486661285267</v>
      </c>
      <c r="AA24" s="4"/>
      <c r="AB24" s="19"/>
    </row>
    <row r="25" spans="1:28" ht="15" thickBot="1" x14ac:dyDescent="0.35">
      <c r="A25" s="26" t="s">
        <v>26</v>
      </c>
      <c r="B25" s="31">
        <v>44489</v>
      </c>
      <c r="C25" s="27" t="s">
        <v>20</v>
      </c>
      <c r="D25" s="27">
        <v>23.98</v>
      </c>
      <c r="E25" s="27">
        <v>17.21</v>
      </c>
      <c r="F25" s="27">
        <v>358.48</v>
      </c>
      <c r="G25" s="27">
        <v>668</v>
      </c>
      <c r="H25" s="27"/>
      <c r="I25" s="27">
        <v>1.22</v>
      </c>
      <c r="J25" s="27">
        <v>1.86</v>
      </c>
      <c r="K25" s="4">
        <v>573.55999999999995</v>
      </c>
      <c r="L25" s="27">
        <v>158.66999999999999</v>
      </c>
      <c r="M25" s="27">
        <v>436.86</v>
      </c>
      <c r="N25" s="27">
        <v>919.76</v>
      </c>
      <c r="O25" s="30">
        <v>358.48</v>
      </c>
      <c r="P25" s="26">
        <v>370.91</v>
      </c>
      <c r="Q25" s="27">
        <v>19</v>
      </c>
      <c r="R25" s="28">
        <v>0.77</v>
      </c>
      <c r="S25" s="29">
        <f>Table1[[#This Row],[Complete]]*Table1[[#This Row],[Distance]]</f>
        <v>285.60070000000002</v>
      </c>
      <c r="T25" s="27">
        <v>546.11</v>
      </c>
      <c r="U25" s="27"/>
      <c r="V25" s="27"/>
      <c r="W25" s="27"/>
      <c r="X25" s="36">
        <f>Table1[[#This Row],[Gross E-Motor Energy]]*Table1[[#This Row],[Kilometers]]/Table1[[#This Row],[Distance]]</f>
        <v>527.80866733169773</v>
      </c>
      <c r="Y25" s="28">
        <f>IF(OR(Table1[[#This Row],[Distance]]="",Table1[[#This Row],[Gross E-Motor Energy]]=""),"",ABS(1-Table1[[#This Row],[Gross E-Motor Energy]]/Table1[[#This Row],[Gross Energy]]))</f>
        <v>0.18247005988023945</v>
      </c>
      <c r="Z25" s="28">
        <f>IF(OR(Table1[[#This Row],[Distance]]="",Table1[[#This Row],[Gross E-Motor Energy]]=""),"",ABS(1-Table1[[#This Row],[Weighted GW]]/Table1[[#This Row],[Gross Energy]]))</f>
        <v>0.20986726447350634</v>
      </c>
      <c r="AA25" s="27"/>
      <c r="AB25" s="30"/>
    </row>
    <row r="26" spans="1:28" x14ac:dyDescent="0.3">
      <c r="B26" s="1"/>
    </row>
    <row r="27" spans="1:28" x14ac:dyDescent="0.3">
      <c r="B27" s="1"/>
      <c r="R27" t="s">
        <v>51</v>
      </c>
      <c r="S27" s="2">
        <f>AVERAGE(Table1[% Difference])</f>
        <v>0.23552232271188345</v>
      </c>
      <c r="T27" s="9">
        <f>AVERAGE(Table1[% Diff Weighted])</f>
        <v>0.17597412936349072</v>
      </c>
      <c r="U27" s="9"/>
      <c r="V27" s="9"/>
      <c r="W27" s="9"/>
    </row>
    <row r="28" spans="1:28" x14ac:dyDescent="0.3">
      <c r="B28" s="1"/>
      <c r="R28" t="s">
        <v>49</v>
      </c>
      <c r="S28" s="2">
        <f>TRIMMEAN(Table1[% Difference],0.1)</f>
        <v>0.21612929008772888</v>
      </c>
      <c r="T28" s="9">
        <f>TRIMMEAN(Table1[% Diff Weighted],0.1)</f>
        <v>0.17597412936349072</v>
      </c>
      <c r="U28" s="9"/>
      <c r="V28" s="9"/>
      <c r="W28" s="9"/>
    </row>
    <row r="29" spans="1:28" x14ac:dyDescent="0.3">
      <c r="B29" s="1"/>
      <c r="R29" t="s">
        <v>50</v>
      </c>
      <c r="S29" s="2">
        <f>TRIMMEAN(Table1[% Difference],0.05)</f>
        <v>0.23552232271188345</v>
      </c>
      <c r="T29" s="9">
        <f>TRIMMEAN(Table1[% Diff Weighted],0.05)</f>
        <v>0.17597412936349072</v>
      </c>
      <c r="U29" s="9"/>
      <c r="V29" s="9"/>
      <c r="W29" s="9"/>
    </row>
    <row r="30" spans="1:28" x14ac:dyDescent="0.3">
      <c r="B30" s="1"/>
    </row>
  </sheetData>
  <phoneticPr fontId="2" type="noConversion"/>
  <conditionalFormatting sqref="Y3:Z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05D3-A47F-43C8-9F91-71B3BBECCC92}">
  <dimension ref="A1:T157"/>
  <sheetViews>
    <sheetView tabSelected="1" topLeftCell="C1" workbookViewId="0">
      <selection activeCell="F1" sqref="F1:F24"/>
    </sheetView>
  </sheetViews>
  <sheetFormatPr defaultRowHeight="14.4" x14ac:dyDescent="0.3"/>
  <cols>
    <col min="2" max="2" width="21.21875" customWidth="1"/>
    <col min="3" max="3" width="18.5546875" bestFit="1" customWidth="1"/>
    <col min="4" max="4" width="20.44140625" bestFit="1" customWidth="1"/>
    <col min="5" max="5" width="19.5546875" bestFit="1" customWidth="1"/>
    <col min="6" max="6" width="10.44140625" bestFit="1" customWidth="1"/>
    <col min="7" max="7" width="23" bestFit="1" customWidth="1"/>
    <col min="8" max="8" width="24.5546875" bestFit="1" customWidth="1"/>
    <col min="9" max="9" width="14.88671875" bestFit="1" customWidth="1"/>
    <col min="10" max="10" width="14" bestFit="1" customWidth="1"/>
    <col min="13" max="13" width="20.44140625" bestFit="1" customWidth="1"/>
    <col min="14" max="14" width="16.77734375" bestFit="1" customWidth="1"/>
    <col min="15" max="15" width="22.21875" customWidth="1"/>
    <col min="16" max="16" width="19.33203125" bestFit="1" customWidth="1"/>
  </cols>
  <sheetData>
    <row r="1" spans="1:20" x14ac:dyDescent="0.3">
      <c r="A1" t="s">
        <v>55</v>
      </c>
      <c r="B1" t="s">
        <v>1</v>
      </c>
      <c r="C1" t="s">
        <v>52</v>
      </c>
      <c r="D1" t="s">
        <v>54</v>
      </c>
      <c r="E1" t="s">
        <v>53</v>
      </c>
      <c r="F1" t="s">
        <v>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4</v>
      </c>
      <c r="S1" t="s">
        <v>68</v>
      </c>
      <c r="T1" t="s">
        <v>69</v>
      </c>
    </row>
    <row r="2" spans="1:20" x14ac:dyDescent="0.3">
      <c r="A2" t="s">
        <v>14</v>
      </c>
      <c r="B2" s="10">
        <v>44253</v>
      </c>
      <c r="C2" t="s">
        <v>56</v>
      </c>
      <c r="D2">
        <v>4227.4799999999996</v>
      </c>
      <c r="E2">
        <v>4289.95</v>
      </c>
      <c r="F2">
        <v>100.53</v>
      </c>
      <c r="G2">
        <v>2.33</v>
      </c>
      <c r="H2">
        <v>2.57</v>
      </c>
      <c r="I2">
        <v>71.3</v>
      </c>
      <c r="J2">
        <v>100</v>
      </c>
      <c r="K2">
        <v>-8.1</v>
      </c>
      <c r="L2">
        <v>-9</v>
      </c>
      <c r="M2">
        <v>406.67</v>
      </c>
      <c r="N2">
        <v>24.25</v>
      </c>
      <c r="O2">
        <v>234</v>
      </c>
      <c r="P2">
        <v>148.87</v>
      </c>
      <c r="Q2">
        <v>5.22</v>
      </c>
      <c r="R2">
        <v>2.65</v>
      </c>
      <c r="S2">
        <v>2.0299999999999998</v>
      </c>
      <c r="T2">
        <v>9.9</v>
      </c>
    </row>
    <row r="3" spans="1:20" x14ac:dyDescent="0.3">
      <c r="A3" t="s">
        <v>14</v>
      </c>
      <c r="B3" s="10">
        <v>44377</v>
      </c>
      <c r="C3" t="s">
        <v>56</v>
      </c>
      <c r="D3">
        <v>10825.7</v>
      </c>
      <c r="E3">
        <v>10948.4</v>
      </c>
      <c r="F3">
        <v>197.46</v>
      </c>
      <c r="G3">
        <v>1.4</v>
      </c>
      <c r="H3">
        <v>1.69</v>
      </c>
      <c r="I3">
        <v>61.9</v>
      </c>
      <c r="J3">
        <v>53.1</v>
      </c>
      <c r="K3">
        <v>35.1</v>
      </c>
      <c r="L3">
        <v>30</v>
      </c>
      <c r="M3">
        <v>236.28</v>
      </c>
      <c r="N3">
        <v>56.75</v>
      </c>
      <c r="O3">
        <v>277.20999999999998</v>
      </c>
      <c r="P3">
        <v>333.96</v>
      </c>
      <c r="Q3">
        <v>8.77</v>
      </c>
      <c r="R3">
        <v>6.26</v>
      </c>
      <c r="S3">
        <v>3.74</v>
      </c>
      <c r="T3">
        <v>18.77</v>
      </c>
    </row>
    <row r="4" spans="1:20" x14ac:dyDescent="0.3">
      <c r="A4" t="s">
        <v>7</v>
      </c>
      <c r="B4" s="10">
        <v>44238</v>
      </c>
      <c r="C4" t="s">
        <v>56</v>
      </c>
      <c r="D4">
        <v>3172.34</v>
      </c>
      <c r="E4">
        <v>3273.48</v>
      </c>
      <c r="F4">
        <v>162.77000000000001</v>
      </c>
      <c r="G4">
        <v>2.66</v>
      </c>
      <c r="H4">
        <v>2.85</v>
      </c>
      <c r="I4">
        <v>66.900000000000006</v>
      </c>
      <c r="J4">
        <v>100</v>
      </c>
      <c r="K4">
        <v>-17.3</v>
      </c>
      <c r="L4">
        <v>-26.2</v>
      </c>
      <c r="M4">
        <v>627.23</v>
      </c>
      <c r="N4">
        <v>30.15</v>
      </c>
      <c r="O4">
        <v>433.39</v>
      </c>
      <c r="P4">
        <v>309.49</v>
      </c>
      <c r="Q4">
        <v>7.02</v>
      </c>
      <c r="R4">
        <v>5.54</v>
      </c>
      <c r="S4">
        <v>4.84</v>
      </c>
      <c r="T4">
        <v>17.399999999999999</v>
      </c>
    </row>
    <row r="5" spans="1:20" x14ac:dyDescent="0.3">
      <c r="A5" t="s">
        <v>17</v>
      </c>
      <c r="B5" s="10">
        <v>44284</v>
      </c>
      <c r="C5" t="s">
        <v>56</v>
      </c>
      <c r="E5">
        <v>2809.04</v>
      </c>
      <c r="F5">
        <v>169.35</v>
      </c>
      <c r="G5">
        <v>2.37</v>
      </c>
      <c r="H5">
        <v>2.71</v>
      </c>
      <c r="J5">
        <v>24</v>
      </c>
      <c r="K5">
        <v>-3.4</v>
      </c>
      <c r="L5">
        <v>-4.4000000000000004</v>
      </c>
      <c r="M5">
        <v>0</v>
      </c>
      <c r="N5">
        <v>57.85</v>
      </c>
      <c r="O5">
        <v>400.66</v>
      </c>
      <c r="P5">
        <v>274.74</v>
      </c>
      <c r="Q5">
        <v>3.7</v>
      </c>
      <c r="R5">
        <v>5.67</v>
      </c>
      <c r="S5">
        <v>5.88</v>
      </c>
      <c r="T5">
        <v>15.26</v>
      </c>
    </row>
    <row r="6" spans="1:20" x14ac:dyDescent="0.3">
      <c r="A6" t="s">
        <v>17</v>
      </c>
      <c r="B6" s="10">
        <v>44384</v>
      </c>
      <c r="C6" t="s">
        <v>56</v>
      </c>
      <c r="D6">
        <v>7540.46</v>
      </c>
      <c r="E6">
        <v>7620.76</v>
      </c>
      <c r="F6">
        <v>129.24</v>
      </c>
      <c r="G6">
        <v>1.27</v>
      </c>
      <c r="H6">
        <v>1.67</v>
      </c>
      <c r="I6">
        <v>60.1</v>
      </c>
      <c r="J6">
        <v>67.3</v>
      </c>
      <c r="K6">
        <v>25</v>
      </c>
      <c r="L6">
        <v>20.7</v>
      </c>
      <c r="M6">
        <v>234.75</v>
      </c>
      <c r="N6">
        <v>52.1</v>
      </c>
      <c r="O6">
        <v>164.27</v>
      </c>
      <c r="P6">
        <v>216.37</v>
      </c>
      <c r="Q6">
        <v>8.14</v>
      </c>
      <c r="R6">
        <v>4.2300000000000004</v>
      </c>
      <c r="S6">
        <v>2.85</v>
      </c>
      <c r="T6">
        <v>15.22</v>
      </c>
    </row>
    <row r="7" spans="1:20" x14ac:dyDescent="0.3">
      <c r="A7" t="s">
        <v>17</v>
      </c>
      <c r="B7" s="10">
        <v>44377</v>
      </c>
      <c r="C7" t="s">
        <v>56</v>
      </c>
      <c r="D7">
        <v>7149.07</v>
      </c>
      <c r="E7">
        <v>7251.25</v>
      </c>
      <c r="F7">
        <v>164.44</v>
      </c>
      <c r="G7">
        <v>1.9</v>
      </c>
      <c r="H7">
        <v>2.19</v>
      </c>
      <c r="I7">
        <v>82.1</v>
      </c>
      <c r="J7">
        <v>39.799999999999997</v>
      </c>
      <c r="K7">
        <v>35.4</v>
      </c>
      <c r="L7">
        <v>30</v>
      </c>
      <c r="M7">
        <v>83.25</v>
      </c>
      <c r="N7">
        <v>48.3</v>
      </c>
      <c r="O7">
        <v>311.98</v>
      </c>
      <c r="P7">
        <v>360.27</v>
      </c>
      <c r="Q7">
        <v>1.17</v>
      </c>
      <c r="R7">
        <v>6.19</v>
      </c>
      <c r="S7">
        <v>12.46</v>
      </c>
      <c r="T7">
        <v>19.82</v>
      </c>
    </row>
    <row r="8" spans="1:20" x14ac:dyDescent="0.3">
      <c r="A8" t="s">
        <v>19</v>
      </c>
      <c r="B8" s="10">
        <v>44456</v>
      </c>
      <c r="C8" t="s">
        <v>56</v>
      </c>
      <c r="D8">
        <v>8720.8700000000008</v>
      </c>
      <c r="E8">
        <v>8890.01</v>
      </c>
      <c r="F8">
        <v>272.22000000000003</v>
      </c>
      <c r="G8">
        <v>1.23</v>
      </c>
      <c r="H8">
        <v>1.7</v>
      </c>
      <c r="I8">
        <v>58.9</v>
      </c>
      <c r="J8">
        <v>99.1</v>
      </c>
      <c r="K8">
        <v>13.5</v>
      </c>
      <c r="L8">
        <v>9.6999999999999993</v>
      </c>
      <c r="M8">
        <v>573.55999999999995</v>
      </c>
      <c r="N8">
        <v>126.71</v>
      </c>
      <c r="O8">
        <v>335.61</v>
      </c>
      <c r="P8">
        <v>473.39</v>
      </c>
      <c r="Q8">
        <v>6.61</v>
      </c>
      <c r="R8">
        <v>9.66</v>
      </c>
      <c r="S8">
        <v>7.59</v>
      </c>
      <c r="T8">
        <v>23.85</v>
      </c>
    </row>
    <row r="9" spans="1:20" x14ac:dyDescent="0.3">
      <c r="A9" t="s">
        <v>25</v>
      </c>
      <c r="B9" s="10">
        <v>44397</v>
      </c>
      <c r="C9" t="s">
        <v>56</v>
      </c>
      <c r="D9">
        <v>9872.91</v>
      </c>
      <c r="E9">
        <v>10066.9</v>
      </c>
      <c r="F9">
        <v>312.24</v>
      </c>
      <c r="G9">
        <v>1.1399999999999999</v>
      </c>
      <c r="H9">
        <v>1.54</v>
      </c>
      <c r="I9">
        <v>66.5</v>
      </c>
      <c r="J9">
        <v>77.400000000000006</v>
      </c>
      <c r="K9">
        <v>19.5</v>
      </c>
      <c r="L9">
        <v>16.399999999999999</v>
      </c>
      <c r="M9">
        <v>436.17</v>
      </c>
      <c r="N9">
        <v>122.32</v>
      </c>
      <c r="O9">
        <v>357.36</v>
      </c>
      <c r="P9">
        <v>492.5</v>
      </c>
      <c r="Q9">
        <v>7.48</v>
      </c>
      <c r="R9">
        <v>10.029999999999999</v>
      </c>
      <c r="S9">
        <v>6.4</v>
      </c>
      <c r="T9">
        <v>23.91</v>
      </c>
    </row>
    <row r="10" spans="1:20" x14ac:dyDescent="0.3">
      <c r="A10" t="s">
        <v>27</v>
      </c>
      <c r="B10" s="10">
        <v>44379</v>
      </c>
      <c r="C10" t="s">
        <v>56</v>
      </c>
      <c r="D10">
        <v>5902.61</v>
      </c>
      <c r="E10">
        <v>6093.27</v>
      </c>
      <c r="F10">
        <v>306.83</v>
      </c>
      <c r="G10">
        <v>1.26</v>
      </c>
      <c r="H10">
        <v>1.67</v>
      </c>
      <c r="I10">
        <v>93.2</v>
      </c>
      <c r="J10">
        <v>71.599999999999994</v>
      </c>
      <c r="K10">
        <v>29.9</v>
      </c>
      <c r="L10">
        <v>25.3</v>
      </c>
      <c r="M10">
        <v>302</v>
      </c>
      <c r="N10">
        <v>124.76</v>
      </c>
      <c r="O10">
        <v>387.57</v>
      </c>
      <c r="P10">
        <v>562.25</v>
      </c>
      <c r="Q10">
        <v>8.14</v>
      </c>
      <c r="R10">
        <v>9.67</v>
      </c>
      <c r="S10">
        <v>5.5</v>
      </c>
      <c r="T10">
        <v>23.31</v>
      </c>
    </row>
    <row r="11" spans="1:20" x14ac:dyDescent="0.3">
      <c r="A11" t="s">
        <v>9</v>
      </c>
      <c r="B11" s="10">
        <v>44238</v>
      </c>
      <c r="C11" t="s">
        <v>56</v>
      </c>
      <c r="D11">
        <v>2259.39</v>
      </c>
      <c r="E11">
        <v>2397.36</v>
      </c>
      <c r="F11">
        <v>222.04</v>
      </c>
      <c r="G11">
        <v>2.92</v>
      </c>
      <c r="H11">
        <v>3.14</v>
      </c>
      <c r="I11">
        <v>8</v>
      </c>
      <c r="J11">
        <v>22</v>
      </c>
      <c r="K11">
        <v>-16</v>
      </c>
      <c r="L11">
        <v>-26</v>
      </c>
      <c r="M11">
        <v>735.53</v>
      </c>
      <c r="N11">
        <v>50.67</v>
      </c>
      <c r="O11">
        <v>647.30999999999995</v>
      </c>
      <c r="P11">
        <v>449.44</v>
      </c>
      <c r="Q11">
        <v>7.49</v>
      </c>
      <c r="R11">
        <v>7.07</v>
      </c>
      <c r="S11">
        <v>6.43</v>
      </c>
      <c r="T11">
        <v>20.98</v>
      </c>
    </row>
    <row r="12" spans="1:20" x14ac:dyDescent="0.3">
      <c r="A12" t="s">
        <v>9</v>
      </c>
      <c r="B12" s="10">
        <v>44230</v>
      </c>
      <c r="C12" s="10" t="s">
        <v>56</v>
      </c>
      <c r="E12">
        <v>1877.37</v>
      </c>
      <c r="F12">
        <v>127.08</v>
      </c>
      <c r="G12">
        <v>3.07</v>
      </c>
      <c r="H12">
        <v>3.41</v>
      </c>
      <c r="J12">
        <v>83</v>
      </c>
      <c r="K12">
        <v>-9</v>
      </c>
      <c r="L12">
        <v>-19</v>
      </c>
      <c r="M12">
        <v>294.76</v>
      </c>
      <c r="N12">
        <v>43.14</v>
      </c>
      <c r="O12">
        <v>390.31</v>
      </c>
      <c r="P12">
        <v>296.7</v>
      </c>
      <c r="Q12">
        <v>2.25</v>
      </c>
      <c r="R12">
        <v>4.3600000000000003</v>
      </c>
      <c r="S12">
        <v>4.3</v>
      </c>
      <c r="T12">
        <v>10.92</v>
      </c>
    </row>
    <row r="13" spans="1:20" x14ac:dyDescent="0.3">
      <c r="A13" t="s">
        <v>9</v>
      </c>
      <c r="B13" s="10">
        <v>44244</v>
      </c>
      <c r="C13" t="s">
        <v>56</v>
      </c>
      <c r="D13">
        <v>2595.39</v>
      </c>
      <c r="E13">
        <v>2690.16</v>
      </c>
      <c r="F13">
        <v>152.52000000000001</v>
      </c>
      <c r="G13">
        <v>2.23</v>
      </c>
      <c r="H13">
        <v>2.44</v>
      </c>
      <c r="I13">
        <v>99</v>
      </c>
      <c r="J13">
        <v>100</v>
      </c>
      <c r="K13">
        <v>-10</v>
      </c>
      <c r="L13">
        <v>-14</v>
      </c>
      <c r="M13">
        <v>371.07</v>
      </c>
      <c r="N13">
        <v>31.66</v>
      </c>
      <c r="O13">
        <v>340.27</v>
      </c>
      <c r="P13">
        <v>218.88</v>
      </c>
      <c r="Q13">
        <v>9.66</v>
      </c>
      <c r="R13">
        <v>4.41</v>
      </c>
      <c r="S13">
        <v>2.71</v>
      </c>
      <c r="T13">
        <v>16.78</v>
      </c>
    </row>
    <row r="14" spans="1:20" x14ac:dyDescent="0.3">
      <c r="A14" t="s">
        <v>9</v>
      </c>
      <c r="B14" s="10">
        <v>44335</v>
      </c>
      <c r="C14" t="s">
        <v>56</v>
      </c>
      <c r="D14">
        <v>5754.87</v>
      </c>
      <c r="E14">
        <v>5856.1</v>
      </c>
      <c r="F14">
        <v>162.91999999999999</v>
      </c>
      <c r="G14">
        <v>1.57</v>
      </c>
      <c r="H14">
        <v>1.95</v>
      </c>
      <c r="I14">
        <v>100</v>
      </c>
      <c r="J14">
        <v>63</v>
      </c>
      <c r="K14">
        <v>8</v>
      </c>
      <c r="L14">
        <v>3</v>
      </c>
      <c r="M14">
        <v>51.4</v>
      </c>
      <c r="N14">
        <v>60.52</v>
      </c>
      <c r="O14">
        <v>256.42</v>
      </c>
      <c r="P14">
        <v>325.61</v>
      </c>
      <c r="Q14">
        <v>0.97</v>
      </c>
      <c r="R14">
        <v>5.36</v>
      </c>
      <c r="S14">
        <v>8.8000000000000007</v>
      </c>
      <c r="T14">
        <v>15.13</v>
      </c>
    </row>
    <row r="15" spans="1:20" x14ac:dyDescent="0.3">
      <c r="A15" t="s">
        <v>9</v>
      </c>
      <c r="B15" s="10">
        <v>44384</v>
      </c>
      <c r="C15" t="s">
        <v>56</v>
      </c>
      <c r="D15">
        <v>8148.02</v>
      </c>
      <c r="E15">
        <v>8248.2000000000007</v>
      </c>
      <c r="F15">
        <v>161.22</v>
      </c>
      <c r="G15">
        <v>1.23</v>
      </c>
      <c r="H15">
        <v>1.68</v>
      </c>
      <c r="I15">
        <v>59</v>
      </c>
      <c r="J15">
        <v>71</v>
      </c>
      <c r="K15">
        <v>24</v>
      </c>
      <c r="L15">
        <v>21</v>
      </c>
      <c r="M15">
        <v>277.93</v>
      </c>
      <c r="N15">
        <v>72.69</v>
      </c>
      <c r="O15">
        <v>198.65</v>
      </c>
      <c r="P15">
        <v>282.14999999999998</v>
      </c>
      <c r="Q15">
        <v>5.16</v>
      </c>
      <c r="R15">
        <v>5.61</v>
      </c>
      <c r="S15">
        <v>3.76</v>
      </c>
      <c r="T15">
        <v>14.53</v>
      </c>
    </row>
    <row r="16" spans="1:20" x14ac:dyDescent="0.3">
      <c r="A16" t="s">
        <v>9</v>
      </c>
      <c r="B16" s="10">
        <v>44376</v>
      </c>
      <c r="C16" t="s">
        <v>56</v>
      </c>
      <c r="D16">
        <v>7748.75</v>
      </c>
      <c r="E16">
        <v>7818.7</v>
      </c>
      <c r="F16">
        <v>112.57</v>
      </c>
      <c r="G16">
        <v>1.65</v>
      </c>
      <c r="H16">
        <v>1.97</v>
      </c>
      <c r="I16">
        <v>100</v>
      </c>
      <c r="J16">
        <v>100</v>
      </c>
      <c r="K16">
        <v>34</v>
      </c>
      <c r="L16">
        <v>28</v>
      </c>
      <c r="M16">
        <v>191.71</v>
      </c>
      <c r="N16">
        <v>36.590000000000003</v>
      </c>
      <c r="O16">
        <v>185.2</v>
      </c>
      <c r="P16">
        <v>261.02</v>
      </c>
      <c r="Q16">
        <v>4.7300000000000004</v>
      </c>
      <c r="R16">
        <v>3.97</v>
      </c>
      <c r="S16">
        <v>3.05</v>
      </c>
      <c r="T16">
        <v>11.75</v>
      </c>
    </row>
    <row r="17" spans="1:20" x14ac:dyDescent="0.3">
      <c r="A17" t="s">
        <v>10</v>
      </c>
      <c r="B17" s="10">
        <v>44238</v>
      </c>
      <c r="C17" t="s">
        <v>56</v>
      </c>
      <c r="D17">
        <v>1942.24</v>
      </c>
      <c r="E17">
        <v>2055.13</v>
      </c>
      <c r="F17">
        <v>181.67</v>
      </c>
      <c r="G17">
        <v>3.39</v>
      </c>
      <c r="H17">
        <v>3.52</v>
      </c>
      <c r="I17">
        <v>23.8</v>
      </c>
      <c r="J17">
        <v>5.8</v>
      </c>
      <c r="K17">
        <v>-15.9</v>
      </c>
      <c r="L17">
        <v>-26.2</v>
      </c>
      <c r="M17">
        <v>549.34</v>
      </c>
      <c r="N17">
        <v>23.75</v>
      </c>
      <c r="O17">
        <v>615.41</v>
      </c>
      <c r="P17">
        <v>462.96</v>
      </c>
      <c r="Q17">
        <v>4.34</v>
      </c>
      <c r="R17">
        <v>6.89</v>
      </c>
      <c r="S17">
        <v>10.24</v>
      </c>
      <c r="T17">
        <v>21.46</v>
      </c>
    </row>
    <row r="18" spans="1:20" x14ac:dyDescent="0.3">
      <c r="A18" t="s">
        <v>10</v>
      </c>
      <c r="B18" s="10">
        <v>44253</v>
      </c>
      <c r="C18" t="s">
        <v>56</v>
      </c>
      <c r="D18">
        <v>3092.73</v>
      </c>
      <c r="F18">
        <v>43.19</v>
      </c>
      <c r="G18">
        <v>2.2200000000000002</v>
      </c>
      <c r="H18">
        <v>2.42</v>
      </c>
      <c r="I18">
        <v>68.8</v>
      </c>
      <c r="K18">
        <v>-5.6</v>
      </c>
      <c r="L18">
        <v>-9</v>
      </c>
      <c r="M18">
        <v>278.14</v>
      </c>
      <c r="N18">
        <v>8.66</v>
      </c>
      <c r="O18">
        <v>95.73</v>
      </c>
      <c r="P18">
        <v>64.2</v>
      </c>
      <c r="Q18">
        <v>5.16</v>
      </c>
      <c r="R18">
        <v>1.54</v>
      </c>
      <c r="S18">
        <v>2</v>
      </c>
      <c r="T18">
        <v>8.69</v>
      </c>
    </row>
    <row r="19" spans="1:20" x14ac:dyDescent="0.3">
      <c r="A19" t="s">
        <v>10</v>
      </c>
      <c r="B19" s="10">
        <v>44284</v>
      </c>
      <c r="C19" t="s">
        <v>56</v>
      </c>
      <c r="E19">
        <v>4089.42</v>
      </c>
      <c r="F19">
        <v>152.49</v>
      </c>
      <c r="G19">
        <v>2.11</v>
      </c>
      <c r="H19">
        <v>2.37</v>
      </c>
      <c r="J19">
        <v>40.5</v>
      </c>
      <c r="K19">
        <v>-4.4000000000000004</v>
      </c>
      <c r="L19">
        <v>-4.4000000000000004</v>
      </c>
      <c r="M19">
        <v>0</v>
      </c>
      <c r="N19">
        <v>38.58</v>
      </c>
      <c r="O19">
        <v>322.3</v>
      </c>
      <c r="P19">
        <v>198.09</v>
      </c>
      <c r="Q19">
        <v>0</v>
      </c>
      <c r="R19">
        <v>4.1399999999999997</v>
      </c>
      <c r="S19">
        <v>3.36</v>
      </c>
      <c r="T19">
        <v>7.5</v>
      </c>
    </row>
    <row r="20" spans="1:20" x14ac:dyDescent="0.3">
      <c r="A20" t="s">
        <v>10</v>
      </c>
      <c r="B20" s="10">
        <v>44335</v>
      </c>
      <c r="C20" t="s">
        <v>56</v>
      </c>
      <c r="D20">
        <v>6327.01</v>
      </c>
      <c r="E20">
        <v>6439.57</v>
      </c>
      <c r="F20">
        <v>181.15</v>
      </c>
      <c r="G20">
        <v>1.37</v>
      </c>
      <c r="H20">
        <v>1.69</v>
      </c>
      <c r="I20">
        <v>97.5</v>
      </c>
      <c r="J20">
        <v>65.099999999999994</v>
      </c>
      <c r="K20">
        <v>7.6</v>
      </c>
      <c r="L20">
        <v>3.1</v>
      </c>
      <c r="M20">
        <v>81</v>
      </c>
      <c r="N20">
        <v>57</v>
      </c>
      <c r="O20">
        <v>248.72</v>
      </c>
      <c r="P20">
        <v>313.99</v>
      </c>
      <c r="Q20">
        <v>9.44</v>
      </c>
      <c r="R20">
        <v>6.06</v>
      </c>
      <c r="S20">
        <v>4.0599999999999996</v>
      </c>
      <c r="T20">
        <v>19.559999999999999</v>
      </c>
    </row>
    <row r="21" spans="1:20" x14ac:dyDescent="0.3">
      <c r="A21" t="s">
        <v>10</v>
      </c>
      <c r="B21" s="10">
        <v>44456</v>
      </c>
      <c r="C21" t="s">
        <v>56</v>
      </c>
      <c r="D21">
        <v>12041.4</v>
      </c>
      <c r="E21">
        <v>12180.1</v>
      </c>
      <c r="F21">
        <v>223.23</v>
      </c>
      <c r="G21">
        <v>1.1599999999999999</v>
      </c>
      <c r="H21">
        <v>1.61</v>
      </c>
      <c r="I21">
        <v>88.2</v>
      </c>
      <c r="J21">
        <v>73.7</v>
      </c>
      <c r="K21">
        <v>15.7</v>
      </c>
      <c r="L21">
        <v>9.6999999999999993</v>
      </c>
      <c r="M21">
        <v>183.27</v>
      </c>
      <c r="N21">
        <v>99.01</v>
      </c>
      <c r="O21">
        <v>259.64</v>
      </c>
      <c r="P21">
        <v>362.72</v>
      </c>
      <c r="Q21">
        <v>4.3</v>
      </c>
      <c r="R21">
        <v>7.36</v>
      </c>
      <c r="S21">
        <v>5.44</v>
      </c>
      <c r="T21">
        <v>17.100000000000001</v>
      </c>
    </row>
    <row r="22" spans="1:20" x14ac:dyDescent="0.3">
      <c r="A22" t="s">
        <v>10</v>
      </c>
      <c r="B22" s="10">
        <v>44307</v>
      </c>
      <c r="C22" t="s">
        <v>56</v>
      </c>
      <c r="E22">
        <v>4858.62</v>
      </c>
      <c r="F22">
        <v>42.29</v>
      </c>
      <c r="G22">
        <v>1.48</v>
      </c>
      <c r="H22">
        <v>1.81</v>
      </c>
      <c r="J22">
        <v>96.3</v>
      </c>
      <c r="K22">
        <v>9.5</v>
      </c>
      <c r="L22">
        <v>10.4</v>
      </c>
      <c r="M22">
        <v>55.56</v>
      </c>
      <c r="N22">
        <v>13.79</v>
      </c>
      <c r="O22">
        <v>62.65</v>
      </c>
      <c r="P22">
        <v>43.9</v>
      </c>
      <c r="Q22">
        <v>6.03</v>
      </c>
      <c r="R22">
        <v>1.43</v>
      </c>
      <c r="S22">
        <v>8.2799999999999994</v>
      </c>
      <c r="T22">
        <v>15.73</v>
      </c>
    </row>
    <row r="23" spans="1:20" x14ac:dyDescent="0.3">
      <c r="A23" t="s">
        <v>16</v>
      </c>
      <c r="B23" s="10">
        <v>44284</v>
      </c>
      <c r="C23" t="s">
        <v>56</v>
      </c>
      <c r="E23">
        <v>1240.47</v>
      </c>
      <c r="F23">
        <v>181.06</v>
      </c>
      <c r="G23">
        <v>1.43</v>
      </c>
      <c r="H23">
        <v>1.71</v>
      </c>
      <c r="J23">
        <v>64.599999999999994</v>
      </c>
      <c r="K23">
        <v>-2</v>
      </c>
      <c r="L23">
        <v>-4.4000000000000004</v>
      </c>
      <c r="M23">
        <v>185.77</v>
      </c>
      <c r="N23">
        <v>50.34</v>
      </c>
      <c r="O23">
        <v>258.97000000000003</v>
      </c>
      <c r="P23">
        <v>126.36</v>
      </c>
      <c r="Q23">
        <v>5.77</v>
      </c>
      <c r="R23">
        <v>6.05</v>
      </c>
      <c r="S23">
        <v>3.73</v>
      </c>
      <c r="T23">
        <v>15.56</v>
      </c>
    </row>
    <row r="24" spans="1:20" x14ac:dyDescent="0.3">
      <c r="A24" t="s">
        <v>26</v>
      </c>
      <c r="B24" s="10">
        <v>44489</v>
      </c>
      <c r="C24" t="s">
        <v>56</v>
      </c>
      <c r="D24">
        <v>14685.5</v>
      </c>
      <c r="E24">
        <v>14908.3</v>
      </c>
      <c r="F24">
        <v>358.48</v>
      </c>
      <c r="G24">
        <v>1.22</v>
      </c>
      <c r="H24">
        <v>1.86</v>
      </c>
      <c r="I24">
        <v>98</v>
      </c>
      <c r="J24">
        <v>19</v>
      </c>
      <c r="K24">
        <v>10</v>
      </c>
      <c r="L24">
        <v>7</v>
      </c>
      <c r="M24">
        <v>21.35</v>
      </c>
      <c r="N24">
        <v>158.66999999999999</v>
      </c>
      <c r="O24">
        <v>436.86</v>
      </c>
      <c r="P24">
        <v>919.76</v>
      </c>
      <c r="Q24">
        <v>15.29</v>
      </c>
      <c r="R24">
        <v>17.21</v>
      </c>
      <c r="S24">
        <v>11.89</v>
      </c>
      <c r="T24">
        <v>23.98</v>
      </c>
    </row>
    <row r="25" spans="1:20" x14ac:dyDescent="0.3">
      <c r="B25" s="10"/>
    </row>
    <row r="26" spans="1:20" x14ac:dyDescent="0.3">
      <c r="B26" s="10"/>
    </row>
    <row r="27" spans="1:20" x14ac:dyDescent="0.3">
      <c r="B27" s="10"/>
    </row>
    <row r="28" spans="1:20" x14ac:dyDescent="0.3">
      <c r="B28" s="10"/>
    </row>
    <row r="29" spans="1:20" x14ac:dyDescent="0.3">
      <c r="B29" s="10"/>
    </row>
    <row r="30" spans="1:20" x14ac:dyDescent="0.3">
      <c r="B30" s="10"/>
    </row>
    <row r="31" spans="1:20" x14ac:dyDescent="0.3">
      <c r="B31" s="10"/>
    </row>
    <row r="32" spans="1:20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  <row r="40" spans="2:2" x14ac:dyDescent="0.3">
      <c r="B40" s="10"/>
    </row>
    <row r="41" spans="2:2" x14ac:dyDescent="0.3">
      <c r="B41" s="10"/>
    </row>
    <row r="42" spans="2:2" x14ac:dyDescent="0.3">
      <c r="B42" s="10"/>
    </row>
    <row r="43" spans="2:2" x14ac:dyDescent="0.3">
      <c r="B43" s="10"/>
    </row>
    <row r="44" spans="2:2" x14ac:dyDescent="0.3">
      <c r="B44" s="10"/>
    </row>
    <row r="45" spans="2:2" x14ac:dyDescent="0.3">
      <c r="B45" s="10"/>
    </row>
    <row r="46" spans="2:2" x14ac:dyDescent="0.3">
      <c r="B46" s="10"/>
    </row>
    <row r="47" spans="2:2" x14ac:dyDescent="0.3">
      <c r="B47" s="10"/>
    </row>
    <row r="48" spans="2:2" x14ac:dyDescent="0.3">
      <c r="B48" s="10"/>
    </row>
    <row r="49" spans="2:16" x14ac:dyDescent="0.3">
      <c r="B49" s="10"/>
      <c r="P49" s="11"/>
    </row>
    <row r="50" spans="2:16" x14ac:dyDescent="0.3">
      <c r="B50" s="10"/>
    </row>
    <row r="51" spans="2:16" x14ac:dyDescent="0.3">
      <c r="B51" s="10"/>
    </row>
    <row r="52" spans="2:16" x14ac:dyDescent="0.3">
      <c r="B52" s="10"/>
    </row>
    <row r="53" spans="2:16" x14ac:dyDescent="0.3">
      <c r="B53" s="10"/>
    </row>
    <row r="54" spans="2:16" x14ac:dyDescent="0.3">
      <c r="B54" s="10"/>
    </row>
    <row r="55" spans="2:16" x14ac:dyDescent="0.3">
      <c r="B55" s="10"/>
    </row>
    <row r="56" spans="2:16" x14ac:dyDescent="0.3">
      <c r="B56" s="10"/>
    </row>
    <row r="57" spans="2:16" x14ac:dyDescent="0.3">
      <c r="B57" s="10"/>
    </row>
    <row r="58" spans="2:16" x14ac:dyDescent="0.3">
      <c r="B58" s="10"/>
    </row>
    <row r="59" spans="2:16" x14ac:dyDescent="0.3">
      <c r="B59" s="10"/>
    </row>
    <row r="60" spans="2:16" x14ac:dyDescent="0.3">
      <c r="B60" s="10"/>
    </row>
    <row r="61" spans="2:16" x14ac:dyDescent="0.3">
      <c r="B61" s="10"/>
    </row>
    <row r="62" spans="2:16" x14ac:dyDescent="0.3">
      <c r="B62" s="10"/>
    </row>
    <row r="63" spans="2:16" x14ac:dyDescent="0.3">
      <c r="B63" s="10"/>
    </row>
    <row r="64" spans="2:16" x14ac:dyDescent="0.3">
      <c r="B64" s="10"/>
    </row>
    <row r="65" spans="2:2" x14ac:dyDescent="0.3">
      <c r="B65" s="10"/>
    </row>
    <row r="66" spans="2:2" x14ac:dyDescent="0.3">
      <c r="B66" s="10"/>
    </row>
    <row r="67" spans="2:2" x14ac:dyDescent="0.3">
      <c r="B67" s="10"/>
    </row>
    <row r="68" spans="2:2" x14ac:dyDescent="0.3">
      <c r="B68" s="10"/>
    </row>
    <row r="69" spans="2:2" x14ac:dyDescent="0.3">
      <c r="B69" s="10"/>
    </row>
    <row r="70" spans="2:2" x14ac:dyDescent="0.3">
      <c r="B70" s="10"/>
    </row>
    <row r="71" spans="2:2" x14ac:dyDescent="0.3">
      <c r="B71" s="10"/>
    </row>
    <row r="72" spans="2:2" x14ac:dyDescent="0.3">
      <c r="B72" s="10"/>
    </row>
    <row r="73" spans="2:2" x14ac:dyDescent="0.3">
      <c r="B73" s="10"/>
    </row>
    <row r="74" spans="2:2" x14ac:dyDescent="0.3">
      <c r="B74" s="10"/>
    </row>
    <row r="75" spans="2:2" x14ac:dyDescent="0.3">
      <c r="B75" s="10"/>
    </row>
    <row r="76" spans="2:2" x14ac:dyDescent="0.3">
      <c r="B76" s="10"/>
    </row>
    <row r="77" spans="2:2" x14ac:dyDescent="0.3">
      <c r="B77" s="10"/>
    </row>
    <row r="78" spans="2:2" x14ac:dyDescent="0.3">
      <c r="B78" s="10"/>
    </row>
    <row r="79" spans="2:2" x14ac:dyDescent="0.3">
      <c r="B79" s="10"/>
    </row>
    <row r="80" spans="2:2" x14ac:dyDescent="0.3">
      <c r="B80" s="10"/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0"/>
    </row>
    <row r="87" spans="2:2" x14ac:dyDescent="0.3">
      <c r="B87" s="10"/>
    </row>
    <row r="88" spans="2:2" x14ac:dyDescent="0.3">
      <c r="B88" s="10"/>
    </row>
    <row r="89" spans="2:2" x14ac:dyDescent="0.3">
      <c r="B89" s="10"/>
    </row>
    <row r="90" spans="2:2" x14ac:dyDescent="0.3">
      <c r="B90" s="10"/>
    </row>
    <row r="91" spans="2:2" x14ac:dyDescent="0.3">
      <c r="B91" s="10"/>
    </row>
    <row r="92" spans="2:2" x14ac:dyDescent="0.3">
      <c r="B92" s="10"/>
    </row>
    <row r="93" spans="2:2" x14ac:dyDescent="0.3">
      <c r="B93" s="10"/>
    </row>
    <row r="94" spans="2:2" x14ac:dyDescent="0.3">
      <c r="B94" s="10"/>
    </row>
    <row r="95" spans="2:2" x14ac:dyDescent="0.3">
      <c r="B95" s="10"/>
    </row>
    <row r="96" spans="2:2" x14ac:dyDescent="0.3">
      <c r="B96" s="10"/>
    </row>
    <row r="97" spans="2:2" x14ac:dyDescent="0.3">
      <c r="B97" s="10"/>
    </row>
    <row r="98" spans="2:2" x14ac:dyDescent="0.3">
      <c r="B98" s="10"/>
    </row>
    <row r="99" spans="2:2" x14ac:dyDescent="0.3">
      <c r="B99" s="10"/>
    </row>
    <row r="100" spans="2:2" x14ac:dyDescent="0.3">
      <c r="B100" s="10"/>
    </row>
    <row r="101" spans="2:2" x14ac:dyDescent="0.3">
      <c r="B101" s="10"/>
    </row>
    <row r="102" spans="2:2" x14ac:dyDescent="0.3">
      <c r="B102" s="10"/>
    </row>
    <row r="103" spans="2:2" x14ac:dyDescent="0.3">
      <c r="B103" s="10"/>
    </row>
    <row r="104" spans="2:2" x14ac:dyDescent="0.3">
      <c r="B104" s="10"/>
    </row>
    <row r="105" spans="2:2" x14ac:dyDescent="0.3">
      <c r="B105" s="10"/>
    </row>
    <row r="106" spans="2:2" x14ac:dyDescent="0.3">
      <c r="B106" s="10"/>
    </row>
    <row r="107" spans="2:2" x14ac:dyDescent="0.3">
      <c r="B107" s="10"/>
    </row>
    <row r="108" spans="2:2" x14ac:dyDescent="0.3">
      <c r="B108" s="10"/>
    </row>
    <row r="109" spans="2:2" x14ac:dyDescent="0.3">
      <c r="B109" s="10"/>
    </row>
    <row r="110" spans="2:2" x14ac:dyDescent="0.3">
      <c r="B110" s="10"/>
    </row>
    <row r="111" spans="2:2" x14ac:dyDescent="0.3">
      <c r="B111" s="10"/>
    </row>
    <row r="112" spans="2:2" x14ac:dyDescent="0.3">
      <c r="B112" s="10"/>
    </row>
    <row r="113" spans="2:2" x14ac:dyDescent="0.3">
      <c r="B113" s="10"/>
    </row>
    <row r="114" spans="2:2" x14ac:dyDescent="0.3">
      <c r="B114" s="10"/>
    </row>
    <row r="115" spans="2:2" x14ac:dyDescent="0.3">
      <c r="B115" s="10"/>
    </row>
    <row r="116" spans="2:2" x14ac:dyDescent="0.3">
      <c r="B116" s="10"/>
    </row>
    <row r="117" spans="2:2" x14ac:dyDescent="0.3">
      <c r="B117" s="10"/>
    </row>
    <row r="118" spans="2:2" x14ac:dyDescent="0.3">
      <c r="B118" s="10"/>
    </row>
    <row r="119" spans="2:2" x14ac:dyDescent="0.3">
      <c r="B119" s="10"/>
    </row>
    <row r="120" spans="2:2" x14ac:dyDescent="0.3">
      <c r="B120" s="10"/>
    </row>
    <row r="121" spans="2:2" x14ac:dyDescent="0.3">
      <c r="B121" s="10"/>
    </row>
    <row r="122" spans="2:2" x14ac:dyDescent="0.3">
      <c r="B122" s="10"/>
    </row>
    <row r="123" spans="2:2" x14ac:dyDescent="0.3">
      <c r="B123" s="10"/>
    </row>
    <row r="124" spans="2:2" x14ac:dyDescent="0.3">
      <c r="B124" s="10"/>
    </row>
    <row r="125" spans="2:2" x14ac:dyDescent="0.3">
      <c r="B125" s="10"/>
    </row>
    <row r="126" spans="2:2" x14ac:dyDescent="0.3">
      <c r="B126" s="10"/>
    </row>
    <row r="127" spans="2:2" x14ac:dyDescent="0.3">
      <c r="B127" s="10"/>
    </row>
    <row r="128" spans="2:2" x14ac:dyDescent="0.3">
      <c r="B128" s="10"/>
    </row>
    <row r="129" spans="2:2" x14ac:dyDescent="0.3">
      <c r="B129" s="10"/>
    </row>
    <row r="130" spans="2:2" x14ac:dyDescent="0.3">
      <c r="B130" s="10"/>
    </row>
    <row r="131" spans="2:2" x14ac:dyDescent="0.3">
      <c r="B131" s="10"/>
    </row>
    <row r="132" spans="2:2" x14ac:dyDescent="0.3">
      <c r="B132" s="10"/>
    </row>
    <row r="133" spans="2:2" x14ac:dyDescent="0.3">
      <c r="B133" s="10"/>
    </row>
    <row r="134" spans="2:2" x14ac:dyDescent="0.3">
      <c r="B134" s="10"/>
    </row>
    <row r="135" spans="2:2" x14ac:dyDescent="0.3">
      <c r="B135" s="10"/>
    </row>
    <row r="136" spans="2:2" x14ac:dyDescent="0.3">
      <c r="B136" s="10"/>
    </row>
    <row r="137" spans="2:2" x14ac:dyDescent="0.3">
      <c r="B137" s="10"/>
    </row>
    <row r="138" spans="2:2" x14ac:dyDescent="0.3">
      <c r="B138" s="10"/>
    </row>
    <row r="139" spans="2:2" x14ac:dyDescent="0.3">
      <c r="B139" s="10"/>
    </row>
    <row r="140" spans="2:2" x14ac:dyDescent="0.3">
      <c r="B140" s="10"/>
    </row>
    <row r="141" spans="2:2" x14ac:dyDescent="0.3">
      <c r="B141" s="10"/>
    </row>
    <row r="142" spans="2:2" x14ac:dyDescent="0.3">
      <c r="B142" s="10"/>
    </row>
    <row r="143" spans="2:2" x14ac:dyDescent="0.3">
      <c r="B143" s="10"/>
    </row>
    <row r="144" spans="2:2" x14ac:dyDescent="0.3">
      <c r="B144" s="10"/>
    </row>
    <row r="145" spans="2:2" x14ac:dyDescent="0.3">
      <c r="B145" s="10"/>
    </row>
    <row r="146" spans="2:2" x14ac:dyDescent="0.3">
      <c r="B146" s="10"/>
    </row>
    <row r="147" spans="2:2" x14ac:dyDescent="0.3">
      <c r="B147" s="10"/>
    </row>
    <row r="148" spans="2:2" x14ac:dyDescent="0.3">
      <c r="B148" s="10"/>
    </row>
    <row r="149" spans="2:2" x14ac:dyDescent="0.3">
      <c r="B149" s="10"/>
    </row>
    <row r="150" spans="2:2" x14ac:dyDescent="0.3">
      <c r="B150" s="10"/>
    </row>
    <row r="151" spans="2:2" x14ac:dyDescent="0.3">
      <c r="B151" s="10"/>
    </row>
    <row r="152" spans="2:2" x14ac:dyDescent="0.3">
      <c r="B152" s="10"/>
    </row>
    <row r="153" spans="2:2" x14ac:dyDescent="0.3">
      <c r="B153" s="10"/>
    </row>
    <row r="154" spans="2:2" x14ac:dyDescent="0.3">
      <c r="B154" s="10"/>
    </row>
    <row r="155" spans="2:2" x14ac:dyDescent="0.3">
      <c r="B155" s="10"/>
    </row>
    <row r="156" spans="2:2" x14ac:dyDescent="0.3">
      <c r="B156" s="10"/>
    </row>
    <row r="157" spans="2:2" x14ac:dyDescent="0.3">
      <c r="B157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FBD393-93EF-41AB-8F98-18A6010B9D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FFE39-9120-487A-ADB1-FFDB8B2755BB}"/>
</file>

<file path=customXml/itemProps3.xml><?xml version="1.0" encoding="utf-8"?>
<ds:datastoreItem xmlns:ds="http://schemas.openxmlformats.org/officeDocument/2006/customXml" ds:itemID="{1DAE0751-91A7-449A-9408-9D45632F6D34}">
  <ds:schemaRefs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bdb52d8-ba2f-477c-82a2-68004e43ae89"/>
    <ds:schemaRef ds:uri="60f9ecd0-2897-46f8-a80c-21b2640e4c23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Tableau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Dickens</dc:creator>
  <cp:keywords/>
  <dc:description/>
  <cp:lastModifiedBy>Tyler Dickens (he/him)</cp:lastModifiedBy>
  <cp:revision/>
  <dcterms:created xsi:type="dcterms:W3CDTF">2022-01-28T17:02:50Z</dcterms:created>
  <dcterms:modified xsi:type="dcterms:W3CDTF">2022-06-23T18:00:02Z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0x010100B0253DCFBC8B764D94A244A5D3AADE9D</vt:lpwstr>
  </property>
  <property fmtid="{D5CDD505-2E9C-101B-9397-08002B2CF9AE}" pid="3" name="MediaServiceImageTags">
    <vt:lpwstr/>
  </property>
</Properties>
</file>