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28770" windowHeight="11985" activeTab="1"/>
  </bookViews>
  <sheets>
    <sheet name="Foglio1" sheetId="1" r:id="rId1"/>
    <sheet name="Foglio2" sheetId="2" r:id="rId2"/>
  </sheets>
  <calcPr calcId="145621"/>
</workbook>
</file>

<file path=xl/calcChain.xml><?xml version="1.0" encoding="utf-8"?>
<calcChain xmlns="http://schemas.openxmlformats.org/spreadsheetml/2006/main">
  <c r="AO7" i="2" l="1"/>
  <c r="AJ7" i="2"/>
  <c r="Z7" i="2"/>
  <c r="AO11" i="2"/>
  <c r="AJ11" i="2"/>
  <c r="AS11" i="2"/>
  <c r="Z11" i="2"/>
  <c r="AO10" i="2"/>
  <c r="AJ10" i="2"/>
  <c r="AS10" i="2"/>
  <c r="Z10" i="2"/>
  <c r="AF10" i="2"/>
  <c r="AT10" i="2"/>
  <c r="I10" i="2"/>
  <c r="AO9" i="2"/>
  <c r="AJ9" i="2"/>
  <c r="AS9" i="2"/>
  <c r="Z9" i="2"/>
  <c r="AF9" i="2"/>
  <c r="AO8" i="2"/>
  <c r="AJ8" i="2"/>
  <c r="AS8" i="2"/>
  <c r="Z8" i="2"/>
  <c r="AS7" i="2"/>
  <c r="AO6" i="2"/>
  <c r="AJ6" i="2"/>
  <c r="AS6" i="2"/>
  <c r="Z6" i="2"/>
  <c r="AF6" i="2"/>
  <c r="AT6" i="2"/>
  <c r="I6" i="2"/>
  <c r="AO5" i="2"/>
  <c r="AJ5" i="2"/>
  <c r="AS5" i="2"/>
  <c r="AT5" i="2"/>
  <c r="I5" i="2"/>
  <c r="Z5" i="2"/>
  <c r="AO4" i="2"/>
  <c r="AJ4" i="2"/>
  <c r="AS4" i="2"/>
  <c r="Z4" i="2"/>
  <c r="AA4" i="2"/>
  <c r="AO3" i="2"/>
  <c r="AJ3" i="2"/>
  <c r="AS3" i="2"/>
  <c r="Z3" i="2"/>
  <c r="AF3" i="2"/>
  <c r="AT3" i="2"/>
  <c r="I3" i="2"/>
  <c r="AO2" i="2"/>
  <c r="AJ2" i="2"/>
  <c r="AS2" i="2"/>
  <c r="AT2" i="2"/>
  <c r="I2" i="2"/>
  <c r="Z2" i="2"/>
  <c r="AA2" i="2"/>
  <c r="BA4" i="1"/>
  <c r="BA5" i="1"/>
  <c r="BA6" i="1"/>
  <c r="BA7" i="1"/>
  <c r="BA8" i="1"/>
  <c r="BA9" i="1"/>
  <c r="BA10" i="1"/>
  <c r="BA11" i="1"/>
  <c r="BA12" i="1"/>
  <c r="BA3" i="1"/>
  <c r="AV4" i="1"/>
  <c r="BE4" i="1"/>
  <c r="AV5" i="1"/>
  <c r="BE5" i="1"/>
  <c r="AV6" i="1"/>
  <c r="BE6" i="1"/>
  <c r="AV7" i="1"/>
  <c r="BE7" i="1"/>
  <c r="AV8" i="1"/>
  <c r="BE8" i="1"/>
  <c r="AV9" i="1"/>
  <c r="BE9" i="1"/>
  <c r="AV10" i="1"/>
  <c r="BE10" i="1"/>
  <c r="AV11" i="1"/>
  <c r="BE11" i="1"/>
  <c r="AV12" i="1"/>
  <c r="BE12" i="1"/>
  <c r="AV3" i="1"/>
  <c r="BE3" i="1"/>
  <c r="AB3" i="1"/>
  <c r="AH3" i="1"/>
  <c r="AM3" i="1"/>
  <c r="AN3" i="1"/>
  <c r="AR3" i="1"/>
  <c r="BF3" i="1"/>
  <c r="AB4" i="1"/>
  <c r="AH4" i="1"/>
  <c r="AM4" i="1"/>
  <c r="AN4" i="1"/>
  <c r="AR4" i="1"/>
  <c r="BF4" i="1"/>
  <c r="AB5" i="1"/>
  <c r="AH5" i="1"/>
  <c r="AM5" i="1"/>
  <c r="AN5" i="1"/>
  <c r="AR5" i="1"/>
  <c r="BF5" i="1"/>
  <c r="AB6" i="1"/>
  <c r="AH6" i="1"/>
  <c r="AM6" i="1"/>
  <c r="AN6" i="1"/>
  <c r="AR6" i="1"/>
  <c r="BF6" i="1"/>
  <c r="AB7" i="1"/>
  <c r="AH7" i="1"/>
  <c r="AM7" i="1"/>
  <c r="AN7" i="1"/>
  <c r="AR7" i="1"/>
  <c r="BF7" i="1"/>
  <c r="AB8" i="1"/>
  <c r="AH8" i="1"/>
  <c r="AM8" i="1"/>
  <c r="AN8" i="1"/>
  <c r="AR8" i="1"/>
  <c r="BF8" i="1"/>
  <c r="AB9" i="1"/>
  <c r="AH9" i="1"/>
  <c r="AM9" i="1"/>
  <c r="AN9" i="1"/>
  <c r="AR9" i="1"/>
  <c r="BF9" i="1"/>
  <c r="AB10" i="1"/>
  <c r="AH10" i="1"/>
  <c r="AM10" i="1"/>
  <c r="AN10" i="1"/>
  <c r="AR10" i="1"/>
  <c r="BF10" i="1"/>
  <c r="AB11" i="1"/>
  <c r="AH11" i="1"/>
  <c r="AM11" i="1"/>
  <c r="AN11" i="1"/>
  <c r="AR11" i="1"/>
  <c r="BF11" i="1"/>
  <c r="AB12" i="1"/>
  <c r="AH12" i="1"/>
  <c r="AM12" i="1"/>
  <c r="AN12" i="1"/>
  <c r="AR12" i="1"/>
  <c r="BF12" i="1"/>
  <c r="AC3" i="1"/>
  <c r="AC12" i="1"/>
  <c r="I12" i="1"/>
  <c r="AC11" i="1"/>
  <c r="I11" i="1"/>
  <c r="AC10" i="1"/>
  <c r="I10" i="1"/>
  <c r="AC9" i="1"/>
  <c r="I9" i="1"/>
  <c r="AC8" i="1"/>
  <c r="I8" i="1"/>
  <c r="AC7" i="1"/>
  <c r="I7" i="1"/>
  <c r="AC6" i="1"/>
  <c r="I6" i="1"/>
  <c r="AC5" i="1"/>
  <c r="I5" i="1"/>
  <c r="AC4" i="1"/>
  <c r="I4" i="1"/>
  <c r="I3" i="1"/>
  <c r="AF2" i="2"/>
  <c r="AF4" i="2"/>
  <c r="AF5" i="2"/>
  <c r="AA5" i="2"/>
  <c r="H5" i="2"/>
  <c r="AF7" i="2"/>
  <c r="AT7" i="2"/>
  <c r="I7" i="2"/>
  <c r="AF8" i="2"/>
  <c r="AA8" i="2"/>
  <c r="H8" i="2"/>
  <c r="AF11" i="2"/>
  <c r="AT11" i="2"/>
  <c r="I11" i="2"/>
  <c r="AA11" i="2"/>
  <c r="H11" i="2"/>
  <c r="J12" i="1"/>
  <c r="J11" i="1"/>
  <c r="J10" i="1"/>
  <c r="J9" i="1"/>
  <c r="J8" i="1"/>
  <c r="J7" i="1"/>
  <c r="J6" i="1"/>
  <c r="J5" i="1"/>
  <c r="J4" i="1"/>
  <c r="J3" i="1"/>
  <c r="AT4" i="2"/>
  <c r="I4" i="2"/>
  <c r="AA3" i="2"/>
  <c r="H3" i="2"/>
  <c r="H2" i="2"/>
  <c r="AT8" i="2"/>
  <c r="I8" i="2"/>
  <c r="AA6" i="2"/>
  <c r="H6" i="2"/>
  <c r="AT9" i="2"/>
  <c r="I9" i="2"/>
  <c r="AA9" i="2"/>
  <c r="H9" i="2"/>
  <c r="AA10" i="2"/>
  <c r="H10" i="2"/>
  <c r="AA7" i="2"/>
  <c r="H7" i="2"/>
  <c r="H4" i="2"/>
</calcChain>
</file>

<file path=xl/comments1.xml><?xml version="1.0" encoding="utf-8"?>
<comments xmlns="http://schemas.openxmlformats.org/spreadsheetml/2006/main">
  <authors>
    <author>Moira.Petrelli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 xml:space="preserve">RETRIB.ORARIA TEORICA - QUOTA CONTRIB C/DIPENDENTE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RETRIBUZIONE TEORICA UNIEMENS*12/1720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 xml:space="preserve">RETR.ORARIA TEORICA * 9,19%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 xml:space="preserve">CONTR C/DITTA+ CONTR C/DIP* RETR ORARIA TEORICA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" authorId="0">
      <text>
        <r>
          <rPr>
            <b/>
            <sz val="9"/>
            <color indexed="81"/>
            <rFont val="Tahoma"/>
            <family val="2"/>
          </rPr>
          <t xml:space="preserve">IMPORTO SGRAVIO *12/1720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>
      <text>
        <r>
          <rPr>
            <sz val="9"/>
            <color indexed="81"/>
            <rFont val="Tahoma"/>
            <family val="2"/>
          </rPr>
          <t xml:space="preserve">IMPORTO ESONERO*12/1720
</t>
        </r>
      </text>
    </comment>
  </commentList>
</comments>
</file>

<file path=xl/comments2.xml><?xml version="1.0" encoding="utf-8"?>
<comments xmlns="http://schemas.openxmlformats.org/spreadsheetml/2006/main">
  <authors>
    <author>Moira.Petrelli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 xml:space="preserve">RETRIB.ORARIA TEORICA - QUOTA CONTRIB C/DIPENDENTE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RETRIBUZIONE TEORICA UNIEMENS*12/1720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 xml:space="preserve">RETR.ORARIA TEORICA * 9,19%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CONTR C/DITTA+ CONTR C/DIP* RETR ORARIA TEORICA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 xml:space="preserve">IMPORTO SGRAVIO *12/1720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>
      <text>
        <r>
          <rPr>
            <sz val="9"/>
            <color indexed="81"/>
            <rFont val="Tahoma"/>
            <family val="2"/>
          </rPr>
          <t xml:space="preserve">IMPORTO ESONERO*12/1720
</t>
        </r>
      </text>
    </comment>
  </commentList>
</comments>
</file>

<file path=xl/sharedStrings.xml><?xml version="1.0" encoding="utf-8"?>
<sst xmlns="http://schemas.openxmlformats.org/spreadsheetml/2006/main" count="503" uniqueCount="177">
  <si>
    <t>Cognome</t>
  </si>
  <si>
    <t>Nome</t>
  </si>
  <si>
    <t>Codice fiscale</t>
  </si>
  <si>
    <t>Tempo determinato/indeterminato</t>
  </si>
  <si>
    <t>Descrizione qualifica</t>
  </si>
  <si>
    <t>Codice livello/categoria (decodifica)</t>
  </si>
  <si>
    <t>ORE FORMAZIONE</t>
  </si>
  <si>
    <t>% Part-time</t>
  </si>
  <si>
    <t>RetrOraria</t>
  </si>
  <si>
    <t>QUOTA CONTRIBUZIONE</t>
  </si>
  <si>
    <t>Data assunzione</t>
  </si>
  <si>
    <t>Data scadenza contratto a termine</t>
  </si>
  <si>
    <t>Comune</t>
  </si>
  <si>
    <t>Provincia</t>
  </si>
  <si>
    <t>Cittadinanza</t>
  </si>
  <si>
    <t>Titolo di studio (decodifica)</t>
  </si>
  <si>
    <t>Estremi documento identita'</t>
  </si>
  <si>
    <t>Mansione</t>
  </si>
  <si>
    <t>AREA-STABILIMENTO</t>
  </si>
  <si>
    <t>Contratto (decodifica)</t>
  </si>
  <si>
    <t>Sesso</t>
  </si>
  <si>
    <t>E-mail</t>
  </si>
  <si>
    <t>Settore del Contratto (decodifica)</t>
  </si>
  <si>
    <t>Periodo (mm/aa)</t>
  </si>
  <si>
    <t>Retribuzione teorica UniEMens</t>
  </si>
  <si>
    <t>Descrizione CONTRIBUTO 1</t>
  </si>
  <si>
    <t>% c/ditta CONTRIBUTO 1</t>
  </si>
  <si>
    <t>Descrizione CONTRIBUTO 2</t>
  </si>
  <si>
    <t>Imponibile CONTRIBUTO 2</t>
  </si>
  <si>
    <t>% c/ditta CONTRIBUTO 2</t>
  </si>
  <si>
    <t>Importo c/ditta CONTRIBUTO 2</t>
  </si>
  <si>
    <t>Descrizione CONTRIBUTO 3</t>
  </si>
  <si>
    <t>% c/dipendente CONTRIBUTO 3</t>
  </si>
  <si>
    <t>% c/ditta CONTRIBUTO 3</t>
  </si>
  <si>
    <t>Descrizione CONTRIBUTO 4</t>
  </si>
  <si>
    <t>% c/ditta CONTRIBUTO 4</t>
  </si>
  <si>
    <t>Importo c/ditta CONTRIBUTO 4</t>
  </si>
  <si>
    <t>Descrizione CONTRIBUTO 6</t>
  </si>
  <si>
    <t>Imponibile CONTRIBUTO 6</t>
  </si>
  <si>
    <t>% c/dipendente CONTRIBUTO 6</t>
  </si>
  <si>
    <t>Importo c/dipendente CONTRIBUTO 6</t>
  </si>
  <si>
    <t>% c/ditta CONTRIBUTO 6</t>
  </si>
  <si>
    <t>Importo c/ditta CONTRIBUTO 6</t>
  </si>
  <si>
    <t>Importo totale CONTRIBUTO 6</t>
  </si>
  <si>
    <t>NARNI</t>
  </si>
  <si>
    <t>TR</t>
  </si>
  <si>
    <t>DIR. PROD.</t>
  </si>
  <si>
    <t>M</t>
  </si>
  <si>
    <t>INAIL 1000</t>
  </si>
  <si>
    <t>INAIL 1002</t>
  </si>
  <si>
    <t>INPS 100-500-600-9330-613-485</t>
  </si>
  <si>
    <t>INPS 130</t>
  </si>
  <si>
    <t>ESONERO IVS</t>
  </si>
  <si>
    <t>ALMADORI</t>
  </si>
  <si>
    <t>FABRIZIO</t>
  </si>
  <si>
    <t>LMDFRZ65D20L117Q</t>
  </si>
  <si>
    <t>ELETTRICISTA</t>
  </si>
  <si>
    <t>LIVELLO B1</t>
  </si>
  <si>
    <t>TERNI</t>
  </si>
  <si>
    <t>Licenza media</t>
  </si>
  <si>
    <t>PRODUZIONE</t>
  </si>
  <si>
    <t>Metalmeccanici operai mens.</t>
  </si>
  <si>
    <t>almadori.fabrizio@gmail.com</t>
  </si>
  <si>
    <t>Industria generale</t>
  </si>
  <si>
    <t>BELLONI</t>
  </si>
  <si>
    <t>ALESSANDRO</t>
  </si>
  <si>
    <t>BLLLSN87M14F844M</t>
  </si>
  <si>
    <t>QUADRI</t>
  </si>
  <si>
    <t>LIVELLO A1</t>
  </si>
  <si>
    <t>Laurea (vecchio o nuovo ordinamento)</t>
  </si>
  <si>
    <t>Metalmeccanici impiegati</t>
  </si>
  <si>
    <t>alessandrobelloni@hotmail.it</t>
  </si>
  <si>
    <t>TAHIROVIK</t>
  </si>
  <si>
    <t>NUSRET</t>
  </si>
  <si>
    <t>THRNRT76B15Z148Y</t>
  </si>
  <si>
    <t>LIVELLO C3</t>
  </si>
  <si>
    <t>nusret.tahirovik@gmail.com</t>
  </si>
  <si>
    <t>CORVI</t>
  </si>
  <si>
    <t>NICOLA</t>
  </si>
  <si>
    <t>CRVNCL82E06A262S</t>
  </si>
  <si>
    <t>AMELIA</t>
  </si>
  <si>
    <t>Diploma istruz.second.sup.-Si accesso universita'</t>
  </si>
  <si>
    <t>P.Elettronico</t>
  </si>
  <si>
    <t>nick1982@hotmail.it</t>
  </si>
  <si>
    <t>GUBBIOTTI</t>
  </si>
  <si>
    <t>ANDREA</t>
  </si>
  <si>
    <t>GBBNDR69H21L117V</t>
  </si>
  <si>
    <t>LIVELLO D2</t>
  </si>
  <si>
    <t>Prof.Elettricista</t>
  </si>
  <si>
    <t>andrea.gubb@gmail.com</t>
  </si>
  <si>
    <t>MASSIMILIANO</t>
  </si>
  <si>
    <t>CRVMSM70E28F723Q</t>
  </si>
  <si>
    <t>LIVELLO D1</t>
  </si>
  <si>
    <t>Mecc.odontotecnico</t>
  </si>
  <si>
    <t>massimilianocorvi70@gmail.com</t>
  </si>
  <si>
    <t>LUCCI</t>
  </si>
  <si>
    <t>PIERFRANCESCO</t>
  </si>
  <si>
    <t>LCCPFR74T25L117F</t>
  </si>
  <si>
    <t>Geometra</t>
  </si>
  <si>
    <t>pierfrancesco74@virgilio.it</t>
  </si>
  <si>
    <t>ROSATI</t>
  </si>
  <si>
    <t>ANNA</t>
  </si>
  <si>
    <t>RSTNNA94B55F844X</t>
  </si>
  <si>
    <t>APPR.PROFES.IMPIEG. 10%</t>
  </si>
  <si>
    <t>Laurea specialistica</t>
  </si>
  <si>
    <t>SCIENZE DELL'ECONOMI</t>
  </si>
  <si>
    <t>IMPIEGATA AMMINISTRATIVA</t>
  </si>
  <si>
    <t>F</t>
  </si>
  <si>
    <t>anna.rosati94@gmail.com</t>
  </si>
  <si>
    <t>NOBILI</t>
  </si>
  <si>
    <t>VALERIA</t>
  </si>
  <si>
    <t>NBLVLR90M68L117E</t>
  </si>
  <si>
    <t>IMPIEGATO</t>
  </si>
  <si>
    <t>Titolo istruz.second.sup.-No accesso universita'</t>
  </si>
  <si>
    <t>valenobi90@gmail.com</t>
  </si>
  <si>
    <t>SFAMELI</t>
  </si>
  <si>
    <t>DAVIDE</t>
  </si>
  <si>
    <t>SFMDVD81R31F839A</t>
  </si>
  <si>
    <t>CA27845JO</t>
  </si>
  <si>
    <t>dsfameli@gmail.com</t>
  </si>
  <si>
    <t>ITALIANA</t>
  </si>
  <si>
    <t>LICENZA MEDIA</t>
  </si>
  <si>
    <t>INGEGNERE EDILE</t>
  </si>
  <si>
    <t>Centro di costo</t>
  </si>
  <si>
    <t>Sede lavoro</t>
  </si>
  <si>
    <t>CALCOLO 1 RETRIBUZIONE ORARIA</t>
  </si>
  <si>
    <t>CALCOLO 2 CONTRIBUTI LAVORATORE</t>
  </si>
  <si>
    <t>CALCOLO QUOTA CONTR 1</t>
  </si>
  <si>
    <t>CALCOLO 2 SGRAVIO ORARIO</t>
  </si>
  <si>
    <t>CALCOLO 3 ESONERO ORARIO</t>
  </si>
  <si>
    <t>TOTALE SGRAVIO</t>
  </si>
  <si>
    <t>CALCOLO1 CONTR ASSITENZIALE</t>
  </si>
  <si>
    <t>CALCOLO2 CONT ASSISTENZIALE</t>
  </si>
  <si>
    <t>CALCOLO ASSISTENZIALE TOTALE</t>
  </si>
  <si>
    <t>INDETERMINATO</t>
  </si>
  <si>
    <t>DETERMINATO</t>
  </si>
  <si>
    <t>TOTALE QUOTA ORARIA CONTRIBUTI</t>
  </si>
  <si>
    <t>Data di Nascita</t>
  </si>
  <si>
    <t>Descrizione qualifica e livello</t>
  </si>
  <si>
    <t>Quota RetrOraria</t>
  </si>
  <si>
    <t>Quota contribuzione assitenziale</t>
  </si>
  <si>
    <t>Comune di residenza</t>
  </si>
  <si>
    <t>Comune di domicilio</t>
  </si>
  <si>
    <t>20/04/1965</t>
  </si>
  <si>
    <t>ELETTRICISTA LIVELLO B1</t>
  </si>
  <si>
    <t xml:space="preserve">ELETTRICISTA </t>
  </si>
  <si>
    <t>14/08/1987</t>
  </si>
  <si>
    <t>QUADRI LIVELLO A1</t>
  </si>
  <si>
    <t>6/05/1982</t>
  </si>
  <si>
    <t>ELETTRICISTA LIVELLO C3</t>
  </si>
  <si>
    <t>28/05/1970</t>
  </si>
  <si>
    <t>ELETTRICISTA LIVELLO D1</t>
  </si>
  <si>
    <t>21/06/1969</t>
  </si>
  <si>
    <t>ELETTRICISTA LIVELLO D2</t>
  </si>
  <si>
    <t>25/12/1974</t>
  </si>
  <si>
    <t>28/08/1990</t>
  </si>
  <si>
    <t>IMPIEGATO LIVELLO D1</t>
  </si>
  <si>
    <t>Titolo istruz.second.sup.-Si accesso universita'</t>
  </si>
  <si>
    <t>Ragioneria</t>
  </si>
  <si>
    <t xml:space="preserve">IMPIEGATO </t>
  </si>
  <si>
    <t>15/02/1994</t>
  </si>
  <si>
    <t>APPR.PROFES.IMPIEG. 10% LIVELLO D2</t>
  </si>
  <si>
    <t xml:space="preserve">APPR.PROFES.IMPIEG. 10% </t>
  </si>
  <si>
    <t>31/10/1981</t>
  </si>
  <si>
    <t xml:space="preserve">QUADRI </t>
  </si>
  <si>
    <t>15/02/1976</t>
  </si>
  <si>
    <t>cognome</t>
  </si>
  <si>
    <t>ALMADORI FABRIZIO</t>
  </si>
  <si>
    <t>BELLONI ALESSANDRO</t>
  </si>
  <si>
    <t>CORVI NICOLA</t>
  </si>
  <si>
    <t>CORVI MASSIMILIANO</t>
  </si>
  <si>
    <t>GUBBIOTTI ANDREA</t>
  </si>
  <si>
    <t>LUCCI PIERFRANCESCO</t>
  </si>
  <si>
    <t>NOBILI VALERIA</t>
  </si>
  <si>
    <t>ROSATI ANNA</t>
  </si>
  <si>
    <t>SFAMELI DAVIDE</t>
  </si>
  <si>
    <t>TAHIROVIK NUSRET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</si>
</sst>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"/>
    <numFmt numFmtId="179" formatCode="0.00000"/>
    <numFmt numFmtId="180" formatCode="mmmm\-yyyy"/>
  </numFmts>
  <fonts count="9" x14ac:knownFonts="1"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Tahoma"/>
      <family val="2"/>
    </font>
    <font>
      <b/>
      <sz val="10"/>
      <color theme="9" tint="-0.24997711111789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2" fontId="0" fillId="0" borderId="0" xfId="0" applyNumberFormat="1"/>
    <xf numFmtId="179" fontId="0" fillId="0" borderId="0" xfId="0" applyNumberFormat="1" applyAlignment="1">
      <alignment vertical="center"/>
    </xf>
    <xf numFmtId="179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1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F12"/>
  <sheetViews>
    <sheetView topLeftCell="V1" workbookViewId="0">
      <selection activeCell="AE9" sqref="AE9"/>
    </sheetView>
  </sheetViews>
  <sheetFormatPr defaultRowHeight="12.75" x14ac:dyDescent="0.2"/>
  <cols>
    <col min="1" max="1" width="14" bestFit="1" customWidth="1"/>
    <col min="2" max="2" width="16.28515625" bestFit="1" customWidth="1"/>
    <col min="3" max="3" width="19.7109375" bestFit="1" customWidth="1"/>
    <col min="4" max="4" width="34.85546875" bestFit="1" customWidth="1"/>
    <col min="5" max="5" width="30.85546875" hidden="1" customWidth="1"/>
    <col min="6" max="6" width="36.7109375" hidden="1" customWidth="1"/>
    <col min="7" max="7" width="19.5703125" bestFit="1" customWidth="1"/>
    <col min="8" max="8" width="14" bestFit="1" customWidth="1"/>
    <col min="9" max="9" width="12.140625" bestFit="1" customWidth="1"/>
    <col min="10" max="10" width="25.7109375" bestFit="1" customWidth="1"/>
    <col min="11" max="11" width="17.7109375" bestFit="1" customWidth="1"/>
    <col min="12" max="12" width="34.7109375" bestFit="1" customWidth="1"/>
    <col min="13" max="13" width="9.7109375" bestFit="1" customWidth="1"/>
    <col min="14" max="14" width="11" bestFit="1" customWidth="1"/>
    <col min="15" max="15" width="13.85546875" bestFit="1" customWidth="1"/>
    <col min="16" max="16" width="42.42578125" bestFit="1" customWidth="1"/>
    <col min="17" max="17" width="28.5703125" bestFit="1" customWidth="1"/>
    <col min="18" max="18" width="27.7109375" bestFit="1" customWidth="1"/>
    <col min="19" max="19" width="22.5703125" bestFit="1" customWidth="1"/>
    <col min="20" max="20" width="28.28515625" bestFit="1" customWidth="1"/>
    <col min="21" max="21" width="25.28515625" bestFit="1" customWidth="1"/>
    <col min="22" max="22" width="26.42578125" bestFit="1" customWidth="1"/>
    <col min="23" max="23" width="7.5703125" bestFit="1" customWidth="1"/>
    <col min="24" max="24" width="29" bestFit="1" customWidth="1"/>
    <col min="25" max="25" width="33.85546875" bestFit="1" customWidth="1"/>
    <col min="26" max="26" width="17" bestFit="1" customWidth="1"/>
    <col min="27" max="27" width="29.7109375" bestFit="1" customWidth="1"/>
    <col min="28" max="28" width="33" bestFit="1" customWidth="1"/>
    <col min="29" max="29" width="35.85546875" bestFit="1" customWidth="1"/>
    <col min="30" max="30" width="31.140625" customWidth="1"/>
    <col min="31" max="31" width="22.140625" bestFit="1" customWidth="1"/>
    <col min="32" max="32" width="25.5703125" bestFit="1" customWidth="1"/>
    <col min="33" max="33" width="24" bestFit="1" customWidth="1"/>
    <col min="34" max="34" width="30.5703125" customWidth="1"/>
    <col min="35" max="35" width="25.5703125" bestFit="1" customWidth="1"/>
    <col min="36" max="36" width="27.28515625" bestFit="1" customWidth="1"/>
    <col min="37" max="37" width="26.5703125" bestFit="1" customWidth="1"/>
    <col min="38" max="38" width="31.85546875" bestFit="1" customWidth="1"/>
    <col min="39" max="39" width="29.42578125" customWidth="1"/>
    <col min="40" max="40" width="31.85546875" customWidth="1"/>
    <col min="41" max="41" width="29.42578125" bestFit="1" customWidth="1"/>
    <col min="42" max="42" width="32.7109375" bestFit="1" customWidth="1"/>
    <col min="43" max="43" width="26.5703125" bestFit="1" customWidth="1"/>
    <col min="44" max="44" width="26.5703125" customWidth="1"/>
    <col min="45" max="45" width="28.28515625" bestFit="1" customWidth="1"/>
    <col min="46" max="46" width="26.5703125" bestFit="1" customWidth="1"/>
    <col min="47" max="47" width="31.85546875" bestFit="1" customWidth="1"/>
    <col min="48" max="48" width="31.85546875" customWidth="1"/>
    <col min="49" max="49" width="28.28515625" bestFit="1" customWidth="1"/>
    <col min="50" max="50" width="27.28515625" bestFit="1" customWidth="1"/>
    <col min="51" max="51" width="32.7109375" bestFit="1" customWidth="1"/>
    <col min="52" max="52" width="38.140625" bestFit="1" customWidth="1"/>
    <col min="53" max="53" width="38.140625" customWidth="1"/>
    <col min="54" max="54" width="26.5703125" bestFit="1" customWidth="1"/>
    <col min="55" max="55" width="31.85546875" bestFit="1" customWidth="1"/>
    <col min="56" max="56" width="30.85546875" bestFit="1" customWidth="1"/>
    <col min="57" max="57" width="16.7109375" bestFit="1" customWidth="1"/>
    <col min="58" max="58" width="34.42578125" bestFit="1" customWidth="1"/>
  </cols>
  <sheetData>
    <row r="2" spans="1:5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0" t="s">
        <v>8</v>
      </c>
      <c r="J2" s="10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9" t="s">
        <v>123</v>
      </c>
      <c r="U2" s="9" t="s">
        <v>124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0" t="s">
        <v>125</v>
      </c>
      <c r="AC2" s="10" t="s">
        <v>126</v>
      </c>
      <c r="AD2" s="1"/>
      <c r="AE2" s="1" t="s">
        <v>9</v>
      </c>
      <c r="AF2" s="1" t="s">
        <v>25</v>
      </c>
      <c r="AG2" s="1" t="s">
        <v>26</v>
      </c>
      <c r="AH2" s="10" t="s">
        <v>131</v>
      </c>
      <c r="AI2" s="1" t="s">
        <v>27</v>
      </c>
      <c r="AJ2" s="1" t="s">
        <v>28</v>
      </c>
      <c r="AK2" s="1" t="s">
        <v>29</v>
      </c>
      <c r="AL2" s="1" t="s">
        <v>30</v>
      </c>
      <c r="AM2" s="10" t="s">
        <v>132</v>
      </c>
      <c r="AN2" s="10" t="s">
        <v>133</v>
      </c>
      <c r="AO2" s="1" t="s">
        <v>31</v>
      </c>
      <c r="AP2" s="1" t="s">
        <v>32</v>
      </c>
      <c r="AQ2" s="1" t="s">
        <v>33</v>
      </c>
      <c r="AR2" s="10" t="s">
        <v>127</v>
      </c>
      <c r="AS2" s="1" t="s">
        <v>34</v>
      </c>
      <c r="AT2" s="1" t="s">
        <v>35</v>
      </c>
      <c r="AU2" s="1" t="s">
        <v>36</v>
      </c>
      <c r="AV2" s="10" t="s">
        <v>128</v>
      </c>
      <c r="AW2" s="1" t="s">
        <v>37</v>
      </c>
      <c r="AX2" s="1" t="s">
        <v>38</v>
      </c>
      <c r="AY2" s="1" t="s">
        <v>39</v>
      </c>
      <c r="AZ2" s="1" t="s">
        <v>40</v>
      </c>
      <c r="BA2" s="10" t="s">
        <v>129</v>
      </c>
      <c r="BB2" s="1" t="s">
        <v>41</v>
      </c>
      <c r="BC2" s="1" t="s">
        <v>42</v>
      </c>
      <c r="BD2" s="1" t="s">
        <v>43</v>
      </c>
      <c r="BE2" s="10" t="s">
        <v>130</v>
      </c>
      <c r="BF2" s="14" t="s">
        <v>136</v>
      </c>
    </row>
    <row r="3" spans="1:58" ht="30" customHeight="1" x14ac:dyDescent="0.2">
      <c r="A3" s="4" t="s">
        <v>53</v>
      </c>
      <c r="B3" s="4" t="s">
        <v>54</v>
      </c>
      <c r="C3" s="4" t="s">
        <v>55</v>
      </c>
      <c r="D3" s="8" t="s">
        <v>134</v>
      </c>
      <c r="E3" s="4" t="s">
        <v>56</v>
      </c>
      <c r="F3" s="4" t="s">
        <v>57</v>
      </c>
      <c r="G3" s="5">
        <v>0</v>
      </c>
      <c r="H3" s="5">
        <v>100</v>
      </c>
      <c r="I3" s="5">
        <f>AB3-AC3</f>
        <v>15.085019302325581</v>
      </c>
      <c r="J3" s="6">
        <f>AN3+AR3</f>
        <v>6.9264948394186048</v>
      </c>
      <c r="K3" s="2">
        <v>42828</v>
      </c>
      <c r="L3" s="2"/>
      <c r="M3" s="4" t="s">
        <v>58</v>
      </c>
      <c r="N3" s="4" t="s">
        <v>45</v>
      </c>
      <c r="O3" s="8" t="s">
        <v>120</v>
      </c>
      <c r="P3" s="4" t="s">
        <v>59</v>
      </c>
      <c r="Q3" s="8" t="s">
        <v>121</v>
      </c>
      <c r="R3" s="4"/>
      <c r="S3" s="4"/>
      <c r="T3" s="4" t="s">
        <v>60</v>
      </c>
      <c r="U3" s="4"/>
      <c r="V3" s="4" t="s">
        <v>61</v>
      </c>
      <c r="W3" s="4" t="s">
        <v>47</v>
      </c>
      <c r="X3" s="4" t="s">
        <v>62</v>
      </c>
      <c r="Y3" s="4" t="s">
        <v>63</v>
      </c>
      <c r="Z3" s="7">
        <v>45505</v>
      </c>
      <c r="AA3" s="3">
        <v>2381</v>
      </c>
      <c r="AB3" s="5">
        <f>(AA3*12/1720)</f>
        <v>16.611627906976743</v>
      </c>
      <c r="AC3" s="5">
        <f t="shared" ref="AC3:AC12" si="0">AB3*AP3/100</f>
        <v>1.5266086046511627</v>
      </c>
      <c r="AD3" s="5"/>
      <c r="AE3" s="6">
        <v>0</v>
      </c>
      <c r="AF3" s="4" t="s">
        <v>48</v>
      </c>
      <c r="AG3" s="6">
        <v>10.164999999999999</v>
      </c>
      <c r="AH3" s="6">
        <f>((AB3*AG3)/1000)</f>
        <v>0.16885719767441859</v>
      </c>
      <c r="AI3" s="4" t="s">
        <v>49</v>
      </c>
      <c r="AJ3" s="5">
        <v>242.03</v>
      </c>
      <c r="AK3" s="6">
        <v>1</v>
      </c>
      <c r="AL3" s="5">
        <v>2.42</v>
      </c>
      <c r="AM3" s="12">
        <f>(AH3*0.01)</f>
        <v>1.688571976744186E-3</v>
      </c>
      <c r="AN3" s="13">
        <f>AH3+AM3</f>
        <v>0.17054576965116278</v>
      </c>
      <c r="AO3" s="4" t="s">
        <v>50</v>
      </c>
      <c r="AP3" s="6">
        <v>9.19</v>
      </c>
      <c r="AQ3" s="6">
        <v>31.48</v>
      </c>
      <c r="AR3" s="6">
        <f t="shared" ref="AR3:AR12" si="1">(AP3+AQ3)*AB3/100</f>
        <v>6.7559490697674418</v>
      </c>
      <c r="AS3" s="4" t="s">
        <v>51</v>
      </c>
      <c r="AT3" s="6">
        <v>0.8</v>
      </c>
      <c r="AU3" s="5">
        <v>-19.05</v>
      </c>
      <c r="AV3" s="5">
        <f>AU3*12/1720</f>
        <v>-0.13290697674418606</v>
      </c>
      <c r="AW3" s="4" t="s">
        <v>52</v>
      </c>
      <c r="AX3" s="5">
        <v>2381</v>
      </c>
      <c r="AY3" s="6">
        <v>6</v>
      </c>
      <c r="AZ3" s="5">
        <v>-142.86000000000001</v>
      </c>
      <c r="BA3" s="5">
        <f>AZ3*12/1720</f>
        <v>-0.9966976744186048</v>
      </c>
      <c r="BB3" s="6">
        <v>0</v>
      </c>
      <c r="BC3" s="5">
        <v>0</v>
      </c>
      <c r="BD3" s="5">
        <v>-142.86000000000001</v>
      </c>
      <c r="BE3" s="11">
        <f>-AV3-BA3</f>
        <v>1.1296046511627909</v>
      </c>
      <c r="BF3" s="15">
        <f>AR3-BE3</f>
        <v>5.626344418604651</v>
      </c>
    </row>
    <row r="4" spans="1:58" ht="30" customHeight="1" x14ac:dyDescent="0.2">
      <c r="A4" s="4" t="s">
        <v>64</v>
      </c>
      <c r="B4" s="4" t="s">
        <v>65</v>
      </c>
      <c r="C4" s="4" t="s">
        <v>66</v>
      </c>
      <c r="D4" s="8" t="s">
        <v>134</v>
      </c>
      <c r="E4" s="4" t="s">
        <v>67</v>
      </c>
      <c r="F4" s="4" t="s">
        <v>68</v>
      </c>
      <c r="G4" s="5">
        <v>0</v>
      </c>
      <c r="H4" s="5">
        <v>100</v>
      </c>
      <c r="I4" s="5">
        <f t="shared" ref="I4:I12" si="2">AB4-AC4</f>
        <v>30.429797441860465</v>
      </c>
      <c r="J4" s="6">
        <f t="shared" ref="J4:J12" si="3">AN4+AR4</f>
        <v>13.228355022906976</v>
      </c>
      <c r="K4" s="2">
        <v>42835</v>
      </c>
      <c r="L4" s="2"/>
      <c r="M4" s="4" t="s">
        <v>58</v>
      </c>
      <c r="N4" s="4" t="s">
        <v>45</v>
      </c>
      <c r="O4" s="8" t="s">
        <v>120</v>
      </c>
      <c r="P4" s="4" t="s">
        <v>69</v>
      </c>
      <c r="Q4" s="8" t="s">
        <v>122</v>
      </c>
      <c r="R4" s="4"/>
      <c r="S4" s="4"/>
      <c r="T4" s="4" t="s">
        <v>60</v>
      </c>
      <c r="U4" s="4"/>
      <c r="V4" s="4" t="s">
        <v>70</v>
      </c>
      <c r="W4" s="4" t="s">
        <v>47</v>
      </c>
      <c r="X4" s="4" t="s">
        <v>71</v>
      </c>
      <c r="Y4" s="4" t="s">
        <v>63</v>
      </c>
      <c r="Z4" s="7">
        <v>45505</v>
      </c>
      <c r="AA4" s="3">
        <v>4803</v>
      </c>
      <c r="AB4" s="5">
        <f t="shared" ref="AB4:AB12" si="4">AA4*12/1720</f>
        <v>33.509302325581395</v>
      </c>
      <c r="AC4" s="5">
        <f t="shared" si="0"/>
        <v>3.0795048837209298</v>
      </c>
      <c r="AD4" s="5"/>
      <c r="AE4" s="6">
        <v>0</v>
      </c>
      <c r="AF4" s="4" t="s">
        <v>48</v>
      </c>
      <c r="AG4" s="6">
        <v>10.164999999999999</v>
      </c>
      <c r="AH4" s="6">
        <f t="shared" ref="AH4:AH12" si="5">((AB4*AG4)/1000)</f>
        <v>0.34062205813953483</v>
      </c>
      <c r="AI4" s="4" t="s">
        <v>49</v>
      </c>
      <c r="AJ4" s="5">
        <v>505.61</v>
      </c>
      <c r="AK4" s="6">
        <v>1</v>
      </c>
      <c r="AL4" s="5">
        <v>5.0599999999999996</v>
      </c>
      <c r="AM4" s="12">
        <f t="shared" ref="AM4:AM12" si="6">(AH4*0.01)</f>
        <v>3.4062205813953483E-3</v>
      </c>
      <c r="AN4" s="13">
        <f t="shared" ref="AN4:AN12" si="7">AH4+AM4</f>
        <v>0.34402827872093017</v>
      </c>
      <c r="AO4" s="4" t="s">
        <v>50</v>
      </c>
      <c r="AP4" s="6">
        <v>9.19</v>
      </c>
      <c r="AQ4" s="6">
        <v>29.26</v>
      </c>
      <c r="AR4" s="6">
        <f t="shared" si="1"/>
        <v>12.884326744186046</v>
      </c>
      <c r="AS4" s="4" t="s">
        <v>51</v>
      </c>
      <c r="AT4" s="6">
        <v>0.8</v>
      </c>
      <c r="AU4" s="5">
        <v>-39.79</v>
      </c>
      <c r="AV4" s="5">
        <f t="shared" ref="AV4:AV12" si="8">AU4*12/1720</f>
        <v>-0.27760465116279071</v>
      </c>
      <c r="AW4" s="4" t="s">
        <v>52</v>
      </c>
      <c r="AX4" s="5">
        <v>0</v>
      </c>
      <c r="AY4" s="6">
        <v>0</v>
      </c>
      <c r="AZ4" s="5">
        <v>0</v>
      </c>
      <c r="BA4" s="5">
        <f t="shared" ref="BA4:BA12" si="9">AZ4*12/1720</f>
        <v>0</v>
      </c>
      <c r="BB4" s="6">
        <v>0</v>
      </c>
      <c r="BC4" s="5">
        <v>0</v>
      </c>
      <c r="BD4" s="5">
        <v>0</v>
      </c>
      <c r="BE4" s="11">
        <f t="shared" ref="BE4:BE12" si="10">-AV4-BA4</f>
        <v>0.27760465116279071</v>
      </c>
      <c r="BF4" s="15">
        <f t="shared" ref="BF4:BF12" si="11">AR4-BE4</f>
        <v>12.606722093023254</v>
      </c>
    </row>
    <row r="5" spans="1:58" ht="30" customHeight="1" x14ac:dyDescent="0.2">
      <c r="A5" s="4" t="s">
        <v>72</v>
      </c>
      <c r="B5" s="4" t="s">
        <v>73</v>
      </c>
      <c r="C5" s="4" t="s">
        <v>74</v>
      </c>
      <c r="D5" s="8" t="s">
        <v>134</v>
      </c>
      <c r="E5" s="4" t="s">
        <v>56</v>
      </c>
      <c r="F5" s="4" t="s">
        <v>75</v>
      </c>
      <c r="G5" s="5">
        <v>0</v>
      </c>
      <c r="H5" s="5">
        <v>100</v>
      </c>
      <c r="I5" s="5">
        <f t="shared" si="2"/>
        <v>14.05865511627907</v>
      </c>
      <c r="J5" s="6">
        <f t="shared" si="3"/>
        <v>6.4552255559302321</v>
      </c>
      <c r="K5" s="2">
        <v>42837</v>
      </c>
      <c r="L5" s="2"/>
      <c r="M5" s="4" t="s">
        <v>58</v>
      </c>
      <c r="N5" s="4" t="s">
        <v>45</v>
      </c>
      <c r="O5" s="8" t="s">
        <v>120</v>
      </c>
      <c r="P5" s="4" t="s">
        <v>59</v>
      </c>
      <c r="Q5" s="8" t="s">
        <v>121</v>
      </c>
      <c r="R5" s="4"/>
      <c r="S5" s="4"/>
      <c r="T5" s="4" t="s">
        <v>60</v>
      </c>
      <c r="U5" s="4"/>
      <c r="V5" s="4" t="s">
        <v>61</v>
      </c>
      <c r="W5" s="4" t="s">
        <v>47</v>
      </c>
      <c r="X5" s="4" t="s">
        <v>76</v>
      </c>
      <c r="Y5" s="4" t="s">
        <v>63</v>
      </c>
      <c r="Z5" s="7">
        <v>45505</v>
      </c>
      <c r="AA5" s="3">
        <v>2219</v>
      </c>
      <c r="AB5" s="5">
        <f t="shared" si="4"/>
        <v>15.481395348837209</v>
      </c>
      <c r="AC5" s="5">
        <f t="shared" si="0"/>
        <v>1.4227402325581395</v>
      </c>
      <c r="AD5" s="5"/>
      <c r="AE5" s="6">
        <v>0</v>
      </c>
      <c r="AF5" s="4" t="s">
        <v>48</v>
      </c>
      <c r="AG5" s="6">
        <v>10.164999999999999</v>
      </c>
      <c r="AH5" s="6">
        <f t="shared" si="5"/>
        <v>0.1573683837209302</v>
      </c>
      <c r="AI5" s="4" t="s">
        <v>49</v>
      </c>
      <c r="AJ5" s="5">
        <v>225.56</v>
      </c>
      <c r="AK5" s="6">
        <v>1</v>
      </c>
      <c r="AL5" s="5">
        <v>2.2599999999999998</v>
      </c>
      <c r="AM5" s="12">
        <f t="shared" si="6"/>
        <v>1.5736838372093021E-3</v>
      </c>
      <c r="AN5" s="13">
        <f t="shared" si="7"/>
        <v>0.1589420675581395</v>
      </c>
      <c r="AO5" s="4" t="s">
        <v>50</v>
      </c>
      <c r="AP5" s="6">
        <v>9.19</v>
      </c>
      <c r="AQ5" s="6">
        <v>31.48</v>
      </c>
      <c r="AR5" s="6">
        <f t="shared" si="1"/>
        <v>6.2962834883720928</v>
      </c>
      <c r="AS5" s="4" t="s">
        <v>51</v>
      </c>
      <c r="AT5" s="6">
        <v>0.8</v>
      </c>
      <c r="AU5" s="5">
        <v>-17.75</v>
      </c>
      <c r="AV5" s="5">
        <f t="shared" si="8"/>
        <v>-0.12383720930232558</v>
      </c>
      <c r="AW5" s="4" t="s">
        <v>52</v>
      </c>
      <c r="AX5" s="5">
        <v>2219</v>
      </c>
      <c r="AY5" s="6">
        <v>6</v>
      </c>
      <c r="AZ5" s="5">
        <v>-133.13999999999999</v>
      </c>
      <c r="BA5" s="5">
        <f t="shared" si="9"/>
        <v>-0.92888372093023241</v>
      </c>
      <c r="BB5" s="6">
        <v>0</v>
      </c>
      <c r="BC5" s="5">
        <v>0</v>
      </c>
      <c r="BD5" s="5">
        <v>-133.13999999999999</v>
      </c>
      <c r="BE5" s="11">
        <f t="shared" si="10"/>
        <v>1.052720930232558</v>
      </c>
      <c r="BF5" s="15">
        <f t="shared" si="11"/>
        <v>5.2435625581395353</v>
      </c>
    </row>
    <row r="6" spans="1:58" ht="30" customHeight="1" x14ac:dyDescent="0.2">
      <c r="A6" s="4" t="s">
        <v>77</v>
      </c>
      <c r="B6" s="4" t="s">
        <v>78</v>
      </c>
      <c r="C6" s="4" t="s">
        <v>79</v>
      </c>
      <c r="D6" s="8" t="s">
        <v>134</v>
      </c>
      <c r="E6" s="4" t="s">
        <v>56</v>
      </c>
      <c r="F6" s="4" t="s">
        <v>75</v>
      </c>
      <c r="G6" s="5">
        <v>0</v>
      </c>
      <c r="H6" s="5">
        <v>100</v>
      </c>
      <c r="I6" s="5">
        <f t="shared" si="2"/>
        <v>13.874923255813954</v>
      </c>
      <c r="J6" s="6">
        <f t="shared" si="3"/>
        <v>6.3708625360465119</v>
      </c>
      <c r="K6" s="2">
        <v>43493</v>
      </c>
      <c r="L6" s="2"/>
      <c r="M6" s="4" t="s">
        <v>80</v>
      </c>
      <c r="N6" s="4" t="s">
        <v>45</v>
      </c>
      <c r="O6" s="8" t="s">
        <v>120</v>
      </c>
      <c r="P6" s="4" t="s">
        <v>81</v>
      </c>
      <c r="Q6" s="4" t="s">
        <v>82</v>
      </c>
      <c r="R6" s="4"/>
      <c r="S6" s="4"/>
      <c r="T6" s="4" t="s">
        <v>60</v>
      </c>
      <c r="U6" s="4"/>
      <c r="V6" s="4" t="s">
        <v>61</v>
      </c>
      <c r="W6" s="4" t="s">
        <v>47</v>
      </c>
      <c r="X6" s="4" t="s">
        <v>83</v>
      </c>
      <c r="Y6" s="4" t="s">
        <v>63</v>
      </c>
      <c r="Z6" s="7">
        <v>45505</v>
      </c>
      <c r="AA6" s="3">
        <v>2190</v>
      </c>
      <c r="AB6" s="5">
        <f t="shared" si="4"/>
        <v>15.279069767441861</v>
      </c>
      <c r="AC6" s="5">
        <f t="shared" si="0"/>
        <v>1.404146511627907</v>
      </c>
      <c r="AD6" s="5"/>
      <c r="AE6" s="6">
        <v>0</v>
      </c>
      <c r="AF6" s="4" t="s">
        <v>48</v>
      </c>
      <c r="AG6" s="6">
        <v>10.164999999999999</v>
      </c>
      <c r="AH6" s="6">
        <f t="shared" si="5"/>
        <v>0.15531174418604649</v>
      </c>
      <c r="AI6" s="4" t="s">
        <v>49</v>
      </c>
      <c r="AJ6" s="5">
        <v>222.61</v>
      </c>
      <c r="AK6" s="6">
        <v>1</v>
      </c>
      <c r="AL6" s="5">
        <v>2.23</v>
      </c>
      <c r="AM6" s="12">
        <f t="shared" si="6"/>
        <v>1.5531174418604648E-3</v>
      </c>
      <c r="AN6" s="13">
        <f t="shared" si="7"/>
        <v>0.15686486162790694</v>
      </c>
      <c r="AO6" s="4" t="s">
        <v>50</v>
      </c>
      <c r="AP6" s="6">
        <v>9.19</v>
      </c>
      <c r="AQ6" s="6">
        <v>31.48</v>
      </c>
      <c r="AR6" s="6">
        <f t="shared" si="1"/>
        <v>6.2139976744186045</v>
      </c>
      <c r="AS6" s="4" t="s">
        <v>51</v>
      </c>
      <c r="AT6" s="6">
        <v>0.8</v>
      </c>
      <c r="AU6" s="5">
        <v>-17.52</v>
      </c>
      <c r="AV6" s="5">
        <f t="shared" si="8"/>
        <v>-0.12223255813953489</v>
      </c>
      <c r="AW6" s="4" t="s">
        <v>52</v>
      </c>
      <c r="AX6" s="5">
        <v>2190</v>
      </c>
      <c r="AY6" s="6">
        <v>6</v>
      </c>
      <c r="AZ6" s="5">
        <v>-131.4</v>
      </c>
      <c r="BA6" s="5">
        <f t="shared" si="9"/>
        <v>-0.91674418604651176</v>
      </c>
      <c r="BB6" s="6">
        <v>0</v>
      </c>
      <c r="BC6" s="5">
        <v>0</v>
      </c>
      <c r="BD6" s="5">
        <v>-131.4</v>
      </c>
      <c r="BE6" s="11">
        <f t="shared" si="10"/>
        <v>1.0389767441860467</v>
      </c>
      <c r="BF6" s="15">
        <f t="shared" si="11"/>
        <v>5.1750209302325576</v>
      </c>
    </row>
    <row r="7" spans="1:58" ht="30" customHeight="1" x14ac:dyDescent="0.2">
      <c r="A7" s="4" t="s">
        <v>84</v>
      </c>
      <c r="B7" s="4" t="s">
        <v>85</v>
      </c>
      <c r="C7" s="4" t="s">
        <v>86</v>
      </c>
      <c r="D7" s="8" t="s">
        <v>134</v>
      </c>
      <c r="E7" s="4" t="s">
        <v>56</v>
      </c>
      <c r="F7" s="4" t="s">
        <v>87</v>
      </c>
      <c r="G7" s="5">
        <v>0</v>
      </c>
      <c r="H7" s="5">
        <v>100</v>
      </c>
      <c r="I7" s="5">
        <f t="shared" si="2"/>
        <v>12.398732790697673</v>
      </c>
      <c r="J7" s="6">
        <f t="shared" si="3"/>
        <v>5.6930493073255812</v>
      </c>
      <c r="K7" s="2">
        <v>43626</v>
      </c>
      <c r="L7" s="2"/>
      <c r="M7" s="4" t="s">
        <v>58</v>
      </c>
      <c r="N7" s="4" t="s">
        <v>45</v>
      </c>
      <c r="O7" s="8" t="s">
        <v>120</v>
      </c>
      <c r="P7" s="4" t="s">
        <v>81</v>
      </c>
      <c r="Q7" s="4" t="s">
        <v>88</v>
      </c>
      <c r="R7" s="4"/>
      <c r="S7" s="4"/>
      <c r="T7" s="4" t="s">
        <v>60</v>
      </c>
      <c r="U7" s="4"/>
      <c r="V7" s="4" t="s">
        <v>61</v>
      </c>
      <c r="W7" s="4" t="s">
        <v>47</v>
      </c>
      <c r="X7" s="4" t="s">
        <v>89</v>
      </c>
      <c r="Y7" s="4" t="s">
        <v>63</v>
      </c>
      <c r="Z7" s="7">
        <v>45505</v>
      </c>
      <c r="AA7" s="3">
        <v>1957</v>
      </c>
      <c r="AB7" s="5">
        <f t="shared" si="4"/>
        <v>13.653488372093022</v>
      </c>
      <c r="AC7" s="5">
        <f t="shared" si="0"/>
        <v>1.2547555813953486</v>
      </c>
      <c r="AD7" s="5"/>
      <c r="AE7" s="6">
        <v>0</v>
      </c>
      <c r="AF7" s="4" t="s">
        <v>48</v>
      </c>
      <c r="AG7" s="6">
        <v>10.164999999999999</v>
      </c>
      <c r="AH7" s="6">
        <f t="shared" si="5"/>
        <v>0.13878770930232556</v>
      </c>
      <c r="AI7" s="4" t="s">
        <v>49</v>
      </c>
      <c r="AJ7" s="5">
        <v>198.93</v>
      </c>
      <c r="AK7" s="6">
        <v>1</v>
      </c>
      <c r="AL7" s="5">
        <v>1.99</v>
      </c>
      <c r="AM7" s="12">
        <f t="shared" si="6"/>
        <v>1.3878770930232556E-3</v>
      </c>
      <c r="AN7" s="13">
        <f t="shared" si="7"/>
        <v>0.14017558639534883</v>
      </c>
      <c r="AO7" s="4" t="s">
        <v>50</v>
      </c>
      <c r="AP7" s="6">
        <v>9.19</v>
      </c>
      <c r="AQ7" s="6">
        <v>31.48</v>
      </c>
      <c r="AR7" s="6">
        <f t="shared" si="1"/>
        <v>5.5528737209302328</v>
      </c>
      <c r="AS7" s="4" t="s">
        <v>51</v>
      </c>
      <c r="AT7" s="6">
        <v>0.8</v>
      </c>
      <c r="AU7" s="5">
        <v>-15.66</v>
      </c>
      <c r="AV7" s="5">
        <f t="shared" si="8"/>
        <v>-0.10925581395348838</v>
      </c>
      <c r="AW7" s="4" t="s">
        <v>52</v>
      </c>
      <c r="AX7" s="5">
        <v>1957</v>
      </c>
      <c r="AY7" s="6">
        <v>6</v>
      </c>
      <c r="AZ7" s="5">
        <v>-117.42</v>
      </c>
      <c r="BA7" s="5">
        <f t="shared" si="9"/>
        <v>-0.81920930232558142</v>
      </c>
      <c r="BB7" s="6">
        <v>0</v>
      </c>
      <c r="BC7" s="5">
        <v>0</v>
      </c>
      <c r="BD7" s="5">
        <v>-117.42</v>
      </c>
      <c r="BE7" s="11">
        <f t="shared" si="10"/>
        <v>0.9284651162790698</v>
      </c>
      <c r="BF7" s="15">
        <f t="shared" si="11"/>
        <v>4.6244086046511628</v>
      </c>
    </row>
    <row r="8" spans="1:58" ht="30" customHeight="1" x14ac:dyDescent="0.2">
      <c r="A8" s="4" t="s">
        <v>77</v>
      </c>
      <c r="B8" s="4" t="s">
        <v>90</v>
      </c>
      <c r="C8" s="4" t="s">
        <v>91</v>
      </c>
      <c r="D8" s="8" t="s">
        <v>134</v>
      </c>
      <c r="E8" s="4" t="s">
        <v>56</v>
      </c>
      <c r="F8" s="4" t="s">
        <v>92</v>
      </c>
      <c r="G8" s="5">
        <v>0</v>
      </c>
      <c r="H8" s="5">
        <v>100</v>
      </c>
      <c r="I8" s="5">
        <f t="shared" si="2"/>
        <v>11.030247209302326</v>
      </c>
      <c r="J8" s="6">
        <f t="shared" si="3"/>
        <v>5.0646902626744188</v>
      </c>
      <c r="K8" s="2">
        <v>44075</v>
      </c>
      <c r="L8" s="2"/>
      <c r="M8" s="4" t="s">
        <v>58</v>
      </c>
      <c r="N8" s="4" t="s">
        <v>45</v>
      </c>
      <c r="O8" s="8" t="s">
        <v>120</v>
      </c>
      <c r="P8" s="4" t="s">
        <v>81</v>
      </c>
      <c r="Q8" s="4" t="s">
        <v>93</v>
      </c>
      <c r="R8" s="4"/>
      <c r="S8" s="4"/>
      <c r="T8" s="4" t="s">
        <v>60</v>
      </c>
      <c r="U8" s="4"/>
      <c r="V8" s="4" t="s">
        <v>61</v>
      </c>
      <c r="W8" s="4" t="s">
        <v>47</v>
      </c>
      <c r="X8" s="4" t="s">
        <v>94</v>
      </c>
      <c r="Y8" s="4" t="s">
        <v>63</v>
      </c>
      <c r="Z8" s="7">
        <v>45505</v>
      </c>
      <c r="AA8" s="3">
        <v>1741</v>
      </c>
      <c r="AB8" s="5">
        <f t="shared" si="4"/>
        <v>12.146511627906976</v>
      </c>
      <c r="AC8" s="5">
        <f t="shared" si="0"/>
        <v>1.1162644186046511</v>
      </c>
      <c r="AD8" s="5"/>
      <c r="AE8" s="6">
        <v>0</v>
      </c>
      <c r="AF8" s="4" t="s">
        <v>48</v>
      </c>
      <c r="AG8" s="6">
        <v>10.164999999999999</v>
      </c>
      <c r="AH8" s="6">
        <f t="shared" si="5"/>
        <v>0.12346929069767441</v>
      </c>
      <c r="AI8" s="4" t="s">
        <v>49</v>
      </c>
      <c r="AJ8" s="5">
        <v>180.84</v>
      </c>
      <c r="AK8" s="6">
        <v>1</v>
      </c>
      <c r="AL8" s="5">
        <v>1.81</v>
      </c>
      <c r="AM8" s="12">
        <f t="shared" si="6"/>
        <v>1.2346929069767443E-3</v>
      </c>
      <c r="AN8" s="13">
        <f t="shared" si="7"/>
        <v>0.12470398360465115</v>
      </c>
      <c r="AO8" s="4" t="s">
        <v>50</v>
      </c>
      <c r="AP8" s="6">
        <v>9.19</v>
      </c>
      <c r="AQ8" s="6">
        <v>31.48</v>
      </c>
      <c r="AR8" s="6">
        <f t="shared" si="1"/>
        <v>4.9399862790697675</v>
      </c>
      <c r="AS8" s="4" t="s">
        <v>51</v>
      </c>
      <c r="AT8" s="6">
        <v>0.8</v>
      </c>
      <c r="AU8" s="5">
        <v>-14.23</v>
      </c>
      <c r="AV8" s="5">
        <f t="shared" si="8"/>
        <v>-9.9279069767441858E-2</v>
      </c>
      <c r="AW8" s="4" t="s">
        <v>52</v>
      </c>
      <c r="AX8" s="5">
        <v>1779</v>
      </c>
      <c r="AY8" s="6">
        <v>7</v>
      </c>
      <c r="AZ8" s="5">
        <v>-124.53</v>
      </c>
      <c r="BA8" s="5">
        <f t="shared" si="9"/>
        <v>-0.8688139534883722</v>
      </c>
      <c r="BB8" s="6">
        <v>0</v>
      </c>
      <c r="BC8" s="5">
        <v>0</v>
      </c>
      <c r="BD8" s="5">
        <v>-124.53</v>
      </c>
      <c r="BE8" s="11">
        <f t="shared" si="10"/>
        <v>0.96809302325581403</v>
      </c>
      <c r="BF8" s="15">
        <f t="shared" si="11"/>
        <v>3.9718932558139537</v>
      </c>
    </row>
    <row r="9" spans="1:58" ht="30" customHeight="1" x14ac:dyDescent="0.2">
      <c r="A9" s="4" t="s">
        <v>95</v>
      </c>
      <c r="B9" s="4" t="s">
        <v>96</v>
      </c>
      <c r="C9" s="4" t="s">
        <v>97</v>
      </c>
      <c r="D9" s="8" t="s">
        <v>134</v>
      </c>
      <c r="E9" s="4" t="s">
        <v>56</v>
      </c>
      <c r="F9" s="4" t="s">
        <v>92</v>
      </c>
      <c r="G9" s="5">
        <v>0</v>
      </c>
      <c r="H9" s="5">
        <v>62.5</v>
      </c>
      <c r="I9" s="5">
        <f t="shared" si="2"/>
        <v>6.8931125581395349</v>
      </c>
      <c r="J9" s="6">
        <f t="shared" si="3"/>
        <v>3.1650677804651166</v>
      </c>
      <c r="K9" s="2">
        <v>44137</v>
      </c>
      <c r="L9" s="2"/>
      <c r="M9" s="4" t="s">
        <v>44</v>
      </c>
      <c r="N9" s="4" t="s">
        <v>45</v>
      </c>
      <c r="O9" s="8" t="s">
        <v>120</v>
      </c>
      <c r="P9" s="4" t="s">
        <v>81</v>
      </c>
      <c r="Q9" s="4" t="s">
        <v>98</v>
      </c>
      <c r="R9" s="4"/>
      <c r="S9" s="4"/>
      <c r="T9" s="4" t="s">
        <v>60</v>
      </c>
      <c r="U9" s="4"/>
      <c r="V9" s="4" t="s">
        <v>61</v>
      </c>
      <c r="W9" s="4" t="s">
        <v>47</v>
      </c>
      <c r="X9" s="4" t="s">
        <v>99</v>
      </c>
      <c r="Y9" s="4" t="s">
        <v>63</v>
      </c>
      <c r="Z9" s="7">
        <v>45505</v>
      </c>
      <c r="AA9" s="3">
        <v>1088</v>
      </c>
      <c r="AB9" s="5">
        <f t="shared" si="4"/>
        <v>7.590697674418605</v>
      </c>
      <c r="AC9" s="5">
        <f t="shared" si="0"/>
        <v>0.69758511627906972</v>
      </c>
      <c r="AD9" s="5"/>
      <c r="AE9" s="6">
        <v>0</v>
      </c>
      <c r="AF9" s="4" t="s">
        <v>48</v>
      </c>
      <c r="AG9" s="6">
        <v>10.164999999999999</v>
      </c>
      <c r="AH9" s="6">
        <f t="shared" si="5"/>
        <v>7.7159441860465111E-2</v>
      </c>
      <c r="AI9" s="4" t="s">
        <v>49</v>
      </c>
      <c r="AJ9" s="5">
        <v>95.38</v>
      </c>
      <c r="AK9" s="6">
        <v>1</v>
      </c>
      <c r="AL9" s="5">
        <v>0.95</v>
      </c>
      <c r="AM9" s="12">
        <f t="shared" si="6"/>
        <v>7.7159441860465117E-4</v>
      </c>
      <c r="AN9" s="13">
        <f t="shared" si="7"/>
        <v>7.7931036279069762E-2</v>
      </c>
      <c r="AO9" s="4" t="s">
        <v>50</v>
      </c>
      <c r="AP9" s="6">
        <v>9.19</v>
      </c>
      <c r="AQ9" s="6">
        <v>31.48</v>
      </c>
      <c r="AR9" s="6">
        <f t="shared" si="1"/>
        <v>3.0871367441860467</v>
      </c>
      <c r="AS9" s="4" t="s">
        <v>51</v>
      </c>
      <c r="AT9" s="6">
        <v>0.8</v>
      </c>
      <c r="AU9" s="5">
        <v>-8.6999999999999993</v>
      </c>
      <c r="AV9" s="5">
        <f t="shared" si="8"/>
        <v>-6.0697674418604644E-2</v>
      </c>
      <c r="AW9" s="4" t="s">
        <v>52</v>
      </c>
      <c r="AX9" s="5">
        <v>1088</v>
      </c>
      <c r="AY9" s="6">
        <v>7</v>
      </c>
      <c r="AZ9" s="5">
        <v>-76.16</v>
      </c>
      <c r="BA9" s="5">
        <f t="shared" si="9"/>
        <v>-0.53134883720930226</v>
      </c>
      <c r="BB9" s="6">
        <v>0</v>
      </c>
      <c r="BC9" s="5">
        <v>0</v>
      </c>
      <c r="BD9" s="5">
        <v>-76.16</v>
      </c>
      <c r="BE9" s="11">
        <f t="shared" si="10"/>
        <v>0.59204651162790689</v>
      </c>
      <c r="BF9" s="15">
        <f t="shared" si="11"/>
        <v>2.4950902325581397</v>
      </c>
    </row>
    <row r="10" spans="1:58" ht="30" customHeight="1" x14ac:dyDescent="0.2">
      <c r="A10" s="4" t="s">
        <v>100</v>
      </c>
      <c r="B10" s="4" t="s">
        <v>101</v>
      </c>
      <c r="C10" s="4" t="s">
        <v>102</v>
      </c>
      <c r="D10" s="8" t="s">
        <v>134</v>
      </c>
      <c r="E10" s="4" t="s">
        <v>103</v>
      </c>
      <c r="F10" s="4" t="s">
        <v>87</v>
      </c>
      <c r="G10" s="5">
        <v>0</v>
      </c>
      <c r="H10" s="5">
        <v>100</v>
      </c>
      <c r="I10" s="5">
        <f t="shared" si="2"/>
        <v>11.903575813953488</v>
      </c>
      <c r="J10" s="6">
        <f t="shared" si="3"/>
        <v>2.0024706976744189</v>
      </c>
      <c r="K10" s="2">
        <v>44732</v>
      </c>
      <c r="L10" s="2"/>
      <c r="M10" s="4" t="s">
        <v>44</v>
      </c>
      <c r="N10" s="4" t="s">
        <v>45</v>
      </c>
      <c r="O10" s="8" t="s">
        <v>120</v>
      </c>
      <c r="P10" s="4" t="s">
        <v>104</v>
      </c>
      <c r="Q10" s="4" t="s">
        <v>105</v>
      </c>
      <c r="R10" s="4" t="s">
        <v>106</v>
      </c>
      <c r="S10" s="4"/>
      <c r="T10" s="4" t="s">
        <v>46</v>
      </c>
      <c r="U10" s="4"/>
      <c r="V10" s="4" t="s">
        <v>70</v>
      </c>
      <c r="W10" s="4" t="s">
        <v>107</v>
      </c>
      <c r="X10" s="4" t="s">
        <v>108</v>
      </c>
      <c r="Y10" s="4" t="s">
        <v>63</v>
      </c>
      <c r="Z10" s="7">
        <v>45505</v>
      </c>
      <c r="AA10" s="3">
        <v>1812</v>
      </c>
      <c r="AB10" s="5">
        <f t="shared" si="4"/>
        <v>12.641860465116279</v>
      </c>
      <c r="AC10" s="5">
        <f t="shared" si="0"/>
        <v>0.73828465116279063</v>
      </c>
      <c r="AD10" s="5"/>
      <c r="AE10" s="6">
        <v>0</v>
      </c>
      <c r="AF10" s="4" t="s">
        <v>48</v>
      </c>
      <c r="AG10" s="6">
        <v>0</v>
      </c>
      <c r="AH10" s="6">
        <f t="shared" si="5"/>
        <v>0</v>
      </c>
      <c r="AI10" s="4" t="s">
        <v>49</v>
      </c>
      <c r="AJ10" s="5">
        <v>0</v>
      </c>
      <c r="AK10" s="6">
        <v>0</v>
      </c>
      <c r="AL10" s="5">
        <v>0</v>
      </c>
      <c r="AM10" s="12">
        <f t="shared" si="6"/>
        <v>0</v>
      </c>
      <c r="AN10" s="13">
        <f t="shared" si="7"/>
        <v>0</v>
      </c>
      <c r="AO10" s="4" t="s">
        <v>50</v>
      </c>
      <c r="AP10" s="6">
        <v>5.84</v>
      </c>
      <c r="AQ10" s="6">
        <v>10</v>
      </c>
      <c r="AR10" s="6">
        <f t="shared" si="1"/>
        <v>2.0024706976744189</v>
      </c>
      <c r="AS10" s="4" t="s">
        <v>51</v>
      </c>
      <c r="AT10" s="6">
        <v>0</v>
      </c>
      <c r="AU10" s="5">
        <v>0</v>
      </c>
      <c r="AV10" s="5">
        <f t="shared" si="8"/>
        <v>0</v>
      </c>
      <c r="AW10" s="4" t="s">
        <v>52</v>
      </c>
      <c r="AX10" s="5">
        <v>1916</v>
      </c>
      <c r="AY10" s="6">
        <v>5.84</v>
      </c>
      <c r="AZ10" s="5">
        <v>-111.89</v>
      </c>
      <c r="BA10" s="5">
        <f t="shared" si="9"/>
        <v>-0.78062790697674422</v>
      </c>
      <c r="BB10" s="6">
        <v>0</v>
      </c>
      <c r="BC10" s="5">
        <v>0</v>
      </c>
      <c r="BD10" s="5">
        <v>-111.89</v>
      </c>
      <c r="BE10" s="11">
        <f t="shared" si="10"/>
        <v>0.78062790697674422</v>
      </c>
      <c r="BF10" s="15">
        <f t="shared" si="11"/>
        <v>1.2218427906976745</v>
      </c>
    </row>
    <row r="11" spans="1:58" ht="30" customHeight="1" x14ac:dyDescent="0.2">
      <c r="A11" s="4" t="s">
        <v>109</v>
      </c>
      <c r="B11" s="4" t="s">
        <v>110</v>
      </c>
      <c r="C11" s="4" t="s">
        <v>111</v>
      </c>
      <c r="D11" s="8" t="s">
        <v>135</v>
      </c>
      <c r="E11" s="4" t="s">
        <v>112</v>
      </c>
      <c r="F11" s="4" t="s">
        <v>92</v>
      </c>
      <c r="G11" s="5">
        <v>0</v>
      </c>
      <c r="H11" s="5">
        <v>100</v>
      </c>
      <c r="I11" s="5">
        <f t="shared" si="2"/>
        <v>10.8972</v>
      </c>
      <c r="J11" s="6">
        <f t="shared" si="3"/>
        <v>4.7926171200000001</v>
      </c>
      <c r="K11" s="2">
        <v>44867</v>
      </c>
      <c r="L11" s="2">
        <v>45596</v>
      </c>
      <c r="M11" s="4" t="s">
        <v>58</v>
      </c>
      <c r="N11" s="4" t="s">
        <v>45</v>
      </c>
      <c r="O11" s="8" t="s">
        <v>120</v>
      </c>
      <c r="P11" s="4" t="s">
        <v>113</v>
      </c>
      <c r="Q11" s="4"/>
      <c r="R11" s="4" t="s">
        <v>112</v>
      </c>
      <c r="S11" s="4"/>
      <c r="T11" s="4" t="s">
        <v>46</v>
      </c>
      <c r="U11" s="4"/>
      <c r="V11" s="4" t="s">
        <v>70</v>
      </c>
      <c r="W11" s="4" t="s">
        <v>107</v>
      </c>
      <c r="X11" s="4" t="s">
        <v>114</v>
      </c>
      <c r="Y11" s="4" t="s">
        <v>63</v>
      </c>
      <c r="Z11" s="7">
        <v>45505</v>
      </c>
      <c r="AA11" s="3">
        <v>1720</v>
      </c>
      <c r="AB11" s="5">
        <f t="shared" si="4"/>
        <v>12</v>
      </c>
      <c r="AC11" s="5">
        <f t="shared" si="0"/>
        <v>1.1028</v>
      </c>
      <c r="AD11" s="5"/>
      <c r="AE11" s="6">
        <v>0</v>
      </c>
      <c r="AF11" s="4" t="s">
        <v>48</v>
      </c>
      <c r="AG11" s="6">
        <v>0.876</v>
      </c>
      <c r="AH11" s="6">
        <f t="shared" si="5"/>
        <v>1.0512000000000001E-2</v>
      </c>
      <c r="AI11" s="4" t="s">
        <v>49</v>
      </c>
      <c r="AJ11" s="5">
        <v>15.07</v>
      </c>
      <c r="AK11" s="6">
        <v>1</v>
      </c>
      <c r="AL11" s="5">
        <v>0.15</v>
      </c>
      <c r="AM11" s="12">
        <f t="shared" si="6"/>
        <v>1.0512000000000001E-4</v>
      </c>
      <c r="AN11" s="13">
        <f t="shared" si="7"/>
        <v>1.0617120000000001E-2</v>
      </c>
      <c r="AO11" s="4" t="s">
        <v>50</v>
      </c>
      <c r="AP11" s="6">
        <v>9.19</v>
      </c>
      <c r="AQ11" s="6">
        <v>30.66</v>
      </c>
      <c r="AR11" s="6">
        <f t="shared" si="1"/>
        <v>4.782</v>
      </c>
      <c r="AS11" s="4" t="s">
        <v>51</v>
      </c>
      <c r="AT11" s="6">
        <v>0.8</v>
      </c>
      <c r="AU11" s="5">
        <v>-13.76</v>
      </c>
      <c r="AV11" s="5">
        <f t="shared" si="8"/>
        <v>-9.6000000000000002E-2</v>
      </c>
      <c r="AW11" s="4" t="s">
        <v>52</v>
      </c>
      <c r="AX11" s="5">
        <v>1720</v>
      </c>
      <c r="AY11" s="6">
        <v>7</v>
      </c>
      <c r="AZ11" s="5">
        <v>-120.4</v>
      </c>
      <c r="BA11" s="5">
        <f t="shared" si="9"/>
        <v>-0.84000000000000008</v>
      </c>
      <c r="BB11" s="6">
        <v>0</v>
      </c>
      <c r="BC11" s="5">
        <v>0</v>
      </c>
      <c r="BD11" s="5">
        <v>-120.4</v>
      </c>
      <c r="BE11" s="11">
        <f t="shared" si="10"/>
        <v>0.93600000000000005</v>
      </c>
      <c r="BF11" s="15">
        <f t="shared" si="11"/>
        <v>3.8460000000000001</v>
      </c>
    </row>
    <row r="12" spans="1:58" ht="30" customHeight="1" x14ac:dyDescent="0.2">
      <c r="A12" s="4" t="s">
        <v>115</v>
      </c>
      <c r="B12" s="4" t="s">
        <v>116</v>
      </c>
      <c r="C12" s="4" t="s">
        <v>117</v>
      </c>
      <c r="D12" s="8" t="s">
        <v>134</v>
      </c>
      <c r="E12" s="4" t="s">
        <v>67</v>
      </c>
      <c r="F12" s="4" t="s">
        <v>68</v>
      </c>
      <c r="G12" s="5">
        <v>0</v>
      </c>
      <c r="H12" s="5">
        <v>100</v>
      </c>
      <c r="I12" s="5">
        <f t="shared" si="2"/>
        <v>33.648272790697675</v>
      </c>
      <c r="J12" s="6">
        <f t="shared" si="3"/>
        <v>14.627481475465117</v>
      </c>
      <c r="K12" s="2">
        <v>45505</v>
      </c>
      <c r="L12" s="2"/>
      <c r="M12" s="4" t="s">
        <v>58</v>
      </c>
      <c r="N12" s="4" t="s">
        <v>45</v>
      </c>
      <c r="O12" s="8" t="s">
        <v>120</v>
      </c>
      <c r="P12" s="4" t="s">
        <v>81</v>
      </c>
      <c r="Q12" s="4" t="s">
        <v>118</v>
      </c>
      <c r="R12" s="4"/>
      <c r="S12" s="4"/>
      <c r="T12" s="4" t="s">
        <v>60</v>
      </c>
      <c r="U12" s="4"/>
      <c r="V12" s="4" t="s">
        <v>70</v>
      </c>
      <c r="W12" s="4" t="s">
        <v>47</v>
      </c>
      <c r="X12" s="4" t="s">
        <v>119</v>
      </c>
      <c r="Y12" s="4" t="s">
        <v>63</v>
      </c>
      <c r="Z12" s="7">
        <v>45505</v>
      </c>
      <c r="AA12" s="3">
        <v>5311</v>
      </c>
      <c r="AB12" s="5">
        <f t="shared" si="4"/>
        <v>37.053488372093021</v>
      </c>
      <c r="AC12" s="5">
        <f t="shared" si="0"/>
        <v>3.405215581395348</v>
      </c>
      <c r="AD12" s="5"/>
      <c r="AE12" s="6">
        <v>0</v>
      </c>
      <c r="AF12" s="4" t="s">
        <v>48</v>
      </c>
      <c r="AG12" s="6">
        <v>10.164999999999999</v>
      </c>
      <c r="AH12" s="6">
        <f t="shared" si="5"/>
        <v>0.37664870930232552</v>
      </c>
      <c r="AI12" s="4" t="s">
        <v>49</v>
      </c>
      <c r="AJ12" s="5">
        <v>539.86</v>
      </c>
      <c r="AK12" s="6">
        <v>1</v>
      </c>
      <c r="AL12" s="5">
        <v>5.4</v>
      </c>
      <c r="AM12" s="12">
        <f t="shared" si="6"/>
        <v>3.7664870930232551E-3</v>
      </c>
      <c r="AN12" s="13">
        <f t="shared" si="7"/>
        <v>0.38041519639534876</v>
      </c>
      <c r="AO12" s="4" t="s">
        <v>50</v>
      </c>
      <c r="AP12" s="6">
        <v>9.19</v>
      </c>
      <c r="AQ12" s="6">
        <v>29.26</v>
      </c>
      <c r="AR12" s="6">
        <f t="shared" si="1"/>
        <v>14.247066279069768</v>
      </c>
      <c r="AS12" s="4" t="s">
        <v>51</v>
      </c>
      <c r="AT12" s="6">
        <v>0.8</v>
      </c>
      <c r="AU12" s="5">
        <v>-42.49</v>
      </c>
      <c r="AV12" s="5">
        <f t="shared" si="8"/>
        <v>-0.29644186046511628</v>
      </c>
      <c r="AW12" s="4" t="s">
        <v>52</v>
      </c>
      <c r="AX12" s="5">
        <v>0</v>
      </c>
      <c r="AY12" s="6">
        <v>0</v>
      </c>
      <c r="AZ12" s="5">
        <v>0</v>
      </c>
      <c r="BA12" s="5">
        <f t="shared" si="9"/>
        <v>0</v>
      </c>
      <c r="BB12" s="6">
        <v>0</v>
      </c>
      <c r="BC12" s="5">
        <v>0</v>
      </c>
      <c r="BD12" s="5">
        <v>0</v>
      </c>
      <c r="BE12" s="11">
        <f t="shared" si="10"/>
        <v>0.29644186046511628</v>
      </c>
      <c r="BF12" s="15">
        <f t="shared" si="11"/>
        <v>13.950624418604653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"/>
  <sheetViews>
    <sheetView tabSelected="1" workbookViewId="0">
      <selection activeCell="D4" sqref="D4"/>
    </sheetView>
  </sheetViews>
  <sheetFormatPr defaultRowHeight="12.75" x14ac:dyDescent="0.2"/>
  <cols>
    <col min="1" max="1" width="15" customWidth="1"/>
    <col min="2" max="2" width="19" bestFit="1" customWidth="1"/>
    <col min="3" max="3" width="15" bestFit="1" customWidth="1"/>
    <col min="4" max="4" width="34" bestFit="1" customWidth="1"/>
    <col min="5" max="5" width="34.28515625" bestFit="1" customWidth="1"/>
    <col min="9" max="9" width="12.7109375" customWidth="1"/>
    <col min="10" max="10" width="16.42578125" bestFit="1" customWidth="1"/>
    <col min="11" max="11" width="34.5703125" bestFit="1" customWidth="1"/>
    <col min="16" max="16" width="42.140625" bestFit="1" customWidth="1"/>
    <col min="17" max="17" width="27.5703125" bestFit="1" customWidth="1"/>
    <col min="18" max="18" width="24.5703125" bestFit="1" customWidth="1"/>
    <col min="19" max="19" width="20.42578125" bestFit="1" customWidth="1"/>
    <col min="20" max="20" width="25.140625" bestFit="1" customWidth="1"/>
    <col min="22" max="22" width="28.140625" bestFit="1" customWidth="1"/>
    <col min="23" max="23" width="33.42578125" bestFit="1" customWidth="1"/>
    <col min="24" max="24" width="17" bestFit="1" customWidth="1"/>
    <col min="25" max="25" width="29.7109375" bestFit="1" customWidth="1"/>
    <col min="26" max="26" width="33" bestFit="1" customWidth="1"/>
    <col min="27" max="27" width="35.85546875" bestFit="1" customWidth="1"/>
    <col min="28" max="28" width="9.28515625" customWidth="1"/>
    <col min="29" max="29" width="28.5703125" bestFit="1" customWidth="1"/>
    <col min="30" max="30" width="30.28515625" bestFit="1" customWidth="1"/>
    <col min="31" max="31" width="24" bestFit="1" customWidth="1"/>
    <col min="32" max="32" width="24.5703125" bestFit="1" customWidth="1"/>
    <col min="33" max="33" width="25.5703125" bestFit="1" customWidth="1"/>
    <col min="34" max="34" width="24" bestFit="1" customWidth="1"/>
    <col min="35" max="35" width="29.7109375" bestFit="1" customWidth="1"/>
    <col min="36" max="36" width="28.28515625" bestFit="1" customWidth="1"/>
    <col min="37" max="37" width="25.5703125" bestFit="1" customWidth="1"/>
    <col min="38" max="38" width="24.140625" bestFit="1" customWidth="1"/>
    <col min="39" max="39" width="30.28515625" bestFit="1" customWidth="1"/>
    <col min="40" max="40" width="35.85546875" bestFit="1" customWidth="1"/>
    <col min="41" max="41" width="28.140625" bestFit="1" customWidth="1"/>
    <col min="42" max="42" width="24" bestFit="1" customWidth="1"/>
    <col min="44" max="44" width="28.5703125" bestFit="1" customWidth="1"/>
    <col min="45" max="45" width="16.7109375" bestFit="1" customWidth="1"/>
    <col min="46" max="46" width="34.42578125" bestFit="1" customWidth="1"/>
  </cols>
  <sheetData>
    <row r="1" spans="1:46" x14ac:dyDescent="0.2">
      <c r="A1" s="1" t="s">
        <v>166</v>
      </c>
      <c r="B1" s="1" t="s">
        <v>2</v>
      </c>
      <c r="C1" s="1" t="s">
        <v>137</v>
      </c>
      <c r="D1" s="1" t="s">
        <v>3</v>
      </c>
      <c r="E1" s="16" t="s">
        <v>138</v>
      </c>
      <c r="F1" s="1" t="s">
        <v>6</v>
      </c>
      <c r="G1" s="1" t="s">
        <v>7</v>
      </c>
      <c r="H1" s="14" t="s">
        <v>139</v>
      </c>
      <c r="I1" s="14" t="s">
        <v>140</v>
      </c>
      <c r="J1" s="17" t="s">
        <v>10</v>
      </c>
      <c r="K1" s="17" t="s">
        <v>11</v>
      </c>
      <c r="L1" s="1" t="s">
        <v>141</v>
      </c>
      <c r="M1" s="17" t="s">
        <v>13</v>
      </c>
      <c r="N1" s="1" t="s">
        <v>142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0" t="s">
        <v>125</v>
      </c>
      <c r="AA1" s="10" t="s">
        <v>126</v>
      </c>
      <c r="AB1" s="1"/>
      <c r="AC1" s="1" t="s">
        <v>31</v>
      </c>
      <c r="AD1" s="1" t="s">
        <v>32</v>
      </c>
      <c r="AE1" s="1" t="s">
        <v>33</v>
      </c>
      <c r="AF1" s="10" t="s">
        <v>127</v>
      </c>
      <c r="AG1" s="1" t="s">
        <v>34</v>
      </c>
      <c r="AH1" s="1" t="s">
        <v>35</v>
      </c>
      <c r="AI1" s="1" t="s">
        <v>36</v>
      </c>
      <c r="AJ1" s="10" t="s">
        <v>128</v>
      </c>
      <c r="AK1" s="1" t="s">
        <v>37</v>
      </c>
      <c r="AL1" s="1" t="s">
        <v>38</v>
      </c>
      <c r="AM1" s="1" t="s">
        <v>39</v>
      </c>
      <c r="AN1" s="1" t="s">
        <v>40</v>
      </c>
      <c r="AO1" s="10" t="s">
        <v>129</v>
      </c>
      <c r="AP1" s="1" t="s">
        <v>41</v>
      </c>
      <c r="AQ1" s="1" t="s">
        <v>42</v>
      </c>
      <c r="AR1" s="1" t="s">
        <v>43</v>
      </c>
      <c r="AS1" s="10" t="s">
        <v>130</v>
      </c>
      <c r="AT1" s="14" t="s">
        <v>136</v>
      </c>
    </row>
    <row r="2" spans="1:46" ht="30" customHeight="1" x14ac:dyDescent="0.2">
      <c r="A2" s="21" t="s">
        <v>167</v>
      </c>
      <c r="B2" s="4" t="s">
        <v>55</v>
      </c>
      <c r="C2" s="4" t="s">
        <v>143</v>
      </c>
      <c r="D2" s="18" t="s">
        <v>134</v>
      </c>
      <c r="E2" s="18" t="s">
        <v>144</v>
      </c>
      <c r="F2" s="5">
        <v>0</v>
      </c>
      <c r="G2" s="5">
        <v>100</v>
      </c>
      <c r="H2" s="5">
        <f t="shared" ref="H2:H11" si="0">Z2-AA2</f>
        <v>15.085019302325581</v>
      </c>
      <c r="I2" s="6">
        <f>AT2</f>
        <v>5.626344418604651</v>
      </c>
      <c r="J2" s="19">
        <v>42828</v>
      </c>
      <c r="K2" s="19"/>
      <c r="L2" s="4" t="s">
        <v>58</v>
      </c>
      <c r="M2" s="20" t="s">
        <v>45</v>
      </c>
      <c r="N2" s="4"/>
      <c r="O2" s="18" t="s">
        <v>120</v>
      </c>
      <c r="P2" s="4" t="s">
        <v>59</v>
      </c>
      <c r="Q2" s="18" t="s">
        <v>121</v>
      </c>
      <c r="R2" s="18" t="s">
        <v>145</v>
      </c>
      <c r="S2" s="4" t="s">
        <v>60</v>
      </c>
      <c r="T2" s="4" t="s">
        <v>61</v>
      </c>
      <c r="U2" s="4" t="s">
        <v>47</v>
      </c>
      <c r="V2" s="4" t="s">
        <v>62</v>
      </c>
      <c r="W2" s="4" t="s">
        <v>63</v>
      </c>
      <c r="X2" s="7">
        <v>45505</v>
      </c>
      <c r="Y2" s="3">
        <v>2381</v>
      </c>
      <c r="Z2" s="5">
        <f>(Y2*12/1720)</f>
        <v>16.611627906976743</v>
      </c>
      <c r="AA2" s="5">
        <f t="shared" ref="AA2:AA11" si="1">Z2*AD2/100</f>
        <v>1.5266086046511627</v>
      </c>
      <c r="AB2" s="5"/>
      <c r="AC2" s="4" t="s">
        <v>50</v>
      </c>
      <c r="AD2" s="6">
        <v>9.19</v>
      </c>
      <c r="AE2" s="6">
        <v>31.48</v>
      </c>
      <c r="AF2" s="6">
        <f t="shared" ref="AF2:AF11" si="2">(AD2+AE2)*Z2/100</f>
        <v>6.7559490697674418</v>
      </c>
      <c r="AG2" s="4" t="s">
        <v>51</v>
      </c>
      <c r="AH2" s="6">
        <v>0.8</v>
      </c>
      <c r="AI2" s="5">
        <v>-19.05</v>
      </c>
      <c r="AJ2" s="5">
        <f t="shared" ref="AJ2:AJ11" si="3">AI2*12/1720</f>
        <v>-0.13290697674418606</v>
      </c>
      <c r="AK2" s="4" t="s">
        <v>52</v>
      </c>
      <c r="AL2" s="5">
        <v>2381</v>
      </c>
      <c r="AM2" s="6">
        <v>6</v>
      </c>
      <c r="AN2" s="5">
        <v>-142.86000000000001</v>
      </c>
      <c r="AO2" s="5">
        <f t="shared" ref="AO2:AO11" si="4">AN2*12/1720</f>
        <v>-0.9966976744186048</v>
      </c>
      <c r="AP2" s="6">
        <v>0</v>
      </c>
      <c r="AQ2" s="5">
        <v>0</v>
      </c>
      <c r="AR2" s="5">
        <v>-142.86000000000001</v>
      </c>
      <c r="AS2" s="11">
        <f t="shared" ref="AS2:AS11" si="5">-AJ2-AO2</f>
        <v>1.1296046511627909</v>
      </c>
      <c r="AT2" s="15">
        <f t="shared" ref="AT2:AT11" si="6">AF2-AS2</f>
        <v>5.626344418604651</v>
      </c>
    </row>
    <row r="3" spans="1:46" ht="30" customHeight="1" x14ac:dyDescent="0.2">
      <c r="A3" s="21" t="s">
        <v>168</v>
      </c>
      <c r="B3" s="4" t="s">
        <v>66</v>
      </c>
      <c r="C3" s="4" t="s">
        <v>146</v>
      </c>
      <c r="D3" s="18" t="s">
        <v>134</v>
      </c>
      <c r="E3" s="18" t="s">
        <v>147</v>
      </c>
      <c r="F3" s="5">
        <v>0</v>
      </c>
      <c r="G3" s="5">
        <v>100</v>
      </c>
      <c r="H3" s="5">
        <f t="shared" si="0"/>
        <v>30.429797441860465</v>
      </c>
      <c r="I3" s="6">
        <f t="shared" ref="I3:I11" si="7">AT3</f>
        <v>12.606722093023254</v>
      </c>
      <c r="J3" s="19">
        <v>42835</v>
      </c>
      <c r="K3" s="19"/>
      <c r="L3" s="4" t="s">
        <v>58</v>
      </c>
      <c r="M3" s="20" t="s">
        <v>45</v>
      </c>
      <c r="N3" s="4"/>
      <c r="O3" s="18" t="s">
        <v>120</v>
      </c>
      <c r="P3" s="4" t="s">
        <v>69</v>
      </c>
      <c r="Q3" s="18" t="s">
        <v>122</v>
      </c>
      <c r="R3" s="18" t="s">
        <v>67</v>
      </c>
      <c r="S3" s="4" t="s">
        <v>60</v>
      </c>
      <c r="T3" s="4" t="s">
        <v>70</v>
      </c>
      <c r="U3" s="4" t="s">
        <v>47</v>
      </c>
      <c r="V3" s="4" t="s">
        <v>71</v>
      </c>
      <c r="W3" s="4" t="s">
        <v>63</v>
      </c>
      <c r="X3" s="7">
        <v>45505</v>
      </c>
      <c r="Y3" s="3">
        <v>4803</v>
      </c>
      <c r="Z3" s="5">
        <f t="shared" ref="Z3:Z11" si="8">Y3*12/1720</f>
        <v>33.509302325581395</v>
      </c>
      <c r="AA3" s="5">
        <f t="shared" si="1"/>
        <v>3.0795048837209298</v>
      </c>
      <c r="AB3" s="5"/>
      <c r="AC3" s="4" t="s">
        <v>50</v>
      </c>
      <c r="AD3" s="6">
        <v>9.19</v>
      </c>
      <c r="AE3" s="6">
        <v>29.26</v>
      </c>
      <c r="AF3" s="6">
        <f t="shared" si="2"/>
        <v>12.884326744186046</v>
      </c>
      <c r="AG3" s="4" t="s">
        <v>51</v>
      </c>
      <c r="AH3" s="6">
        <v>0.8</v>
      </c>
      <c r="AI3" s="5">
        <v>-39.79</v>
      </c>
      <c r="AJ3" s="5">
        <f t="shared" si="3"/>
        <v>-0.27760465116279071</v>
      </c>
      <c r="AK3" s="4" t="s">
        <v>52</v>
      </c>
      <c r="AL3" s="5">
        <v>0</v>
      </c>
      <c r="AM3" s="6">
        <v>0</v>
      </c>
      <c r="AN3" s="5">
        <v>0</v>
      </c>
      <c r="AO3" s="5">
        <f t="shared" si="4"/>
        <v>0</v>
      </c>
      <c r="AP3" s="6">
        <v>0</v>
      </c>
      <c r="AQ3" s="5">
        <v>0</v>
      </c>
      <c r="AR3" s="5">
        <v>0</v>
      </c>
      <c r="AS3" s="11">
        <f t="shared" si="5"/>
        <v>0.27760465116279071</v>
      </c>
      <c r="AT3" s="15">
        <f t="shared" si="6"/>
        <v>12.606722093023254</v>
      </c>
    </row>
    <row r="4" spans="1:46" ht="30" customHeight="1" x14ac:dyDescent="0.2">
      <c r="A4" s="21" t="s">
        <v>169</v>
      </c>
      <c r="B4" s="4" t="s">
        <v>79</v>
      </c>
      <c r="C4" s="4" t="s">
        <v>148</v>
      </c>
      <c r="D4" s="18" t="s">
        <v>134</v>
      </c>
      <c r="E4" s="18" t="s">
        <v>149</v>
      </c>
      <c r="F4" s="5">
        <v>0</v>
      </c>
      <c r="G4" s="5">
        <v>100</v>
      </c>
      <c r="H4" s="5">
        <f t="shared" si="0"/>
        <v>13.874923255813954</v>
      </c>
      <c r="I4" s="6">
        <f t="shared" si="7"/>
        <v>5.1750209302325576</v>
      </c>
      <c r="J4" s="19">
        <v>43493</v>
      </c>
      <c r="K4" s="19"/>
      <c r="L4" s="4" t="s">
        <v>80</v>
      </c>
      <c r="M4" s="20" t="s">
        <v>45</v>
      </c>
      <c r="N4" s="4"/>
      <c r="O4" s="18" t="s">
        <v>120</v>
      </c>
      <c r="P4" s="4" t="s">
        <v>81</v>
      </c>
      <c r="Q4" s="4" t="s">
        <v>82</v>
      </c>
      <c r="R4" s="18" t="s">
        <v>145</v>
      </c>
      <c r="S4" s="4" t="s">
        <v>60</v>
      </c>
      <c r="T4" s="4" t="s">
        <v>61</v>
      </c>
      <c r="U4" s="4" t="s">
        <v>47</v>
      </c>
      <c r="V4" s="4" t="s">
        <v>83</v>
      </c>
      <c r="W4" s="4" t="s">
        <v>63</v>
      </c>
      <c r="X4" s="7">
        <v>45505</v>
      </c>
      <c r="Y4" s="3">
        <v>2190</v>
      </c>
      <c r="Z4" s="5">
        <f t="shared" si="8"/>
        <v>15.279069767441861</v>
      </c>
      <c r="AA4" s="5">
        <f t="shared" si="1"/>
        <v>1.404146511627907</v>
      </c>
      <c r="AB4" s="5"/>
      <c r="AC4" s="4" t="s">
        <v>50</v>
      </c>
      <c r="AD4" s="6">
        <v>9.19</v>
      </c>
      <c r="AE4" s="6">
        <v>31.48</v>
      </c>
      <c r="AF4" s="6">
        <f t="shared" si="2"/>
        <v>6.2139976744186045</v>
      </c>
      <c r="AG4" s="4" t="s">
        <v>51</v>
      </c>
      <c r="AH4" s="6">
        <v>0.8</v>
      </c>
      <c r="AI4" s="5">
        <v>-17.52</v>
      </c>
      <c r="AJ4" s="5">
        <f t="shared" si="3"/>
        <v>-0.12223255813953489</v>
      </c>
      <c r="AK4" s="4" t="s">
        <v>52</v>
      </c>
      <c r="AL4" s="5">
        <v>2190</v>
      </c>
      <c r="AM4" s="6">
        <v>6</v>
      </c>
      <c r="AN4" s="5">
        <v>-131.4</v>
      </c>
      <c r="AO4" s="5">
        <f t="shared" si="4"/>
        <v>-0.91674418604651176</v>
      </c>
      <c r="AP4" s="6">
        <v>0</v>
      </c>
      <c r="AQ4" s="5">
        <v>0</v>
      </c>
      <c r="AR4" s="5">
        <v>-131.4</v>
      </c>
      <c r="AS4" s="11">
        <f t="shared" si="5"/>
        <v>1.0389767441860467</v>
      </c>
      <c r="AT4" s="15">
        <f t="shared" si="6"/>
        <v>5.1750209302325576</v>
      </c>
    </row>
    <row r="5" spans="1:46" ht="30" customHeight="1" x14ac:dyDescent="0.2">
      <c r="A5" s="21" t="s">
        <v>170</v>
      </c>
      <c r="B5" s="4" t="s">
        <v>91</v>
      </c>
      <c r="C5" s="4" t="s">
        <v>150</v>
      </c>
      <c r="D5" s="18" t="s">
        <v>134</v>
      </c>
      <c r="E5" s="18" t="s">
        <v>151</v>
      </c>
      <c r="F5" s="5">
        <v>0</v>
      </c>
      <c r="G5" s="5">
        <v>100</v>
      </c>
      <c r="H5" s="5">
        <f t="shared" si="0"/>
        <v>11.030247209302326</v>
      </c>
      <c r="I5" s="6">
        <f t="shared" si="7"/>
        <v>3.9718932558139537</v>
      </c>
      <c r="J5" s="19">
        <v>44075</v>
      </c>
      <c r="K5" s="19"/>
      <c r="L5" s="4" t="s">
        <v>58</v>
      </c>
      <c r="M5" s="20" t="s">
        <v>45</v>
      </c>
      <c r="N5" s="4"/>
      <c r="O5" s="18" t="s">
        <v>120</v>
      </c>
      <c r="P5" s="4" t="s">
        <v>81</v>
      </c>
      <c r="Q5" s="4" t="s">
        <v>93</v>
      </c>
      <c r="R5" s="18" t="s">
        <v>145</v>
      </c>
      <c r="S5" s="4" t="s">
        <v>60</v>
      </c>
      <c r="T5" s="4" t="s">
        <v>61</v>
      </c>
      <c r="U5" s="4" t="s">
        <v>47</v>
      </c>
      <c r="V5" s="4" t="s">
        <v>94</v>
      </c>
      <c r="W5" s="4" t="s">
        <v>63</v>
      </c>
      <c r="X5" s="7">
        <v>45505</v>
      </c>
      <c r="Y5" s="3">
        <v>1741</v>
      </c>
      <c r="Z5" s="5">
        <f t="shared" si="8"/>
        <v>12.146511627906976</v>
      </c>
      <c r="AA5" s="5">
        <f t="shared" si="1"/>
        <v>1.1162644186046511</v>
      </c>
      <c r="AB5" s="5"/>
      <c r="AC5" s="4" t="s">
        <v>50</v>
      </c>
      <c r="AD5" s="6">
        <v>9.19</v>
      </c>
      <c r="AE5" s="6">
        <v>31.48</v>
      </c>
      <c r="AF5" s="6">
        <f t="shared" si="2"/>
        <v>4.9399862790697675</v>
      </c>
      <c r="AG5" s="4" t="s">
        <v>51</v>
      </c>
      <c r="AH5" s="6">
        <v>0.8</v>
      </c>
      <c r="AI5" s="5">
        <v>-14.23</v>
      </c>
      <c r="AJ5" s="5">
        <f t="shared" si="3"/>
        <v>-9.9279069767441858E-2</v>
      </c>
      <c r="AK5" s="4" t="s">
        <v>52</v>
      </c>
      <c r="AL5" s="5">
        <v>1779</v>
      </c>
      <c r="AM5" s="6">
        <v>7</v>
      </c>
      <c r="AN5" s="5">
        <v>-124.53</v>
      </c>
      <c r="AO5" s="5">
        <f t="shared" si="4"/>
        <v>-0.8688139534883722</v>
      </c>
      <c r="AP5" s="6">
        <v>0</v>
      </c>
      <c r="AQ5" s="5">
        <v>0</v>
      </c>
      <c r="AR5" s="5">
        <v>-124.53</v>
      </c>
      <c r="AS5" s="11">
        <f t="shared" si="5"/>
        <v>0.96809302325581403</v>
      </c>
      <c r="AT5" s="15">
        <f t="shared" si="6"/>
        <v>3.9718932558139537</v>
      </c>
    </row>
    <row r="6" spans="1:46" ht="30" customHeight="1" x14ac:dyDescent="0.2">
      <c r="A6" s="21" t="s">
        <v>171</v>
      </c>
      <c r="B6" s="4" t="s">
        <v>86</v>
      </c>
      <c r="C6" s="4" t="s">
        <v>152</v>
      </c>
      <c r="D6" s="18" t="s">
        <v>134</v>
      </c>
      <c r="E6" s="18" t="s">
        <v>153</v>
      </c>
      <c r="F6" s="5">
        <v>0</v>
      </c>
      <c r="G6" s="5">
        <v>100</v>
      </c>
      <c r="H6" s="5">
        <f t="shared" si="0"/>
        <v>12.398732790697673</v>
      </c>
      <c r="I6" s="6">
        <f t="shared" si="7"/>
        <v>4.6244086046511628</v>
      </c>
      <c r="J6" s="19">
        <v>43626</v>
      </c>
      <c r="K6" s="19"/>
      <c r="L6" s="4" t="s">
        <v>58</v>
      </c>
      <c r="M6" s="20" t="s">
        <v>45</v>
      </c>
      <c r="N6" s="4"/>
      <c r="O6" s="18" t="s">
        <v>120</v>
      </c>
      <c r="P6" s="4" t="s">
        <v>81</v>
      </c>
      <c r="Q6" s="4" t="s">
        <v>88</v>
      </c>
      <c r="R6" s="18" t="s">
        <v>145</v>
      </c>
      <c r="S6" s="4" t="s">
        <v>60</v>
      </c>
      <c r="T6" s="4" t="s">
        <v>61</v>
      </c>
      <c r="U6" s="4" t="s">
        <v>47</v>
      </c>
      <c r="V6" s="4" t="s">
        <v>89</v>
      </c>
      <c r="W6" s="4" t="s">
        <v>63</v>
      </c>
      <c r="X6" s="7">
        <v>45505</v>
      </c>
      <c r="Y6" s="3">
        <v>1957</v>
      </c>
      <c r="Z6" s="5">
        <f t="shared" si="8"/>
        <v>13.653488372093022</v>
      </c>
      <c r="AA6" s="5">
        <f t="shared" si="1"/>
        <v>1.2547555813953486</v>
      </c>
      <c r="AB6" s="5"/>
      <c r="AC6" s="4" t="s">
        <v>50</v>
      </c>
      <c r="AD6" s="6">
        <v>9.19</v>
      </c>
      <c r="AE6" s="6">
        <v>31.48</v>
      </c>
      <c r="AF6" s="6">
        <f t="shared" si="2"/>
        <v>5.5528737209302328</v>
      </c>
      <c r="AG6" s="4" t="s">
        <v>51</v>
      </c>
      <c r="AH6" s="6">
        <v>0.8</v>
      </c>
      <c r="AI6" s="5">
        <v>-15.66</v>
      </c>
      <c r="AJ6" s="5">
        <f t="shared" si="3"/>
        <v>-0.10925581395348838</v>
      </c>
      <c r="AK6" s="4" t="s">
        <v>52</v>
      </c>
      <c r="AL6" s="5">
        <v>1957</v>
      </c>
      <c r="AM6" s="6">
        <v>6</v>
      </c>
      <c r="AN6" s="5">
        <v>-117.42</v>
      </c>
      <c r="AO6" s="5">
        <f t="shared" si="4"/>
        <v>-0.81920930232558142</v>
      </c>
      <c r="AP6" s="6">
        <v>0</v>
      </c>
      <c r="AQ6" s="5">
        <v>0</v>
      </c>
      <c r="AR6" s="5">
        <v>-117.42</v>
      </c>
      <c r="AS6" s="11">
        <f t="shared" si="5"/>
        <v>0.9284651162790698</v>
      </c>
      <c r="AT6" s="15">
        <f t="shared" si="6"/>
        <v>4.6244086046511628</v>
      </c>
    </row>
    <row r="7" spans="1:46" ht="30" customHeight="1" x14ac:dyDescent="0.2">
      <c r="A7" s="21" t="s">
        <v>172</v>
      </c>
      <c r="B7" s="4" t="s">
        <v>97</v>
      </c>
      <c r="C7" s="4" t="s">
        <v>154</v>
      </c>
      <c r="D7" s="18" t="s">
        <v>134</v>
      </c>
      <c r="E7" s="18" t="s">
        <v>151</v>
      </c>
      <c r="F7" s="5">
        <v>0</v>
      </c>
      <c r="G7" s="5">
        <v>62.5</v>
      </c>
      <c r="H7" s="5">
        <f t="shared" si="0"/>
        <v>11.028980093023257</v>
      </c>
      <c r="I7" s="6">
        <f t="shared" si="7"/>
        <v>3.9921443720930241</v>
      </c>
      <c r="J7" s="19">
        <v>44137</v>
      </c>
      <c r="K7" s="19"/>
      <c r="L7" s="4" t="s">
        <v>44</v>
      </c>
      <c r="M7" s="20" t="s">
        <v>45</v>
      </c>
      <c r="N7" s="4"/>
      <c r="O7" s="18" t="s">
        <v>120</v>
      </c>
      <c r="P7" s="4" t="s">
        <v>81</v>
      </c>
      <c r="Q7" s="4" t="s">
        <v>98</v>
      </c>
      <c r="R7" s="18" t="s">
        <v>145</v>
      </c>
      <c r="S7" s="4" t="s">
        <v>60</v>
      </c>
      <c r="T7" s="4" t="s">
        <v>61</v>
      </c>
      <c r="U7" s="4" t="s">
        <v>47</v>
      </c>
      <c r="V7" s="4" t="s">
        <v>99</v>
      </c>
      <c r="W7" s="4" t="s">
        <v>63</v>
      </c>
      <c r="X7" s="7">
        <v>45505</v>
      </c>
      <c r="Y7" s="3">
        <v>1088</v>
      </c>
      <c r="Z7" s="5">
        <f>Y7*12/1075</f>
        <v>12.145116279069768</v>
      </c>
      <c r="AA7" s="5">
        <f t="shared" si="1"/>
        <v>1.1161361860465115</v>
      </c>
      <c r="AB7" s="5"/>
      <c r="AC7" s="4" t="s">
        <v>50</v>
      </c>
      <c r="AD7" s="6">
        <v>9.19</v>
      </c>
      <c r="AE7" s="6">
        <v>31.48</v>
      </c>
      <c r="AF7" s="6">
        <f t="shared" si="2"/>
        <v>4.9394187906976752</v>
      </c>
      <c r="AG7" s="4" t="s">
        <v>51</v>
      </c>
      <c r="AH7" s="6">
        <v>0.8</v>
      </c>
      <c r="AI7" s="5">
        <v>-8.6999999999999993</v>
      </c>
      <c r="AJ7" s="5">
        <f>AI7*12/1075</f>
        <v>-9.7116279069767428E-2</v>
      </c>
      <c r="AK7" s="4" t="s">
        <v>52</v>
      </c>
      <c r="AL7" s="5">
        <v>1088</v>
      </c>
      <c r="AM7" s="6">
        <v>7</v>
      </c>
      <c r="AN7" s="5">
        <v>-76.16</v>
      </c>
      <c r="AO7" s="5">
        <f>AN7*12/1075</f>
        <v>-0.85015813953488373</v>
      </c>
      <c r="AP7" s="6">
        <v>0</v>
      </c>
      <c r="AQ7" s="5">
        <v>0</v>
      </c>
      <c r="AR7" s="5">
        <v>-76.16</v>
      </c>
      <c r="AS7" s="11">
        <f t="shared" si="5"/>
        <v>0.94727441860465111</v>
      </c>
      <c r="AT7" s="15">
        <f t="shared" si="6"/>
        <v>3.9921443720930241</v>
      </c>
    </row>
    <row r="8" spans="1:46" ht="30" customHeight="1" x14ac:dyDescent="0.2">
      <c r="A8" s="21" t="s">
        <v>173</v>
      </c>
      <c r="B8" s="4" t="s">
        <v>111</v>
      </c>
      <c r="C8" s="4" t="s">
        <v>155</v>
      </c>
      <c r="D8" s="18" t="s">
        <v>135</v>
      </c>
      <c r="E8" s="18" t="s">
        <v>156</v>
      </c>
      <c r="F8" s="5">
        <v>0</v>
      </c>
      <c r="G8" s="5">
        <v>100</v>
      </c>
      <c r="H8" s="5">
        <f t="shared" si="0"/>
        <v>10.8972</v>
      </c>
      <c r="I8" s="6">
        <f t="shared" si="7"/>
        <v>3.8460000000000001</v>
      </c>
      <c r="J8" s="19">
        <v>44867</v>
      </c>
      <c r="K8" s="19">
        <v>45596</v>
      </c>
      <c r="L8" s="4" t="s">
        <v>58</v>
      </c>
      <c r="M8" s="20" t="s">
        <v>45</v>
      </c>
      <c r="N8" s="4"/>
      <c r="O8" s="18" t="s">
        <v>120</v>
      </c>
      <c r="P8" s="18" t="s">
        <v>157</v>
      </c>
      <c r="Q8" s="18" t="s">
        <v>158</v>
      </c>
      <c r="R8" s="18" t="s">
        <v>159</v>
      </c>
      <c r="S8" s="4" t="s">
        <v>46</v>
      </c>
      <c r="T8" s="4" t="s">
        <v>70</v>
      </c>
      <c r="U8" s="4" t="s">
        <v>107</v>
      </c>
      <c r="V8" s="4" t="s">
        <v>114</v>
      </c>
      <c r="W8" s="4" t="s">
        <v>63</v>
      </c>
      <c r="X8" s="7">
        <v>45505</v>
      </c>
      <c r="Y8" s="3">
        <v>1720</v>
      </c>
      <c r="Z8" s="5">
        <f t="shared" si="8"/>
        <v>12</v>
      </c>
      <c r="AA8" s="5">
        <f t="shared" si="1"/>
        <v>1.1028</v>
      </c>
      <c r="AB8" s="5"/>
      <c r="AC8" s="4" t="s">
        <v>50</v>
      </c>
      <c r="AD8" s="6">
        <v>9.19</v>
      </c>
      <c r="AE8" s="6">
        <v>30.66</v>
      </c>
      <c r="AF8" s="6">
        <f t="shared" si="2"/>
        <v>4.782</v>
      </c>
      <c r="AG8" s="4" t="s">
        <v>51</v>
      </c>
      <c r="AH8" s="6">
        <v>0.8</v>
      </c>
      <c r="AI8" s="5">
        <v>-13.76</v>
      </c>
      <c r="AJ8" s="5">
        <f t="shared" si="3"/>
        <v>-9.6000000000000002E-2</v>
      </c>
      <c r="AK8" s="4" t="s">
        <v>52</v>
      </c>
      <c r="AL8" s="5">
        <v>1720</v>
      </c>
      <c r="AM8" s="6">
        <v>7</v>
      </c>
      <c r="AN8" s="5">
        <v>-120.4</v>
      </c>
      <c r="AO8" s="5">
        <f t="shared" si="4"/>
        <v>-0.84000000000000008</v>
      </c>
      <c r="AP8" s="6">
        <v>0</v>
      </c>
      <c r="AQ8" s="5">
        <v>0</v>
      </c>
      <c r="AR8" s="5">
        <v>-120.4</v>
      </c>
      <c r="AS8" s="11">
        <f t="shared" si="5"/>
        <v>0.93600000000000005</v>
      </c>
      <c r="AT8" s="15">
        <f t="shared" si="6"/>
        <v>3.8460000000000001</v>
      </c>
    </row>
    <row r="9" spans="1:46" ht="30" customHeight="1" x14ac:dyDescent="0.2">
      <c r="A9" s="21" t="s">
        <v>174</v>
      </c>
      <c r="B9" s="4" t="s">
        <v>102</v>
      </c>
      <c r="C9" s="4" t="s">
        <v>160</v>
      </c>
      <c r="D9" s="18" t="s">
        <v>134</v>
      </c>
      <c r="E9" s="18" t="s">
        <v>161</v>
      </c>
      <c r="F9" s="5">
        <v>0</v>
      </c>
      <c r="G9" s="5">
        <v>100</v>
      </c>
      <c r="H9" s="5">
        <f t="shared" si="0"/>
        <v>11.903575813953488</v>
      </c>
      <c r="I9" s="6">
        <f t="shared" si="7"/>
        <v>1.2218427906976745</v>
      </c>
      <c r="J9" s="19">
        <v>44732</v>
      </c>
      <c r="K9" s="19"/>
      <c r="L9" s="4" t="s">
        <v>44</v>
      </c>
      <c r="M9" s="20" t="s">
        <v>45</v>
      </c>
      <c r="N9" s="4"/>
      <c r="O9" s="18" t="s">
        <v>120</v>
      </c>
      <c r="P9" s="4" t="s">
        <v>104</v>
      </c>
      <c r="Q9" s="4" t="s">
        <v>105</v>
      </c>
      <c r="R9" s="18" t="s">
        <v>162</v>
      </c>
      <c r="S9" s="4" t="s">
        <v>46</v>
      </c>
      <c r="T9" s="4" t="s">
        <v>70</v>
      </c>
      <c r="U9" s="4" t="s">
        <v>107</v>
      </c>
      <c r="V9" s="4" t="s">
        <v>108</v>
      </c>
      <c r="W9" s="4" t="s">
        <v>63</v>
      </c>
      <c r="X9" s="7">
        <v>45505</v>
      </c>
      <c r="Y9" s="3">
        <v>1812</v>
      </c>
      <c r="Z9" s="5">
        <f t="shared" si="8"/>
        <v>12.641860465116279</v>
      </c>
      <c r="AA9" s="5">
        <f t="shared" si="1"/>
        <v>0.73828465116279063</v>
      </c>
      <c r="AB9" s="5"/>
      <c r="AC9" s="4" t="s">
        <v>50</v>
      </c>
      <c r="AD9" s="6">
        <v>5.84</v>
      </c>
      <c r="AE9" s="6">
        <v>10</v>
      </c>
      <c r="AF9" s="6">
        <f t="shared" si="2"/>
        <v>2.0024706976744189</v>
      </c>
      <c r="AG9" s="4" t="s">
        <v>51</v>
      </c>
      <c r="AH9" s="6">
        <v>0</v>
      </c>
      <c r="AI9" s="5">
        <v>0</v>
      </c>
      <c r="AJ9" s="5">
        <f t="shared" si="3"/>
        <v>0</v>
      </c>
      <c r="AK9" s="4" t="s">
        <v>52</v>
      </c>
      <c r="AL9" s="5">
        <v>1916</v>
      </c>
      <c r="AM9" s="6">
        <v>5.84</v>
      </c>
      <c r="AN9" s="5">
        <v>-111.89</v>
      </c>
      <c r="AO9" s="5">
        <f t="shared" si="4"/>
        <v>-0.78062790697674422</v>
      </c>
      <c r="AP9" s="6">
        <v>0</v>
      </c>
      <c r="AQ9" s="5">
        <v>0</v>
      </c>
      <c r="AR9" s="5">
        <v>-111.89</v>
      </c>
      <c r="AS9" s="11">
        <f t="shared" si="5"/>
        <v>0.78062790697674422</v>
      </c>
      <c r="AT9" s="15">
        <f t="shared" si="6"/>
        <v>1.2218427906976745</v>
      </c>
    </row>
    <row r="10" spans="1:46" ht="30" customHeight="1" x14ac:dyDescent="0.2">
      <c r="A10" s="21" t="s">
        <v>175</v>
      </c>
      <c r="B10" s="4" t="s">
        <v>117</v>
      </c>
      <c r="C10" s="4" t="s">
        <v>163</v>
      </c>
      <c r="D10" s="18" t="s">
        <v>134</v>
      </c>
      <c r="E10" s="18" t="s">
        <v>147</v>
      </c>
      <c r="F10" s="5">
        <v>0</v>
      </c>
      <c r="G10" s="5">
        <v>100</v>
      </c>
      <c r="H10" s="5">
        <f t="shared" si="0"/>
        <v>33.648272790697675</v>
      </c>
      <c r="I10" s="6">
        <f t="shared" si="7"/>
        <v>13.950624418604653</v>
      </c>
      <c r="J10" s="19">
        <v>45505</v>
      </c>
      <c r="K10" s="19"/>
      <c r="L10" s="4" t="s">
        <v>58</v>
      </c>
      <c r="M10" s="20" t="s">
        <v>45</v>
      </c>
      <c r="N10" s="4"/>
      <c r="O10" s="18" t="s">
        <v>120</v>
      </c>
      <c r="P10" s="4" t="s">
        <v>81</v>
      </c>
      <c r="Q10" s="4" t="s">
        <v>118</v>
      </c>
      <c r="R10" s="18" t="s">
        <v>164</v>
      </c>
      <c r="S10" s="4" t="s">
        <v>60</v>
      </c>
      <c r="T10" s="4" t="s">
        <v>70</v>
      </c>
      <c r="U10" s="4" t="s">
        <v>47</v>
      </c>
      <c r="V10" s="4" t="s">
        <v>119</v>
      </c>
      <c r="W10" s="4" t="s">
        <v>63</v>
      </c>
      <c r="X10" s="7">
        <v>45505</v>
      </c>
      <c r="Y10" s="3">
        <v>5311</v>
      </c>
      <c r="Z10" s="5">
        <f t="shared" si="8"/>
        <v>37.053488372093021</v>
      </c>
      <c r="AA10" s="5">
        <f t="shared" si="1"/>
        <v>3.405215581395348</v>
      </c>
      <c r="AB10" s="5"/>
      <c r="AC10" s="4" t="s">
        <v>50</v>
      </c>
      <c r="AD10" s="6">
        <v>9.19</v>
      </c>
      <c r="AE10" s="6">
        <v>29.26</v>
      </c>
      <c r="AF10" s="6">
        <f t="shared" si="2"/>
        <v>14.247066279069768</v>
      </c>
      <c r="AG10" s="4" t="s">
        <v>51</v>
      </c>
      <c r="AH10" s="6">
        <v>0.8</v>
      </c>
      <c r="AI10" s="5">
        <v>-42.49</v>
      </c>
      <c r="AJ10" s="5">
        <f t="shared" si="3"/>
        <v>-0.29644186046511628</v>
      </c>
      <c r="AK10" s="4" t="s">
        <v>52</v>
      </c>
      <c r="AL10" s="5">
        <v>0</v>
      </c>
      <c r="AM10" s="6">
        <v>0</v>
      </c>
      <c r="AN10" s="5">
        <v>0</v>
      </c>
      <c r="AO10" s="5">
        <f t="shared" si="4"/>
        <v>0</v>
      </c>
      <c r="AP10" s="6">
        <v>0</v>
      </c>
      <c r="AQ10" s="5">
        <v>0</v>
      </c>
      <c r="AR10" s="5">
        <v>0</v>
      </c>
      <c r="AS10" s="11">
        <f t="shared" si="5"/>
        <v>0.29644186046511628</v>
      </c>
      <c r="AT10" s="15">
        <f t="shared" si="6"/>
        <v>13.950624418604653</v>
      </c>
    </row>
    <row r="11" spans="1:46" ht="30" customHeight="1" x14ac:dyDescent="0.2">
      <c r="A11" s="21" t="s">
        <v>176</v>
      </c>
      <c r="B11" s="4" t="s">
        <v>74</v>
      </c>
      <c r="C11" s="4" t="s">
        <v>165</v>
      </c>
      <c r="D11" s="18" t="s">
        <v>134</v>
      </c>
      <c r="E11" s="18" t="s">
        <v>149</v>
      </c>
      <c r="F11" s="5">
        <v>0</v>
      </c>
      <c r="G11" s="5">
        <v>100</v>
      </c>
      <c r="H11" s="5">
        <f t="shared" si="0"/>
        <v>14.05865511627907</v>
      </c>
      <c r="I11" s="6">
        <f t="shared" si="7"/>
        <v>5.2435625581395353</v>
      </c>
      <c r="J11" s="19">
        <v>42837</v>
      </c>
      <c r="K11" s="19"/>
      <c r="L11" s="4" t="s">
        <v>58</v>
      </c>
      <c r="M11" s="20" t="s">
        <v>45</v>
      </c>
      <c r="N11" s="4"/>
      <c r="O11" s="18" t="s">
        <v>120</v>
      </c>
      <c r="P11" s="4" t="s">
        <v>59</v>
      </c>
      <c r="Q11" s="18" t="s">
        <v>121</v>
      </c>
      <c r="R11" s="18" t="s">
        <v>145</v>
      </c>
      <c r="S11" s="4" t="s">
        <v>60</v>
      </c>
      <c r="T11" s="4" t="s">
        <v>61</v>
      </c>
      <c r="U11" s="4" t="s">
        <v>47</v>
      </c>
      <c r="V11" s="4" t="s">
        <v>76</v>
      </c>
      <c r="W11" s="4" t="s">
        <v>63</v>
      </c>
      <c r="X11" s="7">
        <v>45505</v>
      </c>
      <c r="Y11" s="3">
        <v>2219</v>
      </c>
      <c r="Z11" s="5">
        <f t="shared" si="8"/>
        <v>15.481395348837209</v>
      </c>
      <c r="AA11" s="5">
        <f t="shared" si="1"/>
        <v>1.4227402325581395</v>
      </c>
      <c r="AB11" s="5"/>
      <c r="AC11" s="4" t="s">
        <v>50</v>
      </c>
      <c r="AD11" s="6">
        <v>9.19</v>
      </c>
      <c r="AE11" s="6">
        <v>31.48</v>
      </c>
      <c r="AF11" s="6">
        <f t="shared" si="2"/>
        <v>6.2962834883720928</v>
      </c>
      <c r="AG11" s="4" t="s">
        <v>51</v>
      </c>
      <c r="AH11" s="6">
        <v>0.8</v>
      </c>
      <c r="AI11" s="5">
        <v>-17.75</v>
      </c>
      <c r="AJ11" s="5">
        <f t="shared" si="3"/>
        <v>-0.12383720930232558</v>
      </c>
      <c r="AK11" s="4" t="s">
        <v>52</v>
      </c>
      <c r="AL11" s="5">
        <v>2219</v>
      </c>
      <c r="AM11" s="6">
        <v>6</v>
      </c>
      <c r="AN11" s="5">
        <v>-133.13999999999999</v>
      </c>
      <c r="AO11" s="5">
        <f t="shared" si="4"/>
        <v>-0.92888372093023241</v>
      </c>
      <c r="AP11" s="6">
        <v>0</v>
      </c>
      <c r="AQ11" s="5">
        <v>0</v>
      </c>
      <c r="AR11" s="5">
        <v>-133.13999999999999</v>
      </c>
      <c r="AS11" s="11">
        <f t="shared" si="5"/>
        <v>1.052720930232558</v>
      </c>
      <c r="AT11" s="15">
        <f t="shared" si="6"/>
        <v>5.2435625581395353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dcterms:created xsi:type="dcterms:W3CDTF">2025-05-22T12:39:49Z</dcterms:created>
  <dcterms:modified xsi:type="dcterms:W3CDTF">2025-05-22T12:39:49Z</dcterms:modified>
</cp:coreProperties>
</file>