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760" yWindow="32760" windowWidth="27765" windowHeight="11730"/>
  </bookViews>
  <sheets>
    <sheet name="Foglio1" sheetId="1" r:id="rId1"/>
  </sheets>
  <definedNames>
    <definedName name="_xlnm._FilterDatabase" localSheetId="0" hidden="1">Foglio1!$A$1:$BC$12</definedName>
  </definedNames>
  <calcPr calcId="145621"/>
</workbook>
</file>

<file path=xl/calcChain.xml><?xml version="1.0" encoding="utf-8"?>
<calcChain xmlns="http://schemas.openxmlformats.org/spreadsheetml/2006/main">
  <c r="AQ2" i="1" l="1"/>
  <c r="AR2" i="1" s="1"/>
  <c r="AQ3" i="1"/>
  <c r="AR3" i="1" s="1"/>
  <c r="AQ4" i="1"/>
  <c r="AR4" i="1" s="1"/>
  <c r="AQ5" i="1"/>
  <c r="AR5" i="1" s="1"/>
  <c r="AQ6" i="1"/>
  <c r="AR6" i="1" s="1"/>
  <c r="AQ7" i="1"/>
  <c r="AR7" i="1" s="1"/>
  <c r="AQ8" i="1"/>
  <c r="AR8" i="1"/>
  <c r="AQ9" i="1"/>
  <c r="AR9" i="1" s="1"/>
  <c r="AQ10" i="1"/>
  <c r="AR10" i="1" s="1"/>
  <c r="AQ11" i="1"/>
  <c r="AR11" i="1" s="1"/>
  <c r="AQ12" i="1"/>
  <c r="AR12" i="1" s="1"/>
  <c r="AE2" i="1"/>
  <c r="AE3" i="1"/>
  <c r="AE4" i="1"/>
  <c r="AE5" i="1"/>
  <c r="AE6" i="1"/>
  <c r="AE7" i="1"/>
  <c r="AE8" i="1"/>
  <c r="AE9" i="1"/>
  <c r="AE10" i="1"/>
  <c r="AE11" i="1"/>
  <c r="AE12" i="1"/>
  <c r="AD2" i="1"/>
  <c r="AF2" i="1" s="1"/>
  <c r="AM2" i="1" s="1"/>
  <c r="K2" i="1" s="1"/>
  <c r="AD3" i="1"/>
  <c r="AD4" i="1"/>
  <c r="AD5" i="1"/>
  <c r="AD6" i="1"/>
  <c r="AD7" i="1"/>
  <c r="AD8" i="1"/>
  <c r="AD9" i="1"/>
  <c r="AD10" i="1"/>
  <c r="AD11" i="1"/>
  <c r="AD12" i="1"/>
  <c r="I3" i="1"/>
  <c r="I4" i="1"/>
  <c r="I5" i="1"/>
  <c r="I6" i="1"/>
  <c r="I7" i="1"/>
  <c r="I8" i="1"/>
  <c r="I9" i="1"/>
  <c r="I10" i="1"/>
  <c r="I11" i="1"/>
  <c r="I12" i="1"/>
  <c r="I2" i="1"/>
  <c r="AI2" i="1" l="1"/>
  <c r="J2" i="1" s="1"/>
  <c r="AF4" i="1"/>
  <c r="AF11" i="1"/>
  <c r="AI11" i="1" s="1"/>
  <c r="AF10" i="1"/>
  <c r="AI10" i="1" s="1"/>
  <c r="AM4" i="1"/>
  <c r="K4" i="1" s="1"/>
  <c r="AI4" i="1"/>
  <c r="J4" i="1" s="1"/>
  <c r="AF9" i="1"/>
  <c r="AM9" i="1" s="1"/>
  <c r="K9" i="1" s="1"/>
  <c r="AF8" i="1"/>
  <c r="AI8" i="1" s="1"/>
  <c r="J8" i="1" s="1"/>
  <c r="AF6" i="1"/>
  <c r="AI6" i="1" s="1"/>
  <c r="J6" i="1" s="1"/>
  <c r="AF12" i="1"/>
  <c r="AM12" i="1" s="1"/>
  <c r="K12" i="1" s="1"/>
  <c r="AF3" i="1"/>
  <c r="AF7" i="1"/>
  <c r="AM7" i="1" s="1"/>
  <c r="K7" i="1" s="1"/>
  <c r="AF5" i="1"/>
  <c r="J11" i="1"/>
  <c r="J10" i="1"/>
  <c r="AM11" i="1" l="1"/>
  <c r="K11" i="1" s="1"/>
  <c r="AI9" i="1"/>
  <c r="J9" i="1" s="1"/>
  <c r="AM6" i="1"/>
  <c r="K6" i="1" s="1"/>
  <c r="AM8" i="1"/>
  <c r="K8" i="1" s="1"/>
  <c r="AM10" i="1"/>
  <c r="K10" i="1" s="1"/>
  <c r="AI12" i="1"/>
  <c r="J12" i="1" s="1"/>
  <c r="AM3" i="1"/>
  <c r="K3" i="1" s="1"/>
  <c r="AI3" i="1"/>
  <c r="J3" i="1" s="1"/>
  <c r="AI7" i="1"/>
  <c r="J7" i="1" s="1"/>
  <c r="AM5" i="1"/>
  <c r="K5" i="1" s="1"/>
  <c r="AI5" i="1"/>
  <c r="J5" i="1" s="1"/>
</calcChain>
</file>

<file path=xl/sharedStrings.xml><?xml version="1.0" encoding="utf-8"?>
<sst xmlns="http://schemas.openxmlformats.org/spreadsheetml/2006/main" count="294" uniqueCount="132">
  <si>
    <t>Cognome</t>
  </si>
  <si>
    <t>Codice fiscale</t>
  </si>
  <si>
    <t>Data di nascita</t>
  </si>
  <si>
    <t>Tempo determinato/indeterminato</t>
  </si>
  <si>
    <t>Descrizione qualifica</t>
  </si>
  <si>
    <t>Codice livello/categoria (decodifica)</t>
  </si>
  <si>
    <t>ORE FORMAZIONE</t>
  </si>
  <si>
    <t>% Part-time</t>
  </si>
  <si>
    <t>RetrOraria</t>
  </si>
  <si>
    <t>QUOTA CONTRIBUZIONE</t>
  </si>
  <si>
    <t>Data assunzione</t>
  </si>
  <si>
    <t>Data fine rapporto</t>
  </si>
  <si>
    <t>Data scadenza contratto a termine</t>
  </si>
  <si>
    <t>Comune</t>
  </si>
  <si>
    <t>Provincia</t>
  </si>
  <si>
    <t>Cittadinanza</t>
  </si>
  <si>
    <t>Titolo di studio (decodifica)</t>
  </si>
  <si>
    <t>Mansione</t>
  </si>
  <si>
    <t>AREA-STABILIMENTO</t>
  </si>
  <si>
    <t>Sede lavoro (decodifica)</t>
  </si>
  <si>
    <t>Centro di costo (decodifica)</t>
  </si>
  <si>
    <t>Contratto (decodifica)</t>
  </si>
  <si>
    <t>Sesso</t>
  </si>
  <si>
    <t>E-mail</t>
  </si>
  <si>
    <t>Totale elementi retributivi</t>
  </si>
  <si>
    <t>Numoremese</t>
  </si>
  <si>
    <t>Periodo (mm/aa)</t>
  </si>
  <si>
    <t>Retribuzione teorica UniEMens</t>
  </si>
  <si>
    <t>Descrizione CONTRIBUTO 3</t>
  </si>
  <si>
    <t>% c/ditta CONTRIBUTO 3</t>
  </si>
  <si>
    <t>Descrizione CONTRIBUTO 4</t>
  </si>
  <si>
    <t>% c/ditta CONTRIBUTO 4</t>
  </si>
  <si>
    <t>Importo c/ditta CONTRIBUTO 4</t>
  </si>
  <si>
    <t>Descrizione CONTRIBUTO 5</t>
  </si>
  <si>
    <t>% c/ditta CONTRIBUTO 5</t>
  </si>
  <si>
    <t>Importo c/ditta CONTRIBUTO 5</t>
  </si>
  <si>
    <t>Descrizione CONTRIBUTO 7</t>
  </si>
  <si>
    <t>Imponibile CONTRIBUTO 7</t>
  </si>
  <si>
    <t>% c/dipendente CONTRIBUTO 7</t>
  </si>
  <si>
    <t>Importo c/dipendente CONTRIBUTO 7</t>
  </si>
  <si>
    <t>% c/ditta CONTRIBUTO 7</t>
  </si>
  <si>
    <t>Importo c/ditta CONTRIBUTO 7</t>
  </si>
  <si>
    <t>Importo totale CONTRIBUTO 7</t>
  </si>
  <si>
    <t>ADDETTA SERVIZIO MENSA</t>
  </si>
  <si>
    <t>6° LIVELLO S</t>
  </si>
  <si>
    <t>BS</t>
  </si>
  <si>
    <t>Licenza media</t>
  </si>
  <si>
    <t>Pubb.es/stab.bal/Alb.diu</t>
  </si>
  <si>
    <t>F</t>
  </si>
  <si>
    <t>INAIL 1000</t>
  </si>
  <si>
    <t>INPS 100-500-600-9330-613-485</t>
  </si>
  <si>
    <t>INPS 130</t>
  </si>
  <si>
    <t>ESONERO DEC.SUD 242</t>
  </si>
  <si>
    <t>Eson.Cont.Madri (L.213/23)</t>
  </si>
  <si>
    <t>CENTRO COTTURA TORBOLE</t>
  </si>
  <si>
    <t>5° LIVELLO</t>
  </si>
  <si>
    <t>SAREZZO</t>
  </si>
  <si>
    <t>BRESCIA</t>
  </si>
  <si>
    <t>M</t>
  </si>
  <si>
    <t>CUOCO</t>
  </si>
  <si>
    <t>3° LIVELLO</t>
  </si>
  <si>
    <t>CAZZAGO SAN MARTINO</t>
  </si>
  <si>
    <t>LUMEZZANE</t>
  </si>
  <si>
    <t>GHEDI</t>
  </si>
  <si>
    <t>AIUTO CUOCO</t>
  </si>
  <si>
    <t>6° LIVELLO</t>
  </si>
  <si>
    <t>TRAVAGLIATO</t>
  </si>
  <si>
    <t>ADDETTO SERVIZIO MENSA</t>
  </si>
  <si>
    <t>GNUTTI CARLO SPA</t>
  </si>
  <si>
    <t>MI</t>
  </si>
  <si>
    <t>NUOVO OSPEDALE GALEAZZI</t>
  </si>
  <si>
    <t>ZCCWLM72S47B157N</t>
  </si>
  <si>
    <t>PALAZZOLI S.P.A.</t>
  </si>
  <si>
    <t>OPERAI P.TIME</t>
  </si>
  <si>
    <t>BRRSLL91H46B157J</t>
  </si>
  <si>
    <t>LITTLE ENGLAND BILINGUAL SCHOOL</t>
  </si>
  <si>
    <t>sofiaegemelle@gmail.com</t>
  </si>
  <si>
    <t>BONOMI EUGENIO SPA</t>
  </si>
  <si>
    <t>NDLRNN70B14B157X</t>
  </si>
  <si>
    <t>ER.ONDELLI@ALICE.IT</t>
  </si>
  <si>
    <t>SESTO SAN GIOVANNI</t>
  </si>
  <si>
    <t>VLLGCR70M45D918T</t>
  </si>
  <si>
    <t>GIANCARLAVILLELLA@GMAIL.COM</t>
  </si>
  <si>
    <t>ZNIMRN60C41L339Y</t>
  </si>
  <si>
    <t>marinazini69@gmail.com</t>
  </si>
  <si>
    <t>BRGDRA68D19D999T</t>
  </si>
  <si>
    <t>BARANZATE</t>
  </si>
  <si>
    <t>C.COTTURA C/O GMA</t>
  </si>
  <si>
    <t>AZZANO MELLA</t>
  </si>
  <si>
    <t>BSONNL59D43H078R</t>
  </si>
  <si>
    <t>CHIARI</t>
  </si>
  <si>
    <t>antonella59bosio@gmail.com</t>
  </si>
  <si>
    <t>OMG S.P.A</t>
  </si>
  <si>
    <t>SPDSVN66B52L042X</t>
  </si>
  <si>
    <t>GHIDINI TRAFILERIE S.P.A</t>
  </si>
  <si>
    <t>PTNSVN77B62F704T</t>
  </si>
  <si>
    <t>pitinosilvana80@gmail.com</t>
  </si>
  <si>
    <t>PSCMRA73A45B157D</t>
  </si>
  <si>
    <t>marypiscopo73@gmail.com</t>
  </si>
  <si>
    <t>BDLBRA74R67Z326N</t>
  </si>
  <si>
    <t>alanssaryabeer@gmail.com</t>
  </si>
  <si>
    <t>Ore settimanali</t>
  </si>
  <si>
    <t>Indirizzo studio</t>
  </si>
  <si>
    <t>Regione sede di lavoro</t>
  </si>
  <si>
    <t>retribuzione riproporzionata al part time annua</t>
  </si>
  <si>
    <t xml:space="preserve">tempo lavorativo annuo </t>
  </si>
  <si>
    <t>retribuzione oraria teorica</t>
  </si>
  <si>
    <t>QUOTA CONTRIBUZIONE C/DIPENDENTE</t>
  </si>
  <si>
    <t xml:space="preserve">Calcolo  contributo </t>
  </si>
  <si>
    <t>Calcolo  sgravio 4</t>
  </si>
  <si>
    <t>calcolo esonero 5</t>
  </si>
  <si>
    <t>Tempo indeterminato</t>
  </si>
  <si>
    <t>ITALIANA</t>
  </si>
  <si>
    <t>PRODUZIONE</t>
  </si>
  <si>
    <t>ZUCCHI WILMA</t>
  </si>
  <si>
    <t>BORRACCIA SARELLA</t>
  </si>
  <si>
    <t>ONDELLI ERMANNO</t>
  </si>
  <si>
    <t>VILLELLA GIANCARLA</t>
  </si>
  <si>
    <t>ZINI MARINA</t>
  </si>
  <si>
    <t>BORGHI DARIO</t>
  </si>
  <si>
    <t>BOSIO ANTONELLA</t>
  </si>
  <si>
    <t>SPADARO SILVANA CARMELINA</t>
  </si>
  <si>
    <t>PITINO SILVANA</t>
  </si>
  <si>
    <t>PISCOPO MARIA</t>
  </si>
  <si>
    <t>ABDELAZIZ DARWISH ALANSSARY ABEER</t>
  </si>
  <si>
    <t>OPERAI</t>
  </si>
  <si>
    <t>ASM</t>
  </si>
  <si>
    <t>Diploma</t>
  </si>
  <si>
    <t>Alberghiero</t>
  </si>
  <si>
    <t>CAPO CUOCO</t>
  </si>
  <si>
    <t>LIBIA</t>
  </si>
  <si>
    <t xml:space="preserve">LOMBARDIA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</si>
</sst>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7" x14ac:knownFonts="1">
    <font>
      <sz val="10"/>
      <name val="Tahoma"/>
    </font>
    <font>
      <b/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u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3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tabSelected="1" workbookViewId="0">
      <selection activeCell="N12" sqref="N12"/>
    </sheetView>
  </sheetViews>
  <sheetFormatPr defaultRowHeight="12.75" x14ac:dyDescent="0.2"/>
  <cols>
    <col min="1" max="1" width="34.7109375" bestFit="1" customWidth="1"/>
    <col min="2" max="2" width="23.85546875" bestFit="1" customWidth="1"/>
    <col min="3" max="3" width="20.140625" hidden="1" customWidth="1"/>
    <col min="4" max="4" width="36.28515625" customWidth="1"/>
    <col min="5" max="5" width="34.85546875" hidden="1" customWidth="1"/>
    <col min="6" max="6" width="20.140625" hidden="1" customWidth="1"/>
    <col min="7" max="7" width="15.7109375" hidden="1" customWidth="1"/>
    <col min="8" max="8" width="13.140625" hidden="1" customWidth="1"/>
    <col min="9" max="9" width="19.5703125" hidden="1" customWidth="1"/>
    <col min="10" max="10" width="14" hidden="1" customWidth="1"/>
    <col min="11" max="11" width="12.140625" hidden="1" customWidth="1"/>
    <col min="12" max="12" width="25.7109375" hidden="1" customWidth="1"/>
    <col min="13" max="13" width="17.7109375" hidden="1" customWidth="1"/>
    <col min="14" max="14" width="19.5703125" customWidth="1"/>
    <col min="15" max="15" width="34.7109375" customWidth="1"/>
    <col min="16" max="16" width="25.42578125" customWidth="1"/>
    <col min="17" max="17" width="11" customWidth="1"/>
    <col min="18" max="18" width="13.85546875" customWidth="1"/>
    <col min="19" max="19" width="28" customWidth="1"/>
    <col min="20" max="20" width="28.5703125" customWidth="1"/>
    <col min="21" max="21" width="28.85546875" customWidth="1"/>
    <col min="22" max="22" width="22.5703125" customWidth="1"/>
    <col min="23" max="23" width="21.7109375" customWidth="1"/>
    <col min="24" max="24" width="25.28515625" customWidth="1"/>
    <col min="25" max="25" width="24.7109375" customWidth="1"/>
    <col min="26" max="26" width="50.7109375" customWidth="1"/>
    <col min="27" max="27" width="25.28515625" bestFit="1" customWidth="1"/>
    <col min="28" max="28" width="28.28515625" bestFit="1" customWidth="1"/>
    <col min="29" max="29" width="31.85546875" bestFit="1" customWidth="1"/>
    <col min="30" max="30" width="19.42578125" bestFit="1" customWidth="1"/>
    <col min="31" max="31" width="26.5703125" bestFit="1" customWidth="1"/>
    <col min="32" max="32" width="13.42578125" customWidth="1"/>
    <col min="33" max="33" width="32.42578125" bestFit="1" customWidth="1"/>
    <col min="34" max="34" width="19.42578125" bestFit="1" customWidth="1"/>
    <col min="35" max="35" width="26.5703125" bestFit="1" customWidth="1"/>
    <col min="36" max="36" width="33.85546875" bestFit="1" customWidth="1"/>
    <col min="37" max="37" width="26.85546875" bestFit="1" customWidth="1"/>
    <col min="38" max="38" width="14.7109375" bestFit="1" customWidth="1"/>
    <col min="39" max="39" width="32.28515625" bestFit="1" customWidth="1"/>
    <col min="40" max="40" width="32.5703125" bestFit="1" customWidth="1"/>
    <col min="41" max="41" width="26.42578125" bestFit="1" customWidth="1"/>
    <col min="42" max="42" width="18.7109375" bestFit="1" customWidth="1"/>
    <col min="43" max="43" width="16.85546875" bestFit="1" customWidth="1"/>
    <col min="44" max="44" width="31.140625" bestFit="1" customWidth="1"/>
    <col min="45" max="45" width="25" bestFit="1" customWidth="1"/>
    <col min="46" max="46" width="23.140625" bestFit="1" customWidth="1"/>
    <col min="47" max="47" width="25.85546875" bestFit="1" customWidth="1"/>
    <col min="48" max="48" width="26.85546875" bestFit="1" customWidth="1"/>
    <col min="49" max="49" width="13.28515625" bestFit="1" customWidth="1"/>
    <col min="50" max="50" width="25.7109375" bestFit="1" customWidth="1"/>
    <col min="51" max="51" width="28.28515625" bestFit="1" customWidth="1"/>
    <col min="52" max="52" width="27.28515625" bestFit="1" customWidth="1"/>
    <col min="53" max="53" width="32.7109375" bestFit="1" customWidth="1"/>
    <col min="54" max="54" width="38.140625" bestFit="1" customWidth="1"/>
    <col min="55" max="55" width="26.5703125" bestFit="1" customWidth="1"/>
  </cols>
  <sheetData>
    <row r="1" spans="1:55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5" t="s">
        <v>101</v>
      </c>
      <c r="J1" s="8" t="s">
        <v>8</v>
      </c>
      <c r="K1" s="8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8" t="s">
        <v>102</v>
      </c>
      <c r="T1" s="1" t="s">
        <v>17</v>
      </c>
      <c r="U1" s="1" t="s">
        <v>18</v>
      </c>
      <c r="V1" s="1" t="s">
        <v>19</v>
      </c>
      <c r="W1" s="8" t="s">
        <v>103</v>
      </c>
      <c r="X1" s="1" t="s">
        <v>20</v>
      </c>
      <c r="Y1" s="1" t="s">
        <v>22</v>
      </c>
      <c r="Z1" s="1" t="s">
        <v>23</v>
      </c>
      <c r="AA1" s="1" t="s">
        <v>21</v>
      </c>
      <c r="AB1" s="1" t="s">
        <v>24</v>
      </c>
      <c r="AC1" s="1" t="s">
        <v>25</v>
      </c>
      <c r="AD1" s="8" t="s">
        <v>104</v>
      </c>
      <c r="AE1" s="8" t="s">
        <v>105</v>
      </c>
      <c r="AF1" s="8" t="s">
        <v>106</v>
      </c>
      <c r="AG1" s="8" t="s">
        <v>26</v>
      </c>
      <c r="AH1" s="8" t="s">
        <v>27</v>
      </c>
      <c r="AI1" s="8" t="s">
        <v>107</v>
      </c>
      <c r="AJ1" s="8" t="s">
        <v>28</v>
      </c>
      <c r="AK1" s="1" t="s">
        <v>24</v>
      </c>
      <c r="AL1" s="9" t="s">
        <v>29</v>
      </c>
      <c r="AM1" s="8" t="s">
        <v>108</v>
      </c>
      <c r="AN1" s="8" t="s">
        <v>30</v>
      </c>
      <c r="AO1" s="8" t="s">
        <v>31</v>
      </c>
      <c r="AP1" s="1" t="s">
        <v>26</v>
      </c>
      <c r="AQ1" s="8" t="s">
        <v>32</v>
      </c>
      <c r="AR1" s="8" t="s">
        <v>109</v>
      </c>
      <c r="AS1" s="8" t="s">
        <v>33</v>
      </c>
      <c r="AT1" s="8" t="s">
        <v>34</v>
      </c>
      <c r="AU1" s="8" t="s">
        <v>35</v>
      </c>
      <c r="AV1" s="8" t="s">
        <v>110</v>
      </c>
      <c r="AW1" s="8" t="s">
        <v>36</v>
      </c>
      <c r="AX1" s="8" t="s">
        <v>37</v>
      </c>
      <c r="AY1" s="8" t="s">
        <v>38</v>
      </c>
      <c r="AZ1" s="8" t="s">
        <v>39</v>
      </c>
      <c r="BA1" s="8" t="s">
        <v>40</v>
      </c>
      <c r="BB1" s="8" t="s">
        <v>41</v>
      </c>
      <c r="BC1" s="8" t="s">
        <v>42</v>
      </c>
    </row>
    <row r="2" spans="1:55" x14ac:dyDescent="0.2">
      <c r="A2" s="4" t="s">
        <v>124</v>
      </c>
      <c r="B2" s="4" t="s">
        <v>99</v>
      </c>
      <c r="C2" s="2">
        <v>27329</v>
      </c>
      <c r="D2" s="13" t="s">
        <v>111</v>
      </c>
      <c r="E2" s="13" t="s">
        <v>73</v>
      </c>
      <c r="F2" s="4" t="s">
        <v>65</v>
      </c>
      <c r="G2" s="5">
        <v>0</v>
      </c>
      <c r="H2" s="5">
        <v>50</v>
      </c>
      <c r="I2" s="5">
        <f t="shared" ref="I2:I5" si="0">H2*40/100</f>
        <v>20</v>
      </c>
      <c r="J2" s="11">
        <f t="shared" ref="J2:J5" si="1">AF2-AI2</f>
        <v>8.9721479406976723</v>
      </c>
      <c r="K2" s="12">
        <f t="shared" ref="K2:K5" si="2">AM2+AR2+AV2</f>
        <v>4.0240515348837196</v>
      </c>
      <c r="L2" s="2">
        <v>45446</v>
      </c>
      <c r="M2" s="2"/>
      <c r="N2" s="2"/>
      <c r="O2" s="4" t="s">
        <v>80</v>
      </c>
      <c r="P2" s="4" t="s">
        <v>69</v>
      </c>
      <c r="Q2" s="13" t="s">
        <v>130</v>
      </c>
      <c r="R2" s="4" t="s">
        <v>46</v>
      </c>
      <c r="S2" s="4" t="s">
        <v>46</v>
      </c>
      <c r="T2" s="13" t="s">
        <v>126</v>
      </c>
      <c r="U2" s="13" t="s">
        <v>113</v>
      </c>
      <c r="V2" s="4"/>
      <c r="W2" s="3" t="s">
        <v>131</v>
      </c>
      <c r="X2" s="4" t="s">
        <v>70</v>
      </c>
      <c r="Y2" s="4" t="s">
        <v>48</v>
      </c>
      <c r="Z2" s="4" t="s">
        <v>100</v>
      </c>
      <c r="AA2" s="4" t="s">
        <v>47</v>
      </c>
      <c r="AB2" s="7">
        <v>1425.05</v>
      </c>
      <c r="AC2" s="5">
        <v>172</v>
      </c>
      <c r="AD2" s="10">
        <f t="shared" ref="AD2:AD5" si="3">(AB2*H2/100)*12</f>
        <v>8550.2999999999993</v>
      </c>
      <c r="AE2" s="11">
        <f t="shared" ref="AE2:AE5" si="4">1720*H2/100</f>
        <v>860</v>
      </c>
      <c r="AF2" s="11">
        <f t="shared" ref="AF2:AF5" si="5">AD2/AE2</f>
        <v>9.9422093023255798</v>
      </c>
      <c r="AG2" s="4"/>
      <c r="AH2" s="10">
        <v>8550.2999999999993</v>
      </c>
      <c r="AI2" s="10">
        <f t="shared" ref="AI2:AI5" si="6">AF2*AK2/100</f>
        <v>0.97006136162790679</v>
      </c>
      <c r="AJ2" s="14" t="s">
        <v>50</v>
      </c>
      <c r="AK2" s="12">
        <v>9.7569999999999997</v>
      </c>
      <c r="AL2" s="12">
        <v>31.683</v>
      </c>
      <c r="AM2" s="11">
        <f t="shared" ref="AM2:AM5" si="7">(AK2+AL2)*AF2/100</f>
        <v>4.1200515348837197</v>
      </c>
      <c r="AN2" s="14" t="s">
        <v>51</v>
      </c>
      <c r="AO2" s="12">
        <v>0.8</v>
      </c>
      <c r="AP2" s="4"/>
      <c r="AQ2" s="10">
        <f t="shared" ref="AQ2:AQ5" si="8">(AH2*-0.8)/100</f>
        <v>-68.4024</v>
      </c>
      <c r="AR2" s="11">
        <f t="shared" ref="AR2:AR5" si="9">(AQ2*12)/AH2</f>
        <v>-9.6000000000000002E-2</v>
      </c>
      <c r="AS2" s="14" t="s">
        <v>52</v>
      </c>
      <c r="AT2" s="5"/>
      <c r="AU2" s="5">
        <v>0</v>
      </c>
      <c r="AV2" s="6">
        <v>0</v>
      </c>
      <c r="AW2" s="4" t="s">
        <v>53</v>
      </c>
      <c r="AX2" s="6">
        <v>0</v>
      </c>
      <c r="AY2" s="4" t="s">
        <v>49</v>
      </c>
      <c r="AZ2" s="5">
        <v>0</v>
      </c>
      <c r="BA2" s="6">
        <v>0</v>
      </c>
      <c r="BB2" s="5">
        <v>0</v>
      </c>
      <c r="BC2" s="6">
        <v>0</v>
      </c>
    </row>
    <row r="3" spans="1:55" x14ac:dyDescent="0.2">
      <c r="A3" s="4" t="s">
        <v>119</v>
      </c>
      <c r="B3" s="4" t="s">
        <v>85</v>
      </c>
      <c r="C3" s="2">
        <v>24947</v>
      </c>
      <c r="D3" s="13" t="s">
        <v>111</v>
      </c>
      <c r="E3" s="13" t="s">
        <v>125</v>
      </c>
      <c r="F3" s="4" t="s">
        <v>60</v>
      </c>
      <c r="G3" s="5">
        <v>0</v>
      </c>
      <c r="H3" s="5">
        <v>100</v>
      </c>
      <c r="I3" s="5">
        <f t="shared" si="0"/>
        <v>40</v>
      </c>
      <c r="J3" s="11">
        <f t="shared" si="1"/>
        <v>11.03730652883721</v>
      </c>
      <c r="K3" s="12">
        <f t="shared" si="2"/>
        <v>4.9723818418604653</v>
      </c>
      <c r="L3" s="2">
        <v>45012</v>
      </c>
      <c r="M3" s="2"/>
      <c r="N3" s="2"/>
      <c r="O3" s="4" t="s">
        <v>63</v>
      </c>
      <c r="P3" s="4" t="s">
        <v>45</v>
      </c>
      <c r="Q3" s="13" t="s">
        <v>112</v>
      </c>
      <c r="R3" s="13" t="s">
        <v>127</v>
      </c>
      <c r="S3" s="13" t="s">
        <v>128</v>
      </c>
      <c r="T3" s="13" t="s">
        <v>129</v>
      </c>
      <c r="U3" s="13" t="s">
        <v>113</v>
      </c>
      <c r="V3" s="4"/>
      <c r="W3" s="3" t="s">
        <v>131</v>
      </c>
      <c r="X3" s="4" t="s">
        <v>77</v>
      </c>
      <c r="Y3" s="4" t="s">
        <v>58</v>
      </c>
      <c r="Z3" s="4"/>
      <c r="AA3" s="4" t="s">
        <v>47</v>
      </c>
      <c r="AB3" s="7">
        <v>1753.06</v>
      </c>
      <c r="AC3" s="5">
        <v>172</v>
      </c>
      <c r="AD3" s="10">
        <f t="shared" si="3"/>
        <v>21036.720000000001</v>
      </c>
      <c r="AE3" s="11">
        <f t="shared" si="4"/>
        <v>1720</v>
      </c>
      <c r="AF3" s="11">
        <f t="shared" si="5"/>
        <v>12.230651162790698</v>
      </c>
      <c r="AG3" s="4"/>
      <c r="AH3" s="10">
        <v>21036.720000000001</v>
      </c>
      <c r="AI3" s="10">
        <f t="shared" si="6"/>
        <v>1.1933446339534883</v>
      </c>
      <c r="AJ3" s="14" t="s">
        <v>50</v>
      </c>
      <c r="AK3" s="12">
        <v>9.7569999999999997</v>
      </c>
      <c r="AL3" s="12">
        <v>31.683</v>
      </c>
      <c r="AM3" s="11">
        <f t="shared" si="7"/>
        <v>5.0683818418604654</v>
      </c>
      <c r="AN3" s="14" t="s">
        <v>51</v>
      </c>
      <c r="AO3" s="12">
        <v>0.8</v>
      </c>
      <c r="AP3" s="4"/>
      <c r="AQ3" s="10">
        <f t="shared" si="8"/>
        <v>-168.29375999999999</v>
      </c>
      <c r="AR3" s="11">
        <f t="shared" si="9"/>
        <v>-9.5999999999999988E-2</v>
      </c>
      <c r="AS3" s="14" t="s">
        <v>52</v>
      </c>
      <c r="AT3" s="5"/>
      <c r="AU3" s="5">
        <v>0</v>
      </c>
      <c r="AV3" s="6">
        <v>0</v>
      </c>
      <c r="AW3" s="4" t="s">
        <v>53</v>
      </c>
      <c r="AX3" s="6">
        <v>0</v>
      </c>
      <c r="AY3" s="4" t="s">
        <v>49</v>
      </c>
      <c r="AZ3" s="5">
        <v>0</v>
      </c>
      <c r="BA3" s="6">
        <v>0</v>
      </c>
      <c r="BB3" s="5">
        <v>0</v>
      </c>
      <c r="BC3" s="6">
        <v>0</v>
      </c>
    </row>
    <row r="4" spans="1:55" x14ac:dyDescent="0.2">
      <c r="A4" s="4" t="s">
        <v>115</v>
      </c>
      <c r="B4" s="4" t="s">
        <v>74</v>
      </c>
      <c r="C4" s="2">
        <v>33395</v>
      </c>
      <c r="D4" s="13" t="s">
        <v>111</v>
      </c>
      <c r="E4" s="13" t="s">
        <v>73</v>
      </c>
      <c r="F4" s="4" t="s">
        <v>65</v>
      </c>
      <c r="G4" s="5">
        <v>0</v>
      </c>
      <c r="H4" s="5">
        <v>37.5</v>
      </c>
      <c r="I4" s="5">
        <f t="shared" si="0"/>
        <v>15</v>
      </c>
      <c r="J4" s="11">
        <f t="shared" si="1"/>
        <v>9.4324502009302318</v>
      </c>
      <c r="K4" s="12">
        <f t="shared" si="2"/>
        <v>4.2354244465116269</v>
      </c>
      <c r="L4" s="2">
        <v>43472</v>
      </c>
      <c r="M4" s="2"/>
      <c r="N4" s="2"/>
      <c r="O4" s="4" t="s">
        <v>57</v>
      </c>
      <c r="P4" s="4" t="s">
        <v>45</v>
      </c>
      <c r="Q4" s="13" t="s">
        <v>112</v>
      </c>
      <c r="R4" s="4" t="s">
        <v>46</v>
      </c>
      <c r="S4" s="4" t="s">
        <v>46</v>
      </c>
      <c r="T4" s="4" t="s">
        <v>43</v>
      </c>
      <c r="U4" s="13" t="s">
        <v>113</v>
      </c>
      <c r="V4" s="4"/>
      <c r="W4" s="3" t="s">
        <v>131</v>
      </c>
      <c r="X4" s="4" t="s">
        <v>75</v>
      </c>
      <c r="Y4" s="4" t="s">
        <v>48</v>
      </c>
      <c r="Z4" s="4" t="s">
        <v>76</v>
      </c>
      <c r="AA4" s="4" t="s">
        <v>47</v>
      </c>
      <c r="AB4" s="7">
        <v>1498.16</v>
      </c>
      <c r="AC4" s="5">
        <v>172</v>
      </c>
      <c r="AD4" s="10">
        <f t="shared" si="3"/>
        <v>6741.7199999999993</v>
      </c>
      <c r="AE4" s="11">
        <f t="shared" si="4"/>
        <v>645</v>
      </c>
      <c r="AF4" s="11">
        <f t="shared" si="5"/>
        <v>10.452279069767441</v>
      </c>
      <c r="AG4" s="4"/>
      <c r="AH4" s="10">
        <v>6741.7199999999993</v>
      </c>
      <c r="AI4" s="10">
        <f t="shared" si="6"/>
        <v>1.019828868837209</v>
      </c>
      <c r="AJ4" s="14" t="s">
        <v>50</v>
      </c>
      <c r="AK4" s="12">
        <v>9.7569999999999997</v>
      </c>
      <c r="AL4" s="12">
        <v>31.683</v>
      </c>
      <c r="AM4" s="11">
        <f t="shared" si="7"/>
        <v>4.3314244465116269</v>
      </c>
      <c r="AN4" s="14" t="s">
        <v>51</v>
      </c>
      <c r="AO4" s="12">
        <v>0.8</v>
      </c>
      <c r="AP4" s="4"/>
      <c r="AQ4" s="10">
        <f t="shared" si="8"/>
        <v>-53.933759999999999</v>
      </c>
      <c r="AR4" s="11">
        <f t="shared" si="9"/>
        <v>-9.6000000000000002E-2</v>
      </c>
      <c r="AS4" s="14" t="s">
        <v>52</v>
      </c>
      <c r="AT4" s="5"/>
      <c r="AU4" s="5">
        <v>0</v>
      </c>
      <c r="AV4" s="6">
        <v>0</v>
      </c>
      <c r="AW4" s="4" t="s">
        <v>53</v>
      </c>
      <c r="AX4" s="6">
        <v>0</v>
      </c>
      <c r="AY4" s="4" t="s">
        <v>49</v>
      </c>
      <c r="AZ4" s="5">
        <v>0</v>
      </c>
      <c r="BA4" s="6">
        <v>0</v>
      </c>
      <c r="BB4" s="5">
        <v>0</v>
      </c>
      <c r="BC4" s="6">
        <v>0</v>
      </c>
    </row>
    <row r="5" spans="1:55" x14ac:dyDescent="0.2">
      <c r="A5" s="4" t="s">
        <v>120</v>
      </c>
      <c r="B5" s="4" t="s">
        <v>89</v>
      </c>
      <c r="C5" s="2">
        <v>21643</v>
      </c>
      <c r="D5" s="13" t="s">
        <v>111</v>
      </c>
      <c r="E5" s="13" t="s">
        <v>73</v>
      </c>
      <c r="F5" s="4" t="s">
        <v>55</v>
      </c>
      <c r="G5" s="5">
        <v>0</v>
      </c>
      <c r="H5" s="5">
        <v>37.5</v>
      </c>
      <c r="I5" s="5">
        <f t="shared" si="0"/>
        <v>15</v>
      </c>
      <c r="J5" s="11">
        <f t="shared" si="1"/>
        <v>9.7537362676744177</v>
      </c>
      <c r="K5" s="12">
        <f t="shared" si="2"/>
        <v>4.3829604837209288</v>
      </c>
      <c r="L5" s="2">
        <v>45200</v>
      </c>
      <c r="M5" s="2"/>
      <c r="N5" s="2"/>
      <c r="O5" s="4" t="s">
        <v>90</v>
      </c>
      <c r="P5" s="4" t="s">
        <v>45</v>
      </c>
      <c r="Q5" s="13" t="s">
        <v>112</v>
      </c>
      <c r="R5" s="4" t="s">
        <v>46</v>
      </c>
      <c r="S5" s="4" t="s">
        <v>46</v>
      </c>
      <c r="T5" s="4" t="s">
        <v>64</v>
      </c>
      <c r="U5" s="13" t="s">
        <v>113</v>
      </c>
      <c r="V5" s="4"/>
      <c r="W5" s="3" t="s">
        <v>131</v>
      </c>
      <c r="X5" s="4" t="s">
        <v>68</v>
      </c>
      <c r="Y5" s="4" t="s">
        <v>48</v>
      </c>
      <c r="Z5" s="4" t="s">
        <v>91</v>
      </c>
      <c r="AA5" s="4" t="s">
        <v>47</v>
      </c>
      <c r="AB5" s="7">
        <v>1549.19</v>
      </c>
      <c r="AC5" s="5">
        <v>172</v>
      </c>
      <c r="AD5" s="10">
        <f t="shared" si="3"/>
        <v>6971.3549999999996</v>
      </c>
      <c r="AE5" s="11">
        <f t="shared" si="4"/>
        <v>645</v>
      </c>
      <c r="AF5" s="11">
        <f t="shared" si="5"/>
        <v>10.808302325581394</v>
      </c>
      <c r="AG5" s="4"/>
      <c r="AH5" s="10">
        <v>6971.3549999999996</v>
      </c>
      <c r="AI5" s="10">
        <f t="shared" si="6"/>
        <v>1.0545660579069767</v>
      </c>
      <c r="AJ5" s="14" t="s">
        <v>50</v>
      </c>
      <c r="AK5" s="12">
        <v>9.7569999999999997</v>
      </c>
      <c r="AL5" s="12">
        <v>31.683</v>
      </c>
      <c r="AM5" s="11">
        <f t="shared" si="7"/>
        <v>4.4789604837209289</v>
      </c>
      <c r="AN5" s="14" t="s">
        <v>51</v>
      </c>
      <c r="AO5" s="12">
        <v>0.8</v>
      </c>
      <c r="AP5" s="4"/>
      <c r="AQ5" s="10">
        <f t="shared" si="8"/>
        <v>-55.77084</v>
      </c>
      <c r="AR5" s="11">
        <f t="shared" si="9"/>
        <v>-9.6000000000000016E-2</v>
      </c>
      <c r="AS5" s="14" t="s">
        <v>52</v>
      </c>
      <c r="AT5" s="5"/>
      <c r="AU5" s="5">
        <v>0</v>
      </c>
      <c r="AV5" s="6">
        <v>0</v>
      </c>
      <c r="AW5" s="4" t="s">
        <v>53</v>
      </c>
      <c r="AX5" s="6">
        <v>0</v>
      </c>
      <c r="AY5" s="4" t="s">
        <v>49</v>
      </c>
      <c r="AZ5" s="5">
        <v>0</v>
      </c>
      <c r="BA5" s="6">
        <v>0</v>
      </c>
      <c r="BB5" s="5">
        <v>0</v>
      </c>
      <c r="BC5" s="6">
        <v>0</v>
      </c>
    </row>
    <row r="6" spans="1:55" x14ac:dyDescent="0.2">
      <c r="A6" s="4" t="s">
        <v>116</v>
      </c>
      <c r="B6" s="4" t="s">
        <v>78</v>
      </c>
      <c r="C6" s="2">
        <v>25613</v>
      </c>
      <c r="D6" s="13" t="s">
        <v>111</v>
      </c>
      <c r="E6" s="13" t="s">
        <v>125</v>
      </c>
      <c r="F6" s="4" t="s">
        <v>60</v>
      </c>
      <c r="G6" s="5">
        <v>0</v>
      </c>
      <c r="H6" s="5">
        <v>100</v>
      </c>
      <c r="I6" s="5">
        <f t="shared" ref="I6:I8" si="10">H6*40/100</f>
        <v>40</v>
      </c>
      <c r="J6" s="11">
        <f t="shared" ref="J6:J8" si="11">AF6-AI6</f>
        <v>11.256785899534885</v>
      </c>
      <c r="K6" s="12">
        <f t="shared" ref="K6:K8" si="12">AM6+AR6+AV6</f>
        <v>5.0731677767441861</v>
      </c>
      <c r="L6" s="2">
        <v>43841</v>
      </c>
      <c r="M6" s="2"/>
      <c r="N6" s="2"/>
      <c r="O6" s="4" t="s">
        <v>57</v>
      </c>
      <c r="P6" s="4" t="s">
        <v>45</v>
      </c>
      <c r="Q6" s="13" t="s">
        <v>112</v>
      </c>
      <c r="R6" s="4" t="s">
        <v>46</v>
      </c>
      <c r="S6" s="4" t="s">
        <v>46</v>
      </c>
      <c r="T6" s="4" t="s">
        <v>59</v>
      </c>
      <c r="U6" s="13" t="s">
        <v>113</v>
      </c>
      <c r="V6" s="4"/>
      <c r="W6" s="3" t="s">
        <v>131</v>
      </c>
      <c r="X6" s="4" t="s">
        <v>54</v>
      </c>
      <c r="Y6" s="4" t="s">
        <v>58</v>
      </c>
      <c r="Z6" s="4" t="s">
        <v>79</v>
      </c>
      <c r="AA6" s="4" t="s">
        <v>47</v>
      </c>
      <c r="AB6" s="7">
        <v>1787.92</v>
      </c>
      <c r="AC6" s="5">
        <v>172</v>
      </c>
      <c r="AD6" s="10">
        <f t="shared" ref="AD6:AD8" si="13">(AB6*H6/100)*12</f>
        <v>21455.040000000001</v>
      </c>
      <c r="AE6" s="11">
        <f t="shared" ref="AE6:AE8" si="14">1720*H6/100</f>
        <v>1720</v>
      </c>
      <c r="AF6" s="11">
        <f t="shared" ref="AF6:AF8" si="15">AD6/AE6</f>
        <v>12.47386046511628</v>
      </c>
      <c r="AG6" s="4"/>
      <c r="AH6" s="10">
        <v>21455.040000000001</v>
      </c>
      <c r="AI6" s="10">
        <f t="shared" ref="AI6:AI8" si="16">AF6*AK6/100</f>
        <v>1.2170745655813955</v>
      </c>
      <c r="AJ6" s="14" t="s">
        <v>50</v>
      </c>
      <c r="AK6" s="12">
        <v>9.7569999999999997</v>
      </c>
      <c r="AL6" s="12">
        <v>31.683</v>
      </c>
      <c r="AM6" s="11">
        <f t="shared" ref="AM6:AM8" si="17">(AK6+AL6)*AF6/100</f>
        <v>5.1691677767441861</v>
      </c>
      <c r="AN6" s="14" t="s">
        <v>51</v>
      </c>
      <c r="AO6" s="12">
        <v>0.8</v>
      </c>
      <c r="AP6" s="4"/>
      <c r="AQ6" s="10">
        <f t="shared" ref="AQ6:AQ8" si="18">(AH6*-0.8)/100</f>
        <v>-171.64032000000003</v>
      </c>
      <c r="AR6" s="11">
        <f t="shared" ref="AR6:AR8" si="19">(AQ6*12)/AH6</f>
        <v>-9.600000000000003E-2</v>
      </c>
      <c r="AS6" s="14" t="s">
        <v>52</v>
      </c>
      <c r="AT6" s="5"/>
      <c r="AU6" s="5">
        <v>0</v>
      </c>
      <c r="AV6" s="6">
        <v>0</v>
      </c>
      <c r="AW6" s="4" t="s">
        <v>53</v>
      </c>
      <c r="AX6" s="6">
        <v>0</v>
      </c>
      <c r="AY6" s="4" t="s">
        <v>49</v>
      </c>
      <c r="AZ6" s="5">
        <v>0</v>
      </c>
      <c r="BA6" s="6">
        <v>0</v>
      </c>
      <c r="BB6" s="5">
        <v>0</v>
      </c>
      <c r="BC6" s="6">
        <v>0</v>
      </c>
    </row>
    <row r="7" spans="1:55" x14ac:dyDescent="0.2">
      <c r="A7" s="4" t="s">
        <v>123</v>
      </c>
      <c r="B7" s="4" t="s">
        <v>97</v>
      </c>
      <c r="C7" s="2">
        <v>26669</v>
      </c>
      <c r="D7" s="13" t="s">
        <v>111</v>
      </c>
      <c r="E7" s="13" t="s">
        <v>73</v>
      </c>
      <c r="F7" s="4" t="s">
        <v>65</v>
      </c>
      <c r="G7" s="5">
        <v>0</v>
      </c>
      <c r="H7" s="5">
        <v>43.75</v>
      </c>
      <c r="I7" s="5">
        <f t="shared" si="10"/>
        <v>17.5</v>
      </c>
      <c r="J7" s="11">
        <f t="shared" si="11"/>
        <v>8.9721479406976741</v>
      </c>
      <c r="K7" s="12">
        <f t="shared" si="12"/>
        <v>4.0240515348837205</v>
      </c>
      <c r="L7" s="2">
        <v>45432</v>
      </c>
      <c r="M7" s="2"/>
      <c r="N7" s="2"/>
      <c r="O7" s="4" t="s">
        <v>88</v>
      </c>
      <c r="P7" s="4" t="s">
        <v>45</v>
      </c>
      <c r="Q7" s="13" t="s">
        <v>112</v>
      </c>
      <c r="R7" s="4" t="s">
        <v>46</v>
      </c>
      <c r="S7" s="4" t="s">
        <v>46</v>
      </c>
      <c r="T7" s="13" t="s">
        <v>126</v>
      </c>
      <c r="U7" s="13" t="s">
        <v>113</v>
      </c>
      <c r="V7" s="4"/>
      <c r="W7" s="3" t="s">
        <v>131</v>
      </c>
      <c r="X7" s="4" t="s">
        <v>92</v>
      </c>
      <c r="Y7" s="4" t="s">
        <v>48</v>
      </c>
      <c r="Z7" s="4" t="s">
        <v>98</v>
      </c>
      <c r="AA7" s="4" t="s">
        <v>47</v>
      </c>
      <c r="AB7" s="7">
        <v>1425.05</v>
      </c>
      <c r="AC7" s="5">
        <v>172</v>
      </c>
      <c r="AD7" s="10">
        <f t="shared" si="13"/>
        <v>7481.5125000000007</v>
      </c>
      <c r="AE7" s="11">
        <f t="shared" si="14"/>
        <v>752.5</v>
      </c>
      <c r="AF7" s="11">
        <f t="shared" si="15"/>
        <v>9.9422093023255815</v>
      </c>
      <c r="AG7" s="4"/>
      <c r="AH7" s="10">
        <v>7481.5125000000007</v>
      </c>
      <c r="AI7" s="10">
        <f t="shared" si="16"/>
        <v>0.97006136162790702</v>
      </c>
      <c r="AJ7" s="14" t="s">
        <v>50</v>
      </c>
      <c r="AK7" s="12">
        <v>9.7569999999999997</v>
      </c>
      <c r="AL7" s="12">
        <v>31.683</v>
      </c>
      <c r="AM7" s="11">
        <f t="shared" si="17"/>
        <v>4.1200515348837206</v>
      </c>
      <c r="AN7" s="14" t="s">
        <v>51</v>
      </c>
      <c r="AO7" s="12">
        <v>0.8</v>
      </c>
      <c r="AP7" s="4"/>
      <c r="AQ7" s="10">
        <f t="shared" si="18"/>
        <v>-59.852100000000007</v>
      </c>
      <c r="AR7" s="11">
        <f t="shared" si="19"/>
        <v>-9.6000000000000002E-2</v>
      </c>
      <c r="AS7" s="14" t="s">
        <v>52</v>
      </c>
      <c r="AT7" s="5"/>
      <c r="AU7" s="5">
        <v>0</v>
      </c>
      <c r="AV7" s="6">
        <v>0</v>
      </c>
      <c r="AW7" s="4" t="s">
        <v>53</v>
      </c>
      <c r="AX7" s="6">
        <v>0</v>
      </c>
      <c r="AY7" s="4" t="s">
        <v>49</v>
      </c>
      <c r="AZ7" s="5">
        <v>0</v>
      </c>
      <c r="BA7" s="6">
        <v>0</v>
      </c>
      <c r="BB7" s="5">
        <v>0</v>
      </c>
      <c r="BC7" s="6">
        <v>0</v>
      </c>
    </row>
    <row r="8" spans="1:55" x14ac:dyDescent="0.2">
      <c r="A8" s="4" t="s">
        <v>122</v>
      </c>
      <c r="B8" s="4" t="s">
        <v>95</v>
      </c>
      <c r="C8" s="2">
        <v>28178</v>
      </c>
      <c r="D8" s="13" t="s">
        <v>111</v>
      </c>
      <c r="E8" s="13" t="s">
        <v>73</v>
      </c>
      <c r="F8" s="4" t="s">
        <v>65</v>
      </c>
      <c r="G8" s="5">
        <v>0</v>
      </c>
      <c r="H8" s="5">
        <v>50</v>
      </c>
      <c r="I8" s="5">
        <f t="shared" si="10"/>
        <v>20</v>
      </c>
      <c r="J8" s="11">
        <f t="shared" si="11"/>
        <v>8.9721479406976723</v>
      </c>
      <c r="K8" s="12">
        <f t="shared" si="12"/>
        <v>4.0240515348837196</v>
      </c>
      <c r="L8" s="2">
        <v>45240</v>
      </c>
      <c r="M8" s="2"/>
      <c r="N8" s="2"/>
      <c r="O8" s="4" t="s">
        <v>86</v>
      </c>
      <c r="P8" s="4" t="s">
        <v>69</v>
      </c>
      <c r="Q8" s="13" t="s">
        <v>112</v>
      </c>
      <c r="R8" s="4" t="s">
        <v>46</v>
      </c>
      <c r="S8" s="4" t="s">
        <v>46</v>
      </c>
      <c r="T8" s="13" t="s">
        <v>126</v>
      </c>
      <c r="U8" s="13" t="s">
        <v>113</v>
      </c>
      <c r="V8" s="4"/>
      <c r="W8" s="3" t="s">
        <v>131</v>
      </c>
      <c r="X8" s="4" t="s">
        <v>87</v>
      </c>
      <c r="Y8" s="4" t="s">
        <v>48</v>
      </c>
      <c r="Z8" s="4" t="s">
        <v>96</v>
      </c>
      <c r="AA8" s="4" t="s">
        <v>47</v>
      </c>
      <c r="AB8" s="7">
        <v>1425.05</v>
      </c>
      <c r="AC8" s="5">
        <v>172</v>
      </c>
      <c r="AD8" s="10">
        <f t="shared" si="13"/>
        <v>8550.2999999999993</v>
      </c>
      <c r="AE8" s="11">
        <f t="shared" si="14"/>
        <v>860</v>
      </c>
      <c r="AF8" s="11">
        <f t="shared" si="15"/>
        <v>9.9422093023255798</v>
      </c>
      <c r="AG8" s="4"/>
      <c r="AH8" s="10">
        <v>8550.2999999999993</v>
      </c>
      <c r="AI8" s="10">
        <f t="shared" si="16"/>
        <v>0.97006136162790679</v>
      </c>
      <c r="AJ8" s="14" t="s">
        <v>50</v>
      </c>
      <c r="AK8" s="12">
        <v>9.7569999999999997</v>
      </c>
      <c r="AL8" s="12">
        <v>31.683</v>
      </c>
      <c r="AM8" s="11">
        <f t="shared" si="17"/>
        <v>4.1200515348837197</v>
      </c>
      <c r="AN8" s="14" t="s">
        <v>51</v>
      </c>
      <c r="AO8" s="12">
        <v>0.8</v>
      </c>
      <c r="AP8" s="4"/>
      <c r="AQ8" s="10">
        <f t="shared" si="18"/>
        <v>-68.4024</v>
      </c>
      <c r="AR8" s="11">
        <f t="shared" si="19"/>
        <v>-9.6000000000000002E-2</v>
      </c>
      <c r="AS8" s="14" t="s">
        <v>52</v>
      </c>
      <c r="AT8" s="5"/>
      <c r="AU8" s="5">
        <v>0</v>
      </c>
      <c r="AV8" s="6">
        <v>0</v>
      </c>
      <c r="AW8" s="4" t="s">
        <v>53</v>
      </c>
      <c r="AX8" s="6">
        <v>0</v>
      </c>
      <c r="AY8" s="4" t="s">
        <v>49</v>
      </c>
      <c r="AZ8" s="5">
        <v>0</v>
      </c>
      <c r="BA8" s="6">
        <v>0</v>
      </c>
      <c r="BB8" s="5">
        <v>0</v>
      </c>
      <c r="BC8" s="6">
        <v>0</v>
      </c>
    </row>
    <row r="9" spans="1:55" x14ac:dyDescent="0.2">
      <c r="A9" s="4" t="s">
        <v>121</v>
      </c>
      <c r="B9" s="4" t="s">
        <v>93</v>
      </c>
      <c r="C9" s="2">
        <v>24150</v>
      </c>
      <c r="D9" s="13" t="s">
        <v>111</v>
      </c>
      <c r="E9" s="13" t="s">
        <v>73</v>
      </c>
      <c r="F9" s="4" t="s">
        <v>44</v>
      </c>
      <c r="G9" s="5">
        <v>0</v>
      </c>
      <c r="H9" s="5">
        <v>50</v>
      </c>
      <c r="I9" s="5">
        <f t="shared" ref="I9" si="20">H9*40/100</f>
        <v>20</v>
      </c>
      <c r="J9" s="11">
        <f t="shared" ref="J9" si="21">AF9-AI9</f>
        <v>10.160774171162791</v>
      </c>
      <c r="K9" s="12">
        <f t="shared" ref="K9" si="22">AM9+AR9+AV9</f>
        <v>4.5698741581395339</v>
      </c>
      <c r="L9" s="2">
        <v>45231</v>
      </c>
      <c r="M9" s="2"/>
      <c r="N9" s="2"/>
      <c r="O9" s="4" t="s">
        <v>62</v>
      </c>
      <c r="P9" s="4" t="s">
        <v>45</v>
      </c>
      <c r="Q9" s="13" t="s">
        <v>112</v>
      </c>
      <c r="R9" s="4" t="s">
        <v>46</v>
      </c>
      <c r="S9" s="4" t="s">
        <v>46</v>
      </c>
      <c r="T9" s="4" t="s">
        <v>67</v>
      </c>
      <c r="U9" s="13" t="s">
        <v>113</v>
      </c>
      <c r="V9" s="4"/>
      <c r="W9" s="3" t="s">
        <v>131</v>
      </c>
      <c r="X9" s="4" t="s">
        <v>94</v>
      </c>
      <c r="Y9" s="4" t="s">
        <v>48</v>
      </c>
      <c r="Z9" s="4"/>
      <c r="AA9" s="4" t="s">
        <v>47</v>
      </c>
      <c r="AB9" s="7">
        <v>1613.84</v>
      </c>
      <c r="AC9" s="5">
        <v>172</v>
      </c>
      <c r="AD9" s="10">
        <f t="shared" ref="AD9" si="23">(AB9*H9/100)*12</f>
        <v>9683.0399999999991</v>
      </c>
      <c r="AE9" s="11">
        <f t="shared" ref="AE9" si="24">1720*H9/100</f>
        <v>860</v>
      </c>
      <c r="AF9" s="11">
        <f t="shared" ref="AF9" si="25">AD9/AE9</f>
        <v>11.259348837209302</v>
      </c>
      <c r="AG9" s="4"/>
      <c r="AH9" s="10">
        <v>9683.0399999999991</v>
      </c>
      <c r="AI9" s="10">
        <f t="shared" ref="AI9" si="26">AF9*AK9/100</f>
        <v>1.0985746660465114</v>
      </c>
      <c r="AJ9" s="14" t="s">
        <v>50</v>
      </c>
      <c r="AK9" s="12">
        <v>9.7569999999999997</v>
      </c>
      <c r="AL9" s="12">
        <v>31.683</v>
      </c>
      <c r="AM9" s="11">
        <f t="shared" ref="AM9" si="27">(AK9+AL9)*AF9/100</f>
        <v>4.665874158139534</v>
      </c>
      <c r="AN9" s="14" t="s">
        <v>51</v>
      </c>
      <c r="AO9" s="12">
        <v>0.8</v>
      </c>
      <c r="AP9" s="4"/>
      <c r="AQ9" s="10">
        <f t="shared" ref="AQ9" si="28">(AH9*-0.8)/100</f>
        <v>-77.464320000000001</v>
      </c>
      <c r="AR9" s="11">
        <f t="shared" ref="AR9" si="29">(AQ9*12)/AH9</f>
        <v>-9.6000000000000016E-2</v>
      </c>
      <c r="AS9" s="14" t="s">
        <v>52</v>
      </c>
      <c r="AT9" s="5"/>
      <c r="AU9" s="5">
        <v>0</v>
      </c>
      <c r="AV9" s="6">
        <v>0</v>
      </c>
      <c r="AW9" s="4" t="s">
        <v>53</v>
      </c>
      <c r="AX9" s="6">
        <v>0</v>
      </c>
      <c r="AY9" s="4" t="s">
        <v>49</v>
      </c>
      <c r="AZ9" s="5">
        <v>0</v>
      </c>
      <c r="BA9" s="6">
        <v>0</v>
      </c>
      <c r="BB9" s="5">
        <v>0</v>
      </c>
      <c r="BC9" s="6">
        <v>0</v>
      </c>
    </row>
    <row r="10" spans="1:55" x14ac:dyDescent="0.2">
      <c r="A10" s="4" t="s">
        <v>117</v>
      </c>
      <c r="B10" s="4" t="s">
        <v>81</v>
      </c>
      <c r="C10" s="2">
        <v>25785</v>
      </c>
      <c r="D10" s="13" t="s">
        <v>111</v>
      </c>
      <c r="E10" s="13" t="s">
        <v>73</v>
      </c>
      <c r="F10" s="4" t="s">
        <v>65</v>
      </c>
      <c r="G10" s="5">
        <v>0</v>
      </c>
      <c r="H10" s="5">
        <v>75</v>
      </c>
      <c r="I10" s="5">
        <f t="shared" ref="I10:I12" si="30">H10*40/100</f>
        <v>30</v>
      </c>
      <c r="J10" s="11">
        <f t="shared" ref="J10:J12" si="31">AF10-AI10</f>
        <v>9.2373364402325588</v>
      </c>
      <c r="K10" s="12">
        <f t="shared" ref="K10:K12" si="32">AM10+AR10+AV10</f>
        <v>4.1458273116279072</v>
      </c>
      <c r="L10" s="2">
        <v>44641</v>
      </c>
      <c r="M10" s="2"/>
      <c r="N10" s="2"/>
      <c r="O10" s="4" t="s">
        <v>56</v>
      </c>
      <c r="P10" s="4" t="s">
        <v>45</v>
      </c>
      <c r="Q10" s="13" t="s">
        <v>112</v>
      </c>
      <c r="R10" s="4" t="s">
        <v>46</v>
      </c>
      <c r="S10" s="4" t="s">
        <v>46</v>
      </c>
      <c r="T10" s="4" t="s">
        <v>43</v>
      </c>
      <c r="U10" s="13" t="s">
        <v>113</v>
      </c>
      <c r="V10" s="4"/>
      <c r="W10" s="3" t="s">
        <v>131</v>
      </c>
      <c r="X10" s="4" t="s">
        <v>54</v>
      </c>
      <c r="Y10" s="4" t="s">
        <v>48</v>
      </c>
      <c r="Z10" s="4" t="s">
        <v>82</v>
      </c>
      <c r="AA10" s="4" t="s">
        <v>47</v>
      </c>
      <c r="AB10" s="7">
        <v>1467.17</v>
      </c>
      <c r="AC10" s="5">
        <v>172</v>
      </c>
      <c r="AD10" s="10">
        <f t="shared" ref="AD10:AD12" si="33">(AB10*H10/100)*12</f>
        <v>13204.53</v>
      </c>
      <c r="AE10" s="11">
        <f t="shared" ref="AE10:AE12" si="34">1720*H10/100</f>
        <v>1290</v>
      </c>
      <c r="AF10" s="11">
        <f t="shared" ref="AF10:AF12" si="35">AD10/AE10</f>
        <v>10.236069767441862</v>
      </c>
      <c r="AG10" s="4"/>
      <c r="AH10" s="10">
        <v>13204.53</v>
      </c>
      <c r="AI10" s="10">
        <f t="shared" ref="AI10:AI12" si="36">AF10*AK10/100</f>
        <v>0.99873332720930241</v>
      </c>
      <c r="AJ10" s="14" t="s">
        <v>50</v>
      </c>
      <c r="AK10" s="12">
        <v>9.7569999999999997</v>
      </c>
      <c r="AL10" s="12">
        <v>31.683</v>
      </c>
      <c r="AM10" s="11">
        <f t="shared" ref="AM10:AM12" si="37">(AK10+AL10)*AF10/100</f>
        <v>4.2418273116279073</v>
      </c>
      <c r="AN10" s="14" t="s">
        <v>51</v>
      </c>
      <c r="AO10" s="12">
        <v>0.8</v>
      </c>
      <c r="AP10" s="4"/>
      <c r="AQ10" s="10">
        <f t="shared" ref="AQ10:AQ12" si="38">(AH10*-0.8)/100</f>
        <v>-105.63624000000002</v>
      </c>
      <c r="AR10" s="11">
        <f t="shared" ref="AR10:AR12" si="39">(AQ10*12)/AH10</f>
        <v>-9.6000000000000002E-2</v>
      </c>
      <c r="AS10" s="14" t="s">
        <v>52</v>
      </c>
      <c r="AT10" s="5"/>
      <c r="AU10" s="5">
        <v>0</v>
      </c>
      <c r="AV10" s="6">
        <v>0</v>
      </c>
      <c r="AW10" s="4" t="s">
        <v>53</v>
      </c>
      <c r="AX10" s="6">
        <v>0</v>
      </c>
      <c r="AY10" s="4" t="s">
        <v>49</v>
      </c>
      <c r="AZ10" s="5">
        <v>0</v>
      </c>
      <c r="BA10" s="6">
        <v>0</v>
      </c>
      <c r="BB10" s="5">
        <v>0</v>
      </c>
      <c r="BC10" s="6">
        <v>0</v>
      </c>
    </row>
    <row r="11" spans="1:55" x14ac:dyDescent="0.2">
      <c r="A11" s="4" t="s">
        <v>118</v>
      </c>
      <c r="B11" s="4" t="s">
        <v>83</v>
      </c>
      <c r="C11" s="2">
        <v>21976</v>
      </c>
      <c r="D11" s="13" t="s">
        <v>111</v>
      </c>
      <c r="E11" s="13" t="s">
        <v>73</v>
      </c>
      <c r="F11" s="4" t="s">
        <v>65</v>
      </c>
      <c r="G11" s="5">
        <v>0</v>
      </c>
      <c r="H11" s="5">
        <v>50</v>
      </c>
      <c r="I11" s="5">
        <f t="shared" si="30"/>
        <v>20</v>
      </c>
      <c r="J11" s="11">
        <f t="shared" si="31"/>
        <v>9.2373364402325588</v>
      </c>
      <c r="K11" s="12">
        <f t="shared" si="32"/>
        <v>4.1458273116279072</v>
      </c>
      <c r="L11" s="2">
        <v>45002</v>
      </c>
      <c r="M11" s="2"/>
      <c r="N11" s="2"/>
      <c r="O11" s="4" t="s">
        <v>66</v>
      </c>
      <c r="P11" s="4" t="s">
        <v>45</v>
      </c>
      <c r="Q11" s="13" t="s">
        <v>112</v>
      </c>
      <c r="R11" s="4" t="s">
        <v>46</v>
      </c>
      <c r="S11" s="4" t="s">
        <v>46</v>
      </c>
      <c r="T11" s="4" t="s">
        <v>67</v>
      </c>
      <c r="U11" s="13" t="s">
        <v>113</v>
      </c>
      <c r="V11" s="4"/>
      <c r="W11" s="3" t="s">
        <v>131</v>
      </c>
      <c r="X11" s="4" t="s">
        <v>54</v>
      </c>
      <c r="Y11" s="4" t="s">
        <v>48</v>
      </c>
      <c r="Z11" s="4" t="s">
        <v>84</v>
      </c>
      <c r="AA11" s="4" t="s">
        <v>47</v>
      </c>
      <c r="AB11" s="7">
        <v>1467.17</v>
      </c>
      <c r="AC11" s="5">
        <v>172</v>
      </c>
      <c r="AD11" s="10">
        <f t="shared" si="33"/>
        <v>8803.02</v>
      </c>
      <c r="AE11" s="11">
        <f t="shared" si="34"/>
        <v>860</v>
      </c>
      <c r="AF11" s="11">
        <f t="shared" si="35"/>
        <v>10.236069767441862</v>
      </c>
      <c r="AG11" s="4"/>
      <c r="AH11" s="10">
        <v>8803.02</v>
      </c>
      <c r="AI11" s="10">
        <f t="shared" si="36"/>
        <v>0.99873332720930241</v>
      </c>
      <c r="AJ11" s="14" t="s">
        <v>50</v>
      </c>
      <c r="AK11" s="12">
        <v>9.7569999999999997</v>
      </c>
      <c r="AL11" s="12">
        <v>31.683</v>
      </c>
      <c r="AM11" s="11">
        <f t="shared" si="37"/>
        <v>4.2418273116279073</v>
      </c>
      <c r="AN11" s="14" t="s">
        <v>51</v>
      </c>
      <c r="AO11" s="12">
        <v>0.8</v>
      </c>
      <c r="AP11" s="4"/>
      <c r="AQ11" s="10">
        <f t="shared" si="38"/>
        <v>-70.424160000000015</v>
      </c>
      <c r="AR11" s="11">
        <f t="shared" si="39"/>
        <v>-9.6000000000000002E-2</v>
      </c>
      <c r="AS11" s="14" t="s">
        <v>52</v>
      </c>
      <c r="AT11" s="5"/>
      <c r="AU11" s="5">
        <v>0</v>
      </c>
      <c r="AV11" s="6">
        <v>0</v>
      </c>
      <c r="AW11" s="4" t="s">
        <v>53</v>
      </c>
      <c r="AX11" s="6">
        <v>0</v>
      </c>
      <c r="AY11" s="4" t="s">
        <v>49</v>
      </c>
      <c r="AZ11" s="5">
        <v>0</v>
      </c>
      <c r="BA11" s="6">
        <v>0</v>
      </c>
      <c r="BB11" s="5">
        <v>0</v>
      </c>
      <c r="BC11" s="6">
        <v>0</v>
      </c>
    </row>
    <row r="12" spans="1:55" x14ac:dyDescent="0.2">
      <c r="A12" s="4" t="s">
        <v>114</v>
      </c>
      <c r="B12" s="4" t="s">
        <v>71</v>
      </c>
      <c r="C12" s="2">
        <v>26610</v>
      </c>
      <c r="D12" s="13" t="s">
        <v>111</v>
      </c>
      <c r="E12" s="13" t="s">
        <v>73</v>
      </c>
      <c r="F12" s="4" t="s">
        <v>65</v>
      </c>
      <c r="G12" s="5">
        <v>0</v>
      </c>
      <c r="H12" s="5">
        <v>56.25</v>
      </c>
      <c r="I12" s="5">
        <f t="shared" si="30"/>
        <v>22.5</v>
      </c>
      <c r="J12" s="11">
        <f t="shared" si="31"/>
        <v>9.6275639616279083</v>
      </c>
      <c r="K12" s="12">
        <f t="shared" si="32"/>
        <v>4.3250215813953492</v>
      </c>
      <c r="L12" s="2">
        <v>42736</v>
      </c>
      <c r="M12" s="2"/>
      <c r="N12" s="16"/>
      <c r="O12" s="4" t="s">
        <v>61</v>
      </c>
      <c r="P12" s="4" t="s">
        <v>45</v>
      </c>
      <c r="Q12" s="13" t="s">
        <v>112</v>
      </c>
      <c r="R12" s="4" t="s">
        <v>46</v>
      </c>
      <c r="S12" s="4" t="s">
        <v>46</v>
      </c>
      <c r="T12" s="4" t="s">
        <v>43</v>
      </c>
      <c r="U12" s="13" t="s">
        <v>113</v>
      </c>
      <c r="V12" s="4"/>
      <c r="W12" s="3" t="s">
        <v>131</v>
      </c>
      <c r="X12" s="4" t="s">
        <v>72</v>
      </c>
      <c r="Y12" s="4" t="s">
        <v>48</v>
      </c>
      <c r="Z12" s="4"/>
      <c r="AA12" s="4" t="s">
        <v>47</v>
      </c>
      <c r="AB12" s="7">
        <v>1529.15</v>
      </c>
      <c r="AC12" s="5">
        <v>172</v>
      </c>
      <c r="AD12" s="10">
        <f t="shared" si="33"/>
        <v>10321.762500000001</v>
      </c>
      <c r="AE12" s="11">
        <f t="shared" si="34"/>
        <v>967.5</v>
      </c>
      <c r="AF12" s="11">
        <f t="shared" si="35"/>
        <v>10.668488372093025</v>
      </c>
      <c r="AG12" s="4"/>
      <c r="AH12" s="10">
        <v>10321.762500000001</v>
      </c>
      <c r="AI12" s="10">
        <f t="shared" si="36"/>
        <v>1.0409244104651163</v>
      </c>
      <c r="AJ12" s="14" t="s">
        <v>50</v>
      </c>
      <c r="AK12" s="12">
        <v>9.7569999999999997</v>
      </c>
      <c r="AL12" s="12">
        <v>31.683</v>
      </c>
      <c r="AM12" s="11">
        <f t="shared" si="37"/>
        <v>4.4210215813953493</v>
      </c>
      <c r="AN12" s="14" t="s">
        <v>51</v>
      </c>
      <c r="AO12" s="12">
        <v>0.8</v>
      </c>
      <c r="AP12" s="4"/>
      <c r="AQ12" s="10">
        <f t="shared" si="38"/>
        <v>-82.574100000000016</v>
      </c>
      <c r="AR12" s="11">
        <f t="shared" si="39"/>
        <v>-9.6000000000000016E-2</v>
      </c>
      <c r="AS12" s="14" t="s">
        <v>52</v>
      </c>
      <c r="AT12" s="5"/>
      <c r="AU12" s="5">
        <v>0</v>
      </c>
      <c r="AV12" s="6">
        <v>0</v>
      </c>
      <c r="AW12" s="4" t="s">
        <v>53</v>
      </c>
      <c r="AX12" s="6">
        <v>0</v>
      </c>
      <c r="AY12" s="4" t="s">
        <v>49</v>
      </c>
      <c r="AZ12" s="5">
        <v>0</v>
      </c>
      <c r="BA12" s="6">
        <v>0</v>
      </c>
      <c r="BB12" s="5">
        <v>0</v>
      </c>
      <c r="BC12" s="6">
        <v>0</v>
      </c>
    </row>
  </sheetData>
  <autoFilter ref="A1:BC12">
    <sortState ref="A2:BC416">
      <sortCondition ref="A1:A416"/>
    </sortState>
  </autoFilter>
  <phoneticPr fontId="0" type="noConversion"/>
  <conditionalFormatting sqref="B1:B1048576">
    <cfRule type="top10" priority="3" stopIfTrue="1" bottom="1" rank="5"/>
  </conditionalFormatting>
  <conditionalFormatting sqref="B2:B12">
    <cfRule type="duplicateValues" dxfId="0" priority="31" stopIfTrue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Moira.Petrelli</dc:creator>
  <cp:lastModifiedBy>azeno</cp:lastModifiedBy>
  <dcterms:created xsi:type="dcterms:W3CDTF">2025-05-21T12:42:28Z</dcterms:created>
  <dcterms:modified xsi:type="dcterms:W3CDTF">2025-05-21T17:28:28Z</dcterms:modified>
</cp:coreProperties>
</file>