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if/Documents/GitHub/MachDesign/HW/HW21/"/>
    </mc:Choice>
  </mc:AlternateContent>
  <xr:revisionPtr revIDLastSave="0" documentId="10_ncr:0_{240BAFE9-961B-6C4C-B113-6C45039B3E4E}" xr6:coauthVersionLast="36" xr6:coauthVersionMax="36" xr10:uidLastSave="{00000000-0000-0000-0000-000000000000}"/>
  <bookViews>
    <workbookView xWindow="13900" yWindow="1760" windowWidth="24500" windowHeight="20320" xr2:uid="{AA0E8679-F2CD-C64B-A638-851506A2EB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H4" i="1"/>
  <c r="G4" i="1"/>
  <c r="O4" i="1" s="1"/>
  <c r="R4" i="1" s="1"/>
  <c r="S4" i="1"/>
  <c r="T4" i="1"/>
  <c r="S5" i="1"/>
  <c r="T5" i="1"/>
  <c r="S6" i="1"/>
  <c r="T6" i="1"/>
  <c r="S7" i="1"/>
  <c r="T7" i="1"/>
  <c r="S8" i="1"/>
  <c r="T8" i="1"/>
  <c r="S9" i="1"/>
  <c r="T9" i="1"/>
  <c r="S3" i="1"/>
  <c r="U3" i="1" s="1"/>
  <c r="Z3" i="1" s="1"/>
  <c r="AA3" i="1" s="1"/>
  <c r="T3" i="1"/>
  <c r="R3" i="1"/>
  <c r="O3" i="1"/>
  <c r="J3" i="1"/>
  <c r="H3" i="1" s="1"/>
  <c r="H6" i="1" l="1"/>
  <c r="G7" i="1"/>
  <c r="H5" i="1"/>
  <c r="U5" i="1" s="1"/>
  <c r="Z5" i="1" s="1"/>
  <c r="AA5" i="1" s="1"/>
  <c r="O5" i="1"/>
  <c r="R5" i="1" s="1"/>
  <c r="K3" i="1"/>
  <c r="L3" i="1" s="1"/>
  <c r="M3" i="1" s="1"/>
  <c r="N3" i="1" s="1"/>
  <c r="W3" i="1"/>
  <c r="O6" i="1"/>
  <c r="R6" i="1" s="1"/>
  <c r="K5" i="1"/>
  <c r="L5" i="1" s="1"/>
  <c r="M5" i="1" s="1"/>
  <c r="N5" i="1" s="1"/>
  <c r="K6" i="1"/>
  <c r="L6" i="1" s="1"/>
  <c r="M6" i="1" s="1"/>
  <c r="N6" i="1" s="1"/>
  <c r="W6" i="1"/>
  <c r="U6" i="1"/>
  <c r="Z6" i="1" s="1"/>
  <c r="AA6" i="1" s="1"/>
  <c r="K4" i="1"/>
  <c r="L4" i="1" s="1"/>
  <c r="M4" i="1" s="1"/>
  <c r="N4" i="1" s="1"/>
  <c r="U4" i="1"/>
  <c r="Z4" i="1" s="1"/>
  <c r="AA4" i="1" s="1"/>
  <c r="W4" i="1"/>
  <c r="W5" i="1" l="1"/>
  <c r="G8" i="1"/>
  <c r="O7" i="1"/>
  <c r="R7" i="1" s="1"/>
  <c r="H7" i="1"/>
  <c r="K7" i="1" l="1"/>
  <c r="L7" i="1" s="1"/>
  <c r="M7" i="1" s="1"/>
  <c r="N7" i="1" s="1"/>
  <c r="W7" i="1"/>
  <c r="U7" i="1"/>
  <c r="Z7" i="1" s="1"/>
  <c r="AA7" i="1" s="1"/>
  <c r="G9" i="1"/>
  <c r="O8" i="1"/>
  <c r="R8" i="1" s="1"/>
  <c r="H8" i="1"/>
  <c r="K8" i="1" l="1"/>
  <c r="L8" i="1" s="1"/>
  <c r="M8" i="1" s="1"/>
  <c r="N8" i="1" s="1"/>
  <c r="W8" i="1"/>
  <c r="U8" i="1"/>
  <c r="Z8" i="1" s="1"/>
  <c r="AA8" i="1" s="1"/>
  <c r="O9" i="1"/>
  <c r="R9" i="1" s="1"/>
  <c r="H9" i="1"/>
  <c r="U9" i="1"/>
  <c r="Z9" i="1" s="1"/>
  <c r="AA9" i="1" s="1"/>
  <c r="W9" i="1" l="1"/>
  <c r="K9" i="1"/>
  <c r="L9" i="1" s="1"/>
  <c r="M9" i="1" s="1"/>
  <c r="N9" i="1" s="1"/>
</calcChain>
</file>

<file path=xl/sharedStrings.xml><?xml version="1.0" encoding="utf-8"?>
<sst xmlns="http://schemas.openxmlformats.org/spreadsheetml/2006/main" count="29" uniqueCount="29">
  <si>
    <t>F</t>
  </si>
  <si>
    <t xml:space="preserve">compressed </t>
  </si>
  <si>
    <t>Force</t>
  </si>
  <si>
    <t>solid hight</t>
  </si>
  <si>
    <t>free max length</t>
  </si>
  <si>
    <t xml:space="preserve">static factor of safety </t>
  </si>
  <si>
    <t xml:space="preserve">fractional overrun to closure </t>
  </si>
  <si>
    <t>D = d_rod +d +allow</t>
  </si>
  <si>
    <t>diameter 'd'</t>
  </si>
  <si>
    <t>𝜉</t>
  </si>
  <si>
    <t>allow</t>
  </si>
  <si>
    <t>d_rod</t>
  </si>
  <si>
    <t>C=D/d</t>
  </si>
  <si>
    <t>K_B</t>
  </si>
  <si>
    <t>tau_s</t>
  </si>
  <si>
    <t>tau_s (ksi)</t>
  </si>
  <si>
    <t>S_sy = A/(d^m)</t>
  </si>
  <si>
    <t>true S_sy *(10-6)</t>
  </si>
  <si>
    <t>A  (from table 10-4)</t>
  </si>
  <si>
    <t>m (from table 10-4)</t>
  </si>
  <si>
    <t>G</t>
  </si>
  <si>
    <t>E</t>
  </si>
  <si>
    <t>Na</t>
  </si>
  <si>
    <t>alpha</t>
  </si>
  <si>
    <t>Lo</t>
  </si>
  <si>
    <t>gama</t>
  </si>
  <si>
    <t>rel.cost</t>
  </si>
  <si>
    <t>Nt</t>
  </si>
  <si>
    <t>fom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</si>
</sst>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Times Roman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3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>
      <alignment wrapText="1"/>
    </xf>
    <xf numFmtId="0" fontId="3" fillId="0" borderId="2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3149-0478-D949-ABFA-CF6448C3B455}">
  <dimension ref="A1:AA9"/>
  <sheetViews>
    <sheetView tabSelected="1" zoomScale="64" workbookViewId="0">
      <selection activeCell="M29" sqref="M29"/>
    </sheetView>
  </sheetViews>
  <sheetFormatPr baseColWidth="10" defaultRowHeight="16"/>
  <cols>
    <col min="3" max="3" width="9.6640625" bestFit="1" customWidth="1"/>
    <col min="4" max="4" width="8.5" bestFit="1" customWidth="1"/>
    <col min="5" max="5" width="11" bestFit="1" customWidth="1"/>
    <col min="6" max="6" width="13.83203125" customWidth="1"/>
    <col min="7" max="7" width="13" style="1" customWidth="1"/>
    <col min="16" max="16" width="10.83203125" style="6"/>
    <col min="17" max="17" width="10.83203125" style="8"/>
    <col min="21" max="21" width="12.1640625" bestFit="1" customWidth="1"/>
    <col min="22" max="22" width="10.83203125" style="8"/>
  </cols>
  <sheetData>
    <row r="1" spans="1:27">
      <c r="B1" t="s">
        <v>0</v>
      </c>
      <c r="F1" t="s">
        <v>9</v>
      </c>
    </row>
    <row r="2" spans="1:27" s="5" customFormat="1" ht="63">
      <c r="A2" s="3" t="s">
        <v>2</v>
      </c>
      <c r="B2" s="3" t="s">
        <v>1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8</v>
      </c>
      <c r="H2" s="3" t="s">
        <v>7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5" t="s">
        <v>16</v>
      </c>
      <c r="P2" s="7" t="s">
        <v>18</v>
      </c>
      <c r="Q2" s="9" t="s">
        <v>19</v>
      </c>
      <c r="R2" s="5" t="s">
        <v>17</v>
      </c>
      <c r="S2" s="5" t="s">
        <v>20</v>
      </c>
      <c r="T2" s="5" t="s">
        <v>21</v>
      </c>
      <c r="U2" s="5" t="s">
        <v>22</v>
      </c>
      <c r="V2" s="9" t="s">
        <v>23</v>
      </c>
      <c r="W2" s="5" t="s">
        <v>24</v>
      </c>
      <c r="X2" s="10" t="s">
        <v>25</v>
      </c>
      <c r="Y2" s="10" t="s">
        <v>26</v>
      </c>
      <c r="Z2" s="10" t="s">
        <v>27</v>
      </c>
      <c r="AA2" s="5" t="s">
        <v>28</v>
      </c>
    </row>
    <row r="3" spans="1:27">
      <c r="A3">
        <v>20</v>
      </c>
      <c r="B3">
        <v>2</v>
      </c>
      <c r="C3">
        <v>1.5</v>
      </c>
      <c r="D3">
        <v>4</v>
      </c>
      <c r="E3">
        <v>1.2</v>
      </c>
      <c r="F3">
        <v>0.15</v>
      </c>
      <c r="G3" s="1">
        <v>7.4999999999999997E-2</v>
      </c>
      <c r="H3">
        <f>G3+I3+J3</f>
        <v>0.875</v>
      </c>
      <c r="I3">
        <v>0.05</v>
      </c>
      <c r="J3">
        <f>3/4</f>
        <v>0.75</v>
      </c>
      <c r="K3">
        <f>H3/G3</f>
        <v>11.666666666666668</v>
      </c>
      <c r="L3">
        <f>(4*K3+2)/(4*K3-3)</f>
        <v>1.1145038167938932</v>
      </c>
      <c r="M3">
        <f>(8*L3*(1+F3)*A3*H3)/(PI()*(G3^3))</f>
        <v>135386.0050372394</v>
      </c>
      <c r="N3" s="2">
        <f>M3/1000</f>
        <v>135.38600503723941</v>
      </c>
      <c r="O3">
        <f>P3/(G3^Q3)</f>
        <v>292.62550367759957</v>
      </c>
      <c r="P3" s="6">
        <v>201</v>
      </c>
      <c r="Q3" s="8">
        <v>0.14499999999999999</v>
      </c>
      <c r="R3">
        <f>(0.45*O3)</f>
        <v>131.68147665491981</v>
      </c>
      <c r="S3">
        <f>11.75*10^6</f>
        <v>11750000</v>
      </c>
      <c r="T3">
        <f>28.5*10^6</f>
        <v>28500000</v>
      </c>
      <c r="U3">
        <f>(S3*(G3^4)*B3)/(8*(H3^3)*A3)</f>
        <v>6.9369533527696792</v>
      </c>
      <c r="V3" s="8">
        <v>0.5</v>
      </c>
      <c r="W3">
        <f>2.65*H3/V3</f>
        <v>4.6375000000000002</v>
      </c>
      <c r="X3" s="11">
        <v>1</v>
      </c>
      <c r="Y3" s="11">
        <v>1</v>
      </c>
      <c r="Z3" s="11">
        <f>U3+2</f>
        <v>8.9369533527696792</v>
      </c>
      <c r="AA3">
        <f>-(Y3*(PI()^2)*(G3^2)*Z3*H3)/4</f>
        <v>-0.10853250451168032</v>
      </c>
    </row>
    <row r="4" spans="1:27">
      <c r="A4">
        <v>20</v>
      </c>
      <c r="B4">
        <v>2</v>
      </c>
      <c r="C4">
        <v>1.5</v>
      </c>
      <c r="D4">
        <v>4</v>
      </c>
      <c r="E4">
        <v>1.2</v>
      </c>
      <c r="F4">
        <v>0.15</v>
      </c>
      <c r="G4" s="1">
        <f>G3+0.005</f>
        <v>0.08</v>
      </c>
      <c r="H4">
        <f>J4-G4-I4</f>
        <v>0.87</v>
      </c>
      <c r="I4">
        <v>0.05</v>
      </c>
      <c r="J4">
        <v>1</v>
      </c>
      <c r="K4">
        <f>H4/G4</f>
        <v>10.875</v>
      </c>
      <c r="L4">
        <f t="shared" ref="L4:L9" si="0">(4*K4+2)/(4*K4-3)</f>
        <v>1.1234567901234569</v>
      </c>
      <c r="M4">
        <f>(8*L4*(1+F4)*A4*H4)/(PI()*(G4^3))</f>
        <v>111808.18959315705</v>
      </c>
      <c r="N4" s="2">
        <f t="shared" ref="N4:N9" si="1">M4/1000</f>
        <v>111.80818959315705</v>
      </c>
      <c r="O4">
        <f>P4/(G4^Q4)</f>
        <v>289.89986245876423</v>
      </c>
      <c r="P4" s="6">
        <v>201</v>
      </c>
      <c r="Q4" s="8">
        <v>0.14499999999999999</v>
      </c>
      <c r="R4">
        <f t="shared" ref="R4:R9" si="2">(0.45*O4)</f>
        <v>130.4549381064439</v>
      </c>
      <c r="S4">
        <f t="shared" ref="S4:S9" si="3">11.75*10^6</f>
        <v>11750000</v>
      </c>
      <c r="T4">
        <f t="shared" ref="T4:T9" si="4">28.5*10^6</f>
        <v>28500000</v>
      </c>
      <c r="U4">
        <f>(S4*(G4^4)*B4)/(8*(H4^3)*A4)</f>
        <v>9.1358733369475917</v>
      </c>
      <c r="V4" s="8">
        <v>0.5</v>
      </c>
      <c r="W4">
        <f t="shared" ref="W4:W9" si="5">2.65*H4/V4</f>
        <v>4.6109999999999998</v>
      </c>
      <c r="X4" s="11">
        <v>1</v>
      </c>
      <c r="Y4" s="11">
        <v>1</v>
      </c>
      <c r="Z4" s="11">
        <f t="shared" ref="Z4:Z9" si="6">U4+2</f>
        <v>11.135873336947592</v>
      </c>
      <c r="AA4">
        <f>-(Y4*(PI()^2)*(G4^2)*Z4*H4)/4</f>
        <v>-0.15299007697886574</v>
      </c>
    </row>
    <row r="5" spans="1:27">
      <c r="A5">
        <v>20</v>
      </c>
      <c r="B5">
        <v>2</v>
      </c>
      <c r="C5">
        <v>1.5</v>
      </c>
      <c r="D5">
        <v>4</v>
      </c>
      <c r="E5">
        <v>1.2</v>
      </c>
      <c r="F5">
        <v>0.15</v>
      </c>
      <c r="G5" s="1">
        <f t="shared" ref="G5:G9" si="7">G4+0.005</f>
        <v>8.5000000000000006E-2</v>
      </c>
      <c r="H5">
        <f t="shared" ref="H5:H8" si="8">J5-G5-I5</f>
        <v>0.86499999999999999</v>
      </c>
      <c r="I5">
        <v>0.05</v>
      </c>
      <c r="J5">
        <v>1</v>
      </c>
      <c r="K5">
        <f t="shared" ref="K5:K8" si="9">H5/G5</f>
        <v>10.176470588235293</v>
      </c>
      <c r="L5">
        <f t="shared" si="0"/>
        <v>1.1326053042121684</v>
      </c>
      <c r="M5">
        <f t="shared" ref="M5:M8" si="10">(8*L5*(1+F5)*A5*H5)/(PI()*(G5^3))</f>
        <v>93434.200081400864</v>
      </c>
      <c r="N5" s="2">
        <f t="shared" si="1"/>
        <v>93.43420008140086</v>
      </c>
      <c r="O5">
        <f t="shared" ref="O5:O8" si="11">P5/(G5^Q5)</f>
        <v>287.36264550769317</v>
      </c>
      <c r="P5" s="6">
        <v>201</v>
      </c>
      <c r="Q5" s="8">
        <v>0.14499999999999999</v>
      </c>
      <c r="R5">
        <f t="shared" si="2"/>
        <v>129.31319047846193</v>
      </c>
      <c r="S5">
        <f t="shared" si="3"/>
        <v>11750000</v>
      </c>
      <c r="T5">
        <f t="shared" si="4"/>
        <v>28500000</v>
      </c>
      <c r="U5">
        <f t="shared" ref="U5:U8" si="12">(S5*(G5^4)*B5)/(8*(H5^3)*A5)</f>
        <v>11.846096334542816</v>
      </c>
      <c r="V5" s="8">
        <v>0.5</v>
      </c>
      <c r="W5">
        <f t="shared" si="5"/>
        <v>4.5845000000000002</v>
      </c>
      <c r="X5" s="11">
        <v>1</v>
      </c>
      <c r="Y5" s="11">
        <v>1</v>
      </c>
      <c r="Z5" s="11">
        <f t="shared" si="6"/>
        <v>13.846096334542816</v>
      </c>
      <c r="AA5">
        <f t="shared" ref="AA5:AA8" si="13">-(Y5*(PI()^2)*(G5^2)*Z5*H5)/4</f>
        <v>-0.21351139686204962</v>
      </c>
    </row>
    <row r="6" spans="1:27">
      <c r="A6">
        <v>20</v>
      </c>
      <c r="B6">
        <v>2</v>
      </c>
      <c r="C6">
        <v>1.5</v>
      </c>
      <c r="D6">
        <v>4</v>
      </c>
      <c r="E6">
        <v>1.2</v>
      </c>
      <c r="F6">
        <v>0.15</v>
      </c>
      <c r="G6" s="1">
        <f t="shared" si="7"/>
        <v>9.0000000000000011E-2</v>
      </c>
      <c r="H6">
        <f t="shared" si="8"/>
        <v>0.86</v>
      </c>
      <c r="I6">
        <v>0.05</v>
      </c>
      <c r="J6">
        <v>1</v>
      </c>
      <c r="K6">
        <f t="shared" si="9"/>
        <v>9.5555555555555536</v>
      </c>
      <c r="L6">
        <f t="shared" si="0"/>
        <v>1.1419558359621451</v>
      </c>
      <c r="M6">
        <f t="shared" si="10"/>
        <v>78902.030840742635</v>
      </c>
      <c r="N6" s="2">
        <f t="shared" si="1"/>
        <v>78.90203084074264</v>
      </c>
      <c r="O6">
        <f t="shared" si="11"/>
        <v>284.99083484518144</v>
      </c>
      <c r="P6" s="6">
        <v>201</v>
      </c>
      <c r="Q6" s="8">
        <v>0.14499999999999999</v>
      </c>
      <c r="R6">
        <f t="shared" si="2"/>
        <v>128.24587568033166</v>
      </c>
      <c r="S6">
        <f t="shared" si="3"/>
        <v>11750000</v>
      </c>
      <c r="T6">
        <f t="shared" si="4"/>
        <v>28500000</v>
      </c>
      <c r="U6">
        <f t="shared" si="12"/>
        <v>15.150346431760731</v>
      </c>
      <c r="V6" s="8">
        <v>0.5</v>
      </c>
      <c r="W6">
        <f t="shared" si="5"/>
        <v>4.5579999999999998</v>
      </c>
      <c r="X6" s="11">
        <v>1</v>
      </c>
      <c r="Y6" s="11">
        <v>1</v>
      </c>
      <c r="Z6" s="11">
        <f t="shared" si="6"/>
        <v>17.150346431760731</v>
      </c>
      <c r="AA6">
        <f t="shared" si="13"/>
        <v>-0.2947787149461511</v>
      </c>
    </row>
    <row r="7" spans="1:27">
      <c r="A7">
        <v>20</v>
      </c>
      <c r="B7">
        <v>2</v>
      </c>
      <c r="C7">
        <v>1.5</v>
      </c>
      <c r="D7">
        <v>4</v>
      </c>
      <c r="E7">
        <v>1.2</v>
      </c>
      <c r="F7">
        <v>0.15</v>
      </c>
      <c r="G7" s="1">
        <f t="shared" si="7"/>
        <v>9.5000000000000015E-2</v>
      </c>
      <c r="H7">
        <f t="shared" si="8"/>
        <v>0.85499999999999998</v>
      </c>
      <c r="I7">
        <v>0.05</v>
      </c>
      <c r="J7">
        <v>1</v>
      </c>
      <c r="K7">
        <f t="shared" si="9"/>
        <v>8.9999999999999982</v>
      </c>
      <c r="L7">
        <f t="shared" si="0"/>
        <v>1.1515151515151516</v>
      </c>
      <c r="M7">
        <f t="shared" si="10"/>
        <v>67256.289827158791</v>
      </c>
      <c r="N7" s="2">
        <f t="shared" si="1"/>
        <v>67.256289827158795</v>
      </c>
      <c r="O7">
        <f t="shared" si="11"/>
        <v>282.76531393787269</v>
      </c>
      <c r="P7" s="6">
        <v>201</v>
      </c>
      <c r="Q7" s="8">
        <v>0.14499999999999999</v>
      </c>
      <c r="R7">
        <f t="shared" si="2"/>
        <v>127.24439127204272</v>
      </c>
      <c r="S7">
        <f t="shared" si="3"/>
        <v>11750000</v>
      </c>
      <c r="T7">
        <f t="shared" si="4"/>
        <v>28500000</v>
      </c>
      <c r="U7">
        <f t="shared" si="12"/>
        <v>19.140089163237327</v>
      </c>
      <c r="V7" s="8">
        <v>0.5</v>
      </c>
      <c r="W7">
        <f t="shared" si="5"/>
        <v>4.5314999999999994</v>
      </c>
      <c r="X7" s="11">
        <v>1</v>
      </c>
      <c r="Y7" s="11">
        <v>1</v>
      </c>
      <c r="Z7" s="11">
        <f t="shared" si="6"/>
        <v>21.140089163237327</v>
      </c>
      <c r="AA7">
        <f t="shared" si="13"/>
        <v>-0.40249444798435169</v>
      </c>
    </row>
    <row r="8" spans="1:27">
      <c r="A8">
        <v>20</v>
      </c>
      <c r="B8">
        <v>2</v>
      </c>
      <c r="C8">
        <v>1.5</v>
      </c>
      <c r="D8">
        <v>4</v>
      </c>
      <c r="E8">
        <v>1.2</v>
      </c>
      <c r="F8">
        <v>0.15</v>
      </c>
      <c r="G8" s="1">
        <f t="shared" si="7"/>
        <v>0.10000000000000002</v>
      </c>
      <c r="H8">
        <f t="shared" si="8"/>
        <v>0.85</v>
      </c>
      <c r="I8">
        <v>0.05</v>
      </c>
      <c r="J8">
        <v>1</v>
      </c>
      <c r="K8">
        <f t="shared" si="9"/>
        <v>8.4999999999999982</v>
      </c>
      <c r="L8">
        <f t="shared" si="0"/>
        <v>1.1612903225806452</v>
      </c>
      <c r="M8">
        <f t="shared" si="10"/>
        <v>57813.28977965207</v>
      </c>
      <c r="N8" s="2">
        <f t="shared" si="1"/>
        <v>57.813289779652067</v>
      </c>
      <c r="O8">
        <f t="shared" si="11"/>
        <v>280.67004057224347</v>
      </c>
      <c r="P8" s="6">
        <v>201</v>
      </c>
      <c r="Q8" s="8">
        <v>0.14499999999999999</v>
      </c>
      <c r="R8">
        <f t="shared" si="2"/>
        <v>126.30151825750956</v>
      </c>
      <c r="S8">
        <f t="shared" si="3"/>
        <v>11750000</v>
      </c>
      <c r="T8">
        <f t="shared" si="4"/>
        <v>28500000</v>
      </c>
      <c r="U8">
        <f t="shared" si="12"/>
        <v>23.916140850804009</v>
      </c>
      <c r="V8" s="8">
        <v>0.5</v>
      </c>
      <c r="W8">
        <f t="shared" si="5"/>
        <v>4.5049999999999999</v>
      </c>
      <c r="X8" s="11">
        <v>1</v>
      </c>
      <c r="Y8" s="11">
        <v>1</v>
      </c>
      <c r="Z8" s="11">
        <f t="shared" si="6"/>
        <v>25.916140850804009</v>
      </c>
      <c r="AA8">
        <f t="shared" si="13"/>
        <v>-0.54353687282573748</v>
      </c>
    </row>
    <row r="9" spans="1:27">
      <c r="A9">
        <v>20</v>
      </c>
      <c r="B9">
        <v>2</v>
      </c>
      <c r="C9">
        <v>1.5</v>
      </c>
      <c r="D9">
        <v>4</v>
      </c>
      <c r="E9">
        <v>1.2</v>
      </c>
      <c r="F9">
        <v>0.15</v>
      </c>
      <c r="G9" s="1">
        <f t="shared" si="7"/>
        <v>0.10500000000000002</v>
      </c>
      <c r="H9">
        <f>J9-G9-I9</f>
        <v>0.84499999999999997</v>
      </c>
      <c r="I9">
        <v>0.05</v>
      </c>
      <c r="J9">
        <v>1</v>
      </c>
      <c r="K9">
        <f>H9/G9</f>
        <v>8.0476190476190457</v>
      </c>
      <c r="L9">
        <f t="shared" si="0"/>
        <v>1.171288743882545</v>
      </c>
      <c r="M9">
        <f>(8*L9*(1+F9)*A9*H9)/(PI()*(G9^3))</f>
        <v>50074.973920268589</v>
      </c>
      <c r="N9" s="2">
        <f t="shared" si="1"/>
        <v>50.07497392026859</v>
      </c>
      <c r="O9">
        <f>P9/(G9^Q9)</f>
        <v>278.69142683234531</v>
      </c>
      <c r="P9" s="6">
        <v>201</v>
      </c>
      <c r="Q9" s="8">
        <v>0.14499999999999999</v>
      </c>
      <c r="R9">
        <f t="shared" si="2"/>
        <v>125.4111420745554</v>
      </c>
      <c r="S9">
        <f t="shared" si="3"/>
        <v>11750000</v>
      </c>
      <c r="T9">
        <f t="shared" si="4"/>
        <v>28500000</v>
      </c>
      <c r="U9">
        <f>(S9*(G9^4)*B9)/(8*(H9^3)*A9)</f>
        <v>29.589317575027351</v>
      </c>
      <c r="V9" s="8">
        <v>0.5</v>
      </c>
      <c r="W9">
        <f t="shared" si="5"/>
        <v>4.4784999999999995</v>
      </c>
      <c r="X9" s="11">
        <v>1</v>
      </c>
      <c r="Y9" s="11">
        <v>1</v>
      </c>
      <c r="Z9" s="11">
        <f t="shared" si="6"/>
        <v>31.589317575027351</v>
      </c>
      <c r="AA9">
        <f>-(Y9*(PI()^2)*(G9^2)*Z9*H9)/4</f>
        <v>-0.72613154676639757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</dc:creator>
  <cp:lastModifiedBy>Christopher A</cp:lastModifiedBy>
  <dcterms:created xsi:type="dcterms:W3CDTF">2020-03-12T01:50:01Z</dcterms:created>
  <dcterms:modified xsi:type="dcterms:W3CDTF">2020-03-12T04:06:20Z</dcterms:modified>
</cp:coreProperties>
</file>