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B9AEFEBD-9D35-4E14-A0FA-C0C01238DB23}" xr6:coauthVersionLast="47" xr6:coauthVersionMax="47" xr10:uidLastSave="{00000000-0000-0000-0000-000000000000}"/>
  <bookViews>
    <workbookView xWindow="-23148" yWindow="552" windowWidth="23256" windowHeight="12576" activeTab="3" xr2:uid="{0DC09E48-9579-49E6-AA56-8FECFF415513}"/>
  </bookViews>
  <sheets>
    <sheet name="Energy costs" sheetId="1" r:id="rId1"/>
    <sheet name="Inhouse heat system costs" sheetId="2" r:id="rId2"/>
    <sheet name="District heating costs" sheetId="3" r:id="rId3"/>
    <sheet name="District heating costs 2" sheetId="6" r:id="rId4"/>
    <sheet name="Inhouse VestaMA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6" l="1"/>
  <c r="D41" i="6"/>
  <c r="D35" i="6"/>
  <c r="O6" i="3" l="1"/>
  <c r="O5" i="3"/>
  <c r="O4" i="3"/>
  <c r="O3" i="3"/>
  <c r="O2" i="3"/>
  <c r="F7" i="2"/>
  <c r="P31" i="1"/>
  <c r="P30" i="1"/>
  <c r="P29" i="1"/>
  <c r="P28" i="1"/>
  <c r="P27" i="1"/>
  <c r="L26" i="1"/>
  <c r="M26" i="1" s="1"/>
  <c r="J26" i="1"/>
  <c r="F26" i="1"/>
  <c r="P25" i="1"/>
  <c r="M25" i="1"/>
  <c r="L25" i="1"/>
  <c r="J25" i="1" s="1"/>
  <c r="F25" i="1"/>
  <c r="L24" i="1"/>
  <c r="M24" i="1" s="1"/>
  <c r="F24" i="1"/>
  <c r="P23" i="1"/>
  <c r="L23" i="1"/>
  <c r="F23" i="1" s="1"/>
  <c r="M22" i="1"/>
  <c r="L22" i="1"/>
  <c r="J22" i="1" s="1"/>
  <c r="F22" i="1"/>
  <c r="L21" i="1"/>
  <c r="M21" i="1" s="1"/>
  <c r="J21" i="1"/>
  <c r="F21" i="1"/>
  <c r="P20" i="1"/>
  <c r="L20" i="1"/>
  <c r="M20" i="1" s="1"/>
  <c r="J20" i="1"/>
  <c r="F20" i="1"/>
  <c r="L19" i="1"/>
  <c r="J19" i="1"/>
  <c r="F19" i="1"/>
  <c r="P18" i="1"/>
  <c r="M18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L15" i="1"/>
  <c r="M15" i="1" s="1"/>
  <c r="J15" i="1"/>
  <c r="F15" i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L11" i="1"/>
  <c r="M11" i="1" s="1"/>
  <c r="J11" i="1"/>
  <c r="P10" i="1"/>
  <c r="L10" i="1"/>
  <c r="M10" i="1" s="1"/>
  <c r="J10" i="1"/>
  <c r="P9" i="1"/>
  <c r="L9" i="1"/>
  <c r="M9" i="1" s="1"/>
  <c r="J9" i="1"/>
  <c r="P8" i="1"/>
  <c r="L8" i="1"/>
  <c r="M8" i="1" s="1"/>
  <c r="J8" i="1"/>
  <c r="P7" i="1"/>
  <c r="L7" i="1"/>
  <c r="M7" i="1" s="1"/>
  <c r="J7" i="1"/>
  <c r="R6" i="1"/>
  <c r="P22" i="1" s="1"/>
  <c r="L6" i="1"/>
  <c r="M6" i="1" s="1"/>
  <c r="J6" i="1"/>
  <c r="P5" i="1"/>
  <c r="L5" i="1"/>
  <c r="M5" i="1" s="1"/>
  <c r="J5" i="1"/>
  <c r="J4" i="1"/>
  <c r="L4" i="1" s="1"/>
  <c r="M4" i="1" s="1"/>
  <c r="J3" i="1"/>
  <c r="L3" i="1" s="1"/>
  <c r="M3" i="1" s="1"/>
  <c r="J2" i="1"/>
  <c r="L2" i="1" s="1"/>
  <c r="M2" i="1" s="1"/>
  <c r="J23" i="1" l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4" authorId="1" shapeId="0" xr:uid="{5ED37669-2B19-41B8-A25D-1405ADE5971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5" authorId="2" shapeId="0" xr:uid="{F4196DB3-0BC4-42BA-A47B-1F214887B43E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<sst xmlns="http://schemas.openxmlformats.org/spreadsheetml/2006/main" count="421" uniqueCount="189">
  <si>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</si>
  <si>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</si>
  <si>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</si>
  <si>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</si>
  <si>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</si>
  <si>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</si>
  <si>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</si>
  <si>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</si>
  <si>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</si>
  <si>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</si>
  <si>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</si>
  <si>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</si>
  <si>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</si>
  <si>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</si>
  <si>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</si>
  <si>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</si>
  <si>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</si>
  <si>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</si>
  <si>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</si>
  <si>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KEV 2021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</si>
  <si>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</si>
  <si>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</si>
  <si>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</si>
  <si>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</si>
  <si>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</si>
  <si>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</si>
  <si>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</si>
  <si>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</si>
  <si>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</si>
  <si>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</si>
  <si>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</si>
  <si>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</si>
  <si>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</si>
  <si>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</si>
  <si>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</si>
  <si>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</si>
  <si>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</si>
  <si>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</si>
  <si>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</si>
  <si>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</si>
  <si>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</si>
  <si>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</si>
  <si>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</si>
  <si>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</si>
  <si>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</si>
  <si>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</si>
  <si>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</si>
  <si>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</si>
  <si>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</si>
  <si>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</si>
  <si>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</si>
  <si>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</si>
  <si>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</si>
  <si>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</si>
  <si>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</si>
  <si>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</si>
  <si>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Component</t>
  </si>
  <si>
    <t>Aansluitkosten</t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</si>
  <si>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</si>
  <si>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</si>
  <si>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</si>
  <si>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</si>
  <si>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</si>
  <si>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</si>
  <si>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</si>
  <si>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</si>
  <si>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</si>
  <si>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</si>
  <si>
    <t>Efficiency</t>
  </si>
  <si>
    <t>Warmteaansluiting grondgebonden</t>
  </si>
  <si>
    <t>€/aansluiting</t>
  </si>
  <si>
    <t>/aansluiting</t>
  </si>
  <si>
    <t>Warmteaansluiting gestapeld</t>
  </si>
  <si>
    <t>Warmteaansluiting collectief</t>
  </si>
  <si>
    <t>LT-Warmtenet</t>
  </si>
  <si>
    <t>€/m</t>
  </si>
  <si>
    <t>Warmtenet</t>
  </si>
  <si>
    <t>/m</t>
  </si>
  <si>
    <t/>
  </si>
  <si>
    <t>MT-Warmtenet</t>
  </si>
  <si>
    <t>name</t>
  </si>
  <si>
    <t>RVb</t>
  </si>
  <si>
    <t>RVp</t>
  </si>
  <si>
    <t>TWb</t>
  </si>
  <si>
    <t>TWp</t>
  </si>
  <si>
    <t>Kb</t>
  </si>
  <si>
    <t>Kp</t>
  </si>
  <si>
    <t>Dak</t>
  </si>
  <si>
    <t>LeerCurve</t>
  </si>
  <si>
    <t>Ki_asl_min_w</t>
  </si>
  <si>
    <t>Ki_asl_max_w</t>
  </si>
  <si>
    <t>Ki_asl_min_u</t>
  </si>
  <si>
    <t>Ki_asl_max_u</t>
  </si>
  <si>
    <t>Ki_cap_min_w</t>
  </si>
  <si>
    <t>Ki_cap_max_w</t>
  </si>
  <si>
    <t>Ki_cap_min_u</t>
  </si>
  <si>
    <t>Ki_cap_max_u</t>
  </si>
  <si>
    <t>Ki_opp_min_w</t>
  </si>
  <si>
    <t>Ki_opp_max_w</t>
  </si>
  <si>
    <t>Ki_opp_min_u</t>
  </si>
  <si>
    <t>Ki_opp_max_u</t>
  </si>
  <si>
    <t>R_OH</t>
  </si>
  <si>
    <t>R_Adm</t>
  </si>
  <si>
    <t>AT30</t>
  </si>
  <si>
    <t>AT20</t>
  </si>
  <si>
    <t>niks</t>
  </si>
  <si>
    <t>aangepast</t>
  </si>
  <si>
    <t>geen</t>
  </si>
  <si>
    <t>VR</t>
  </si>
  <si>
    <t>HR</t>
  </si>
  <si>
    <t>eWP_lw</t>
  </si>
  <si>
    <t>eWPlw</t>
  </si>
  <si>
    <t>eWP_bw</t>
  </si>
  <si>
    <t>eWPww</t>
  </si>
  <si>
    <t>eWP_ll</t>
  </si>
  <si>
    <t>Pellet</t>
  </si>
  <si>
    <t>Bioketel</t>
  </si>
  <si>
    <t>IR</t>
  </si>
  <si>
    <t>ZonPV_l</t>
  </si>
  <si>
    <t>ZonPV_h</t>
  </si>
  <si>
    <t>ZonB</t>
  </si>
  <si>
    <t>H2R</t>
  </si>
  <si>
    <t>Waterstof</t>
  </si>
  <si>
    <t>eBoiler</t>
  </si>
  <si>
    <t>Doorstroom</t>
  </si>
  <si>
    <t>EWV</t>
  </si>
  <si>
    <t>mWKK</t>
  </si>
  <si>
    <t>Airco</t>
  </si>
  <si>
    <t>BasisHWP_w</t>
  </si>
  <si>
    <t>hWP</t>
  </si>
  <si>
    <t>eWP_lw_u</t>
  </si>
  <si>
    <t>eWP_bw_uG</t>
  </si>
  <si>
    <t>eWP_bw_uK</t>
  </si>
  <si>
    <t>hHR</t>
  </si>
  <si>
    <t>hWP_lw_u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</si>
  <si>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</si>
  <si>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</si>
  <si>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</si>
  <si>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</si>
  <si>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</si>
  <si>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</si>
  <si>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</si>
  <si>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</si>
  <si>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</si>
  <si>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</si>
  <si>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</si>
  <si>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</si>
  <si>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</si>
  <si>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</si>
  <si>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</si>
  <si>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</si>
  <si>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</si>
  <si>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</si>
  <si>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</si>
  <si>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</si>
  <si>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</si>
  <si>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</si>
  <si>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</si>
  <si>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</si>
  <si>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</si>
  <si>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</si>
  <si>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</si>
  <si>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</si>
  <si>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</si>
  <si>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</si>
  <si>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</si>
  <si>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</si>
  <si>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</si>
  <si>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</si>
  <si>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</si>
  <si>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</si>
  <si>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</si>
  <si>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</si>
  <si>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</si>
  <si>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</si>
  <si>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</si>
  <si>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</si>
  <si>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</si>
  <si>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</si>
  <si>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</si>
  <si>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</si>
  <si>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</si>
  <si>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</si>
  <si>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primary heat source (low</t>
  </si>
  <si>
    <t>secondary heat source</t>
  </si>
  <si>
    <t>primary heat source annual costs</t>
  </si>
  <si>
    <t>% of investment costs</t>
  </si>
  <si>
    <t>secondary heat source annual costs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</si>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</sst>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0" xfId="2" applyNumberFormat="1" applyFont="1"/>
    <xf numFmtId="1" fontId="0" fillId="0" borderId="0" xfId="2" applyNumberFormat="1" applyFont="1"/>
    <xf numFmtId="0" fontId="0" fillId="0" borderId="0" xfId="0" applyNumberFormat="1" applyFont="1"/>
    <xf numFmtId="2" fontId="0" fillId="0" borderId="0" xfId="2" applyNumberFormat="1" applyFont="1"/>
    <xf numFmtId="165" fontId="0" fillId="0" borderId="0" xfId="0" applyNumberFormat="1"/>
    <xf numFmtId="1" fontId="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S31"/>
  <sheetViews>
    <sheetView topLeftCell="A13" workbookViewId="0">
      <selection activeCell="N24" sqref="N2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9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0.42699999999999999</v>
      </c>
      <c r="O2" t="s">
        <v>15</v>
      </c>
      <c r="P2" s="1">
        <v>0.36899999999999999</v>
      </c>
    </row>
    <row r="3" spans="1:19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0.42699999999999999</v>
      </c>
      <c r="O3" t="s">
        <v>15</v>
      </c>
      <c r="P3" s="1">
        <v>0.36899999999999999</v>
      </c>
    </row>
    <row r="4" spans="1:19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0.42699999999999999</v>
      </c>
      <c r="O4" t="s">
        <v>15</v>
      </c>
      <c r="P4" s="1">
        <v>0.36899999999999999</v>
      </c>
      <c r="R4">
        <v>0.83</v>
      </c>
      <c r="S4" t="s">
        <v>16</v>
      </c>
    </row>
    <row r="5" spans="1:19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0.42699999999999999</v>
      </c>
      <c r="O5" t="s">
        <v>15</v>
      </c>
      <c r="P5" s="1">
        <f t="shared" ref="P5" si="3">N5</f>
        <v>0.42699999999999999</v>
      </c>
      <c r="Q5" t="s">
        <v>17</v>
      </c>
      <c r="R5">
        <v>9.7690000000000001</v>
      </c>
      <c r="S5" t="s">
        <v>18</v>
      </c>
    </row>
    <row r="6" spans="1:19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0.42699999999999999</v>
      </c>
      <c r="O6" t="s">
        <v>15</v>
      </c>
      <c r="P6" s="1">
        <v>9.4E-2</v>
      </c>
      <c r="Q6" t="s">
        <v>19</v>
      </c>
      <c r="R6">
        <f>3.6/1000</f>
        <v>3.5999999999999999E-3</v>
      </c>
      <c r="S6" t="s">
        <v>20</v>
      </c>
    </row>
    <row r="7" spans="1:19" x14ac:dyDescent="0.25">
      <c r="A7">
        <v>2018</v>
      </c>
      <c r="B7" t="s">
        <v>21</v>
      </c>
      <c r="C7">
        <v>146</v>
      </c>
      <c r="D7">
        <v>46</v>
      </c>
      <c r="E7">
        <v>0</v>
      </c>
      <c r="F7" s="1">
        <v>0.28000000000000003</v>
      </c>
      <c r="G7" s="1" t="s">
        <v>22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L7/$R$5</f>
        <v>7.0415088545398713E-2</v>
      </c>
      <c r="N7">
        <v>2.085</v>
      </c>
      <c r="O7" t="s">
        <v>23</v>
      </c>
      <c r="P7" s="1">
        <f t="shared" ref="P7:P16" si="6">N7/$R$5</f>
        <v>0.21343023850957107</v>
      </c>
      <c r="Q7" t="s">
        <v>17</v>
      </c>
      <c r="R7">
        <v>0.2</v>
      </c>
      <c r="S7" t="s">
        <v>24</v>
      </c>
    </row>
    <row r="8" spans="1:19" x14ac:dyDescent="0.25">
      <c r="A8">
        <v>2019</v>
      </c>
      <c r="B8" t="s">
        <v>21</v>
      </c>
      <c r="C8">
        <v>147</v>
      </c>
      <c r="D8">
        <v>55</v>
      </c>
      <c r="E8">
        <v>0</v>
      </c>
      <c r="F8" s="1">
        <v>0.28999999999999998</v>
      </c>
      <c r="G8" s="1" t="s">
        <v>22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23</v>
      </c>
      <c r="P8" s="1">
        <f t="shared" si="6"/>
        <v>0.21343023850957107</v>
      </c>
      <c r="Q8" t="s">
        <v>17</v>
      </c>
    </row>
    <row r="9" spans="1:19" x14ac:dyDescent="0.25">
      <c r="A9">
        <v>2020</v>
      </c>
      <c r="B9" t="s">
        <v>21</v>
      </c>
      <c r="C9">
        <v>151</v>
      </c>
      <c r="D9">
        <v>55</v>
      </c>
      <c r="E9">
        <v>0</v>
      </c>
      <c r="F9" s="1">
        <v>0.26</v>
      </c>
      <c r="G9" s="1" t="s">
        <v>22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23</v>
      </c>
      <c r="P9" s="1">
        <f t="shared" si="6"/>
        <v>0.21343023850957107</v>
      </c>
      <c r="Q9" t="s">
        <v>17</v>
      </c>
    </row>
    <row r="10" spans="1:19" x14ac:dyDescent="0.25">
      <c r="A10">
        <v>2022</v>
      </c>
      <c r="B10" t="s">
        <v>21</v>
      </c>
      <c r="C10">
        <v>151</v>
      </c>
      <c r="D10">
        <v>60</v>
      </c>
      <c r="E10">
        <v>0</v>
      </c>
      <c r="F10" s="1">
        <v>2</v>
      </c>
      <c r="G10" s="1" t="s">
        <v>22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23</v>
      </c>
      <c r="P10" s="1">
        <f t="shared" si="6"/>
        <v>0.21343023850957107</v>
      </c>
      <c r="Q10" t="s">
        <v>17</v>
      </c>
    </row>
    <row r="11" spans="1:19" x14ac:dyDescent="0.25">
      <c r="A11">
        <v>2030</v>
      </c>
      <c r="B11" t="s">
        <v>21</v>
      </c>
      <c r="C11">
        <v>151</v>
      </c>
      <c r="D11">
        <v>55</v>
      </c>
      <c r="E11">
        <v>0</v>
      </c>
      <c r="F11" s="1">
        <v>0.33</v>
      </c>
      <c r="G11" s="1" t="s">
        <v>22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23</v>
      </c>
      <c r="P11" s="1">
        <f t="shared" si="6"/>
        <v>0.21343023850957107</v>
      </c>
      <c r="Q11" t="s">
        <v>17</v>
      </c>
    </row>
    <row r="12" spans="1:19" x14ac:dyDescent="0.25">
      <c r="A12">
        <v>2018</v>
      </c>
      <c r="B12" t="s">
        <v>25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22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23</v>
      </c>
      <c r="P12" s="1">
        <f t="shared" si="6"/>
        <v>7.4009622274541914E-2</v>
      </c>
      <c r="Q12" t="s">
        <v>17</v>
      </c>
    </row>
    <row r="13" spans="1:19" x14ac:dyDescent="0.25">
      <c r="A13">
        <v>2019</v>
      </c>
      <c r="B13" t="s">
        <v>25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22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23</v>
      </c>
      <c r="P13" s="1">
        <f t="shared" si="6"/>
        <v>7.4009622274541914E-2</v>
      </c>
      <c r="Q13" t="s">
        <v>17</v>
      </c>
    </row>
    <row r="14" spans="1:19" x14ac:dyDescent="0.25">
      <c r="A14">
        <v>2020</v>
      </c>
      <c r="B14" t="s">
        <v>25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22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23</v>
      </c>
      <c r="P14" s="1">
        <f t="shared" si="6"/>
        <v>7.4009622274541914E-2</v>
      </c>
      <c r="Q14" t="s">
        <v>17</v>
      </c>
    </row>
    <row r="15" spans="1:19" x14ac:dyDescent="0.25">
      <c r="A15">
        <v>2022</v>
      </c>
      <c r="B15" t="s">
        <v>25</v>
      </c>
      <c r="C15">
        <v>168</v>
      </c>
      <c r="D15">
        <v>60</v>
      </c>
      <c r="E15">
        <v>0</v>
      </c>
      <c r="F15" s="1">
        <f>1.54 * (1-K15)</f>
        <v>1.2166000000000001</v>
      </c>
      <c r="G15" s="1" t="s">
        <v>22</v>
      </c>
      <c r="H15">
        <v>0.33</v>
      </c>
      <c r="I15" s="1">
        <v>0</v>
      </c>
      <c r="J15" s="1">
        <f t="shared" si="4"/>
        <v>1.5466000000000002</v>
      </c>
      <c r="K15" s="2">
        <v>0.21</v>
      </c>
      <c r="L15" s="1">
        <f t="shared" si="7"/>
        <v>1.8713860000000002</v>
      </c>
      <c r="M15" s="1">
        <f t="shared" si="5"/>
        <v>0.19156372197768454</v>
      </c>
      <c r="N15">
        <v>0.72299999999999998</v>
      </c>
      <c r="O15" t="s">
        <v>23</v>
      </c>
      <c r="P15" s="1">
        <f t="shared" si="6"/>
        <v>7.4009622274541914E-2</v>
      </c>
      <c r="Q15" t="s">
        <v>17</v>
      </c>
    </row>
    <row r="16" spans="1:19" x14ac:dyDescent="0.25">
      <c r="A16">
        <v>2030</v>
      </c>
      <c r="B16" t="s">
        <v>25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22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23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26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27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26" si="9">L17*$R$6</f>
        <v>0.19422</v>
      </c>
      <c r="N17">
        <v>8.8000000000000007</v>
      </c>
      <c r="O17" t="s">
        <v>28</v>
      </c>
      <c r="P17" s="1">
        <f t="shared" ref="P17:P26" si="10">N17*$R$6</f>
        <v>3.168E-2</v>
      </c>
      <c r="Q17" t="s">
        <v>17</v>
      </c>
    </row>
    <row r="18" spans="1:17" x14ac:dyDescent="0.25">
      <c r="A18">
        <v>2019</v>
      </c>
      <c r="B18" t="s">
        <v>26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27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26" si="12">53.95</f>
        <v>53.95</v>
      </c>
      <c r="M18" s="1">
        <f t="shared" si="9"/>
        <v>0.19422</v>
      </c>
      <c r="N18">
        <v>8.8000000000000007</v>
      </c>
      <c r="O18" t="s">
        <v>28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26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27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28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26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27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28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26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27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28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29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27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26.84</v>
      </c>
      <c r="O22" t="s">
        <v>28</v>
      </c>
      <c r="P22" s="1">
        <f t="shared" si="10"/>
        <v>9.6624000000000002E-2</v>
      </c>
      <c r="Q22" t="s">
        <v>17</v>
      </c>
    </row>
    <row r="23" spans="1:17" x14ac:dyDescent="0.25">
      <c r="A23">
        <v>2019</v>
      </c>
      <c r="B23" t="s">
        <v>29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27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26.84</v>
      </c>
      <c r="O23" t="s">
        <v>28</v>
      </c>
      <c r="P23" s="1">
        <f t="shared" si="10"/>
        <v>9.6624000000000002E-2</v>
      </c>
      <c r="Q23" t="s">
        <v>17</v>
      </c>
    </row>
    <row r="24" spans="1:17" x14ac:dyDescent="0.25">
      <c r="A24">
        <v>2020</v>
      </c>
      <c r="B24" t="s">
        <v>29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27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26.84</v>
      </c>
      <c r="O24" t="s">
        <v>28</v>
      </c>
      <c r="P24" s="1">
        <f t="shared" si="10"/>
        <v>9.6624000000000002E-2</v>
      </c>
      <c r="Q24" t="s">
        <v>17</v>
      </c>
    </row>
    <row r="25" spans="1:17" x14ac:dyDescent="0.25">
      <c r="A25">
        <v>2022</v>
      </c>
      <c r="B25" t="s">
        <v>29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27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26.84</v>
      </c>
      <c r="O25" t="s">
        <v>28</v>
      </c>
      <c r="P25" s="1">
        <f t="shared" si="10"/>
        <v>9.6624000000000002E-2</v>
      </c>
      <c r="Q25" t="s">
        <v>17</v>
      </c>
    </row>
    <row r="26" spans="1:17" x14ac:dyDescent="0.25">
      <c r="A26">
        <v>2030</v>
      </c>
      <c r="B26" t="s">
        <v>29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27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26.84</v>
      </c>
      <c r="O26" t="s">
        <v>28</v>
      </c>
      <c r="P26" s="1">
        <f t="shared" si="10"/>
        <v>9.6624000000000002E-2</v>
      </c>
      <c r="Q26" t="s">
        <v>17</v>
      </c>
    </row>
    <row r="27" spans="1:17" x14ac:dyDescent="0.25">
      <c r="A27">
        <v>2018</v>
      </c>
      <c r="B27" t="s">
        <v>30</v>
      </c>
      <c r="D27">
        <v>0</v>
      </c>
      <c r="E27">
        <v>0</v>
      </c>
      <c r="G27" t="s">
        <v>31</v>
      </c>
      <c r="H27">
        <v>0</v>
      </c>
      <c r="L27">
        <v>1.6180000000000001</v>
      </c>
      <c r="N27">
        <v>4.7E-2</v>
      </c>
      <c r="O27" t="s">
        <v>32</v>
      </c>
      <c r="P27" s="1">
        <f>N27/$R$7</f>
        <v>0.23499999999999999</v>
      </c>
      <c r="Q27" t="s">
        <v>17</v>
      </c>
    </row>
    <row r="28" spans="1:17" x14ac:dyDescent="0.25">
      <c r="A28">
        <v>2019</v>
      </c>
      <c r="B28" t="s">
        <v>30</v>
      </c>
      <c r="D28">
        <v>0</v>
      </c>
      <c r="E28">
        <v>0</v>
      </c>
      <c r="G28" t="s">
        <v>31</v>
      </c>
      <c r="L28">
        <v>1.647</v>
      </c>
      <c r="N28">
        <v>4.7E-2</v>
      </c>
      <c r="O28" t="s">
        <v>32</v>
      </c>
      <c r="P28" s="1">
        <f>N28/$R$7</f>
        <v>0.23499999999999999</v>
      </c>
      <c r="Q28" t="s">
        <v>17</v>
      </c>
    </row>
    <row r="29" spans="1:17" x14ac:dyDescent="0.25">
      <c r="A29">
        <v>2020</v>
      </c>
      <c r="B29" t="s">
        <v>30</v>
      </c>
      <c r="D29">
        <v>0</v>
      </c>
      <c r="E29">
        <v>0</v>
      </c>
      <c r="G29" t="s">
        <v>31</v>
      </c>
      <c r="L29">
        <v>1.5620000000000001</v>
      </c>
      <c r="N29">
        <v>4.7E-2</v>
      </c>
      <c r="O29" t="s">
        <v>32</v>
      </c>
      <c r="P29" s="1">
        <f>N29/$R$7</f>
        <v>0.23499999999999999</v>
      </c>
      <c r="Q29" t="s">
        <v>17</v>
      </c>
    </row>
    <row r="30" spans="1:17" x14ac:dyDescent="0.25">
      <c r="A30">
        <v>2022</v>
      </c>
      <c r="B30" t="s">
        <v>30</v>
      </c>
      <c r="D30">
        <v>0</v>
      </c>
      <c r="E30">
        <v>0</v>
      </c>
      <c r="G30" t="s">
        <v>31</v>
      </c>
      <c r="L30">
        <v>2</v>
      </c>
      <c r="N30">
        <v>4.7E-2</v>
      </c>
      <c r="O30" t="s">
        <v>32</v>
      </c>
      <c r="P30" s="1">
        <f>N30/$R$7</f>
        <v>0.23499999999999999</v>
      </c>
      <c r="Q30" t="s">
        <v>17</v>
      </c>
    </row>
    <row r="31" spans="1:17" x14ac:dyDescent="0.25">
      <c r="A31">
        <v>2030</v>
      </c>
      <c r="B31" t="s">
        <v>30</v>
      </c>
      <c r="D31">
        <v>0</v>
      </c>
      <c r="E31">
        <v>0</v>
      </c>
      <c r="G31" t="s">
        <v>31</v>
      </c>
      <c r="L31">
        <v>2</v>
      </c>
      <c r="N31">
        <v>4.7E-2</v>
      </c>
      <c r="O31" t="s">
        <v>32</v>
      </c>
      <c r="P31" s="1">
        <f>N31/$R$7</f>
        <v>0.23499999999999999</v>
      </c>
      <c r="Q31" t="s">
        <v>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1"/>
  <sheetViews>
    <sheetView workbookViewId="0">
      <selection activeCell="K18" sqref="K18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</row>
    <row r="2" spans="1:9" x14ac:dyDescent="0.25">
      <c r="A2" t="s">
        <v>41</v>
      </c>
      <c r="B2" t="s">
        <v>42</v>
      </c>
      <c r="C2">
        <v>10</v>
      </c>
      <c r="D2" t="s">
        <v>43</v>
      </c>
      <c r="E2">
        <v>0</v>
      </c>
      <c r="F2">
        <v>909.8</v>
      </c>
      <c r="G2" t="s">
        <v>44</v>
      </c>
      <c r="H2">
        <v>15</v>
      </c>
    </row>
    <row r="3" spans="1:9" x14ac:dyDescent="0.25">
      <c r="A3" t="s">
        <v>41</v>
      </c>
      <c r="B3" t="s">
        <v>45</v>
      </c>
      <c r="C3">
        <v>10</v>
      </c>
      <c r="D3" t="s">
        <v>43</v>
      </c>
      <c r="E3">
        <v>0</v>
      </c>
      <c r="F3">
        <v>1390.4</v>
      </c>
      <c r="G3" t="s">
        <v>44</v>
      </c>
      <c r="H3">
        <v>15</v>
      </c>
    </row>
    <row r="4" spans="1:9" x14ac:dyDescent="0.25">
      <c r="A4" t="s">
        <v>41</v>
      </c>
      <c r="B4" t="s">
        <v>46</v>
      </c>
      <c r="C4" s="4">
        <v>40.816326530612201</v>
      </c>
      <c r="D4" t="s">
        <v>43</v>
      </c>
      <c r="E4">
        <v>0</v>
      </c>
      <c r="F4">
        <v>779.38775510204096</v>
      </c>
      <c r="G4" t="s">
        <v>44</v>
      </c>
      <c r="H4">
        <v>15</v>
      </c>
    </row>
    <row r="5" spans="1:9" x14ac:dyDescent="0.25">
      <c r="A5" t="s">
        <v>47</v>
      </c>
      <c r="B5" t="s">
        <v>48</v>
      </c>
      <c r="C5">
        <v>4.4545454545454497</v>
      </c>
      <c r="D5" t="s">
        <v>43</v>
      </c>
      <c r="E5">
        <v>0</v>
      </c>
      <c r="F5">
        <v>97.022272727272707</v>
      </c>
      <c r="G5" t="s">
        <v>44</v>
      </c>
      <c r="H5">
        <v>15</v>
      </c>
    </row>
    <row r="6" spans="1:9" x14ac:dyDescent="0.25">
      <c r="A6" t="s">
        <v>49</v>
      </c>
      <c r="B6" t="s">
        <v>48</v>
      </c>
      <c r="C6">
        <v>4.4545454545454497</v>
      </c>
      <c r="D6" t="s">
        <v>43</v>
      </c>
      <c r="E6">
        <v>0</v>
      </c>
      <c r="F6">
        <v>97.022272727272707</v>
      </c>
      <c r="G6" t="s">
        <v>44</v>
      </c>
      <c r="H6">
        <v>15</v>
      </c>
    </row>
    <row r="7" spans="1:9" x14ac:dyDescent="0.25">
      <c r="A7" t="s">
        <v>50</v>
      </c>
      <c r="B7" t="s">
        <v>48</v>
      </c>
      <c r="C7">
        <v>0</v>
      </c>
      <c r="D7" t="s">
        <v>43</v>
      </c>
      <c r="E7">
        <v>0</v>
      </c>
      <c r="F7">
        <f>(1774.85+1112)/2</f>
        <v>1443.425</v>
      </c>
      <c r="G7" t="s">
        <v>51</v>
      </c>
      <c r="H7">
        <v>15</v>
      </c>
    </row>
    <row r="8" spans="1:9" x14ac:dyDescent="0.25">
      <c r="A8" t="s">
        <v>52</v>
      </c>
      <c r="C8">
        <v>0</v>
      </c>
      <c r="D8" t="s">
        <v>43</v>
      </c>
      <c r="E8">
        <v>0</v>
      </c>
      <c r="F8">
        <v>8</v>
      </c>
      <c r="G8" t="s">
        <v>53</v>
      </c>
      <c r="H8">
        <v>15</v>
      </c>
    </row>
    <row r="9" spans="1:9" x14ac:dyDescent="0.25">
      <c r="A9" t="s">
        <v>54</v>
      </c>
      <c r="C9">
        <v>0</v>
      </c>
      <c r="D9" t="s">
        <v>43</v>
      </c>
      <c r="E9">
        <v>0</v>
      </c>
      <c r="F9">
        <v>15</v>
      </c>
      <c r="G9" t="s">
        <v>53</v>
      </c>
      <c r="H9">
        <v>15</v>
      </c>
    </row>
    <row r="10" spans="1:9" x14ac:dyDescent="0.25">
      <c r="A10" t="s">
        <v>55</v>
      </c>
      <c r="C10">
        <v>0</v>
      </c>
      <c r="D10" t="s">
        <v>43</v>
      </c>
      <c r="E10">
        <v>0</v>
      </c>
      <c r="F10">
        <v>71</v>
      </c>
      <c r="G10" t="s">
        <v>53</v>
      </c>
      <c r="H10">
        <v>30</v>
      </c>
    </row>
    <row r="11" spans="1:9" x14ac:dyDescent="0.25">
      <c r="A11" t="s">
        <v>137</v>
      </c>
      <c r="F11">
        <v>1200</v>
      </c>
      <c r="G11" t="s">
        <v>138</v>
      </c>
      <c r="H11">
        <v>15</v>
      </c>
      <c r="I11" t="s">
        <v>139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F8B-818B-4207-B707-5F40457BF958}">
  <dimension ref="A1:P49"/>
  <sheetViews>
    <sheetView workbookViewId="0">
      <selection activeCell="A9" sqref="A9:G49"/>
    </sheetView>
  </sheetViews>
  <sheetFormatPr defaultRowHeight="15" x14ac:dyDescent="0.25"/>
  <cols>
    <col min="1" max="1" width="51" customWidth="1"/>
    <col min="2" max="3" width="26.5703125" customWidth="1"/>
    <col min="4" max="4" width="14.42578125" style="8" bestFit="1" customWidth="1"/>
    <col min="5" max="5" width="12.5703125" bestFit="1" customWidth="1"/>
    <col min="6" max="6" width="26.7109375" bestFit="1" customWidth="1"/>
    <col min="7" max="7" width="12.5703125" bestFit="1" customWidth="1"/>
    <col min="8" max="8" width="36.42578125" bestFit="1" customWidth="1"/>
    <col min="9" max="9" width="36.28515625" bestFit="1" customWidth="1"/>
  </cols>
  <sheetData>
    <row r="1" spans="1:16" s="3" customFormat="1" x14ac:dyDescent="0.25">
      <c r="A1" s="3" t="s">
        <v>56</v>
      </c>
      <c r="D1" s="3" t="s">
        <v>57</v>
      </c>
      <c r="E1" s="3" t="s">
        <v>39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</row>
    <row r="2" spans="1:16" x14ac:dyDescent="0.25">
      <c r="A2" t="s">
        <v>69</v>
      </c>
      <c r="D2">
        <v>12000</v>
      </c>
      <c r="E2" t="s">
        <v>70</v>
      </c>
      <c r="F2" t="s">
        <v>69</v>
      </c>
      <c r="G2">
        <v>12000</v>
      </c>
      <c r="H2" t="s">
        <v>71</v>
      </c>
      <c r="I2">
        <v>836.14</v>
      </c>
      <c r="J2" t="s">
        <v>71</v>
      </c>
      <c r="K2">
        <v>360</v>
      </c>
      <c r="L2">
        <v>267.92</v>
      </c>
      <c r="M2">
        <v>30</v>
      </c>
      <c r="N2">
        <v>50</v>
      </c>
      <c r="O2" s="5">
        <f>N2*3.6/1000</f>
        <v>0.18</v>
      </c>
      <c r="P2">
        <v>0.7</v>
      </c>
    </row>
    <row r="3" spans="1:16" x14ac:dyDescent="0.25">
      <c r="A3" t="s">
        <v>72</v>
      </c>
      <c r="D3">
        <v>10000</v>
      </c>
      <c r="E3" t="s">
        <v>70</v>
      </c>
      <c r="F3" t="s">
        <v>72</v>
      </c>
      <c r="G3">
        <v>10000</v>
      </c>
      <c r="H3" t="s">
        <v>71</v>
      </c>
      <c r="I3">
        <v>836.14</v>
      </c>
      <c r="J3" t="s">
        <v>71</v>
      </c>
      <c r="K3">
        <v>360</v>
      </c>
      <c r="L3">
        <v>267.92</v>
      </c>
      <c r="M3">
        <v>30</v>
      </c>
      <c r="N3">
        <v>50</v>
      </c>
      <c r="O3" s="5">
        <f t="shared" ref="O3:O6" si="0">N3*3.6/1000</f>
        <v>0.18</v>
      </c>
      <c r="P3">
        <v>0.7</v>
      </c>
    </row>
    <row r="4" spans="1:16" x14ac:dyDescent="0.25">
      <c r="A4" t="s">
        <v>73</v>
      </c>
      <c r="D4">
        <v>4000</v>
      </c>
      <c r="E4" t="s">
        <v>70</v>
      </c>
      <c r="F4" t="s">
        <v>73</v>
      </c>
      <c r="G4">
        <v>4000</v>
      </c>
      <c r="H4" t="s">
        <v>71</v>
      </c>
      <c r="I4">
        <v>836.14</v>
      </c>
      <c r="J4" t="s">
        <v>71</v>
      </c>
      <c r="K4">
        <v>360</v>
      </c>
      <c r="L4">
        <v>267.92</v>
      </c>
      <c r="M4">
        <v>30</v>
      </c>
      <c r="N4">
        <v>50</v>
      </c>
      <c r="O4" s="5">
        <f t="shared" si="0"/>
        <v>0.18</v>
      </c>
      <c r="P4">
        <v>0.7</v>
      </c>
    </row>
    <row r="5" spans="1:16" x14ac:dyDescent="0.25">
      <c r="A5" t="s">
        <v>74</v>
      </c>
      <c r="D5">
        <v>270</v>
      </c>
      <c r="E5" t="s">
        <v>75</v>
      </c>
      <c r="F5" t="s">
        <v>76</v>
      </c>
      <c r="G5">
        <v>270</v>
      </c>
      <c r="H5" t="s">
        <v>77</v>
      </c>
      <c r="I5">
        <v>0</v>
      </c>
      <c r="J5" t="s">
        <v>78</v>
      </c>
      <c r="K5">
        <v>0</v>
      </c>
      <c r="L5">
        <v>0</v>
      </c>
      <c r="M5">
        <v>30</v>
      </c>
      <c r="N5">
        <v>50</v>
      </c>
      <c r="O5" s="5">
        <f t="shared" si="0"/>
        <v>0.18</v>
      </c>
      <c r="P5">
        <v>0.85</v>
      </c>
    </row>
    <row r="6" spans="1:16" x14ac:dyDescent="0.25">
      <c r="A6" t="s">
        <v>79</v>
      </c>
      <c r="D6">
        <v>271</v>
      </c>
      <c r="E6" t="s">
        <v>75</v>
      </c>
      <c r="F6" t="s">
        <v>76</v>
      </c>
      <c r="G6">
        <v>270</v>
      </c>
      <c r="H6" t="s">
        <v>77</v>
      </c>
      <c r="I6">
        <v>0</v>
      </c>
      <c r="J6" t="s">
        <v>78</v>
      </c>
      <c r="K6">
        <v>0</v>
      </c>
      <c r="L6">
        <v>0</v>
      </c>
      <c r="M6">
        <v>30</v>
      </c>
      <c r="N6">
        <v>50</v>
      </c>
      <c r="O6" s="5">
        <f t="shared" si="0"/>
        <v>0.18</v>
      </c>
      <c r="P6">
        <v>0.7</v>
      </c>
    </row>
    <row r="7" spans="1:16" x14ac:dyDescent="0.25">
      <c r="D7"/>
    </row>
    <row r="8" spans="1:16" x14ac:dyDescent="0.25">
      <c r="D8"/>
    </row>
    <row r="9" spans="1:16" x14ac:dyDescent="0.25">
      <c r="A9" s="3"/>
      <c r="B9" s="3"/>
      <c r="C9" s="3"/>
      <c r="D9"/>
    </row>
    <row r="10" spans="1:16" x14ac:dyDescent="0.25">
      <c r="D10"/>
      <c r="E10" s="6"/>
    </row>
    <row r="11" spans="1:16" x14ac:dyDescent="0.25">
      <c r="D11"/>
      <c r="E11" s="6"/>
    </row>
    <row r="12" spans="1:16" x14ac:dyDescent="0.25">
      <c r="D12"/>
      <c r="E12" s="6"/>
    </row>
    <row r="13" spans="1:16" x14ac:dyDescent="0.25">
      <c r="D13"/>
      <c r="E13" s="6"/>
    </row>
    <row r="14" spans="1:16" x14ac:dyDescent="0.25">
      <c r="D14"/>
      <c r="E14" s="6"/>
    </row>
    <row r="15" spans="1:16" x14ac:dyDescent="0.25">
      <c r="D15"/>
    </row>
    <row r="16" spans="1:16" x14ac:dyDescent="0.25">
      <c r="A16" s="3"/>
      <c r="D16"/>
    </row>
    <row r="17" spans="1:5" x14ac:dyDescent="0.25">
      <c r="A17" s="6"/>
      <c r="D17"/>
    </row>
    <row r="18" spans="1:5" x14ac:dyDescent="0.25">
      <c r="A18" s="6"/>
      <c r="D18"/>
    </row>
    <row r="19" spans="1:5" x14ac:dyDescent="0.25">
      <c r="A19" s="3"/>
      <c r="B19" s="3"/>
      <c r="C19" s="3"/>
      <c r="D19"/>
    </row>
    <row r="20" spans="1:5" x14ac:dyDescent="0.25">
      <c r="A20" s="6"/>
      <c r="B20" s="6"/>
      <c r="C20" s="6"/>
      <c r="D20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/>
      <c r="E25" s="6"/>
    </row>
    <row r="26" spans="1:5" x14ac:dyDescent="0.25">
      <c r="A26" s="6"/>
      <c r="B26" s="6"/>
      <c r="C26" s="6"/>
      <c r="D26"/>
      <c r="E26" s="6"/>
    </row>
    <row r="27" spans="1:5" x14ac:dyDescent="0.25">
      <c r="A27" s="6"/>
      <c r="B27" s="6"/>
      <c r="C27" s="6"/>
      <c r="D27" s="7"/>
      <c r="E27" s="6"/>
    </row>
    <row r="28" spans="1:5" x14ac:dyDescent="0.25">
      <c r="A28" s="6"/>
      <c r="B28" s="6"/>
      <c r="C28" s="6"/>
      <c r="D28" s="7"/>
      <c r="E28" s="6"/>
    </row>
    <row r="29" spans="1:5" x14ac:dyDescent="0.25">
      <c r="A29" s="6"/>
      <c r="B29" s="6"/>
      <c r="C29" s="6"/>
      <c r="D29" s="7"/>
      <c r="E29" s="6"/>
    </row>
    <row r="30" spans="1:5" x14ac:dyDescent="0.25">
      <c r="A30" s="6"/>
      <c r="B30" s="6"/>
      <c r="C30" s="6"/>
      <c r="D30" s="7"/>
      <c r="E30" s="6"/>
    </row>
    <row r="31" spans="1:5" x14ac:dyDescent="0.25">
      <c r="A31" s="3"/>
      <c r="B31" s="3"/>
      <c r="C31" s="3"/>
      <c r="D31"/>
    </row>
    <row r="32" spans="1:5" s="6" customFormat="1" x14ac:dyDescent="0.25">
      <c r="D32" s="10"/>
    </row>
    <row r="33" spans="1:5" s="6" customFormat="1" x14ac:dyDescent="0.25">
      <c r="D33" s="10"/>
    </row>
    <row r="34" spans="1:5" s="3" customFormat="1" x14ac:dyDescent="0.25">
      <c r="A34" s="6"/>
      <c r="B34" s="6"/>
      <c r="C34" s="6"/>
      <c r="D34" s="10"/>
      <c r="E34" s="6"/>
    </row>
    <row r="35" spans="1:5" x14ac:dyDescent="0.25">
      <c r="A35" s="6"/>
      <c r="C35" s="6"/>
      <c r="E35" s="6"/>
    </row>
    <row r="36" spans="1:5" x14ac:dyDescent="0.25">
      <c r="A36" s="6"/>
      <c r="C36" s="6"/>
      <c r="E36" s="6"/>
    </row>
    <row r="37" spans="1:5" x14ac:dyDescent="0.25">
      <c r="A37" s="6"/>
      <c r="C37" s="6"/>
      <c r="E37" s="6"/>
    </row>
    <row r="38" spans="1:5" x14ac:dyDescent="0.25">
      <c r="B38" s="6"/>
      <c r="C38" s="6"/>
      <c r="E38" s="6"/>
    </row>
    <row r="39" spans="1:5" x14ac:dyDescent="0.25">
      <c r="B39" s="6"/>
      <c r="C39" s="6"/>
      <c r="E39" s="6"/>
    </row>
    <row r="40" spans="1:5" x14ac:dyDescent="0.25">
      <c r="D40" s="9"/>
      <c r="E40" s="6"/>
    </row>
    <row r="41" spans="1:5" x14ac:dyDescent="0.25">
      <c r="D41" s="9"/>
      <c r="E41" s="6"/>
    </row>
    <row r="42" spans="1:5" x14ac:dyDescent="0.25">
      <c r="D42" s="9"/>
      <c r="E42" s="6"/>
    </row>
    <row r="43" spans="1:5" x14ac:dyDescent="0.25">
      <c r="D43" s="9"/>
      <c r="E43" s="6"/>
    </row>
    <row r="44" spans="1:5" x14ac:dyDescent="0.25">
      <c r="D44" s="9"/>
      <c r="E44" s="6"/>
    </row>
    <row r="45" spans="1:5" x14ac:dyDescent="0.25">
      <c r="D45" s="9"/>
      <c r="E45" s="6"/>
    </row>
    <row r="46" spans="1:5" x14ac:dyDescent="0.25">
      <c r="D46" s="9"/>
      <c r="E46" s="6"/>
    </row>
    <row r="47" spans="1:5" x14ac:dyDescent="0.25">
      <c r="D47" s="9"/>
      <c r="E47" s="6"/>
    </row>
    <row r="48" spans="1:5" x14ac:dyDescent="0.25">
      <c r="D48" s="9"/>
      <c r="E48" s="6"/>
    </row>
    <row r="49" spans="1:1" x14ac:dyDescent="0.25">
      <c r="A49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3"/>
  <sheetViews>
    <sheetView tabSelected="1" topLeftCell="A5" workbookViewId="0">
      <selection activeCell="A17" sqref="A17"/>
    </sheetView>
  </sheetViews>
  <sheetFormatPr defaultRowHeight="15" x14ac:dyDescent="0.25"/>
  <cols>
    <col min="1" max="1" width="36.7109375" customWidth="1"/>
    <col min="2" max="3" width="15.85546875" customWidth="1"/>
    <col min="4" max="4" width="9.85546875" bestFit="1" customWidth="1"/>
  </cols>
  <sheetData>
    <row r="1" spans="1:5" x14ac:dyDescent="0.25">
      <c r="A1" s="3" t="s">
        <v>150</v>
      </c>
      <c r="B1" s="3" t="s">
        <v>34</v>
      </c>
      <c r="C1" s="3" t="s">
        <v>180</v>
      </c>
      <c r="D1" s="3" t="s">
        <v>181</v>
      </c>
      <c r="E1" s="3" t="s">
        <v>39</v>
      </c>
    </row>
    <row r="2" spans="1:5" x14ac:dyDescent="0.25">
      <c r="A2" t="s">
        <v>141</v>
      </c>
      <c r="D2" s="4">
        <v>414</v>
      </c>
      <c r="E2" s="6" t="s">
        <v>75</v>
      </c>
    </row>
    <row r="3" spans="1:5" x14ac:dyDescent="0.25">
      <c r="A3" t="s">
        <v>149</v>
      </c>
      <c r="D3" s="4">
        <v>591</v>
      </c>
      <c r="E3" s="6" t="s">
        <v>75</v>
      </c>
    </row>
    <row r="4" spans="1:5" x14ac:dyDescent="0.25">
      <c r="A4" t="s">
        <v>144</v>
      </c>
      <c r="D4" s="4">
        <v>132.5</v>
      </c>
      <c r="E4" s="6" t="s">
        <v>135</v>
      </c>
    </row>
    <row r="5" spans="1:5" x14ac:dyDescent="0.25">
      <c r="A5" t="s">
        <v>145</v>
      </c>
      <c r="D5" s="4">
        <v>135</v>
      </c>
      <c r="E5" s="6" t="s">
        <v>135</v>
      </c>
    </row>
    <row r="6" spans="1:5" x14ac:dyDescent="0.25">
      <c r="A6" t="s">
        <v>148</v>
      </c>
      <c r="D6" s="4">
        <v>3337.78</v>
      </c>
      <c r="E6" s="6" t="s">
        <v>159</v>
      </c>
    </row>
    <row r="7" spans="1:5" x14ac:dyDescent="0.25">
      <c r="A7" t="s">
        <v>146</v>
      </c>
      <c r="D7" s="4">
        <v>825</v>
      </c>
      <c r="E7" t="s">
        <v>147</v>
      </c>
    </row>
    <row r="8" spans="1:5" x14ac:dyDescent="0.25">
      <c r="A8" s="3" t="s">
        <v>178</v>
      </c>
      <c r="D8" s="4"/>
    </row>
    <row r="9" spans="1:5" x14ac:dyDescent="0.25">
      <c r="A9" s="6" t="s">
        <v>178</v>
      </c>
      <c r="C9" t="s">
        <v>142</v>
      </c>
      <c r="D9" s="12">
        <v>2.5</v>
      </c>
      <c r="E9" t="s">
        <v>179</v>
      </c>
    </row>
    <row r="10" spans="1:5" x14ac:dyDescent="0.25">
      <c r="A10" s="6" t="s">
        <v>178</v>
      </c>
      <c r="C10" t="s">
        <v>143</v>
      </c>
      <c r="D10" s="12">
        <v>10.5</v>
      </c>
      <c r="E10" t="s">
        <v>179</v>
      </c>
    </row>
    <row r="11" spans="1:5" x14ac:dyDescent="0.25">
      <c r="A11" s="3" t="s">
        <v>140</v>
      </c>
      <c r="C11" s="3"/>
      <c r="D11" s="4"/>
    </row>
    <row r="12" spans="1:5" x14ac:dyDescent="0.25">
      <c r="A12" s="6" t="s">
        <v>182</v>
      </c>
      <c r="C12" s="6" t="s">
        <v>142</v>
      </c>
      <c r="D12" s="4">
        <v>150</v>
      </c>
      <c r="E12" s="6" t="s">
        <v>135</v>
      </c>
    </row>
    <row r="13" spans="1:5" x14ac:dyDescent="0.25">
      <c r="A13" s="6" t="s">
        <v>182</v>
      </c>
      <c r="C13" s="6" t="s">
        <v>143</v>
      </c>
      <c r="D13" s="4">
        <v>355.5</v>
      </c>
      <c r="E13" s="6" t="s">
        <v>135</v>
      </c>
    </row>
    <row r="14" spans="1:5" x14ac:dyDescent="0.25">
      <c r="A14" s="6" t="s">
        <v>183</v>
      </c>
      <c r="C14" s="6" t="s">
        <v>143</v>
      </c>
      <c r="D14" s="4">
        <v>250</v>
      </c>
      <c r="E14" s="6" t="s">
        <v>135</v>
      </c>
    </row>
    <row r="15" spans="1:5" x14ac:dyDescent="0.25">
      <c r="A15" s="6" t="s">
        <v>184</v>
      </c>
      <c r="B15" s="6" t="s">
        <v>47</v>
      </c>
      <c r="C15" t="s">
        <v>188</v>
      </c>
      <c r="D15" s="4">
        <v>1300</v>
      </c>
      <c r="E15" s="6" t="s">
        <v>135</v>
      </c>
    </row>
    <row r="16" spans="1:5" x14ac:dyDescent="0.25">
      <c r="A16" s="6" t="s">
        <v>185</v>
      </c>
      <c r="C16" t="s">
        <v>188</v>
      </c>
      <c r="D16" s="1">
        <v>0.05</v>
      </c>
      <c r="E16" s="6" t="s">
        <v>186</v>
      </c>
    </row>
    <row r="17" spans="1:5" x14ac:dyDescent="0.25">
      <c r="A17" s="6" t="s">
        <v>187</v>
      </c>
      <c r="B17" s="6" t="s">
        <v>47</v>
      </c>
      <c r="C17" t="s">
        <v>188</v>
      </c>
      <c r="D17" s="1">
        <v>0.01</v>
      </c>
      <c r="E17" s="6" t="s">
        <v>186</v>
      </c>
    </row>
    <row r="18" spans="1:5" x14ac:dyDescent="0.25">
      <c r="A18" s="6" t="s">
        <v>151</v>
      </c>
      <c r="C18" t="s">
        <v>188</v>
      </c>
      <c r="D18" s="13">
        <v>100000</v>
      </c>
      <c r="E18" s="6" t="s">
        <v>136</v>
      </c>
    </row>
    <row r="19" spans="1:5" x14ac:dyDescent="0.25">
      <c r="A19" s="6" t="s">
        <v>177</v>
      </c>
      <c r="C19" t="s">
        <v>188</v>
      </c>
      <c r="D19" s="4">
        <v>220</v>
      </c>
      <c r="E19" s="6" t="s">
        <v>135</v>
      </c>
    </row>
    <row r="20" spans="1:5" x14ac:dyDescent="0.25">
      <c r="A20" s="6" t="s">
        <v>175</v>
      </c>
      <c r="C20" t="s">
        <v>188</v>
      </c>
      <c r="D20" s="13">
        <v>150000</v>
      </c>
      <c r="E20" s="6" t="s">
        <v>136</v>
      </c>
    </row>
    <row r="21" spans="1:5" x14ac:dyDescent="0.25">
      <c r="A21" s="6" t="s">
        <v>176</v>
      </c>
      <c r="C21" t="s">
        <v>188</v>
      </c>
      <c r="D21" s="13">
        <v>115</v>
      </c>
      <c r="E21" s="6" t="s">
        <v>135</v>
      </c>
    </row>
    <row r="22" spans="1:5" x14ac:dyDescent="0.25">
      <c r="A22" s="6" t="s">
        <v>154</v>
      </c>
      <c r="C22" t="s">
        <v>188</v>
      </c>
      <c r="D22" s="1">
        <v>0.3</v>
      </c>
      <c r="E22" s="6" t="s">
        <v>152</v>
      </c>
    </row>
    <row r="23" spans="1:5" x14ac:dyDescent="0.25">
      <c r="A23" s="6" t="s">
        <v>155</v>
      </c>
      <c r="C23" t="s">
        <v>188</v>
      </c>
      <c r="D23" s="1">
        <v>0.75</v>
      </c>
      <c r="E23" s="6" t="s">
        <v>152</v>
      </c>
    </row>
    <row r="24" spans="1:5" x14ac:dyDescent="0.25">
      <c r="A24" s="6" t="s">
        <v>156</v>
      </c>
      <c r="C24" t="s">
        <v>188</v>
      </c>
      <c r="D24" s="1">
        <v>0.85</v>
      </c>
      <c r="E24" s="6" t="s">
        <v>157</v>
      </c>
    </row>
    <row r="25" spans="1:5" x14ac:dyDescent="0.25">
      <c r="A25" s="6" t="s">
        <v>153</v>
      </c>
      <c r="C25" t="s">
        <v>188</v>
      </c>
      <c r="D25" s="1">
        <v>0.15</v>
      </c>
      <c r="E25" s="6" t="s">
        <v>157</v>
      </c>
    </row>
    <row r="26" spans="1:5" x14ac:dyDescent="0.25">
      <c r="A26" s="3" t="s">
        <v>158</v>
      </c>
      <c r="C26" t="s">
        <v>188</v>
      </c>
      <c r="D26" s="4"/>
    </row>
    <row r="27" spans="1:5" x14ac:dyDescent="0.25">
      <c r="A27" s="6" t="s">
        <v>174</v>
      </c>
      <c r="B27" s="6" t="s">
        <v>171</v>
      </c>
      <c r="C27" t="s">
        <v>188</v>
      </c>
      <c r="D27" s="13">
        <v>2450</v>
      </c>
      <c r="E27" s="6" t="s">
        <v>159</v>
      </c>
    </row>
    <row r="28" spans="1:5" x14ac:dyDescent="0.25">
      <c r="A28" s="6" t="s">
        <v>174</v>
      </c>
      <c r="B28" s="6" t="s">
        <v>172</v>
      </c>
      <c r="C28" t="s">
        <v>188</v>
      </c>
      <c r="D28" s="13">
        <v>1450</v>
      </c>
      <c r="E28" s="6" t="s">
        <v>159</v>
      </c>
    </row>
    <row r="29" spans="1:5" x14ac:dyDescent="0.25">
      <c r="A29" s="6" t="s">
        <v>174</v>
      </c>
      <c r="B29" s="6" t="s">
        <v>170</v>
      </c>
      <c r="C29" t="s">
        <v>188</v>
      </c>
      <c r="D29" s="13">
        <v>2450</v>
      </c>
      <c r="E29" s="6" t="s">
        <v>159</v>
      </c>
    </row>
    <row r="30" spans="1:5" x14ac:dyDescent="0.25">
      <c r="A30" s="6" t="s">
        <v>161</v>
      </c>
      <c r="B30" t="s">
        <v>173</v>
      </c>
      <c r="C30" t="s">
        <v>188</v>
      </c>
      <c r="D30" s="9">
        <v>900</v>
      </c>
      <c r="E30" s="6" t="s">
        <v>159</v>
      </c>
    </row>
    <row r="31" spans="1:5" x14ac:dyDescent="0.25">
      <c r="A31" s="6" t="s">
        <v>160</v>
      </c>
      <c r="B31" t="s">
        <v>173</v>
      </c>
      <c r="C31" t="s">
        <v>188</v>
      </c>
      <c r="D31" s="11">
        <v>1.35</v>
      </c>
      <c r="E31" s="6" t="s">
        <v>135</v>
      </c>
    </row>
    <row r="32" spans="1:5" x14ac:dyDescent="0.25">
      <c r="A32" s="6" t="s">
        <v>162</v>
      </c>
      <c r="B32" t="s">
        <v>173</v>
      </c>
      <c r="C32" t="s">
        <v>188</v>
      </c>
      <c r="D32" s="9">
        <v>1300</v>
      </c>
      <c r="E32" s="6" t="s">
        <v>159</v>
      </c>
    </row>
    <row r="33" spans="1:5" x14ac:dyDescent="0.25">
      <c r="A33" t="s">
        <v>167</v>
      </c>
      <c r="B33" s="6" t="s">
        <v>171</v>
      </c>
      <c r="C33" s="6" t="s">
        <v>143</v>
      </c>
      <c r="D33" s="9">
        <v>2500</v>
      </c>
      <c r="E33" s="6" t="s">
        <v>159</v>
      </c>
    </row>
    <row r="34" spans="1:5" x14ac:dyDescent="0.25">
      <c r="A34" t="s">
        <v>167</v>
      </c>
      <c r="B34" s="6" t="s">
        <v>172</v>
      </c>
      <c r="C34" s="6" t="s">
        <v>143</v>
      </c>
      <c r="D34" s="9">
        <v>1500</v>
      </c>
      <c r="E34" s="6" t="s">
        <v>159</v>
      </c>
    </row>
    <row r="35" spans="1:5" x14ac:dyDescent="0.25">
      <c r="A35" t="s">
        <v>163</v>
      </c>
      <c r="B35" t="s">
        <v>173</v>
      </c>
      <c r="C35" t="s">
        <v>142</v>
      </c>
      <c r="D35" s="9">
        <f>AVERAGE(2225.98,2560.84)</f>
        <v>2393.41</v>
      </c>
      <c r="E35" s="6" t="s">
        <v>159</v>
      </c>
    </row>
    <row r="36" spans="1:5" x14ac:dyDescent="0.25">
      <c r="A36" t="s">
        <v>164</v>
      </c>
      <c r="B36" t="s">
        <v>173</v>
      </c>
      <c r="C36" t="s">
        <v>142</v>
      </c>
      <c r="D36" s="9">
        <v>4500</v>
      </c>
      <c r="E36" s="6" t="s">
        <v>159</v>
      </c>
    </row>
    <row r="37" spans="1:5" x14ac:dyDescent="0.25">
      <c r="A37" t="s">
        <v>166</v>
      </c>
      <c r="B37" t="s">
        <v>173</v>
      </c>
      <c r="C37" t="s">
        <v>142</v>
      </c>
      <c r="D37" s="9">
        <v>7000</v>
      </c>
      <c r="E37" s="6" t="s">
        <v>159</v>
      </c>
    </row>
    <row r="38" spans="1:5" x14ac:dyDescent="0.25">
      <c r="A38" t="s">
        <v>165</v>
      </c>
      <c r="B38" t="s">
        <v>170</v>
      </c>
      <c r="C38" t="s">
        <v>142</v>
      </c>
      <c r="D38" s="9">
        <v>700</v>
      </c>
      <c r="E38" s="6" t="s">
        <v>135</v>
      </c>
    </row>
    <row r="39" spans="1:5" x14ac:dyDescent="0.25">
      <c r="A39" t="s">
        <v>167</v>
      </c>
      <c r="B39" t="s">
        <v>171</v>
      </c>
      <c r="C39" t="s">
        <v>142</v>
      </c>
      <c r="D39" s="9">
        <v>2500</v>
      </c>
      <c r="E39" s="6" t="s">
        <v>159</v>
      </c>
    </row>
    <row r="40" spans="1:5" x14ac:dyDescent="0.25">
      <c r="A40" t="s">
        <v>167</v>
      </c>
      <c r="B40" t="s">
        <v>172</v>
      </c>
      <c r="C40" t="s">
        <v>142</v>
      </c>
      <c r="D40" s="9">
        <v>1500</v>
      </c>
      <c r="E40" s="6" t="s">
        <v>159</v>
      </c>
    </row>
    <row r="41" spans="1:5" x14ac:dyDescent="0.25">
      <c r="A41" t="s">
        <v>168</v>
      </c>
      <c r="B41" t="s">
        <v>171</v>
      </c>
      <c r="C41" t="s">
        <v>142</v>
      </c>
      <c r="D41" s="9">
        <f>AVERAGE(401.34,2014.85)</f>
        <v>1208.095</v>
      </c>
      <c r="E41" s="6" t="s">
        <v>159</v>
      </c>
    </row>
    <row r="42" spans="1:5" x14ac:dyDescent="0.25">
      <c r="A42" t="s">
        <v>168</v>
      </c>
      <c r="B42" t="s">
        <v>172</v>
      </c>
      <c r="C42" t="s">
        <v>142</v>
      </c>
      <c r="D42" s="9">
        <f>AVERAGE(957.21,3221.92)</f>
        <v>2089.5650000000001</v>
      </c>
      <c r="E42" s="6" t="s">
        <v>159</v>
      </c>
    </row>
    <row r="43" spans="1:5" x14ac:dyDescent="0.25">
      <c r="A43" t="s">
        <v>168</v>
      </c>
      <c r="B43" t="s">
        <v>170</v>
      </c>
      <c r="C43" t="s">
        <v>142</v>
      </c>
      <c r="D43" s="9">
        <v>90.576999999999998</v>
      </c>
      <c r="E43" s="6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3E2B-6F15-47C0-BA1B-2E949B426085}">
  <dimension ref="A1:Y27"/>
  <sheetViews>
    <sheetView topLeftCell="A7" workbookViewId="0">
      <selection activeCell="J1" sqref="J1"/>
    </sheetView>
  </sheetViews>
  <sheetFormatPr defaultRowHeight="15" x14ac:dyDescent="0.25"/>
  <cols>
    <col min="1" max="1" width="28.140625" customWidth="1"/>
  </cols>
  <sheetData>
    <row r="1" spans="1:25" x14ac:dyDescent="0.25">
      <c r="A1" s="3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</row>
    <row r="2" spans="1:25" x14ac:dyDescent="0.25">
      <c r="A2" t="s">
        <v>105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>
        <v>564.06333329999995</v>
      </c>
      <c r="K2">
        <v>619.83333330000005</v>
      </c>
      <c r="L2">
        <v>0</v>
      </c>
      <c r="M2">
        <v>0</v>
      </c>
      <c r="N2">
        <v>0</v>
      </c>
      <c r="O2">
        <v>0</v>
      </c>
      <c r="P2">
        <v>26.552700000000002</v>
      </c>
      <c r="Q2">
        <v>26.552700000000002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106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108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 t="s">
        <v>109</v>
      </c>
      <c r="J5">
        <v>1692.19</v>
      </c>
      <c r="K5">
        <v>1859.5</v>
      </c>
      <c r="L5">
        <v>0</v>
      </c>
      <c r="M5">
        <v>0</v>
      </c>
      <c r="N5">
        <v>0</v>
      </c>
      <c r="O5">
        <v>0</v>
      </c>
      <c r="P5">
        <v>79.658100000000005</v>
      </c>
      <c r="Q5">
        <v>79.658100000000005</v>
      </c>
      <c r="R5">
        <v>0</v>
      </c>
      <c r="S5">
        <v>0</v>
      </c>
      <c r="T5">
        <v>0</v>
      </c>
      <c r="U5">
        <v>0</v>
      </c>
      <c r="V5">
        <v>4.65E-2</v>
      </c>
      <c r="W5">
        <v>0</v>
      </c>
      <c r="X5">
        <v>0</v>
      </c>
      <c r="Y5">
        <v>0</v>
      </c>
    </row>
    <row r="6" spans="1:25" x14ac:dyDescent="0.25">
      <c r="A6" t="s">
        <v>109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 t="s">
        <v>109</v>
      </c>
      <c r="J6">
        <v>1692.19</v>
      </c>
      <c r="K6">
        <v>1859.5</v>
      </c>
      <c r="L6">
        <v>0</v>
      </c>
      <c r="M6">
        <v>0</v>
      </c>
      <c r="N6">
        <v>0</v>
      </c>
      <c r="O6">
        <v>0</v>
      </c>
      <c r="P6">
        <v>79.658100000000005</v>
      </c>
      <c r="Q6">
        <v>79.658100000000005</v>
      </c>
      <c r="R6">
        <v>0</v>
      </c>
      <c r="S6">
        <v>0</v>
      </c>
      <c r="T6">
        <v>0</v>
      </c>
      <c r="U6">
        <v>0</v>
      </c>
      <c r="V6">
        <v>4.65E-2</v>
      </c>
      <c r="W6">
        <v>0</v>
      </c>
      <c r="X6">
        <v>0</v>
      </c>
      <c r="Y6">
        <v>0</v>
      </c>
    </row>
    <row r="7" spans="1:25" x14ac:dyDescent="0.25">
      <c r="A7" t="s">
        <v>110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 t="s">
        <v>111</v>
      </c>
      <c r="J7">
        <v>5359</v>
      </c>
      <c r="K7">
        <v>4637</v>
      </c>
      <c r="L7">
        <v>3768.75</v>
      </c>
      <c r="M7">
        <v>6281.25</v>
      </c>
      <c r="N7">
        <v>320</v>
      </c>
      <c r="O7">
        <v>500</v>
      </c>
      <c r="P7">
        <v>555</v>
      </c>
      <c r="Q7">
        <v>925</v>
      </c>
      <c r="R7">
        <v>0</v>
      </c>
      <c r="S7">
        <v>0</v>
      </c>
      <c r="T7">
        <v>0</v>
      </c>
      <c r="U7">
        <v>0</v>
      </c>
      <c r="V7">
        <v>1.4999999999999999E-2</v>
      </c>
      <c r="W7">
        <v>0</v>
      </c>
      <c r="X7">
        <v>0</v>
      </c>
      <c r="Y7">
        <v>0</v>
      </c>
    </row>
    <row r="8" spans="1:25" x14ac:dyDescent="0.25">
      <c r="A8" t="s">
        <v>112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 t="s">
        <v>113</v>
      </c>
      <c r="J8">
        <v>4628</v>
      </c>
      <c r="K8">
        <v>8460</v>
      </c>
      <c r="L8">
        <v>5800</v>
      </c>
      <c r="M8">
        <v>5800</v>
      </c>
      <c r="N8">
        <v>899</v>
      </c>
      <c r="O8">
        <v>753</v>
      </c>
      <c r="P8">
        <v>420</v>
      </c>
      <c r="Q8">
        <v>420</v>
      </c>
      <c r="R8">
        <v>0</v>
      </c>
      <c r="S8">
        <v>0</v>
      </c>
      <c r="T8">
        <v>0</v>
      </c>
      <c r="U8">
        <v>0</v>
      </c>
      <c r="V8">
        <v>8.9999999999999993E-3</v>
      </c>
      <c r="W8">
        <v>0</v>
      </c>
      <c r="X8">
        <v>0.4</v>
      </c>
      <c r="Y8">
        <v>0</v>
      </c>
    </row>
    <row r="9" spans="1:25" x14ac:dyDescent="0.25">
      <c r="A9" t="s">
        <v>114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111</v>
      </c>
      <c r="J9">
        <v>2975.21</v>
      </c>
      <c r="K9">
        <v>4793.3900000000003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13.77</v>
      </c>
      <c r="U9">
        <v>44.08</v>
      </c>
      <c r="V9">
        <v>1.4999999999999999E-2</v>
      </c>
      <c r="W9">
        <v>0</v>
      </c>
      <c r="X9">
        <v>0</v>
      </c>
      <c r="Y9">
        <v>0</v>
      </c>
    </row>
    <row r="10" spans="1:25" x14ac:dyDescent="0.25">
      <c r="A10" t="s">
        <v>115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1074.3800000000001</v>
      </c>
      <c r="K10">
        <v>3305.79</v>
      </c>
      <c r="L10">
        <v>1074.3800000000001</v>
      </c>
      <c r="M10">
        <v>3305.79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>
        <v>0</v>
      </c>
    </row>
    <row r="11" spans="1:25" x14ac:dyDescent="0.25">
      <c r="A11" t="s">
        <v>116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J11">
        <v>5331</v>
      </c>
      <c r="K11">
        <v>17716.150000000001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40.9</v>
      </c>
      <c r="U11">
        <v>40.9</v>
      </c>
      <c r="V11">
        <v>0.01</v>
      </c>
      <c r="W11">
        <v>0</v>
      </c>
      <c r="X11">
        <v>0</v>
      </c>
      <c r="Y11">
        <v>0</v>
      </c>
    </row>
    <row r="12" spans="1:25" x14ac:dyDescent="0.25">
      <c r="A12" t="s">
        <v>117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371.9</v>
      </c>
      <c r="O12">
        <v>371.9</v>
      </c>
      <c r="P12">
        <v>371.9</v>
      </c>
      <c r="Q12">
        <v>371.9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1000</v>
      </c>
      <c r="O13">
        <v>1250</v>
      </c>
      <c r="P13">
        <v>957</v>
      </c>
      <c r="Q13">
        <v>957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25">
      <c r="A14" t="s">
        <v>119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0</v>
      </c>
      <c r="N14">
        <v>1000</v>
      </c>
      <c r="O14">
        <v>1250</v>
      </c>
      <c r="P14">
        <v>957</v>
      </c>
      <c r="Q14">
        <v>957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120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J15">
        <v>1350</v>
      </c>
      <c r="K15">
        <v>1350</v>
      </c>
      <c r="L15">
        <v>0</v>
      </c>
      <c r="M15">
        <v>0</v>
      </c>
      <c r="N15">
        <v>161</v>
      </c>
      <c r="O15">
        <v>161</v>
      </c>
      <c r="P15">
        <v>0</v>
      </c>
      <c r="Q15">
        <v>0</v>
      </c>
      <c r="R15">
        <v>0</v>
      </c>
      <c r="S15">
        <v>0</v>
      </c>
      <c r="T15">
        <v>4.8600000000000003</v>
      </c>
      <c r="U15">
        <v>4.8600000000000003</v>
      </c>
      <c r="V15">
        <v>0.02</v>
      </c>
      <c r="W15">
        <v>0</v>
      </c>
      <c r="X15">
        <v>0</v>
      </c>
      <c r="Y15">
        <v>1</v>
      </c>
    </row>
    <row r="16" spans="1:25" x14ac:dyDescent="0.25">
      <c r="A16" t="s">
        <v>121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122</v>
      </c>
      <c r="J16">
        <v>1792.19</v>
      </c>
      <c r="K16">
        <v>2359.5</v>
      </c>
      <c r="L16">
        <v>0</v>
      </c>
      <c r="M16">
        <v>0</v>
      </c>
      <c r="N16">
        <v>0</v>
      </c>
      <c r="O16">
        <v>0</v>
      </c>
      <c r="P16">
        <v>95.59</v>
      </c>
      <c r="Q16">
        <v>95.59</v>
      </c>
      <c r="R16">
        <v>0</v>
      </c>
      <c r="S16">
        <v>0</v>
      </c>
      <c r="T16">
        <v>0</v>
      </c>
      <c r="U16">
        <v>0</v>
      </c>
      <c r="V16">
        <v>4.65E-2</v>
      </c>
      <c r="W16">
        <v>0</v>
      </c>
      <c r="X16">
        <v>0</v>
      </c>
      <c r="Y16">
        <v>0</v>
      </c>
    </row>
    <row r="17" spans="1:25" x14ac:dyDescent="0.25">
      <c r="A17" t="s">
        <v>123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J17">
        <v>1112</v>
      </c>
      <c r="K17">
        <v>1774.85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9.6199999999999992</v>
      </c>
      <c r="U17">
        <v>9.6199999999999992</v>
      </c>
      <c r="V17">
        <v>0.03</v>
      </c>
      <c r="W17">
        <v>0</v>
      </c>
      <c r="X17">
        <v>0</v>
      </c>
      <c r="Y17">
        <v>0</v>
      </c>
    </row>
    <row r="18" spans="1:25" x14ac:dyDescent="0.25">
      <c r="A18" t="s">
        <v>124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J18">
        <v>826.45</v>
      </c>
      <c r="K18">
        <v>826.45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5.51</v>
      </c>
      <c r="U18">
        <v>5.51</v>
      </c>
      <c r="V18">
        <v>0.06</v>
      </c>
      <c r="W18">
        <v>0</v>
      </c>
      <c r="X18">
        <v>0</v>
      </c>
      <c r="Y18">
        <v>0</v>
      </c>
    </row>
    <row r="19" spans="1:25" x14ac:dyDescent="0.25">
      <c r="A19" t="s">
        <v>125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125</v>
      </c>
      <c r="J19">
        <v>1487.6</v>
      </c>
      <c r="K19">
        <v>3140.5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15.43</v>
      </c>
      <c r="U19">
        <v>15.43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126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126</v>
      </c>
      <c r="J20">
        <v>9504.1299999999992</v>
      </c>
      <c r="K20">
        <v>16963.310000000001</v>
      </c>
      <c r="L20">
        <v>134802.37</v>
      </c>
      <c r="M20">
        <v>134802.37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88.22</v>
      </c>
      <c r="U20">
        <v>88.22</v>
      </c>
      <c r="V20">
        <v>5.0000000000000001E-3</v>
      </c>
      <c r="W20">
        <v>0</v>
      </c>
      <c r="X20">
        <v>0</v>
      </c>
      <c r="Y20">
        <v>0</v>
      </c>
    </row>
    <row r="21" spans="1:25" x14ac:dyDescent="0.25">
      <c r="A21" t="s">
        <v>127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>
        <v>1343</v>
      </c>
      <c r="K21">
        <v>2025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11.23</v>
      </c>
      <c r="U21">
        <v>11.23</v>
      </c>
      <c r="V21">
        <v>7.0000000000000007E-2</v>
      </c>
      <c r="W21">
        <v>0</v>
      </c>
      <c r="X21">
        <v>0</v>
      </c>
      <c r="Y21">
        <v>0</v>
      </c>
    </row>
    <row r="22" spans="1:25" x14ac:dyDescent="0.25">
      <c r="A22" t="s">
        <v>128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129</v>
      </c>
      <c r="J22">
        <v>2315</v>
      </c>
      <c r="K22">
        <v>2315</v>
      </c>
      <c r="L22">
        <v>0</v>
      </c>
      <c r="M22">
        <v>0</v>
      </c>
      <c r="N22">
        <v>250</v>
      </c>
      <c r="O22">
        <v>250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3.4500000000000003E-2</v>
      </c>
      <c r="W22">
        <v>0</v>
      </c>
      <c r="X22">
        <v>0</v>
      </c>
      <c r="Y22">
        <v>0</v>
      </c>
    </row>
    <row r="23" spans="1:25" x14ac:dyDescent="0.25">
      <c r="A23" t="s">
        <v>130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 t="s">
        <v>111</v>
      </c>
      <c r="J23">
        <v>0</v>
      </c>
      <c r="K23">
        <v>0</v>
      </c>
      <c r="L23">
        <v>3768.75</v>
      </c>
      <c r="M23">
        <v>6281.25</v>
      </c>
      <c r="N23">
        <v>0</v>
      </c>
      <c r="O23">
        <v>0</v>
      </c>
      <c r="P23">
        <v>555</v>
      </c>
      <c r="Q23">
        <v>925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</row>
    <row r="24" spans="1:25" x14ac:dyDescent="0.25">
      <c r="A24" t="s">
        <v>131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 t="s">
        <v>113</v>
      </c>
      <c r="J24">
        <v>0</v>
      </c>
      <c r="K24">
        <v>0</v>
      </c>
      <c r="L24">
        <v>153857</v>
      </c>
      <c r="M24">
        <v>256428</v>
      </c>
      <c r="N24">
        <v>0</v>
      </c>
      <c r="O24">
        <v>0</v>
      </c>
      <c r="P24">
        <v>293</v>
      </c>
      <c r="Q24">
        <v>488</v>
      </c>
      <c r="R24">
        <v>0</v>
      </c>
      <c r="S24">
        <v>0</v>
      </c>
      <c r="T24">
        <v>0</v>
      </c>
      <c r="U24">
        <v>0</v>
      </c>
      <c r="V24">
        <v>0.01</v>
      </c>
      <c r="W24">
        <v>0</v>
      </c>
      <c r="X24">
        <v>0.4</v>
      </c>
      <c r="Y24">
        <v>0</v>
      </c>
    </row>
    <row r="25" spans="1:25" x14ac:dyDescent="0.25">
      <c r="A25" t="s">
        <v>132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 t="s">
        <v>113</v>
      </c>
      <c r="J25">
        <v>0</v>
      </c>
      <c r="K25">
        <v>0</v>
      </c>
      <c r="L25">
        <v>5257</v>
      </c>
      <c r="M25">
        <v>8761</v>
      </c>
      <c r="N25">
        <v>0</v>
      </c>
      <c r="O25">
        <v>0</v>
      </c>
      <c r="P25">
        <v>1170</v>
      </c>
      <c r="Q25">
        <v>1950</v>
      </c>
      <c r="R25">
        <v>0</v>
      </c>
      <c r="S25">
        <v>0</v>
      </c>
      <c r="T25">
        <v>0</v>
      </c>
      <c r="U25">
        <v>0</v>
      </c>
      <c r="V25">
        <v>0.01</v>
      </c>
      <c r="W25">
        <v>0</v>
      </c>
      <c r="X25">
        <v>0.4</v>
      </c>
      <c r="Y25">
        <v>0</v>
      </c>
    </row>
    <row r="26" spans="1:25" x14ac:dyDescent="0.25">
      <c r="A26" t="s">
        <v>133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129</v>
      </c>
      <c r="J26">
        <v>1692.19</v>
      </c>
      <c r="K26">
        <v>1859.5</v>
      </c>
      <c r="L26">
        <v>0</v>
      </c>
      <c r="M26">
        <v>0</v>
      </c>
      <c r="N26">
        <v>0</v>
      </c>
      <c r="O26">
        <v>0</v>
      </c>
      <c r="P26">
        <v>79.658100000000005</v>
      </c>
      <c r="Q26">
        <v>79.658100000000005</v>
      </c>
      <c r="R26">
        <v>0</v>
      </c>
      <c r="S26">
        <v>0</v>
      </c>
      <c r="T26">
        <v>0</v>
      </c>
      <c r="U26">
        <v>0</v>
      </c>
      <c r="V26">
        <v>3.4500000000000003E-2</v>
      </c>
      <c r="W26">
        <v>0</v>
      </c>
      <c r="X26">
        <v>0</v>
      </c>
      <c r="Y26">
        <v>0</v>
      </c>
    </row>
    <row r="27" spans="1:25" x14ac:dyDescent="0.25">
      <c r="A27" t="s">
        <v>134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t="s">
        <v>129</v>
      </c>
      <c r="J27">
        <v>0</v>
      </c>
      <c r="K27">
        <v>0</v>
      </c>
      <c r="L27">
        <v>3768.75</v>
      </c>
      <c r="M27">
        <v>6281.25</v>
      </c>
      <c r="N27">
        <v>0</v>
      </c>
      <c r="O27">
        <v>0</v>
      </c>
      <c r="P27">
        <v>555</v>
      </c>
      <c r="Q27">
        <v>925</v>
      </c>
      <c r="R27">
        <v>0</v>
      </c>
      <c r="S27">
        <v>0</v>
      </c>
      <c r="T27">
        <v>0</v>
      </c>
      <c r="U27">
        <v>0</v>
      </c>
      <c r="V27">
        <v>0.02</v>
      </c>
      <c r="W27">
        <v>0</v>
      </c>
      <c r="X27">
        <v>0</v>
      </c>
      <c r="Y2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costs</vt:lpstr>
      <vt:lpstr>Inhouse heat system costs</vt:lpstr>
      <vt:lpstr>District heating costs</vt:lpstr>
      <vt:lpstr>District heating costs 2</vt:lpstr>
      <vt:lpstr>Inhouse VestaMAIS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2022-12-11T22:12:13Z</dcterms:modified>
</cp:coreProperties>
</file>