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E47AA8CE-0B14-4335-A194-04E51352783E}" xr6:coauthVersionLast="47" xr6:coauthVersionMax="47" xr10:uidLastSave="{00000000-0000-0000-0000-000000000000}"/>
  <bookViews>
    <workbookView xWindow="-23148" yWindow="552" windowWidth="23256" windowHeight="12576" activeTab="2" xr2:uid="{0DC09E48-9579-49E6-AA56-8FECFF415513}"/>
  </bookViews>
  <sheets>
    <sheet name="energy_costs" sheetId="1" r:id="rId1"/>
    <sheet name="inhouse_heat_system_costs" sheetId="2" r:id="rId2"/>
    <sheet name="district_heating_cos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A44" i="1"/>
  <c r="R3" i="1"/>
  <c r="R4" i="1"/>
  <c r="R5" i="1"/>
  <c r="R6" i="1"/>
  <c r="R2" i="1"/>
  <c r="L31" i="1"/>
  <c r="J31" i="1" s="1"/>
  <c r="F31" i="1"/>
  <c r="L30" i="1"/>
  <c r="J30" i="1" s="1"/>
  <c r="L29" i="1"/>
  <c r="J29" i="1" s="1"/>
  <c r="L28" i="1"/>
  <c r="J28" i="1" s="1"/>
  <c r="L27" i="1"/>
  <c r="F27" i="1" s="1"/>
  <c r="D47" i="6"/>
  <c r="D46" i="6"/>
  <c r="D40" i="6"/>
  <c r="F30" i="1" l="1"/>
  <c r="F28" i="1"/>
  <c r="M27" i="1"/>
  <c r="M31" i="1"/>
  <c r="J27" i="1"/>
  <c r="M29" i="1"/>
  <c r="F29" i="1"/>
  <c r="F7" i="2"/>
  <c r="R36" i="1"/>
  <c r="R35" i="1"/>
  <c r="R34" i="1"/>
  <c r="R33" i="1"/>
  <c r="R32" i="1"/>
  <c r="L26" i="1"/>
  <c r="J26" i="1" s="1"/>
  <c r="R25" i="1"/>
  <c r="L25" i="1"/>
  <c r="J25" i="1" s="1"/>
  <c r="L24" i="1"/>
  <c r="F24" i="1" s="1"/>
  <c r="L23" i="1"/>
  <c r="F23" i="1" s="1"/>
  <c r="L22" i="1"/>
  <c r="J22" i="1" s="1"/>
  <c r="L21" i="1"/>
  <c r="M21" i="1" s="1"/>
  <c r="J21" i="1"/>
  <c r="R20" i="1"/>
  <c r="L20" i="1"/>
  <c r="M20" i="1" s="1"/>
  <c r="L19" i="1"/>
  <c r="J19" i="1" s="1"/>
  <c r="L18" i="1"/>
  <c r="J18" i="1" s="1"/>
  <c r="R17" i="1"/>
  <c r="L17" i="1"/>
  <c r="J17" i="1" s="1"/>
  <c r="F17" i="1"/>
  <c r="R16" i="1"/>
  <c r="J16" i="1"/>
  <c r="L16" i="1" s="1"/>
  <c r="M16" i="1" s="1"/>
  <c r="R15" i="1"/>
  <c r="J15" i="1"/>
  <c r="L15" i="1" s="1"/>
  <c r="M15" i="1" s="1"/>
  <c r="R14" i="1"/>
  <c r="F14" i="1"/>
  <c r="J14" i="1" s="1"/>
  <c r="L14" i="1" s="1"/>
  <c r="M14" i="1" s="1"/>
  <c r="R13" i="1"/>
  <c r="F13" i="1"/>
  <c r="J13" i="1" s="1"/>
  <c r="L13" i="1" s="1"/>
  <c r="M13" i="1" s="1"/>
  <c r="R12" i="1"/>
  <c r="F12" i="1"/>
  <c r="J12" i="1" s="1"/>
  <c r="L12" i="1" s="1"/>
  <c r="M12" i="1" s="1"/>
  <c r="R11" i="1"/>
  <c r="J11" i="1"/>
  <c r="L11" i="1" s="1"/>
  <c r="M11" i="1" s="1"/>
  <c r="R10" i="1"/>
  <c r="J10" i="1"/>
  <c r="L10" i="1" s="1"/>
  <c r="M10" i="1" s="1"/>
  <c r="R9" i="1"/>
  <c r="J9" i="1"/>
  <c r="L9" i="1" s="1"/>
  <c r="M9" i="1" s="1"/>
  <c r="R8" i="1"/>
  <c r="J8" i="1"/>
  <c r="L8" i="1" s="1"/>
  <c r="M8" i="1" s="1"/>
  <c r="R7" i="1"/>
  <c r="J7" i="1"/>
  <c r="L7" i="1" s="1"/>
  <c r="M7" i="1" s="1"/>
  <c r="R18" i="1"/>
  <c r="J6" i="1"/>
  <c r="L6" i="1" s="1"/>
  <c r="M6" i="1" s="1"/>
  <c r="J5" i="1"/>
  <c r="L5" i="1" s="1"/>
  <c r="M5" i="1" s="1"/>
  <c r="J4" i="1"/>
  <c r="L4" i="1" s="1"/>
  <c r="M4" i="1" s="1"/>
  <c r="J3" i="1"/>
  <c r="L3" i="1" s="1"/>
  <c r="M3" i="1" s="1"/>
  <c r="J2" i="1"/>
  <c r="L2" i="1" s="1"/>
  <c r="M2" i="1" s="1"/>
  <c r="F21" i="1" l="1"/>
  <c r="F22" i="1"/>
  <c r="F19" i="1"/>
  <c r="F25" i="1"/>
  <c r="F26" i="1"/>
  <c r="M25" i="1"/>
  <c r="M18" i="1"/>
  <c r="M26" i="1"/>
  <c r="R22" i="1"/>
  <c r="R31" i="1"/>
  <c r="M28" i="1"/>
  <c r="R30" i="1"/>
  <c r="R28" i="1"/>
  <c r="M30" i="1"/>
  <c r="R27" i="1"/>
  <c r="R29" i="1"/>
  <c r="M22" i="1"/>
  <c r="R23" i="1"/>
  <c r="F20" i="1"/>
  <c r="J20" i="1"/>
  <c r="M24" i="1"/>
  <c r="J23" i="1"/>
  <c r="R21" i="1"/>
  <c r="J24" i="1"/>
  <c r="M19" i="1"/>
  <c r="R26" i="1"/>
  <c r="M23" i="1"/>
  <c r="R19" i="1"/>
  <c r="M17" i="1"/>
  <c r="R24" i="1"/>
  <c r="F18" i="1"/>
</calcChain>
</file>

<file path=xl/sharedStrings.xml><?xml version="1.0" encoding="utf-8"?>
<sst xmlns="http://schemas.openxmlformats.org/spreadsheetml/2006/main" count="581" uniqueCount="162">
  <si>
    <t>Jaar</t>
  </si>
  <si>
    <t>Energiedrager</t>
  </si>
  <si>
    <t>Netbeheerkosten (eur/jaar)</t>
  </si>
  <si>
    <t>Vaste leveringskosten (eur/jaar)</t>
  </si>
  <si>
    <t>belastingvermindering</t>
  </si>
  <si>
    <t>Variabele leveringskosten</t>
  </si>
  <si>
    <t>Energiebelasting</t>
  </si>
  <si>
    <t>ODE</t>
  </si>
  <si>
    <t>Subtotaal</t>
  </si>
  <si>
    <t>BTW</t>
  </si>
  <si>
    <t>Totaal</t>
  </si>
  <si>
    <t>CO2-emissiefactor</t>
  </si>
  <si>
    <t>CO2-emissiefactor (kg/kWh)</t>
  </si>
  <si>
    <t>electricity</t>
  </si>
  <si>
    <t>Eur/kWh</t>
  </si>
  <si>
    <t>kg/kWh</t>
  </si>
  <si>
    <t>Cent accijns per liter brandstof</t>
  </si>
  <si>
    <t>Lijst Emissiefactoren</t>
  </si>
  <si>
    <t>kWh per m3 gas</t>
  </si>
  <si>
    <t>GJ per kWh</t>
  </si>
  <si>
    <t>natural gas</t>
  </si>
  <si>
    <t>Eur/m3</t>
  </si>
  <si>
    <t>kg/Nm3</t>
  </si>
  <si>
    <t>kWh per km</t>
  </si>
  <si>
    <t>green gas</t>
  </si>
  <si>
    <t>LT-warmte</t>
  </si>
  <si>
    <t>Eur/GJ</t>
  </si>
  <si>
    <t>kg/GJ</t>
  </si>
  <si>
    <t>MT-warmte</t>
  </si>
  <si>
    <t>Benzine autokilometer</t>
  </si>
  <si>
    <t>Eur/l</t>
  </si>
  <si>
    <t>kg/km</t>
  </si>
  <si>
    <t>Heat Installations household</t>
  </si>
  <si>
    <t>Type</t>
  </si>
  <si>
    <t>Fixed OPEX</t>
  </si>
  <si>
    <t>Unit (Fixed OPEX)</t>
  </si>
  <si>
    <t>Variable OPEX (EUR/kW/y</t>
  </si>
  <si>
    <t>CAPEX (EUR/kW)</t>
  </si>
  <si>
    <t>Unit</t>
  </si>
  <si>
    <t>Lifetime</t>
  </si>
  <si>
    <t>Heat pump</t>
  </si>
  <si>
    <t>Air-water</t>
  </si>
  <si>
    <t>EUR/kW/y</t>
  </si>
  <si>
    <t>EUR/kW</t>
  </si>
  <si>
    <t>Ground-water</t>
  </si>
  <si>
    <t>Hybrid</t>
  </si>
  <si>
    <t>Gas boiler</t>
  </si>
  <si>
    <t>Decentral</t>
  </si>
  <si>
    <t>Green gas boiler</t>
  </si>
  <si>
    <t>Electric boiler</t>
  </si>
  <si>
    <t>EUR per aansluiting</t>
  </si>
  <si>
    <t>HT-radiator</t>
  </si>
  <si>
    <t>EUR/m2</t>
  </si>
  <si>
    <t>LT-radiator</t>
  </si>
  <si>
    <t>Underfloor heating</t>
  </si>
  <si>
    <t>€/m</t>
  </si>
  <si>
    <t>€/kW</t>
  </si>
  <si>
    <t>€</t>
  </si>
  <si>
    <t>Induction cooking</t>
  </si>
  <si>
    <t>EUR/connection</t>
  </si>
  <si>
    <t>Source</t>
  </si>
  <si>
    <t>distribution grid</t>
  </si>
  <si>
    <t>LT</t>
  </si>
  <si>
    <t>MT</t>
  </si>
  <si>
    <t>Warmteoverdrachtstation</t>
  </si>
  <si>
    <t>Onderstation</t>
  </si>
  <si>
    <t>Vermogen per onderstation</t>
  </si>
  <si>
    <t>kw/OS</t>
  </si>
  <si>
    <t>Kosten verzamelen aansluitleidingen tot onderstation</t>
  </si>
  <si>
    <t>primary grid</t>
  </si>
  <si>
    <t>Grid costs</t>
  </si>
  <si>
    <t>TEO source (fixed)</t>
  </si>
  <si>
    <t>% of peak demand</t>
  </si>
  <si>
    <t>Primary heat source share (volume)</t>
  </si>
  <si>
    <t>Primary heat source share (capacity)</t>
  </si>
  <si>
    <t>Secondary heat source share (capacity)</t>
  </si>
  <si>
    <t>Secondary heat source share (volume)</t>
  </si>
  <si>
    <t>% of volume</t>
  </si>
  <si>
    <t>Inhouse costs</t>
  </si>
  <si>
    <t>€/connection</t>
  </si>
  <si>
    <t>Heat meter (Variable)</t>
  </si>
  <si>
    <t>Heat meter (Fixed)</t>
  </si>
  <si>
    <t>Heat delivery set</t>
  </si>
  <si>
    <t>Booster heat pump</t>
  </si>
  <si>
    <t>water-water heat pump label B</t>
  </si>
  <si>
    <t>water-water heat pump utility</t>
  </si>
  <si>
    <t>water-water heat pump label C/D/E</t>
  </si>
  <si>
    <t>Inhouse distribution costs</t>
  </si>
  <si>
    <t>Delivery system</t>
  </si>
  <si>
    <t>€/m2</t>
  </si>
  <si>
    <t>utility</t>
  </si>
  <si>
    <t>ground-bound</t>
  </si>
  <si>
    <t>high-rise</t>
  </si>
  <si>
    <t>residential</t>
  </si>
  <si>
    <t>Connection costs till delivery set</t>
  </si>
  <si>
    <t>ATES (fixed)</t>
  </si>
  <si>
    <t>ATES (variable)</t>
  </si>
  <si>
    <t>TEO source (variable)</t>
  </si>
  <si>
    <t>Heat loss</t>
  </si>
  <si>
    <t>GJ/connection</t>
  </si>
  <si>
    <t>Temperature</t>
  </si>
  <si>
    <t>Costs</t>
  </si>
  <si>
    <t>primary heat source (average)</t>
  </si>
  <si>
    <t>secondary heat source</t>
  </si>
  <si>
    <t>primary heat source annual costs</t>
  </si>
  <si>
    <t>% of investment costs</t>
  </si>
  <si>
    <t>secondary heat source annual costs</t>
  </si>
  <si>
    <t>all</t>
  </si>
  <si>
    <t>System lifetime</t>
  </si>
  <si>
    <t>years</t>
  </si>
  <si>
    <t>HT</t>
  </si>
  <si>
    <t>HT-warmte</t>
  </si>
  <si>
    <t>KEV 2022 CO2-emissiefactor integrale methode</t>
  </si>
  <si>
    <t>primary heat source (low)</t>
  </si>
  <si>
    <t>Natural gas boiler</t>
  </si>
  <si>
    <t xml:space="preserve">Source </t>
  </si>
  <si>
    <t>VestaMAIS</t>
  </si>
  <si>
    <t>https://www.pbl.nl/sites/default/files/downloads/pbl-2021-functioneel-ontwerp-vesta-mais-5.0-4583.pdf</t>
  </si>
  <si>
    <t>Url</t>
  </si>
  <si>
    <t>CE Delft</t>
  </si>
  <si>
    <t>https://ce.nl/wp-content/uploads/2022/02/CE_Delft_210264_Maatschappelijke_waarde_groengas_DEF.pdf</t>
  </si>
  <si>
    <t>PBL KEV 2022</t>
  </si>
  <si>
    <t>PBL KEV 2023</t>
  </si>
  <si>
    <t>PBL KEV 2024</t>
  </si>
  <si>
    <t>PBL KEV 2025</t>
  </si>
  <si>
    <t>PBL KEV 2026</t>
  </si>
  <si>
    <t>PBL KEV 2027</t>
  </si>
  <si>
    <t>PBL KEV 2028</t>
  </si>
  <si>
    <t>PBL KEV 2029</t>
  </si>
  <si>
    <t>PBL KEV 2030</t>
  </si>
  <si>
    <t>PBL KEV 2031</t>
  </si>
  <si>
    <t>https://www.pbl.nl/publicaties/klimaat-en-energieverkenning-2022</t>
  </si>
  <si>
    <t>https://www.pbl.nl/publicaties/klimaat-en-energieverkenning-2023</t>
  </si>
  <si>
    <t>https://www.pbl.nl/publicaties/klimaat-en-energieverkenning-2024</t>
  </si>
  <si>
    <t>https://www.pbl.nl/publicaties/klimaat-en-energieverkenning-2025</t>
  </si>
  <si>
    <t>https://www.pbl.nl/publicaties/klimaat-en-energieverkenning-2026</t>
  </si>
  <si>
    <t>https://www.pbl.nl/publicaties/klimaat-en-energieverkenning-2027</t>
  </si>
  <si>
    <t>https://www.pbl.nl/publicaties/klimaat-en-energieverkenning-2028</t>
  </si>
  <si>
    <t>https://www.pbl.nl/publicaties/klimaat-en-energieverkenning-2029</t>
  </si>
  <si>
    <t>https://www.pbl.nl/publicaties/klimaat-en-energieverkenning-2030</t>
  </si>
  <si>
    <t>https://www.pbl.nl/publicaties/klimaat-en-energieverkenning-2031</t>
  </si>
  <si>
    <t>https://www.pbl.nl/publicaties/klimaat-en-energieverkenning-2032</t>
  </si>
  <si>
    <t>https://www.pbl.nl/publicaties/klimaat-en-energieverkenning-2033</t>
  </si>
  <si>
    <t>https://www.pbl.nl/publicaties/klimaat-en-energieverkenning-2034</t>
  </si>
  <si>
    <t>https://www.pbl.nl/publicaties/klimaat-en-energieverkenning-2035</t>
  </si>
  <si>
    <t>https://www.pbl.nl/publicaties/klimaat-en-energieverkenning-2036</t>
  </si>
  <si>
    <t>https://www.pbl.nl/publicaties/klimaat-en-energieverkenning-2037</t>
  </si>
  <si>
    <t>https://www.pbl.nl/publicaties/klimaat-en-energieverkenning-2038</t>
  </si>
  <si>
    <t>https://www.pbl.nl/publicaties/klimaat-en-energieverkenning-2039</t>
  </si>
  <si>
    <t>https://www.pbl.nl/publicaties/klimaat-en-energieverkenning-2040</t>
  </si>
  <si>
    <t>https://www.pbl.nl/publicaties/klimaat-en-energieverkenning-2041</t>
  </si>
  <si>
    <t>PBL KEV 2032</t>
  </si>
  <si>
    <t>PBL KEV 2033</t>
  </si>
  <si>
    <t>PBL KEV 2034</t>
  </si>
  <si>
    <t>PBL KEV 2035</t>
  </si>
  <si>
    <t>PBL KEV 2036</t>
  </si>
  <si>
    <t>PBL KEV 2037</t>
  </si>
  <si>
    <t>PBL KEV 2038</t>
  </si>
  <si>
    <t>PBL KEV 2039</t>
  </si>
  <si>
    <t>PBL KEV 2040</t>
  </si>
  <si>
    <t>PBL KEV 2041</t>
  </si>
  <si>
    <t>https://www.co2emissiefactoren.nl/lijst-emissiefactoren/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</si>
</sst>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0" xfId="0" applyFont="1"/>
    <xf numFmtId="1" fontId="0" fillId="0" borderId="0" xfId="0" applyNumberFormat="1"/>
    <xf numFmtId="0" fontId="0" fillId="0" borderId="0" xfId="0" applyFont="1"/>
    <xf numFmtId="1" fontId="0" fillId="0" borderId="0" xfId="2" applyNumberFormat="1" applyFont="1"/>
    <xf numFmtId="2" fontId="0" fillId="0" borderId="0" xfId="2" applyNumberFormat="1" applyFont="1"/>
    <xf numFmtId="164" fontId="0" fillId="0" borderId="0" xfId="0" applyNumberFormat="1"/>
    <xf numFmtId="1" fontId="0" fillId="0" borderId="0" xfId="0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3083-9044-45A1-A680-74930665CF4B}">
  <dimension ref="A1:T45"/>
  <sheetViews>
    <sheetView workbookViewId="0">
      <selection activeCell="S12" sqref="S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60</v>
      </c>
      <c r="P1" t="s">
        <v>11</v>
      </c>
      <c r="R1" t="s">
        <v>12</v>
      </c>
    </row>
    <row r="2" spans="1:20" x14ac:dyDescent="0.25">
      <c r="A2">
        <v>2018</v>
      </c>
      <c r="B2" t="s">
        <v>13</v>
      </c>
      <c r="C2">
        <v>195</v>
      </c>
      <c r="D2">
        <v>45</v>
      </c>
      <c r="E2">
        <v>313</v>
      </c>
      <c r="F2">
        <v>0.06</v>
      </c>
      <c r="G2" t="s">
        <v>14</v>
      </c>
      <c r="H2" s="1">
        <v>0.11</v>
      </c>
      <c r="I2">
        <v>0.01</v>
      </c>
      <c r="J2" s="1">
        <f>SUM(F2:I2)</f>
        <v>0.18</v>
      </c>
      <c r="K2" s="2">
        <v>0.21</v>
      </c>
      <c r="L2" s="1">
        <f>J2*(1+K2)</f>
        <v>0.21779999999999999</v>
      </c>
      <c r="M2" s="1">
        <f>L2</f>
        <v>0.21779999999999999</v>
      </c>
      <c r="N2" s="1" t="s">
        <v>121</v>
      </c>
      <c r="O2" s="1" t="s">
        <v>131</v>
      </c>
      <c r="P2">
        <v>0.4</v>
      </c>
      <c r="Q2" t="s">
        <v>15</v>
      </c>
      <c r="R2" s="1">
        <f>P2</f>
        <v>0.4</v>
      </c>
      <c r="S2" t="s">
        <v>112</v>
      </c>
      <c r="T2" t="s">
        <v>131</v>
      </c>
    </row>
    <row r="3" spans="1:20" x14ac:dyDescent="0.25">
      <c r="A3">
        <v>2019</v>
      </c>
      <c r="B3" t="s">
        <v>13</v>
      </c>
      <c r="C3">
        <v>197</v>
      </c>
      <c r="D3">
        <v>55</v>
      </c>
      <c r="E3">
        <v>258</v>
      </c>
      <c r="F3">
        <v>7.0000000000000007E-2</v>
      </c>
      <c r="G3" t="s">
        <v>14</v>
      </c>
      <c r="H3" s="1">
        <v>0.1</v>
      </c>
      <c r="I3">
        <v>0.02</v>
      </c>
      <c r="J3" s="1">
        <f t="shared" ref="J3:J6" si="0">SUM(F3:I3)</f>
        <v>0.19</v>
      </c>
      <c r="K3" s="2">
        <v>0.21</v>
      </c>
      <c r="L3" s="1">
        <f t="shared" ref="L3:L6" si="1">J3*(1+K3)</f>
        <v>0.22989999999999999</v>
      </c>
      <c r="M3" s="1">
        <f t="shared" ref="M3:M6" si="2">L3</f>
        <v>0.22989999999999999</v>
      </c>
      <c r="N3" s="1" t="s">
        <v>122</v>
      </c>
      <c r="O3" s="1" t="s">
        <v>132</v>
      </c>
      <c r="P3">
        <v>0.35</v>
      </c>
      <c r="Q3" t="s">
        <v>15</v>
      </c>
      <c r="R3" s="1">
        <f t="shared" ref="R3:R6" si="3">P3</f>
        <v>0.35</v>
      </c>
      <c r="S3" t="s">
        <v>112</v>
      </c>
      <c r="T3" t="s">
        <v>132</v>
      </c>
    </row>
    <row r="4" spans="1:20" x14ac:dyDescent="0.25">
      <c r="A4">
        <v>2020</v>
      </c>
      <c r="B4" t="s">
        <v>13</v>
      </c>
      <c r="C4">
        <v>197</v>
      </c>
      <c r="D4">
        <v>55</v>
      </c>
      <c r="E4">
        <v>430</v>
      </c>
      <c r="F4">
        <v>0.06</v>
      </c>
      <c r="G4" t="s">
        <v>14</v>
      </c>
      <c r="H4" s="1">
        <v>0.1</v>
      </c>
      <c r="I4">
        <v>0.03</v>
      </c>
      <c r="J4" s="1">
        <f>SUM(F4:I4)</f>
        <v>0.19</v>
      </c>
      <c r="K4" s="2">
        <v>0.21</v>
      </c>
      <c r="L4" s="1">
        <f t="shared" si="1"/>
        <v>0.22989999999999999</v>
      </c>
      <c r="M4" s="1">
        <f t="shared" si="2"/>
        <v>0.22989999999999999</v>
      </c>
      <c r="N4" s="1" t="s">
        <v>123</v>
      </c>
      <c r="O4" s="1" t="s">
        <v>133</v>
      </c>
      <c r="P4">
        <v>0.28999999999999998</v>
      </c>
      <c r="Q4" t="s">
        <v>15</v>
      </c>
      <c r="R4" s="1">
        <f t="shared" si="3"/>
        <v>0.28999999999999998</v>
      </c>
      <c r="S4" t="s">
        <v>112</v>
      </c>
      <c r="T4" t="s">
        <v>133</v>
      </c>
    </row>
    <row r="5" spans="1:20" x14ac:dyDescent="0.25">
      <c r="A5">
        <v>2022</v>
      </c>
      <c r="B5" t="s">
        <v>13</v>
      </c>
      <c r="C5">
        <v>229</v>
      </c>
      <c r="D5">
        <v>64</v>
      </c>
      <c r="E5">
        <v>430</v>
      </c>
      <c r="F5">
        <v>0.64</v>
      </c>
      <c r="G5" t="s">
        <v>14</v>
      </c>
      <c r="H5" s="1">
        <v>3.6999999999999998E-2</v>
      </c>
      <c r="I5">
        <v>0.03</v>
      </c>
      <c r="J5" s="1">
        <f t="shared" si="0"/>
        <v>0.70700000000000007</v>
      </c>
      <c r="K5" s="2">
        <v>0.09</v>
      </c>
      <c r="L5" s="1">
        <f t="shared" si="1"/>
        <v>0.77063000000000015</v>
      </c>
      <c r="M5" s="1">
        <f t="shared" si="2"/>
        <v>0.77063000000000015</v>
      </c>
      <c r="N5" s="1" t="s">
        <v>124</v>
      </c>
      <c r="O5" s="1" t="s">
        <v>134</v>
      </c>
      <c r="P5">
        <v>0.25</v>
      </c>
      <c r="Q5" t="s">
        <v>15</v>
      </c>
      <c r="R5" s="1">
        <f t="shared" si="3"/>
        <v>0.25</v>
      </c>
      <c r="S5" t="s">
        <v>112</v>
      </c>
      <c r="T5" t="s">
        <v>134</v>
      </c>
    </row>
    <row r="6" spans="1:20" x14ac:dyDescent="0.25">
      <c r="A6">
        <v>2030</v>
      </c>
      <c r="B6" t="s">
        <v>13</v>
      </c>
      <c r="C6">
        <v>246</v>
      </c>
      <c r="D6">
        <v>55</v>
      </c>
      <c r="E6">
        <v>449</v>
      </c>
      <c r="F6">
        <v>0.08</v>
      </c>
      <c r="G6" t="s">
        <v>14</v>
      </c>
      <c r="H6" s="1">
        <v>7.0000000000000007E-2</v>
      </c>
      <c r="I6">
        <v>0.03</v>
      </c>
      <c r="J6" s="1">
        <f t="shared" si="0"/>
        <v>0.18000000000000002</v>
      </c>
      <c r="K6" s="2">
        <v>0.21</v>
      </c>
      <c r="L6" s="1">
        <f t="shared" si="1"/>
        <v>0.21780000000000002</v>
      </c>
      <c r="M6" s="1">
        <f t="shared" si="2"/>
        <v>0.21780000000000002</v>
      </c>
      <c r="N6" s="1" t="s">
        <v>125</v>
      </c>
      <c r="O6" s="1" t="s">
        <v>135</v>
      </c>
      <c r="P6">
        <v>7.0000000000000007E-2</v>
      </c>
      <c r="Q6" t="s">
        <v>15</v>
      </c>
      <c r="R6" s="1">
        <f t="shared" si="3"/>
        <v>7.0000000000000007E-2</v>
      </c>
      <c r="S6" t="s">
        <v>112</v>
      </c>
      <c r="T6" t="s">
        <v>135</v>
      </c>
    </row>
    <row r="7" spans="1:20" x14ac:dyDescent="0.25">
      <c r="A7">
        <v>2018</v>
      </c>
      <c r="B7" t="s">
        <v>20</v>
      </c>
      <c r="C7">
        <v>146</v>
      </c>
      <c r="D7">
        <v>46</v>
      </c>
      <c r="E7">
        <v>0</v>
      </c>
      <c r="F7" s="1">
        <v>0.28000000000000003</v>
      </c>
      <c r="G7" s="1" t="s">
        <v>21</v>
      </c>
      <c r="H7">
        <v>0.26</v>
      </c>
      <c r="I7" s="1">
        <v>2.8500000000000001E-2</v>
      </c>
      <c r="J7" s="1">
        <f t="shared" ref="J7:J16" si="4">SUM(F7:I7)</f>
        <v>0.56850000000000001</v>
      </c>
      <c r="K7" s="2">
        <v>0.21</v>
      </c>
      <c r="L7" s="1">
        <f>J7*(1+K7)</f>
        <v>0.68788499999999997</v>
      </c>
      <c r="M7" s="1">
        <f t="shared" ref="M7:M16" si="5">L7/$A$43</f>
        <v>7.0415088545398713E-2</v>
      </c>
      <c r="N7" s="1" t="s">
        <v>126</v>
      </c>
      <c r="O7" s="1" t="s">
        <v>136</v>
      </c>
      <c r="P7">
        <v>2.085</v>
      </c>
      <c r="Q7" t="s">
        <v>22</v>
      </c>
      <c r="R7" s="1">
        <f t="shared" ref="R7:R16" si="6">P7/$A$43</f>
        <v>0.21343023850957107</v>
      </c>
      <c r="S7" t="s">
        <v>17</v>
      </c>
      <c r="T7" t="s">
        <v>161</v>
      </c>
    </row>
    <row r="8" spans="1:20" x14ac:dyDescent="0.25">
      <c r="A8">
        <v>2019</v>
      </c>
      <c r="B8" t="s">
        <v>20</v>
      </c>
      <c r="C8">
        <v>147</v>
      </c>
      <c r="D8">
        <v>55</v>
      </c>
      <c r="E8">
        <v>0</v>
      </c>
      <c r="F8" s="1">
        <v>0.28999999999999998</v>
      </c>
      <c r="G8" s="1" t="s">
        <v>21</v>
      </c>
      <c r="H8">
        <v>0.28999999999999998</v>
      </c>
      <c r="I8" s="1">
        <v>5.2400000000000002E-2</v>
      </c>
      <c r="J8" s="1">
        <f t="shared" si="4"/>
        <v>0.63239999999999996</v>
      </c>
      <c r="K8" s="2">
        <v>0.21</v>
      </c>
      <c r="L8" s="1">
        <f t="shared" ref="L8:L16" si="7">J8*(1+K8)</f>
        <v>0.76520399999999988</v>
      </c>
      <c r="M8" s="1">
        <f t="shared" si="5"/>
        <v>7.832981881461766E-2</v>
      </c>
      <c r="N8" s="1" t="s">
        <v>127</v>
      </c>
      <c r="O8" s="1" t="s">
        <v>137</v>
      </c>
      <c r="P8">
        <v>2.085</v>
      </c>
      <c r="Q8" t="s">
        <v>22</v>
      </c>
      <c r="R8" s="1">
        <f t="shared" si="6"/>
        <v>0.21343023850957107</v>
      </c>
      <c r="S8" t="s">
        <v>17</v>
      </c>
      <c r="T8" t="s">
        <v>161</v>
      </c>
    </row>
    <row r="9" spans="1:20" x14ac:dyDescent="0.25">
      <c r="A9">
        <v>2020</v>
      </c>
      <c r="B9" t="s">
        <v>20</v>
      </c>
      <c r="C9">
        <v>151</v>
      </c>
      <c r="D9">
        <v>55</v>
      </c>
      <c r="E9">
        <v>0</v>
      </c>
      <c r="F9" s="1">
        <v>0.26</v>
      </c>
      <c r="G9" s="1" t="s">
        <v>21</v>
      </c>
      <c r="H9">
        <v>0.33</v>
      </c>
      <c r="I9" s="1">
        <v>7.7499999999999999E-2</v>
      </c>
      <c r="J9" s="1">
        <f t="shared" si="4"/>
        <v>0.66750000000000009</v>
      </c>
      <c r="K9" s="2">
        <v>0.21</v>
      </c>
      <c r="L9" s="1">
        <f t="shared" si="7"/>
        <v>0.80767500000000014</v>
      </c>
      <c r="M9" s="1">
        <f t="shared" si="5"/>
        <v>8.2677346708977389E-2</v>
      </c>
      <c r="N9" s="1" t="s">
        <v>128</v>
      </c>
      <c r="O9" s="1" t="s">
        <v>138</v>
      </c>
      <c r="P9">
        <v>2.085</v>
      </c>
      <c r="Q9" t="s">
        <v>22</v>
      </c>
      <c r="R9" s="1">
        <f t="shared" si="6"/>
        <v>0.21343023850957107</v>
      </c>
      <c r="S9" t="s">
        <v>17</v>
      </c>
      <c r="T9" t="s">
        <v>161</v>
      </c>
    </row>
    <row r="10" spans="1:20" x14ac:dyDescent="0.25">
      <c r="A10">
        <v>2022</v>
      </c>
      <c r="B10" t="s">
        <v>20</v>
      </c>
      <c r="C10">
        <v>151</v>
      </c>
      <c r="D10">
        <v>60</v>
      </c>
      <c r="E10">
        <v>0</v>
      </c>
      <c r="F10" s="1">
        <v>2</v>
      </c>
      <c r="G10" s="1" t="s">
        <v>21</v>
      </c>
      <c r="H10">
        <v>0.36</v>
      </c>
      <c r="I10" s="1">
        <v>8.6499999999999994E-2</v>
      </c>
      <c r="J10" s="1">
        <f t="shared" si="4"/>
        <v>2.4464999999999999</v>
      </c>
      <c r="K10" s="2">
        <v>0.21</v>
      </c>
      <c r="L10" s="1">
        <f t="shared" si="7"/>
        <v>2.9602649999999997</v>
      </c>
      <c r="M10" s="1">
        <f t="shared" si="5"/>
        <v>0.30302641007267883</v>
      </c>
      <c r="N10" s="1" t="s">
        <v>129</v>
      </c>
      <c r="O10" s="1" t="s">
        <v>139</v>
      </c>
      <c r="P10">
        <v>2.085</v>
      </c>
      <c r="Q10" t="s">
        <v>22</v>
      </c>
      <c r="R10" s="1">
        <f t="shared" si="6"/>
        <v>0.21343023850957107</v>
      </c>
      <c r="S10" t="s">
        <v>17</v>
      </c>
      <c r="T10" t="s">
        <v>161</v>
      </c>
    </row>
    <row r="11" spans="1:20" x14ac:dyDescent="0.25">
      <c r="A11">
        <v>2030</v>
      </c>
      <c r="B11" t="s">
        <v>20</v>
      </c>
      <c r="C11">
        <v>151</v>
      </c>
      <c r="D11">
        <v>55</v>
      </c>
      <c r="E11">
        <v>0</v>
      </c>
      <c r="F11" s="1">
        <v>0.33</v>
      </c>
      <c r="G11" s="1" t="s">
        <v>21</v>
      </c>
      <c r="H11">
        <v>0.39</v>
      </c>
      <c r="I11" s="1">
        <v>0.1</v>
      </c>
      <c r="J11" s="1">
        <f t="shared" si="4"/>
        <v>0.82</v>
      </c>
      <c r="K11" s="2">
        <v>0.21</v>
      </c>
      <c r="L11" s="1">
        <f t="shared" si="7"/>
        <v>0.99219999999999986</v>
      </c>
      <c r="M11" s="1">
        <f t="shared" si="5"/>
        <v>0.10156617872863137</v>
      </c>
      <c r="N11" s="1" t="s">
        <v>130</v>
      </c>
      <c r="O11" s="1" t="s">
        <v>140</v>
      </c>
      <c r="P11">
        <v>2.085</v>
      </c>
      <c r="Q11" t="s">
        <v>22</v>
      </c>
      <c r="R11" s="1">
        <f t="shared" si="6"/>
        <v>0.21343023850957107</v>
      </c>
      <c r="S11" t="s">
        <v>17</v>
      </c>
      <c r="T11" t="s">
        <v>161</v>
      </c>
    </row>
    <row r="12" spans="1:20" x14ac:dyDescent="0.25">
      <c r="A12">
        <v>2018</v>
      </c>
      <c r="B12" t="s">
        <v>24</v>
      </c>
      <c r="C12">
        <v>146</v>
      </c>
      <c r="D12">
        <v>46</v>
      </c>
      <c r="E12">
        <v>0</v>
      </c>
      <c r="F12" s="1">
        <f>1.54 * (1-K12)</f>
        <v>1.2166000000000001</v>
      </c>
      <c r="G12" s="1" t="s">
        <v>21</v>
      </c>
      <c r="H12">
        <v>0.26</v>
      </c>
      <c r="I12" s="1">
        <v>0</v>
      </c>
      <c r="J12" s="1">
        <f t="shared" si="4"/>
        <v>1.4766000000000001</v>
      </c>
      <c r="K12" s="2">
        <v>0.21</v>
      </c>
      <c r="L12" s="1">
        <f t="shared" si="7"/>
        <v>1.7866860000000002</v>
      </c>
      <c r="M12" s="1">
        <f t="shared" si="5"/>
        <v>0.18289343842767941</v>
      </c>
      <c r="N12" s="1" t="s">
        <v>119</v>
      </c>
      <c r="O12" s="1" t="s">
        <v>120</v>
      </c>
      <c r="P12">
        <v>0.72299999999999998</v>
      </c>
      <c r="Q12" t="s">
        <v>22</v>
      </c>
      <c r="R12" s="1">
        <f t="shared" si="6"/>
        <v>7.4009622274541914E-2</v>
      </c>
      <c r="S12" t="s">
        <v>17</v>
      </c>
      <c r="T12" t="s">
        <v>161</v>
      </c>
    </row>
    <row r="13" spans="1:20" x14ac:dyDescent="0.25">
      <c r="A13">
        <v>2019</v>
      </c>
      <c r="B13" t="s">
        <v>24</v>
      </c>
      <c r="C13">
        <v>147</v>
      </c>
      <c r="D13">
        <v>55</v>
      </c>
      <c r="E13">
        <v>0</v>
      </c>
      <c r="F13" s="1">
        <f>1.54 * (1-K13)</f>
        <v>1.2166000000000001</v>
      </c>
      <c r="G13" s="1" t="s">
        <v>21</v>
      </c>
      <c r="H13">
        <v>0.28999999999999998</v>
      </c>
      <c r="I13" s="1">
        <v>0</v>
      </c>
      <c r="J13" s="1">
        <f t="shared" si="4"/>
        <v>1.5066000000000002</v>
      </c>
      <c r="K13" s="2">
        <v>0.21</v>
      </c>
      <c r="L13" s="1">
        <f t="shared" si="7"/>
        <v>1.8229860000000002</v>
      </c>
      <c r="M13" s="1">
        <f t="shared" si="5"/>
        <v>0.18660927423482446</v>
      </c>
      <c r="N13" s="1" t="s">
        <v>119</v>
      </c>
      <c r="O13" s="1" t="s">
        <v>120</v>
      </c>
      <c r="P13">
        <v>0.72299999999999998</v>
      </c>
      <c r="Q13" t="s">
        <v>22</v>
      </c>
      <c r="R13" s="1">
        <f t="shared" si="6"/>
        <v>7.4009622274541914E-2</v>
      </c>
      <c r="S13" t="s">
        <v>17</v>
      </c>
      <c r="T13" t="s">
        <v>161</v>
      </c>
    </row>
    <row r="14" spans="1:20" x14ac:dyDescent="0.25">
      <c r="A14">
        <v>2020</v>
      </c>
      <c r="B14" t="s">
        <v>24</v>
      </c>
      <c r="C14">
        <v>151</v>
      </c>
      <c r="D14">
        <v>55</v>
      </c>
      <c r="E14">
        <v>0</v>
      </c>
      <c r="F14" s="1">
        <f>1.54 * (1-K14)</f>
        <v>1.2166000000000001</v>
      </c>
      <c r="G14" s="1" t="s">
        <v>21</v>
      </c>
      <c r="H14">
        <v>0.33</v>
      </c>
      <c r="I14" s="1">
        <v>0</v>
      </c>
      <c r="J14" s="1">
        <f t="shared" si="4"/>
        <v>1.5466000000000002</v>
      </c>
      <c r="K14" s="2">
        <v>0.21</v>
      </c>
      <c r="L14" s="1">
        <f t="shared" si="7"/>
        <v>1.8713860000000002</v>
      </c>
      <c r="M14" s="1">
        <f t="shared" si="5"/>
        <v>0.19156372197768454</v>
      </c>
      <c r="N14" s="1" t="s">
        <v>119</v>
      </c>
      <c r="O14" s="1" t="s">
        <v>120</v>
      </c>
      <c r="P14">
        <v>0.72299999999999998</v>
      </c>
      <c r="Q14" t="s">
        <v>22</v>
      </c>
      <c r="R14" s="1">
        <f t="shared" si="6"/>
        <v>7.4009622274541914E-2</v>
      </c>
      <c r="S14" t="s">
        <v>17</v>
      </c>
      <c r="T14" t="s">
        <v>161</v>
      </c>
    </row>
    <row r="15" spans="1:20" x14ac:dyDescent="0.25">
      <c r="A15">
        <v>2022</v>
      </c>
      <c r="B15" t="s">
        <v>24</v>
      </c>
      <c r="C15">
        <v>168</v>
      </c>
      <c r="D15">
        <v>60</v>
      </c>
      <c r="E15">
        <v>0</v>
      </c>
      <c r="F15" s="1">
        <v>2</v>
      </c>
      <c r="G15" s="1" t="s">
        <v>21</v>
      </c>
      <c r="H15">
        <v>0.33</v>
      </c>
      <c r="I15" s="1">
        <v>0</v>
      </c>
      <c r="J15" s="1">
        <f t="shared" si="4"/>
        <v>2.33</v>
      </c>
      <c r="K15" s="2">
        <v>0.21</v>
      </c>
      <c r="L15" s="1">
        <f t="shared" si="7"/>
        <v>2.8193000000000001</v>
      </c>
      <c r="M15" s="1">
        <f t="shared" si="5"/>
        <v>0.28859658102159896</v>
      </c>
      <c r="N15" s="1" t="s">
        <v>119</v>
      </c>
      <c r="O15" s="1" t="s">
        <v>120</v>
      </c>
      <c r="P15">
        <v>0.72299999999999998</v>
      </c>
      <c r="Q15" t="s">
        <v>22</v>
      </c>
      <c r="R15" s="1">
        <f t="shared" si="6"/>
        <v>7.4009622274541914E-2</v>
      </c>
      <c r="S15" t="s">
        <v>17</v>
      </c>
      <c r="T15" t="s">
        <v>161</v>
      </c>
    </row>
    <row r="16" spans="1:20" x14ac:dyDescent="0.25">
      <c r="A16">
        <v>2030</v>
      </c>
      <c r="B16" t="s">
        <v>24</v>
      </c>
      <c r="C16">
        <v>151</v>
      </c>
      <c r="D16">
        <v>55</v>
      </c>
      <c r="E16">
        <v>0</v>
      </c>
      <c r="F16" s="1">
        <f>65*0.0097694444</f>
        <v>0.63501388600000008</v>
      </c>
      <c r="G16" s="1" t="s">
        <v>21</v>
      </c>
      <c r="H16">
        <v>0.39</v>
      </c>
      <c r="I16" s="1">
        <v>0</v>
      </c>
      <c r="J16" s="1">
        <f t="shared" si="4"/>
        <v>1.025013886</v>
      </c>
      <c r="K16" s="2">
        <v>0.21</v>
      </c>
      <c r="L16" s="1">
        <f t="shared" si="7"/>
        <v>1.2402668020599998</v>
      </c>
      <c r="M16" s="1">
        <f t="shared" si="5"/>
        <v>0.12695944334732315</v>
      </c>
      <c r="N16" s="1" t="s">
        <v>119</v>
      </c>
      <c r="O16" s="1" t="s">
        <v>120</v>
      </c>
      <c r="P16">
        <v>0.72299999999999998</v>
      </c>
      <c r="Q16" t="s">
        <v>22</v>
      </c>
      <c r="R16" s="1">
        <f t="shared" si="6"/>
        <v>7.4009622274541914E-2</v>
      </c>
      <c r="S16" t="s">
        <v>17</v>
      </c>
      <c r="T16" t="s">
        <v>161</v>
      </c>
    </row>
    <row r="17" spans="1:20" x14ac:dyDescent="0.25">
      <c r="A17">
        <v>2018</v>
      </c>
      <c r="B17" t="s">
        <v>25</v>
      </c>
      <c r="C17">
        <v>267.92</v>
      </c>
      <c r="D17">
        <v>0</v>
      </c>
      <c r="E17">
        <v>0</v>
      </c>
      <c r="F17" s="1">
        <f>L17*(1-K17)</f>
        <v>42.620500000000007</v>
      </c>
      <c r="G17" s="1" t="s">
        <v>26</v>
      </c>
      <c r="H17">
        <v>0</v>
      </c>
      <c r="I17" s="1">
        <v>0</v>
      </c>
      <c r="J17" s="1">
        <f t="shared" ref="J17:J26" si="8">L17*(1-K17)</f>
        <v>42.620500000000007</v>
      </c>
      <c r="K17" s="2">
        <v>0.21</v>
      </c>
      <c r="L17" s="1">
        <f>53.95</f>
        <v>53.95</v>
      </c>
      <c r="M17" s="1">
        <f t="shared" ref="M17:M31" si="9">L17*$A$44</f>
        <v>0.19422</v>
      </c>
      <c r="N17" s="1" t="s">
        <v>121</v>
      </c>
      <c r="O17" s="1" t="s">
        <v>131</v>
      </c>
      <c r="P17">
        <v>8.8000000000000007</v>
      </c>
      <c r="Q17" t="s">
        <v>27</v>
      </c>
      <c r="R17" s="1">
        <f t="shared" ref="R17:R31" si="10">P17*$A$44</f>
        <v>3.168E-2</v>
      </c>
      <c r="S17" t="s">
        <v>17</v>
      </c>
      <c r="T17" t="s">
        <v>161</v>
      </c>
    </row>
    <row r="18" spans="1:20" x14ac:dyDescent="0.25">
      <c r="A18">
        <v>2019</v>
      </c>
      <c r="B18" t="s">
        <v>25</v>
      </c>
      <c r="C18">
        <v>267.92</v>
      </c>
      <c r="D18">
        <v>0</v>
      </c>
      <c r="E18">
        <v>0</v>
      </c>
      <c r="F18" s="1">
        <f t="shared" ref="F18:F26" si="11">L18*(1-K18)</f>
        <v>42.620500000000007</v>
      </c>
      <c r="G18" s="1" t="s">
        <v>26</v>
      </c>
      <c r="H18">
        <v>0</v>
      </c>
      <c r="I18" s="1">
        <v>0</v>
      </c>
      <c r="J18" s="1">
        <f t="shared" si="8"/>
        <v>42.620500000000007</v>
      </c>
      <c r="K18" s="2">
        <v>0.21</v>
      </c>
      <c r="L18" s="1">
        <f t="shared" ref="L18:L31" si="12">53.95</f>
        <v>53.95</v>
      </c>
      <c r="M18" s="1">
        <f t="shared" si="9"/>
        <v>0.19422</v>
      </c>
      <c r="N18" s="1" t="s">
        <v>122</v>
      </c>
      <c r="O18" s="1" t="s">
        <v>132</v>
      </c>
      <c r="P18">
        <v>8.8000000000000007</v>
      </c>
      <c r="Q18" t="s">
        <v>27</v>
      </c>
      <c r="R18" s="1">
        <f t="shared" si="10"/>
        <v>3.168E-2</v>
      </c>
      <c r="S18" t="s">
        <v>17</v>
      </c>
      <c r="T18" t="s">
        <v>161</v>
      </c>
    </row>
    <row r="19" spans="1:20" x14ac:dyDescent="0.25">
      <c r="A19">
        <v>2020</v>
      </c>
      <c r="B19" t="s">
        <v>25</v>
      </c>
      <c r="C19">
        <v>267.92</v>
      </c>
      <c r="D19">
        <v>0</v>
      </c>
      <c r="E19">
        <v>0</v>
      </c>
      <c r="F19" s="1">
        <f t="shared" si="11"/>
        <v>42.620500000000007</v>
      </c>
      <c r="G19" s="1" t="s">
        <v>26</v>
      </c>
      <c r="H19">
        <v>0</v>
      </c>
      <c r="I19" s="1">
        <v>0</v>
      </c>
      <c r="J19" s="1">
        <f t="shared" si="8"/>
        <v>42.620500000000007</v>
      </c>
      <c r="K19" s="2">
        <v>0.21</v>
      </c>
      <c r="L19" s="1">
        <f t="shared" si="12"/>
        <v>53.95</v>
      </c>
      <c r="M19" s="1">
        <f t="shared" si="9"/>
        <v>0.19422</v>
      </c>
      <c r="N19" s="1" t="s">
        <v>123</v>
      </c>
      <c r="O19" s="1" t="s">
        <v>133</v>
      </c>
      <c r="P19">
        <v>8.8000000000000007</v>
      </c>
      <c r="Q19" t="s">
        <v>27</v>
      </c>
      <c r="R19" s="1">
        <f t="shared" si="10"/>
        <v>3.168E-2</v>
      </c>
      <c r="S19" t="s">
        <v>17</v>
      </c>
      <c r="T19" t="s">
        <v>161</v>
      </c>
    </row>
    <row r="20" spans="1:20" x14ac:dyDescent="0.25">
      <c r="A20">
        <v>2022</v>
      </c>
      <c r="B20" t="s">
        <v>25</v>
      </c>
      <c r="C20">
        <v>267.92</v>
      </c>
      <c r="D20">
        <v>0</v>
      </c>
      <c r="E20">
        <v>0</v>
      </c>
      <c r="F20" s="1">
        <f t="shared" si="11"/>
        <v>42.620500000000007</v>
      </c>
      <c r="G20" s="1" t="s">
        <v>26</v>
      </c>
      <c r="H20">
        <v>0</v>
      </c>
      <c r="I20" s="1">
        <v>0</v>
      </c>
      <c r="J20" s="1">
        <f t="shared" si="8"/>
        <v>42.620500000000007</v>
      </c>
      <c r="K20" s="2">
        <v>0.21</v>
      </c>
      <c r="L20" s="1">
        <f t="shared" si="12"/>
        <v>53.95</v>
      </c>
      <c r="M20" s="1">
        <f t="shared" si="9"/>
        <v>0.19422</v>
      </c>
      <c r="N20" s="1" t="s">
        <v>124</v>
      </c>
      <c r="O20" s="1" t="s">
        <v>134</v>
      </c>
      <c r="P20">
        <v>8.8000000000000007</v>
      </c>
      <c r="Q20" t="s">
        <v>27</v>
      </c>
      <c r="R20" s="1">
        <f t="shared" si="10"/>
        <v>3.168E-2</v>
      </c>
      <c r="S20" t="s">
        <v>17</v>
      </c>
      <c r="T20" t="s">
        <v>161</v>
      </c>
    </row>
    <row r="21" spans="1:20" x14ac:dyDescent="0.25">
      <c r="A21">
        <v>2030</v>
      </c>
      <c r="B21" t="s">
        <v>25</v>
      </c>
      <c r="C21">
        <v>267.92</v>
      </c>
      <c r="D21">
        <v>0</v>
      </c>
      <c r="E21">
        <v>0</v>
      </c>
      <c r="F21" s="1">
        <f t="shared" si="11"/>
        <v>42.620500000000007</v>
      </c>
      <c r="G21" s="1" t="s">
        <v>26</v>
      </c>
      <c r="H21">
        <v>0</v>
      </c>
      <c r="I21" s="1">
        <v>0</v>
      </c>
      <c r="J21" s="1">
        <f t="shared" si="8"/>
        <v>42.620500000000007</v>
      </c>
      <c r="K21" s="2">
        <v>0.21</v>
      </c>
      <c r="L21" s="1">
        <f t="shared" si="12"/>
        <v>53.95</v>
      </c>
      <c r="M21" s="1">
        <f t="shared" si="9"/>
        <v>0.19422</v>
      </c>
      <c r="N21" s="1" t="s">
        <v>125</v>
      </c>
      <c r="O21" s="1" t="s">
        <v>135</v>
      </c>
      <c r="P21">
        <v>8.8000000000000007</v>
      </c>
      <c r="Q21" t="s">
        <v>27</v>
      </c>
      <c r="R21" s="1">
        <f t="shared" si="10"/>
        <v>3.168E-2</v>
      </c>
      <c r="S21" t="s">
        <v>17</v>
      </c>
      <c r="T21" t="s">
        <v>161</v>
      </c>
    </row>
    <row r="22" spans="1:20" x14ac:dyDescent="0.25">
      <c r="A22">
        <v>2018</v>
      </c>
      <c r="B22" t="s">
        <v>28</v>
      </c>
      <c r="C22">
        <v>267.92</v>
      </c>
      <c r="D22">
        <v>0</v>
      </c>
      <c r="E22">
        <v>0</v>
      </c>
      <c r="F22" s="1">
        <f t="shared" si="11"/>
        <v>42.620500000000007</v>
      </c>
      <c r="G22" s="1" t="s">
        <v>26</v>
      </c>
      <c r="H22">
        <v>0</v>
      </c>
      <c r="I22" s="1">
        <v>0</v>
      </c>
      <c r="J22" s="1">
        <f t="shared" si="8"/>
        <v>42.620500000000007</v>
      </c>
      <c r="K22" s="2">
        <v>0.21</v>
      </c>
      <c r="L22" s="1">
        <f>53.95</f>
        <v>53.95</v>
      </c>
      <c r="M22" s="1">
        <f t="shared" si="9"/>
        <v>0.19422</v>
      </c>
      <c r="N22" s="1" t="s">
        <v>126</v>
      </c>
      <c r="O22" s="1" t="s">
        <v>136</v>
      </c>
      <c r="P22">
        <v>17.82</v>
      </c>
      <c r="Q22" t="s">
        <v>27</v>
      </c>
      <c r="R22" s="1">
        <f t="shared" si="10"/>
        <v>6.4152000000000001E-2</v>
      </c>
      <c r="S22" t="s">
        <v>17</v>
      </c>
      <c r="T22" t="s">
        <v>161</v>
      </c>
    </row>
    <row r="23" spans="1:20" x14ac:dyDescent="0.25">
      <c r="A23">
        <v>2019</v>
      </c>
      <c r="B23" t="s">
        <v>28</v>
      </c>
      <c r="C23">
        <v>267.92</v>
      </c>
      <c r="D23">
        <v>0</v>
      </c>
      <c r="E23">
        <v>0</v>
      </c>
      <c r="F23" s="1">
        <f t="shared" si="11"/>
        <v>42.620500000000007</v>
      </c>
      <c r="G23" s="1" t="s">
        <v>26</v>
      </c>
      <c r="H23">
        <v>0</v>
      </c>
      <c r="I23" s="1">
        <v>0</v>
      </c>
      <c r="J23" s="1">
        <f t="shared" si="8"/>
        <v>42.620500000000007</v>
      </c>
      <c r="K23" s="2">
        <v>0.21</v>
      </c>
      <c r="L23" s="1">
        <f t="shared" si="12"/>
        <v>53.95</v>
      </c>
      <c r="M23" s="1">
        <f t="shared" si="9"/>
        <v>0.19422</v>
      </c>
      <c r="N23" s="1" t="s">
        <v>127</v>
      </c>
      <c r="O23" s="1" t="s">
        <v>137</v>
      </c>
      <c r="P23">
        <v>17.82</v>
      </c>
      <c r="Q23" t="s">
        <v>27</v>
      </c>
      <c r="R23" s="1">
        <f t="shared" si="10"/>
        <v>6.4152000000000001E-2</v>
      </c>
      <c r="S23" t="s">
        <v>17</v>
      </c>
      <c r="T23" t="s">
        <v>161</v>
      </c>
    </row>
    <row r="24" spans="1:20" x14ac:dyDescent="0.25">
      <c r="A24">
        <v>2020</v>
      </c>
      <c r="B24" t="s">
        <v>28</v>
      </c>
      <c r="C24">
        <v>267.92</v>
      </c>
      <c r="D24">
        <v>0</v>
      </c>
      <c r="E24">
        <v>0</v>
      </c>
      <c r="F24" s="1">
        <f t="shared" si="11"/>
        <v>42.620500000000007</v>
      </c>
      <c r="G24" s="1" t="s">
        <v>26</v>
      </c>
      <c r="H24">
        <v>0</v>
      </c>
      <c r="I24" s="1">
        <v>0</v>
      </c>
      <c r="J24" s="1">
        <f t="shared" si="8"/>
        <v>42.620500000000007</v>
      </c>
      <c r="K24" s="2">
        <v>0.21</v>
      </c>
      <c r="L24" s="1">
        <f t="shared" si="12"/>
        <v>53.95</v>
      </c>
      <c r="M24" s="1">
        <f t="shared" si="9"/>
        <v>0.19422</v>
      </c>
      <c r="N24" s="1" t="s">
        <v>128</v>
      </c>
      <c r="O24" s="1" t="s">
        <v>138</v>
      </c>
      <c r="P24">
        <v>17.82</v>
      </c>
      <c r="Q24" t="s">
        <v>27</v>
      </c>
      <c r="R24" s="1">
        <f t="shared" si="10"/>
        <v>6.4152000000000001E-2</v>
      </c>
      <c r="S24" t="s">
        <v>17</v>
      </c>
      <c r="T24" t="s">
        <v>161</v>
      </c>
    </row>
    <row r="25" spans="1:20" x14ac:dyDescent="0.25">
      <c r="A25">
        <v>2022</v>
      </c>
      <c r="B25" t="s">
        <v>28</v>
      </c>
      <c r="C25">
        <v>267.92</v>
      </c>
      <c r="D25">
        <v>0</v>
      </c>
      <c r="E25">
        <v>0</v>
      </c>
      <c r="F25" s="1">
        <f t="shared" si="11"/>
        <v>42.620500000000007</v>
      </c>
      <c r="G25" s="1" t="s">
        <v>26</v>
      </c>
      <c r="H25">
        <v>0</v>
      </c>
      <c r="I25" s="1">
        <v>0</v>
      </c>
      <c r="J25" s="1">
        <f t="shared" si="8"/>
        <v>42.620500000000007</v>
      </c>
      <c r="K25" s="2">
        <v>0.21</v>
      </c>
      <c r="L25" s="1">
        <f t="shared" si="12"/>
        <v>53.95</v>
      </c>
      <c r="M25" s="1">
        <f t="shared" si="9"/>
        <v>0.19422</v>
      </c>
      <c r="N25" s="1" t="s">
        <v>129</v>
      </c>
      <c r="O25" s="1" t="s">
        <v>139</v>
      </c>
      <c r="P25">
        <v>17.82</v>
      </c>
      <c r="Q25" t="s">
        <v>27</v>
      </c>
      <c r="R25" s="1">
        <f t="shared" si="10"/>
        <v>6.4152000000000001E-2</v>
      </c>
      <c r="S25" t="s">
        <v>17</v>
      </c>
      <c r="T25" t="s">
        <v>161</v>
      </c>
    </row>
    <row r="26" spans="1:20" x14ac:dyDescent="0.25">
      <c r="A26">
        <v>2030</v>
      </c>
      <c r="B26" t="s">
        <v>28</v>
      </c>
      <c r="C26">
        <v>267.92</v>
      </c>
      <c r="D26">
        <v>0</v>
      </c>
      <c r="E26">
        <v>0</v>
      </c>
      <c r="F26" s="1">
        <f t="shared" si="11"/>
        <v>42.620500000000007</v>
      </c>
      <c r="G26" s="1" t="s">
        <v>26</v>
      </c>
      <c r="H26">
        <v>0</v>
      </c>
      <c r="I26" s="1">
        <v>0</v>
      </c>
      <c r="J26" s="1">
        <f t="shared" si="8"/>
        <v>42.620500000000007</v>
      </c>
      <c r="K26" s="2">
        <v>0.21</v>
      </c>
      <c r="L26" s="1">
        <f t="shared" si="12"/>
        <v>53.95</v>
      </c>
      <c r="M26" s="1">
        <f t="shared" si="9"/>
        <v>0.19422</v>
      </c>
      <c r="N26" s="1" t="s">
        <v>130</v>
      </c>
      <c r="O26" s="1" t="s">
        <v>140</v>
      </c>
      <c r="P26">
        <v>17.82</v>
      </c>
      <c r="Q26" t="s">
        <v>27</v>
      </c>
      <c r="R26" s="1">
        <f t="shared" si="10"/>
        <v>6.4152000000000001E-2</v>
      </c>
      <c r="S26" t="s">
        <v>17</v>
      </c>
      <c r="T26" t="s">
        <v>161</v>
      </c>
    </row>
    <row r="27" spans="1:20" x14ac:dyDescent="0.25">
      <c r="A27">
        <v>2018</v>
      </c>
      <c r="B27" t="s">
        <v>111</v>
      </c>
      <c r="C27">
        <v>267.92</v>
      </c>
      <c r="D27">
        <v>0</v>
      </c>
      <c r="E27">
        <v>0</v>
      </c>
      <c r="F27" s="1">
        <f t="shared" ref="F27:F31" si="13">L27*(1-K27)</f>
        <v>42.620500000000007</v>
      </c>
      <c r="G27" s="1" t="s">
        <v>26</v>
      </c>
      <c r="H27">
        <v>0</v>
      </c>
      <c r="I27" s="1">
        <v>0</v>
      </c>
      <c r="J27" s="1">
        <f t="shared" ref="J27:J31" si="14">L27*(1-K27)</f>
        <v>42.620500000000007</v>
      </c>
      <c r="K27" s="2">
        <v>0.21</v>
      </c>
      <c r="L27" s="1">
        <f>53.95</f>
        <v>53.95</v>
      </c>
      <c r="M27" s="1">
        <f t="shared" si="9"/>
        <v>0.19422</v>
      </c>
      <c r="N27" s="1" t="s">
        <v>151</v>
      </c>
      <c r="O27" s="1" t="s">
        <v>141</v>
      </c>
      <c r="P27">
        <v>26.84</v>
      </c>
      <c r="Q27" t="s">
        <v>27</v>
      </c>
      <c r="R27" s="1">
        <f t="shared" si="10"/>
        <v>9.6624000000000002E-2</v>
      </c>
      <c r="S27" t="s">
        <v>17</v>
      </c>
      <c r="T27" t="s">
        <v>161</v>
      </c>
    </row>
    <row r="28" spans="1:20" x14ac:dyDescent="0.25">
      <c r="A28">
        <v>2019</v>
      </c>
      <c r="B28" t="s">
        <v>111</v>
      </c>
      <c r="C28">
        <v>267.92</v>
      </c>
      <c r="D28">
        <v>0</v>
      </c>
      <c r="E28">
        <v>0</v>
      </c>
      <c r="F28" s="1">
        <f t="shared" si="13"/>
        <v>42.620500000000007</v>
      </c>
      <c r="G28" s="1" t="s">
        <v>26</v>
      </c>
      <c r="H28">
        <v>0</v>
      </c>
      <c r="I28" s="1">
        <v>0</v>
      </c>
      <c r="J28" s="1">
        <f t="shared" si="14"/>
        <v>42.620500000000007</v>
      </c>
      <c r="K28" s="2">
        <v>0.21</v>
      </c>
      <c r="L28" s="1">
        <f t="shared" si="12"/>
        <v>53.95</v>
      </c>
      <c r="M28" s="1">
        <f t="shared" si="9"/>
        <v>0.19422</v>
      </c>
      <c r="N28" s="1" t="s">
        <v>152</v>
      </c>
      <c r="O28" s="1" t="s">
        <v>142</v>
      </c>
      <c r="P28">
        <v>26.84</v>
      </c>
      <c r="Q28" t="s">
        <v>27</v>
      </c>
      <c r="R28" s="1">
        <f t="shared" si="10"/>
        <v>9.6624000000000002E-2</v>
      </c>
      <c r="S28" t="s">
        <v>17</v>
      </c>
      <c r="T28" t="s">
        <v>161</v>
      </c>
    </row>
    <row r="29" spans="1:20" x14ac:dyDescent="0.25">
      <c r="A29">
        <v>2020</v>
      </c>
      <c r="B29" t="s">
        <v>111</v>
      </c>
      <c r="C29">
        <v>267.92</v>
      </c>
      <c r="D29">
        <v>0</v>
      </c>
      <c r="E29">
        <v>0</v>
      </c>
      <c r="F29" s="1">
        <f t="shared" si="13"/>
        <v>42.620500000000007</v>
      </c>
      <c r="G29" s="1" t="s">
        <v>26</v>
      </c>
      <c r="H29">
        <v>0</v>
      </c>
      <c r="I29" s="1">
        <v>0</v>
      </c>
      <c r="J29" s="1">
        <f t="shared" si="14"/>
        <v>42.620500000000007</v>
      </c>
      <c r="K29" s="2">
        <v>0.21</v>
      </c>
      <c r="L29" s="1">
        <f t="shared" si="12"/>
        <v>53.95</v>
      </c>
      <c r="M29" s="1">
        <f t="shared" si="9"/>
        <v>0.19422</v>
      </c>
      <c r="N29" s="1" t="s">
        <v>153</v>
      </c>
      <c r="O29" s="1" t="s">
        <v>143</v>
      </c>
      <c r="P29">
        <v>26.84</v>
      </c>
      <c r="Q29" t="s">
        <v>27</v>
      </c>
      <c r="R29" s="1">
        <f t="shared" si="10"/>
        <v>9.6624000000000002E-2</v>
      </c>
      <c r="S29" t="s">
        <v>17</v>
      </c>
      <c r="T29" t="s">
        <v>161</v>
      </c>
    </row>
    <row r="30" spans="1:20" x14ac:dyDescent="0.25">
      <c r="A30">
        <v>2022</v>
      </c>
      <c r="B30" t="s">
        <v>111</v>
      </c>
      <c r="C30">
        <v>267.92</v>
      </c>
      <c r="D30">
        <v>0</v>
      </c>
      <c r="E30">
        <v>0</v>
      </c>
      <c r="F30" s="1">
        <f t="shared" si="13"/>
        <v>42.620500000000007</v>
      </c>
      <c r="G30" s="1" t="s">
        <v>26</v>
      </c>
      <c r="H30">
        <v>0</v>
      </c>
      <c r="I30" s="1">
        <v>0</v>
      </c>
      <c r="J30" s="1">
        <f t="shared" si="14"/>
        <v>42.620500000000007</v>
      </c>
      <c r="K30" s="2">
        <v>0.21</v>
      </c>
      <c r="L30" s="1">
        <f t="shared" si="12"/>
        <v>53.95</v>
      </c>
      <c r="M30" s="1">
        <f t="shared" si="9"/>
        <v>0.19422</v>
      </c>
      <c r="N30" s="1" t="s">
        <v>154</v>
      </c>
      <c r="O30" s="1" t="s">
        <v>144</v>
      </c>
      <c r="P30">
        <v>26.84</v>
      </c>
      <c r="Q30" t="s">
        <v>27</v>
      </c>
      <c r="R30" s="1">
        <f t="shared" si="10"/>
        <v>9.6624000000000002E-2</v>
      </c>
      <c r="S30" t="s">
        <v>17</v>
      </c>
      <c r="T30" t="s">
        <v>161</v>
      </c>
    </row>
    <row r="31" spans="1:20" x14ac:dyDescent="0.25">
      <c r="A31">
        <v>2030</v>
      </c>
      <c r="B31" t="s">
        <v>111</v>
      </c>
      <c r="C31">
        <v>267.92</v>
      </c>
      <c r="D31">
        <v>0</v>
      </c>
      <c r="E31">
        <v>0</v>
      </c>
      <c r="F31" s="1">
        <f t="shared" si="13"/>
        <v>42.620500000000007</v>
      </c>
      <c r="G31" s="1" t="s">
        <v>26</v>
      </c>
      <c r="H31">
        <v>0</v>
      </c>
      <c r="I31" s="1">
        <v>0</v>
      </c>
      <c r="J31" s="1">
        <f t="shared" si="14"/>
        <v>42.620500000000007</v>
      </c>
      <c r="K31" s="2">
        <v>0.21</v>
      </c>
      <c r="L31" s="1">
        <f t="shared" si="12"/>
        <v>53.95</v>
      </c>
      <c r="M31" s="1">
        <f t="shared" si="9"/>
        <v>0.19422</v>
      </c>
      <c r="N31" s="1" t="s">
        <v>155</v>
      </c>
      <c r="O31" s="1" t="s">
        <v>145</v>
      </c>
      <c r="P31">
        <v>26.84</v>
      </c>
      <c r="Q31" t="s">
        <v>27</v>
      </c>
      <c r="R31" s="1">
        <f t="shared" si="10"/>
        <v>9.6624000000000002E-2</v>
      </c>
      <c r="S31" t="s">
        <v>17</v>
      </c>
      <c r="T31" t="s">
        <v>161</v>
      </c>
    </row>
    <row r="32" spans="1:20" x14ac:dyDescent="0.25">
      <c r="A32">
        <v>2018</v>
      </c>
      <c r="B32" t="s">
        <v>29</v>
      </c>
      <c r="D32">
        <v>0</v>
      </c>
      <c r="E32">
        <v>0</v>
      </c>
      <c r="G32" t="s">
        <v>30</v>
      </c>
      <c r="H32">
        <v>0</v>
      </c>
      <c r="L32">
        <v>1.6180000000000001</v>
      </c>
      <c r="N32" s="1" t="s">
        <v>156</v>
      </c>
      <c r="O32" s="1" t="s">
        <v>146</v>
      </c>
      <c r="P32">
        <v>4.7E-2</v>
      </c>
      <c r="Q32" t="s">
        <v>31</v>
      </c>
      <c r="R32" s="1">
        <f>P32/$A$45</f>
        <v>0.23499999999999999</v>
      </c>
      <c r="S32" t="s">
        <v>17</v>
      </c>
      <c r="T32" t="s">
        <v>161</v>
      </c>
    </row>
    <row r="33" spans="1:20" x14ac:dyDescent="0.25">
      <c r="A33">
        <v>2019</v>
      </c>
      <c r="B33" t="s">
        <v>29</v>
      </c>
      <c r="D33">
        <v>0</v>
      </c>
      <c r="E33">
        <v>0</v>
      </c>
      <c r="G33" t="s">
        <v>30</v>
      </c>
      <c r="L33">
        <v>1.647</v>
      </c>
      <c r="N33" s="1" t="s">
        <v>157</v>
      </c>
      <c r="O33" s="1" t="s">
        <v>147</v>
      </c>
      <c r="P33">
        <v>4.7E-2</v>
      </c>
      <c r="Q33" t="s">
        <v>31</v>
      </c>
      <c r="R33" s="1">
        <f>P33/$A$45</f>
        <v>0.23499999999999999</v>
      </c>
      <c r="S33" t="s">
        <v>17</v>
      </c>
      <c r="T33" t="s">
        <v>161</v>
      </c>
    </row>
    <row r="34" spans="1:20" x14ac:dyDescent="0.25">
      <c r="A34">
        <v>2020</v>
      </c>
      <c r="B34" t="s">
        <v>29</v>
      </c>
      <c r="D34">
        <v>0</v>
      </c>
      <c r="E34">
        <v>0</v>
      </c>
      <c r="G34" t="s">
        <v>30</v>
      </c>
      <c r="L34">
        <v>1.5620000000000001</v>
      </c>
      <c r="N34" s="1" t="s">
        <v>158</v>
      </c>
      <c r="O34" s="1" t="s">
        <v>148</v>
      </c>
      <c r="P34">
        <v>4.7E-2</v>
      </c>
      <c r="Q34" t="s">
        <v>31</v>
      </c>
      <c r="R34" s="1">
        <f>P34/$A$45</f>
        <v>0.23499999999999999</v>
      </c>
      <c r="S34" t="s">
        <v>17</v>
      </c>
      <c r="T34" t="s">
        <v>161</v>
      </c>
    </row>
    <row r="35" spans="1:20" x14ac:dyDescent="0.25">
      <c r="A35">
        <v>2022</v>
      </c>
      <c r="B35" t="s">
        <v>29</v>
      </c>
      <c r="D35">
        <v>0</v>
      </c>
      <c r="E35">
        <v>0</v>
      </c>
      <c r="G35" t="s">
        <v>30</v>
      </c>
      <c r="L35">
        <v>2</v>
      </c>
      <c r="N35" s="1" t="s">
        <v>159</v>
      </c>
      <c r="O35" s="1" t="s">
        <v>149</v>
      </c>
      <c r="P35">
        <v>4.7E-2</v>
      </c>
      <c r="Q35" t="s">
        <v>31</v>
      </c>
      <c r="R35" s="1">
        <f>P35/$A$45</f>
        <v>0.23499999999999999</v>
      </c>
      <c r="S35" t="s">
        <v>17</v>
      </c>
      <c r="T35" t="s">
        <v>161</v>
      </c>
    </row>
    <row r="36" spans="1:20" x14ac:dyDescent="0.25">
      <c r="A36">
        <v>2030</v>
      </c>
      <c r="B36" t="s">
        <v>29</v>
      </c>
      <c r="D36">
        <v>0</v>
      </c>
      <c r="E36">
        <v>0</v>
      </c>
      <c r="G36" t="s">
        <v>30</v>
      </c>
      <c r="L36">
        <v>2</v>
      </c>
      <c r="N36" s="1" t="s">
        <v>160</v>
      </c>
      <c r="O36" s="1" t="s">
        <v>150</v>
      </c>
      <c r="P36">
        <v>4.7E-2</v>
      </c>
      <c r="Q36" t="s">
        <v>31</v>
      </c>
      <c r="R36" s="1">
        <f>P36/$A$45</f>
        <v>0.23499999999999999</v>
      </c>
      <c r="S36" t="s">
        <v>17</v>
      </c>
      <c r="T36" t="s">
        <v>161</v>
      </c>
    </row>
    <row r="42" spans="1:20" x14ac:dyDescent="0.25">
      <c r="A42">
        <v>0.83</v>
      </c>
      <c r="B42" t="s">
        <v>16</v>
      </c>
    </row>
    <row r="43" spans="1:20" x14ac:dyDescent="0.25">
      <c r="A43">
        <v>9.7690000000000001</v>
      </c>
      <c r="B43" t="s">
        <v>18</v>
      </c>
    </row>
    <row r="44" spans="1:20" x14ac:dyDescent="0.25">
      <c r="A44">
        <f>3.6/1000</f>
        <v>3.5999999999999999E-3</v>
      </c>
      <c r="B44" t="s">
        <v>19</v>
      </c>
    </row>
    <row r="45" spans="1:20" x14ac:dyDescent="0.25">
      <c r="A45">
        <v>0.2</v>
      </c>
      <c r="B45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D1B4-07BD-4D49-9C71-3B95918C3305}">
  <dimension ref="A1:J11"/>
  <sheetViews>
    <sheetView workbookViewId="0">
      <selection activeCell="I1" sqref="I1:J2"/>
    </sheetView>
  </sheetViews>
  <sheetFormatPr defaultRowHeight="15" x14ac:dyDescent="0.25"/>
  <cols>
    <col min="1" max="1" width="26.85546875" bestFit="1" customWidth="1"/>
    <col min="2" max="2" width="13.5703125" bestFit="1" customWidth="1"/>
    <col min="3" max="3" width="13.42578125" bestFit="1" customWidth="1"/>
    <col min="4" max="4" width="24.140625" bestFit="1" customWidth="1"/>
    <col min="5" max="5" width="17" bestFit="1" customWidth="1"/>
  </cols>
  <sheetData>
    <row r="1" spans="1:10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115</v>
      </c>
      <c r="J1" s="3" t="s">
        <v>118</v>
      </c>
    </row>
    <row r="2" spans="1:10" x14ac:dyDescent="0.25">
      <c r="A2" t="s">
        <v>40</v>
      </c>
      <c r="B2" t="s">
        <v>41</v>
      </c>
      <c r="C2">
        <v>10</v>
      </c>
      <c r="D2" t="s">
        <v>42</v>
      </c>
      <c r="E2">
        <v>0</v>
      </c>
      <c r="F2">
        <v>909.8</v>
      </c>
      <c r="G2" t="s">
        <v>43</v>
      </c>
      <c r="H2">
        <v>15</v>
      </c>
      <c r="I2" t="s">
        <v>116</v>
      </c>
      <c r="J2" t="s">
        <v>117</v>
      </c>
    </row>
    <row r="3" spans="1:10" x14ac:dyDescent="0.25">
      <c r="A3" t="s">
        <v>40</v>
      </c>
      <c r="B3" t="s">
        <v>44</v>
      </c>
      <c r="C3">
        <v>10</v>
      </c>
      <c r="D3" t="s">
        <v>42</v>
      </c>
      <c r="E3">
        <v>0</v>
      </c>
      <c r="F3">
        <v>1390.4</v>
      </c>
      <c r="G3" t="s">
        <v>43</v>
      </c>
      <c r="H3">
        <v>15</v>
      </c>
      <c r="I3" t="s">
        <v>116</v>
      </c>
      <c r="J3" t="s">
        <v>117</v>
      </c>
    </row>
    <row r="4" spans="1:10" x14ac:dyDescent="0.25">
      <c r="A4" t="s">
        <v>40</v>
      </c>
      <c r="B4" t="s">
        <v>45</v>
      </c>
      <c r="C4" s="4">
        <v>40.816326530612201</v>
      </c>
      <c r="D4" t="s">
        <v>42</v>
      </c>
      <c r="E4">
        <v>0</v>
      </c>
      <c r="F4">
        <v>779.38775510204096</v>
      </c>
      <c r="G4" t="s">
        <v>43</v>
      </c>
      <c r="H4">
        <v>15</v>
      </c>
      <c r="I4" t="s">
        <v>116</v>
      </c>
      <c r="J4" t="s">
        <v>117</v>
      </c>
    </row>
    <row r="5" spans="1:10" x14ac:dyDescent="0.25">
      <c r="A5" t="s">
        <v>114</v>
      </c>
      <c r="B5" t="s">
        <v>47</v>
      </c>
      <c r="C5">
        <v>4.4545454545454497</v>
      </c>
      <c r="D5" t="s">
        <v>42</v>
      </c>
      <c r="E5">
        <v>0</v>
      </c>
      <c r="F5">
        <v>97.022272727272707</v>
      </c>
      <c r="G5" t="s">
        <v>43</v>
      </c>
      <c r="H5">
        <v>15</v>
      </c>
      <c r="I5" t="s">
        <v>116</v>
      </c>
      <c r="J5" t="s">
        <v>117</v>
      </c>
    </row>
    <row r="6" spans="1:10" x14ac:dyDescent="0.25">
      <c r="A6" t="s">
        <v>48</v>
      </c>
      <c r="B6" t="s">
        <v>47</v>
      </c>
      <c r="C6">
        <v>4.4545454545454497</v>
      </c>
      <c r="D6" t="s">
        <v>42</v>
      </c>
      <c r="E6">
        <v>0</v>
      </c>
      <c r="F6">
        <v>97.022272727272707</v>
      </c>
      <c r="G6" t="s">
        <v>43</v>
      </c>
      <c r="H6">
        <v>15</v>
      </c>
      <c r="I6" t="s">
        <v>116</v>
      </c>
      <c r="J6" t="s">
        <v>117</v>
      </c>
    </row>
    <row r="7" spans="1:10" x14ac:dyDescent="0.25">
      <c r="A7" t="s">
        <v>49</v>
      </c>
      <c r="B7" t="s">
        <v>47</v>
      </c>
      <c r="C7">
        <v>0</v>
      </c>
      <c r="D7" t="s">
        <v>42</v>
      </c>
      <c r="E7">
        <v>0</v>
      </c>
      <c r="F7">
        <f>(1774.85+1112)/2</f>
        <v>1443.425</v>
      </c>
      <c r="G7" t="s">
        <v>50</v>
      </c>
      <c r="H7">
        <v>15</v>
      </c>
      <c r="I7" t="s">
        <v>116</v>
      </c>
      <c r="J7" t="s">
        <v>117</v>
      </c>
    </row>
    <row r="8" spans="1:10" x14ac:dyDescent="0.25">
      <c r="A8" t="s">
        <v>51</v>
      </c>
      <c r="C8">
        <v>0</v>
      </c>
      <c r="D8" t="s">
        <v>42</v>
      </c>
      <c r="E8">
        <v>0</v>
      </c>
      <c r="F8">
        <v>8</v>
      </c>
      <c r="G8" t="s">
        <v>52</v>
      </c>
      <c r="H8">
        <v>15</v>
      </c>
      <c r="I8" t="s">
        <v>116</v>
      </c>
      <c r="J8" t="s">
        <v>117</v>
      </c>
    </row>
    <row r="9" spans="1:10" x14ac:dyDescent="0.25">
      <c r="A9" t="s">
        <v>53</v>
      </c>
      <c r="C9">
        <v>0</v>
      </c>
      <c r="D9" t="s">
        <v>42</v>
      </c>
      <c r="E9">
        <v>0</v>
      </c>
      <c r="F9">
        <v>15</v>
      </c>
      <c r="G9" t="s">
        <v>52</v>
      </c>
      <c r="H9">
        <v>15</v>
      </c>
      <c r="I9" t="s">
        <v>116</v>
      </c>
      <c r="J9" t="s">
        <v>117</v>
      </c>
    </row>
    <row r="10" spans="1:10" x14ac:dyDescent="0.25">
      <c r="A10" t="s">
        <v>54</v>
      </c>
      <c r="C10">
        <v>0</v>
      </c>
      <c r="D10" t="s">
        <v>42</v>
      </c>
      <c r="E10">
        <v>0</v>
      </c>
      <c r="F10">
        <v>71</v>
      </c>
      <c r="G10" t="s">
        <v>52</v>
      </c>
      <c r="H10">
        <v>30</v>
      </c>
      <c r="I10" t="s">
        <v>116</v>
      </c>
      <c r="J10" t="s">
        <v>117</v>
      </c>
    </row>
    <row r="11" spans="1:10" x14ac:dyDescent="0.25">
      <c r="A11" t="s">
        <v>58</v>
      </c>
      <c r="F11">
        <v>1200</v>
      </c>
      <c r="G11" t="s">
        <v>59</v>
      </c>
      <c r="H11">
        <v>15</v>
      </c>
      <c r="I11" t="s">
        <v>116</v>
      </c>
      <c r="J11" t="s">
        <v>117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771A-2E3D-45CD-A95A-9E5395863168}">
  <dimension ref="A1:G49"/>
  <sheetViews>
    <sheetView tabSelected="1" topLeftCell="A25" workbookViewId="0">
      <selection activeCell="H1" sqref="H1"/>
    </sheetView>
  </sheetViews>
  <sheetFormatPr defaultRowHeight="15" x14ac:dyDescent="0.25"/>
  <cols>
    <col min="1" max="1" width="36.7109375" customWidth="1"/>
    <col min="2" max="3" width="15.85546875" customWidth="1"/>
    <col min="4" max="4" width="9.85546875" bestFit="1" customWidth="1"/>
  </cols>
  <sheetData>
    <row r="1" spans="1:7" x14ac:dyDescent="0.25">
      <c r="A1" s="3" t="s">
        <v>70</v>
      </c>
      <c r="B1" s="3" t="s">
        <v>33</v>
      </c>
      <c r="C1" s="3" t="s">
        <v>100</v>
      </c>
      <c r="D1" s="3" t="s">
        <v>101</v>
      </c>
      <c r="E1" s="3" t="s">
        <v>38</v>
      </c>
      <c r="F1" s="3" t="s">
        <v>115</v>
      </c>
      <c r="G1" s="3" t="s">
        <v>118</v>
      </c>
    </row>
    <row r="2" spans="1:7" x14ac:dyDescent="0.25">
      <c r="A2" t="s">
        <v>61</v>
      </c>
      <c r="D2" s="4">
        <v>414</v>
      </c>
      <c r="E2" s="5" t="s">
        <v>55</v>
      </c>
      <c r="F2" t="s">
        <v>116</v>
      </c>
      <c r="G2" t="s">
        <v>117</v>
      </c>
    </row>
    <row r="3" spans="1:7" x14ac:dyDescent="0.25">
      <c r="A3" t="s">
        <v>69</v>
      </c>
      <c r="D3" s="4">
        <v>591</v>
      </c>
      <c r="E3" s="5" t="s">
        <v>55</v>
      </c>
      <c r="F3" t="s">
        <v>116</v>
      </c>
      <c r="G3" t="s">
        <v>117</v>
      </c>
    </row>
    <row r="4" spans="1:7" x14ac:dyDescent="0.25">
      <c r="A4" t="s">
        <v>64</v>
      </c>
      <c r="D4" s="4">
        <v>132.5</v>
      </c>
      <c r="E4" s="5" t="s">
        <v>56</v>
      </c>
      <c r="F4" t="s">
        <v>116</v>
      </c>
      <c r="G4" t="s">
        <v>117</v>
      </c>
    </row>
    <row r="5" spans="1:7" x14ac:dyDescent="0.25">
      <c r="A5" t="s">
        <v>65</v>
      </c>
      <c r="D5" s="4">
        <v>135</v>
      </c>
      <c r="E5" s="5" t="s">
        <v>56</v>
      </c>
      <c r="F5" t="s">
        <v>116</v>
      </c>
      <c r="G5" t="s">
        <v>117</v>
      </c>
    </row>
    <row r="6" spans="1:7" x14ac:dyDescent="0.25">
      <c r="A6" t="s">
        <v>68</v>
      </c>
      <c r="D6" s="4">
        <v>3337.78</v>
      </c>
      <c r="E6" s="5" t="s">
        <v>79</v>
      </c>
      <c r="F6" t="s">
        <v>116</v>
      </c>
      <c r="G6" t="s">
        <v>117</v>
      </c>
    </row>
    <row r="7" spans="1:7" x14ac:dyDescent="0.25">
      <c r="A7" t="s">
        <v>66</v>
      </c>
      <c r="D7" s="4">
        <v>825</v>
      </c>
      <c r="E7" t="s">
        <v>67</v>
      </c>
      <c r="F7" t="s">
        <v>116</v>
      </c>
      <c r="G7" t="s">
        <v>117</v>
      </c>
    </row>
    <row r="8" spans="1:7" x14ac:dyDescent="0.25">
      <c r="A8" s="3" t="s">
        <v>98</v>
      </c>
      <c r="D8" s="4"/>
    </row>
    <row r="9" spans="1:7" x14ac:dyDescent="0.25">
      <c r="A9" s="5" t="s">
        <v>98</v>
      </c>
      <c r="C9" t="s">
        <v>62</v>
      </c>
      <c r="D9" s="8">
        <v>2.5</v>
      </c>
      <c r="E9" t="s">
        <v>99</v>
      </c>
      <c r="F9" t="s">
        <v>116</v>
      </c>
      <c r="G9" t="s">
        <v>117</v>
      </c>
    </row>
    <row r="10" spans="1:7" x14ac:dyDescent="0.25">
      <c r="A10" s="5" t="s">
        <v>98</v>
      </c>
      <c r="C10" t="s">
        <v>63</v>
      </c>
      <c r="D10" s="8">
        <v>10.5</v>
      </c>
      <c r="E10" t="s">
        <v>99</v>
      </c>
      <c r="F10" t="s">
        <v>116</v>
      </c>
      <c r="G10" t="s">
        <v>117</v>
      </c>
    </row>
    <row r="11" spans="1:7" x14ac:dyDescent="0.25">
      <c r="A11" s="5" t="s">
        <v>98</v>
      </c>
      <c r="C11" t="s">
        <v>110</v>
      </c>
      <c r="D11" s="8">
        <v>15</v>
      </c>
      <c r="E11" t="s">
        <v>99</v>
      </c>
      <c r="F11" t="s">
        <v>116</v>
      </c>
      <c r="G11" t="s">
        <v>117</v>
      </c>
    </row>
    <row r="12" spans="1:7" x14ac:dyDescent="0.25">
      <c r="A12" s="3" t="s">
        <v>60</v>
      </c>
      <c r="C12" s="3"/>
      <c r="D12" s="4"/>
    </row>
    <row r="13" spans="1:7" x14ac:dyDescent="0.25">
      <c r="A13" s="5" t="s">
        <v>102</v>
      </c>
      <c r="C13" s="5" t="s">
        <v>62</v>
      </c>
      <c r="D13" s="4">
        <v>150</v>
      </c>
      <c r="E13" s="5" t="s">
        <v>56</v>
      </c>
      <c r="F13" t="s">
        <v>116</v>
      </c>
      <c r="G13" t="s">
        <v>117</v>
      </c>
    </row>
    <row r="14" spans="1:7" x14ac:dyDescent="0.25">
      <c r="A14" s="5" t="s">
        <v>102</v>
      </c>
      <c r="C14" s="5" t="s">
        <v>63</v>
      </c>
      <c r="D14" s="4">
        <v>355.5</v>
      </c>
      <c r="E14" s="5" t="s">
        <v>56</v>
      </c>
      <c r="F14" t="s">
        <v>116</v>
      </c>
      <c r="G14" t="s">
        <v>117</v>
      </c>
    </row>
    <row r="15" spans="1:7" x14ac:dyDescent="0.25">
      <c r="A15" s="5" t="s">
        <v>102</v>
      </c>
      <c r="C15" s="5" t="s">
        <v>110</v>
      </c>
      <c r="D15" s="4">
        <v>355.5</v>
      </c>
      <c r="E15" s="5" t="s">
        <v>56</v>
      </c>
      <c r="F15" t="s">
        <v>116</v>
      </c>
      <c r="G15" t="s">
        <v>117</v>
      </c>
    </row>
    <row r="16" spans="1:7" x14ac:dyDescent="0.25">
      <c r="A16" s="5" t="s">
        <v>113</v>
      </c>
      <c r="C16" s="5" t="s">
        <v>63</v>
      </c>
      <c r="D16" s="4">
        <v>250</v>
      </c>
      <c r="E16" s="5" t="s">
        <v>56</v>
      </c>
      <c r="F16" t="s">
        <v>116</v>
      </c>
      <c r="G16" t="s">
        <v>117</v>
      </c>
    </row>
    <row r="17" spans="1:7" x14ac:dyDescent="0.25">
      <c r="A17" s="5" t="s">
        <v>103</v>
      </c>
      <c r="B17" s="5" t="s">
        <v>46</v>
      </c>
      <c r="C17" t="s">
        <v>63</v>
      </c>
      <c r="D17" s="4">
        <v>60</v>
      </c>
      <c r="E17" s="5" t="s">
        <v>56</v>
      </c>
      <c r="F17" t="s">
        <v>116</v>
      </c>
      <c r="G17" t="s">
        <v>117</v>
      </c>
    </row>
    <row r="18" spans="1:7" x14ac:dyDescent="0.25">
      <c r="A18" s="5" t="s">
        <v>103</v>
      </c>
      <c r="B18" s="5" t="s">
        <v>46</v>
      </c>
      <c r="C18" t="s">
        <v>110</v>
      </c>
      <c r="D18" s="4">
        <v>60</v>
      </c>
      <c r="E18" s="5" t="s">
        <v>56</v>
      </c>
      <c r="F18" t="s">
        <v>116</v>
      </c>
      <c r="G18" t="s">
        <v>117</v>
      </c>
    </row>
    <row r="19" spans="1:7" x14ac:dyDescent="0.25">
      <c r="A19" s="5" t="s">
        <v>104</v>
      </c>
      <c r="C19" t="s">
        <v>107</v>
      </c>
      <c r="D19" s="1">
        <v>0.05</v>
      </c>
      <c r="E19" s="5" t="s">
        <v>105</v>
      </c>
      <c r="F19" t="s">
        <v>116</v>
      </c>
      <c r="G19" t="s">
        <v>117</v>
      </c>
    </row>
    <row r="20" spans="1:7" x14ac:dyDescent="0.25">
      <c r="A20" s="5" t="s">
        <v>106</v>
      </c>
      <c r="B20" s="5" t="s">
        <v>46</v>
      </c>
      <c r="C20" t="s">
        <v>107</v>
      </c>
      <c r="D20" s="1">
        <v>0.01</v>
      </c>
      <c r="E20" s="5" t="s">
        <v>105</v>
      </c>
      <c r="F20" t="s">
        <v>116</v>
      </c>
      <c r="G20" t="s">
        <v>117</v>
      </c>
    </row>
    <row r="21" spans="1:7" x14ac:dyDescent="0.25">
      <c r="A21" s="5" t="s">
        <v>71</v>
      </c>
      <c r="C21" t="s">
        <v>107</v>
      </c>
      <c r="D21" s="9">
        <v>100000</v>
      </c>
      <c r="E21" s="5" t="s">
        <v>57</v>
      </c>
      <c r="F21" t="s">
        <v>116</v>
      </c>
      <c r="G21" t="s">
        <v>117</v>
      </c>
    </row>
    <row r="22" spans="1:7" x14ac:dyDescent="0.25">
      <c r="A22" s="5" t="s">
        <v>97</v>
      </c>
      <c r="C22" t="s">
        <v>107</v>
      </c>
      <c r="D22" s="4">
        <v>220</v>
      </c>
      <c r="E22" s="5" t="s">
        <v>56</v>
      </c>
      <c r="F22" t="s">
        <v>116</v>
      </c>
      <c r="G22" t="s">
        <v>117</v>
      </c>
    </row>
    <row r="23" spans="1:7" x14ac:dyDescent="0.25">
      <c r="A23" s="5" t="s">
        <v>95</v>
      </c>
      <c r="C23" t="s">
        <v>107</v>
      </c>
      <c r="D23" s="9">
        <v>150000</v>
      </c>
      <c r="E23" s="5" t="s">
        <v>57</v>
      </c>
      <c r="F23" t="s">
        <v>116</v>
      </c>
      <c r="G23" t="s">
        <v>117</v>
      </c>
    </row>
    <row r="24" spans="1:7" x14ac:dyDescent="0.25">
      <c r="A24" s="5" t="s">
        <v>96</v>
      </c>
      <c r="C24" t="s">
        <v>107</v>
      </c>
      <c r="D24" s="9">
        <v>115</v>
      </c>
      <c r="E24" s="5" t="s">
        <v>56</v>
      </c>
      <c r="F24" t="s">
        <v>116</v>
      </c>
      <c r="G24" t="s">
        <v>117</v>
      </c>
    </row>
    <row r="25" spans="1:7" x14ac:dyDescent="0.25">
      <c r="A25" s="5" t="s">
        <v>74</v>
      </c>
      <c r="C25" t="s">
        <v>107</v>
      </c>
      <c r="D25" s="1">
        <v>0.3</v>
      </c>
      <c r="E25" s="5" t="s">
        <v>72</v>
      </c>
      <c r="F25" t="s">
        <v>116</v>
      </c>
      <c r="G25" t="s">
        <v>117</v>
      </c>
    </row>
    <row r="26" spans="1:7" x14ac:dyDescent="0.25">
      <c r="A26" s="5" t="s">
        <v>75</v>
      </c>
      <c r="C26" t="s">
        <v>107</v>
      </c>
      <c r="D26" s="1">
        <v>0.75</v>
      </c>
      <c r="E26" s="5" t="s">
        <v>72</v>
      </c>
      <c r="F26" t="s">
        <v>116</v>
      </c>
      <c r="G26" t="s">
        <v>117</v>
      </c>
    </row>
    <row r="27" spans="1:7" x14ac:dyDescent="0.25">
      <c r="A27" s="5" t="s">
        <v>76</v>
      </c>
      <c r="C27" t="s">
        <v>107</v>
      </c>
      <c r="D27" s="1">
        <v>0.85</v>
      </c>
      <c r="E27" s="5" t="s">
        <v>77</v>
      </c>
      <c r="F27" t="s">
        <v>116</v>
      </c>
      <c r="G27" t="s">
        <v>117</v>
      </c>
    </row>
    <row r="28" spans="1:7" x14ac:dyDescent="0.25">
      <c r="A28" s="5" t="s">
        <v>73</v>
      </c>
      <c r="C28" t="s">
        <v>107</v>
      </c>
      <c r="D28" s="1">
        <v>0.15</v>
      </c>
      <c r="E28" s="5" t="s">
        <v>77</v>
      </c>
      <c r="F28" t="s">
        <v>116</v>
      </c>
      <c r="G28" t="s">
        <v>117</v>
      </c>
    </row>
    <row r="29" spans="1:7" x14ac:dyDescent="0.25">
      <c r="A29" s="3" t="s">
        <v>78</v>
      </c>
      <c r="C29" t="s">
        <v>107</v>
      </c>
      <c r="D29" s="4"/>
      <c r="F29" t="s">
        <v>116</v>
      </c>
      <c r="G29" t="s">
        <v>117</v>
      </c>
    </row>
    <row r="30" spans="1:7" x14ac:dyDescent="0.25">
      <c r="A30" s="5" t="s">
        <v>94</v>
      </c>
      <c r="B30" s="5" t="s">
        <v>91</v>
      </c>
      <c r="C30" t="s">
        <v>107</v>
      </c>
      <c r="D30" s="9">
        <v>2450</v>
      </c>
      <c r="E30" s="5" t="s">
        <v>79</v>
      </c>
      <c r="F30" t="s">
        <v>116</v>
      </c>
      <c r="G30" t="s">
        <v>117</v>
      </c>
    </row>
    <row r="31" spans="1:7" x14ac:dyDescent="0.25">
      <c r="A31" s="5" t="s">
        <v>94</v>
      </c>
      <c r="B31" s="5" t="s">
        <v>92</v>
      </c>
      <c r="C31" t="s">
        <v>107</v>
      </c>
      <c r="D31" s="9">
        <v>1450</v>
      </c>
      <c r="E31" s="5" t="s">
        <v>79</v>
      </c>
      <c r="F31" t="s">
        <v>116</v>
      </c>
      <c r="G31" t="s">
        <v>117</v>
      </c>
    </row>
    <row r="32" spans="1:7" x14ac:dyDescent="0.25">
      <c r="A32" s="5" t="s">
        <v>94</v>
      </c>
      <c r="B32" s="5" t="s">
        <v>90</v>
      </c>
      <c r="C32" t="s">
        <v>107</v>
      </c>
      <c r="D32" s="9">
        <v>2450</v>
      </c>
      <c r="E32" s="5" t="s">
        <v>79</v>
      </c>
      <c r="F32" t="s">
        <v>116</v>
      </c>
      <c r="G32" t="s">
        <v>117</v>
      </c>
    </row>
    <row r="33" spans="1:7" x14ac:dyDescent="0.25">
      <c r="A33" s="5" t="s">
        <v>81</v>
      </c>
      <c r="B33" t="s">
        <v>93</v>
      </c>
      <c r="C33" t="s">
        <v>107</v>
      </c>
      <c r="D33" s="6">
        <v>900</v>
      </c>
      <c r="E33" s="5" t="s">
        <v>79</v>
      </c>
      <c r="F33" t="s">
        <v>116</v>
      </c>
      <c r="G33" t="s">
        <v>117</v>
      </c>
    </row>
    <row r="34" spans="1:7" x14ac:dyDescent="0.25">
      <c r="A34" s="5" t="s">
        <v>80</v>
      </c>
      <c r="B34" t="s">
        <v>93</v>
      </c>
      <c r="C34" t="s">
        <v>107</v>
      </c>
      <c r="D34" s="7">
        <v>1.35</v>
      </c>
      <c r="E34" s="5" t="s">
        <v>56</v>
      </c>
      <c r="F34" t="s">
        <v>116</v>
      </c>
      <c r="G34" t="s">
        <v>117</v>
      </c>
    </row>
    <row r="35" spans="1:7" x14ac:dyDescent="0.25">
      <c r="A35" s="5" t="s">
        <v>82</v>
      </c>
      <c r="B35" t="s">
        <v>93</v>
      </c>
      <c r="C35" t="s">
        <v>107</v>
      </c>
      <c r="D35" s="6">
        <v>1300</v>
      </c>
      <c r="E35" s="5" t="s">
        <v>79</v>
      </c>
      <c r="F35" t="s">
        <v>116</v>
      </c>
      <c r="G35" t="s">
        <v>117</v>
      </c>
    </row>
    <row r="36" spans="1:7" x14ac:dyDescent="0.25">
      <c r="A36" t="s">
        <v>87</v>
      </c>
      <c r="B36" s="5" t="s">
        <v>91</v>
      </c>
      <c r="C36" s="5" t="s">
        <v>110</v>
      </c>
      <c r="D36" s="6">
        <v>2000</v>
      </c>
      <c r="E36" s="5" t="s">
        <v>79</v>
      </c>
      <c r="F36" t="s">
        <v>116</v>
      </c>
      <c r="G36" t="s">
        <v>117</v>
      </c>
    </row>
    <row r="37" spans="1:7" x14ac:dyDescent="0.25">
      <c r="A37" t="s">
        <v>87</v>
      </c>
      <c r="B37" s="5" t="s">
        <v>92</v>
      </c>
      <c r="C37" s="5" t="s">
        <v>110</v>
      </c>
      <c r="D37" s="6">
        <v>1000</v>
      </c>
      <c r="E37" s="5" t="s">
        <v>79</v>
      </c>
      <c r="F37" t="s">
        <v>116</v>
      </c>
      <c r="G37" t="s">
        <v>117</v>
      </c>
    </row>
    <row r="38" spans="1:7" x14ac:dyDescent="0.25">
      <c r="A38" t="s">
        <v>87</v>
      </c>
      <c r="B38" s="5" t="s">
        <v>91</v>
      </c>
      <c r="C38" s="5" t="s">
        <v>63</v>
      </c>
      <c r="D38" s="6">
        <v>2500</v>
      </c>
      <c r="E38" s="5" t="s">
        <v>79</v>
      </c>
      <c r="F38" t="s">
        <v>116</v>
      </c>
      <c r="G38" t="s">
        <v>117</v>
      </c>
    </row>
    <row r="39" spans="1:7" x14ac:dyDescent="0.25">
      <c r="A39" t="s">
        <v>87</v>
      </c>
      <c r="B39" s="5" t="s">
        <v>92</v>
      </c>
      <c r="C39" s="5" t="s">
        <v>63</v>
      </c>
      <c r="D39" s="6">
        <v>1500</v>
      </c>
      <c r="E39" s="5" t="s">
        <v>79</v>
      </c>
      <c r="F39" t="s">
        <v>116</v>
      </c>
      <c r="G39" t="s">
        <v>117</v>
      </c>
    </row>
    <row r="40" spans="1:7" x14ac:dyDescent="0.25">
      <c r="A40" t="s">
        <v>83</v>
      </c>
      <c r="B40" t="s">
        <v>93</v>
      </c>
      <c r="C40" t="s">
        <v>62</v>
      </c>
      <c r="D40" s="6">
        <f>AVERAGE(2225.98,2560.84)</f>
        <v>2393.41</v>
      </c>
      <c r="E40" s="5" t="s">
        <v>79</v>
      </c>
      <c r="F40" t="s">
        <v>116</v>
      </c>
      <c r="G40" t="s">
        <v>117</v>
      </c>
    </row>
    <row r="41" spans="1:7" x14ac:dyDescent="0.25">
      <c r="A41" t="s">
        <v>84</v>
      </c>
      <c r="B41" t="s">
        <v>93</v>
      </c>
      <c r="C41" t="s">
        <v>62</v>
      </c>
      <c r="D41" s="6">
        <v>4500</v>
      </c>
      <c r="E41" s="5" t="s">
        <v>79</v>
      </c>
      <c r="F41" t="s">
        <v>116</v>
      </c>
      <c r="G41" t="s">
        <v>117</v>
      </c>
    </row>
    <row r="42" spans="1:7" x14ac:dyDescent="0.25">
      <c r="A42" t="s">
        <v>86</v>
      </c>
      <c r="B42" t="s">
        <v>93</v>
      </c>
      <c r="C42" t="s">
        <v>62</v>
      </c>
      <c r="D42" s="6">
        <v>7000</v>
      </c>
      <c r="E42" s="5" t="s">
        <v>79</v>
      </c>
      <c r="F42" t="s">
        <v>116</v>
      </c>
      <c r="G42" t="s">
        <v>117</v>
      </c>
    </row>
    <row r="43" spans="1:7" x14ac:dyDescent="0.25">
      <c r="A43" t="s">
        <v>85</v>
      </c>
      <c r="B43" t="s">
        <v>90</v>
      </c>
      <c r="C43" t="s">
        <v>62</v>
      </c>
      <c r="D43" s="6">
        <v>700</v>
      </c>
      <c r="E43" s="5" t="s">
        <v>56</v>
      </c>
      <c r="F43" t="s">
        <v>116</v>
      </c>
      <c r="G43" t="s">
        <v>117</v>
      </c>
    </row>
    <row r="44" spans="1:7" x14ac:dyDescent="0.25">
      <c r="A44" t="s">
        <v>87</v>
      </c>
      <c r="B44" t="s">
        <v>91</v>
      </c>
      <c r="C44" t="s">
        <v>62</v>
      </c>
      <c r="D44" s="6">
        <v>2500</v>
      </c>
      <c r="E44" s="5" t="s">
        <v>79</v>
      </c>
      <c r="F44" t="s">
        <v>116</v>
      </c>
      <c r="G44" t="s">
        <v>117</v>
      </c>
    </row>
    <row r="45" spans="1:7" x14ac:dyDescent="0.25">
      <c r="A45" t="s">
        <v>87</v>
      </c>
      <c r="B45" t="s">
        <v>92</v>
      </c>
      <c r="C45" t="s">
        <v>62</v>
      </c>
      <c r="D45" s="6">
        <v>1500</v>
      </c>
      <c r="E45" s="5" t="s">
        <v>79</v>
      </c>
      <c r="F45" t="s">
        <v>116</v>
      </c>
      <c r="G45" t="s">
        <v>117</v>
      </c>
    </row>
    <row r="46" spans="1:7" x14ac:dyDescent="0.25">
      <c r="A46" t="s">
        <v>88</v>
      </c>
      <c r="B46" t="s">
        <v>91</v>
      </c>
      <c r="C46" t="s">
        <v>62</v>
      </c>
      <c r="D46" s="6">
        <f>AVERAGE(401.34,2014.85)</f>
        <v>1208.095</v>
      </c>
      <c r="E46" s="5" t="s">
        <v>79</v>
      </c>
      <c r="F46" t="s">
        <v>116</v>
      </c>
      <c r="G46" t="s">
        <v>117</v>
      </c>
    </row>
    <row r="47" spans="1:7" x14ac:dyDescent="0.25">
      <c r="A47" t="s">
        <v>88</v>
      </c>
      <c r="B47" t="s">
        <v>92</v>
      </c>
      <c r="C47" t="s">
        <v>62</v>
      </c>
      <c r="D47" s="6">
        <f>AVERAGE(957.21,3221.92)</f>
        <v>2089.5650000000001</v>
      </c>
      <c r="E47" s="5" t="s">
        <v>79</v>
      </c>
      <c r="F47" t="s">
        <v>116</v>
      </c>
      <c r="G47" t="s">
        <v>117</v>
      </c>
    </row>
    <row r="48" spans="1:7" x14ac:dyDescent="0.25">
      <c r="A48" t="s">
        <v>88</v>
      </c>
      <c r="B48" t="s">
        <v>90</v>
      </c>
      <c r="C48" t="s">
        <v>62</v>
      </c>
      <c r="D48" s="6">
        <v>90.576999999999998</v>
      </c>
      <c r="E48" s="5" t="s">
        <v>89</v>
      </c>
      <c r="F48" t="s">
        <v>116</v>
      </c>
      <c r="G48" t="s">
        <v>117</v>
      </c>
    </row>
    <row r="49" spans="1:7" x14ac:dyDescent="0.25">
      <c r="A49" t="s">
        <v>108</v>
      </c>
      <c r="D49" s="6">
        <v>30</v>
      </c>
      <c r="E49" s="5" t="s">
        <v>109</v>
      </c>
      <c r="F49" t="s">
        <v>116</v>
      </c>
      <c r="G4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energy_costs</vt:lpstr>
      <vt:lpstr>inhouse_heat_system_costs</vt:lpstr>
      <vt:lpstr>district_heating_costs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2022-12-01T12:43:59Z</dcterms:created>
  <dcterms:modified xsi:type="dcterms:W3CDTF">2023-08-25T16:13:06Z</dcterms:modified>
</cp:coreProperties>
</file>