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Zero-energy-system-builder\Digital twin energy system\"/>
    </mc:Choice>
  </mc:AlternateContent>
  <xr:revisionPtr revIDLastSave="0" documentId="13_ncr:1_{3AFE81E4-0C23-4007-91F8-7221806572FA}" xr6:coauthVersionLast="47" xr6:coauthVersionMax="47" xr10:uidLastSave="{00000000-0000-0000-0000-000000000000}"/>
  <bookViews>
    <workbookView xWindow="-23148" yWindow="552" windowWidth="23256" windowHeight="12576" activeTab="1" xr2:uid="{0DC09E48-9579-49E6-AA56-8FECFF415513}"/>
  </bookViews>
  <sheets>
    <sheet name="energy_costs" sheetId="1" r:id="rId1"/>
    <sheet name="inhouse_heat_system_costs" sheetId="2" r:id="rId2"/>
    <sheet name="district_heating_cos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A44" i="1"/>
  <c r="P3" i="1"/>
  <c r="P4" i="1"/>
  <c r="P5" i="1"/>
  <c r="P6" i="1"/>
  <c r="P2" i="1"/>
  <c r="L31" i="1"/>
  <c r="J31" i="1"/>
  <c r="F31" i="1"/>
  <c r="L30" i="1"/>
  <c r="J30" i="1"/>
  <c r="F30" i="1"/>
  <c r="L29" i="1"/>
  <c r="J29" i="1" s="1"/>
  <c r="L28" i="1"/>
  <c r="J28" i="1" s="1"/>
  <c r="F28" i="1"/>
  <c r="L27" i="1"/>
  <c r="F27" i="1"/>
  <c r="D47" i="6"/>
  <c r="D46" i="6"/>
  <c r="D40" i="6"/>
  <c r="M27" i="1" l="1"/>
  <c r="M31" i="1"/>
  <c r="J27" i="1"/>
  <c r="M29" i="1"/>
  <c r="F29" i="1"/>
  <c r="F7" i="2"/>
  <c r="P36" i="1"/>
  <c r="P35" i="1"/>
  <c r="P34" i="1"/>
  <c r="P33" i="1"/>
  <c r="P32" i="1"/>
  <c r="L26" i="1"/>
  <c r="J26" i="1"/>
  <c r="F26" i="1"/>
  <c r="P25" i="1"/>
  <c r="L25" i="1"/>
  <c r="J25" i="1" s="1"/>
  <c r="F25" i="1"/>
  <c r="L24" i="1"/>
  <c r="F24" i="1"/>
  <c r="L23" i="1"/>
  <c r="F23" i="1" s="1"/>
  <c r="L22" i="1"/>
  <c r="J22" i="1" s="1"/>
  <c r="F22" i="1"/>
  <c r="L21" i="1"/>
  <c r="M21" i="1" s="1"/>
  <c r="J21" i="1"/>
  <c r="F21" i="1"/>
  <c r="P20" i="1"/>
  <c r="L20" i="1"/>
  <c r="M20" i="1" s="1"/>
  <c r="L19" i="1"/>
  <c r="J19" i="1"/>
  <c r="F19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J15" i="1"/>
  <c r="L15" i="1" s="1"/>
  <c r="M15" i="1" s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J11" i="1"/>
  <c r="L11" i="1" s="1"/>
  <c r="M11" i="1" s="1"/>
  <c r="P10" i="1"/>
  <c r="J10" i="1"/>
  <c r="L10" i="1" s="1"/>
  <c r="M10" i="1" s="1"/>
  <c r="P9" i="1"/>
  <c r="J9" i="1"/>
  <c r="L9" i="1" s="1"/>
  <c r="M9" i="1" s="1"/>
  <c r="P8" i="1"/>
  <c r="L8" i="1"/>
  <c r="M8" i="1" s="1"/>
  <c r="J8" i="1"/>
  <c r="P7" i="1"/>
  <c r="J7" i="1"/>
  <c r="L7" i="1" s="1"/>
  <c r="P18" i="1"/>
  <c r="J6" i="1"/>
  <c r="L6" i="1" s="1"/>
  <c r="M6" i="1" s="1"/>
  <c r="J5" i="1"/>
  <c r="L5" i="1" s="1"/>
  <c r="M5" i="1" s="1"/>
  <c r="J4" i="1"/>
  <c r="L4" i="1" s="1"/>
  <c r="M4" i="1" s="1"/>
  <c r="J3" i="1"/>
  <c r="L3" i="1" s="1"/>
  <c r="M3" i="1" s="1"/>
  <c r="J2" i="1"/>
  <c r="L2" i="1" s="1"/>
  <c r="M2" i="1" s="1"/>
  <c r="M25" i="1" l="1"/>
  <c r="M18" i="1"/>
  <c r="M26" i="1"/>
  <c r="P22" i="1"/>
  <c r="P31" i="1"/>
  <c r="M28" i="1"/>
  <c r="P30" i="1"/>
  <c r="P28" i="1"/>
  <c r="M30" i="1"/>
  <c r="P27" i="1"/>
  <c r="P29" i="1"/>
  <c r="M22" i="1"/>
  <c r="P23" i="1"/>
  <c r="F20" i="1"/>
  <c r="J20" i="1"/>
  <c r="M24" i="1"/>
  <c r="J23" i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4" authorId="1" shapeId="0" xr:uid="{5ED37669-2B19-41B8-A25D-1405ADE5971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5" authorId="2" shapeId="0" xr:uid="{F4196DB3-0BC4-42BA-A47B-1F214887B43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<sst xmlns="http://schemas.openxmlformats.org/spreadsheetml/2006/main" count="364" uniqueCount="118">
  <si>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</si>
  <si>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</si>
  <si>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</si>
  <si>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</si>
  <si>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</si>
  <si>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</si>
  <si>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</si>
  <si>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</si>
  <si>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</si>
  <si>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</si>
  <si>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</si>
  <si>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</si>
  <si>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</si>
  <si>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</si>
  <si>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</si>
  <si>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</si>
  <si>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</si>
  <si>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</si>
  <si>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</si>
  <si>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</si>
  <si>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</si>
  <si>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</si>
  <si>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</si>
  <si>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</si>
  <si>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</si>
  <si>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</si>
  <si>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</si>
  <si>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</si>
  <si>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</si>
  <si>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</si>
  <si>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</si>
  <si>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</si>
  <si>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</si>
  <si>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</si>
  <si>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</si>
  <si>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</si>
  <si>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</si>
  <si>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</si>
  <si>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</si>
  <si>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</si>
  <si>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</si>
  <si>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</si>
  <si>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</si>
  <si>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</si>
  <si>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</si>
  <si>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</si>
  <si>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</si>
  <si>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</si>
  <si>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</si>
  <si>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</si>
  <si>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</si>
  <si>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</si>
  <si>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</si>
  <si>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</si>
  <si>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</si>
  <si>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€/m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</si>
  <si>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</si>
  <si>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</si>
  <si>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</si>
  <si>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</si>
  <si>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</si>
  <si>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</si>
  <si>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</si>
  <si>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</si>
  <si>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</si>
  <si>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</si>
  <si>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</si>
  <si>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</si>
  <si>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</si>
  <si>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</si>
  <si>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</si>
  <si>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</si>
  <si>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</si>
  <si>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</si>
  <si>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</si>
  <si>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</si>
  <si>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</si>
  <si>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</si>
  <si>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</si>
  <si>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</si>
  <si>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</si>
  <si>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</si>
  <si>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</si>
  <si>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</si>
  <si>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</si>
  <si>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</si>
  <si>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</si>
  <si>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</si>
  <si>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</si>
  <si>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</si>
  <si>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</si>
  <si>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</si>
  <si>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</si>
  <si>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</si>
  <si>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</si>
  <si>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</si>
  <si>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</si>
  <si>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</si>
  <si>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</si>
  <si>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</si>
  <si>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</si>
  <si>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</si>
  <si>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</si>
  <si>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</si>
  <si>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secondary heat source</t>
  </si>
  <si>
    <t>primary heat source annual costs</t>
  </si>
  <si>
    <t>% of investment costs</t>
  </si>
  <si>
    <t>secondary heat source annual costs</t>
  </si>
  <si>
    <t>all</t>
  </si>
  <si>
    <t>System lifetime</t>
  </si>
  <si>
    <t>years</t>
  </si>
  <si>
    <t>HT</t>
  </si>
  <si>
    <t>HT-warmte</t>
  </si>
  <si>
    <t>KEV 2022 CO2-emissiefactor integrale methode</t>
  </si>
  <si>
    <t>primary heat source (low)</t>
  </si>
  <si>
    <t>Isolation</t>
  </si>
  <si>
    <t>See energievraag en isolatie woningen</t>
  </si>
  <si>
    <t>Natural gas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</si>
</sst>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2" applyNumberFormat="1" applyFont="1"/>
    <xf numFmtId="2" fontId="0" fillId="0" borderId="0" xfId="2" applyNumberFormat="1" applyFont="1"/>
    <xf numFmtId="164" fontId="0" fillId="0" borderId="0" xfId="0" applyNumberFormat="1"/>
    <xf numFmtId="1" fontId="0" fillId="0" borderId="0" xfId="0" applyNumberFormat="1" applyFont="1"/>
    <xf numFmtId="0" fontId="0" fillId="0" borderId="0" xfId="0" applyFill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Q45"/>
  <sheetViews>
    <sheetView workbookViewId="0">
      <selection activeCell="F28" sqref="F2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7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</v>
      </c>
      <c r="O2" t="s">
        <v>15</v>
      </c>
      <c r="P2" s="1">
        <f>N2</f>
        <v>0.4</v>
      </c>
      <c r="Q2" t="s">
        <v>113</v>
      </c>
    </row>
    <row r="3" spans="1:17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0.35</v>
      </c>
      <c r="O3" t="s">
        <v>15</v>
      </c>
      <c r="P3" s="1">
        <f t="shared" ref="P3:P6" si="3">N3</f>
        <v>0.35</v>
      </c>
      <c r="Q3" t="s">
        <v>113</v>
      </c>
    </row>
    <row r="4" spans="1:17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0.28999999999999998</v>
      </c>
      <c r="O4" t="s">
        <v>15</v>
      </c>
      <c r="P4" s="1">
        <f t="shared" si="3"/>
        <v>0.28999999999999998</v>
      </c>
      <c r="Q4" t="s">
        <v>113</v>
      </c>
    </row>
    <row r="5" spans="1:17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0.25</v>
      </c>
      <c r="O5" t="s">
        <v>15</v>
      </c>
      <c r="P5" s="1">
        <f t="shared" si="3"/>
        <v>0.25</v>
      </c>
      <c r="Q5" t="s">
        <v>113</v>
      </c>
    </row>
    <row r="6" spans="1:17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7.0000000000000007E-2</v>
      </c>
      <c r="O6" t="s">
        <v>15</v>
      </c>
      <c r="P6" s="1">
        <f t="shared" si="3"/>
        <v>7.0000000000000007E-2</v>
      </c>
      <c r="Q6" t="s">
        <v>113</v>
      </c>
    </row>
    <row r="7" spans="1:17" x14ac:dyDescent="0.25">
      <c r="A7">
        <v>2018</v>
      </c>
      <c r="B7" t="s">
        <v>20</v>
      </c>
      <c r="C7">
        <v>146</v>
      </c>
      <c r="D7">
        <v>46</v>
      </c>
      <c r="E7">
        <v>0</v>
      </c>
      <c r="F7" s="1">
        <v>0.28000000000000003</v>
      </c>
      <c r="G7" s="1" t="s">
        <v>21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L7/$A$43</f>
        <v>7.0415088545398713E-2</v>
      </c>
      <c r="N7">
        <v>2.085</v>
      </c>
      <c r="O7" t="s">
        <v>22</v>
      </c>
      <c r="P7" s="1">
        <f t="shared" ref="P7:P16" si="6">N7/$A$43</f>
        <v>0.21343023850957107</v>
      </c>
      <c r="Q7" t="s">
        <v>17</v>
      </c>
    </row>
    <row r="8" spans="1:17" x14ac:dyDescent="0.25">
      <c r="A8">
        <v>2019</v>
      </c>
      <c r="B8" t="s">
        <v>20</v>
      </c>
      <c r="C8">
        <v>147</v>
      </c>
      <c r="D8">
        <v>55</v>
      </c>
      <c r="E8">
        <v>0</v>
      </c>
      <c r="F8" s="1">
        <v>0.28999999999999998</v>
      </c>
      <c r="G8" s="1" t="s">
        <v>21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22</v>
      </c>
      <c r="P8" s="1">
        <f t="shared" si="6"/>
        <v>0.21343023850957107</v>
      </c>
      <c r="Q8" t="s">
        <v>17</v>
      </c>
    </row>
    <row r="9" spans="1:17" x14ac:dyDescent="0.25">
      <c r="A9">
        <v>2020</v>
      </c>
      <c r="B9" t="s">
        <v>20</v>
      </c>
      <c r="C9">
        <v>151</v>
      </c>
      <c r="D9">
        <v>55</v>
      </c>
      <c r="E9">
        <v>0</v>
      </c>
      <c r="F9" s="1">
        <v>0.26</v>
      </c>
      <c r="G9" s="1" t="s">
        <v>21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22</v>
      </c>
      <c r="P9" s="1">
        <f t="shared" si="6"/>
        <v>0.21343023850957107</v>
      </c>
      <c r="Q9" t="s">
        <v>17</v>
      </c>
    </row>
    <row r="10" spans="1:17" x14ac:dyDescent="0.25">
      <c r="A10">
        <v>2022</v>
      </c>
      <c r="B10" t="s">
        <v>20</v>
      </c>
      <c r="C10">
        <v>151</v>
      </c>
      <c r="D10">
        <v>60</v>
      </c>
      <c r="E10">
        <v>0</v>
      </c>
      <c r="F10" s="1">
        <v>2</v>
      </c>
      <c r="G10" s="1" t="s">
        <v>21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22</v>
      </c>
      <c r="P10" s="1">
        <f t="shared" si="6"/>
        <v>0.21343023850957107</v>
      </c>
      <c r="Q10" t="s">
        <v>17</v>
      </c>
    </row>
    <row r="11" spans="1:17" x14ac:dyDescent="0.25">
      <c r="A11">
        <v>2030</v>
      </c>
      <c r="B11" t="s">
        <v>20</v>
      </c>
      <c r="C11">
        <v>151</v>
      </c>
      <c r="D11">
        <v>55</v>
      </c>
      <c r="E11">
        <v>0</v>
      </c>
      <c r="F11" s="1">
        <v>0.33</v>
      </c>
      <c r="G11" s="1" t="s">
        <v>21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22</v>
      </c>
      <c r="P11" s="1">
        <f t="shared" si="6"/>
        <v>0.21343023850957107</v>
      </c>
      <c r="Q11" t="s">
        <v>17</v>
      </c>
    </row>
    <row r="12" spans="1:17" x14ac:dyDescent="0.25">
      <c r="A12">
        <v>2018</v>
      </c>
      <c r="B12" t="s">
        <v>24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21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22</v>
      </c>
      <c r="P12" s="1">
        <f t="shared" si="6"/>
        <v>7.4009622274541914E-2</v>
      </c>
      <c r="Q12" t="s">
        <v>17</v>
      </c>
    </row>
    <row r="13" spans="1:17" x14ac:dyDescent="0.25">
      <c r="A13">
        <v>2019</v>
      </c>
      <c r="B13" t="s">
        <v>24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21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22</v>
      </c>
      <c r="P13" s="1">
        <f t="shared" si="6"/>
        <v>7.4009622274541914E-2</v>
      </c>
      <c r="Q13" t="s">
        <v>17</v>
      </c>
    </row>
    <row r="14" spans="1:17" x14ac:dyDescent="0.25">
      <c r="A14">
        <v>2020</v>
      </c>
      <c r="B14" t="s">
        <v>24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21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22</v>
      </c>
      <c r="P14" s="1">
        <f t="shared" si="6"/>
        <v>7.4009622274541914E-2</v>
      </c>
      <c r="Q14" t="s">
        <v>17</v>
      </c>
    </row>
    <row r="15" spans="1:17" x14ac:dyDescent="0.25">
      <c r="A15">
        <v>2022</v>
      </c>
      <c r="B15" t="s">
        <v>24</v>
      </c>
      <c r="C15">
        <v>168</v>
      </c>
      <c r="D15">
        <v>60</v>
      </c>
      <c r="E15">
        <v>0</v>
      </c>
      <c r="F15" s="1">
        <v>2</v>
      </c>
      <c r="G15" s="1" t="s">
        <v>21</v>
      </c>
      <c r="H15">
        <v>0.33</v>
      </c>
      <c r="I15" s="1">
        <v>0</v>
      </c>
      <c r="J15" s="1">
        <f t="shared" si="4"/>
        <v>2.33</v>
      </c>
      <c r="K15" s="2">
        <v>0.21</v>
      </c>
      <c r="L15" s="1">
        <f t="shared" si="7"/>
        <v>2.8193000000000001</v>
      </c>
      <c r="M15" s="1">
        <f t="shared" si="5"/>
        <v>0.28859658102159896</v>
      </c>
      <c r="N15">
        <v>0.72299999999999998</v>
      </c>
      <c r="O15" t="s">
        <v>22</v>
      </c>
      <c r="P15" s="1">
        <f t="shared" si="6"/>
        <v>7.4009622274541914E-2</v>
      </c>
      <c r="Q15" t="s">
        <v>17</v>
      </c>
    </row>
    <row r="16" spans="1:17" x14ac:dyDescent="0.25">
      <c r="A16">
        <v>2030</v>
      </c>
      <c r="B16" t="s">
        <v>24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21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22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25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26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31" si="9">L17*$A$44</f>
        <v>0.19422</v>
      </c>
      <c r="N17">
        <v>8.8000000000000007</v>
      </c>
      <c r="O17" t="s">
        <v>27</v>
      </c>
      <c r="P17" s="1">
        <f t="shared" ref="P17:P31" si="10">N17*$A$44</f>
        <v>3.168E-2</v>
      </c>
      <c r="Q17" t="s">
        <v>17</v>
      </c>
    </row>
    <row r="18" spans="1:17" x14ac:dyDescent="0.25">
      <c r="A18">
        <v>2019</v>
      </c>
      <c r="B18" t="s">
        <v>25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26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31" si="12">53.95</f>
        <v>53.95</v>
      </c>
      <c r="M18" s="1">
        <f t="shared" si="9"/>
        <v>0.19422</v>
      </c>
      <c r="N18">
        <v>8.8000000000000007</v>
      </c>
      <c r="O18" t="s">
        <v>27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25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26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27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25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26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27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25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26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27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28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26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17.82</v>
      </c>
      <c r="O22" t="s">
        <v>27</v>
      </c>
      <c r="P22" s="1">
        <f t="shared" si="10"/>
        <v>6.4152000000000001E-2</v>
      </c>
      <c r="Q22" t="s">
        <v>17</v>
      </c>
    </row>
    <row r="23" spans="1:17" x14ac:dyDescent="0.25">
      <c r="A23">
        <v>2019</v>
      </c>
      <c r="B23" t="s">
        <v>28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26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17.82</v>
      </c>
      <c r="O23" t="s">
        <v>27</v>
      </c>
      <c r="P23" s="1">
        <f t="shared" si="10"/>
        <v>6.4152000000000001E-2</v>
      </c>
      <c r="Q23" t="s">
        <v>17</v>
      </c>
    </row>
    <row r="24" spans="1:17" x14ac:dyDescent="0.25">
      <c r="A24">
        <v>2020</v>
      </c>
      <c r="B24" t="s">
        <v>28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26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17.82</v>
      </c>
      <c r="O24" t="s">
        <v>27</v>
      </c>
      <c r="P24" s="1">
        <f t="shared" si="10"/>
        <v>6.4152000000000001E-2</v>
      </c>
      <c r="Q24" t="s">
        <v>17</v>
      </c>
    </row>
    <row r="25" spans="1:17" x14ac:dyDescent="0.25">
      <c r="A25">
        <v>2022</v>
      </c>
      <c r="B25" t="s">
        <v>28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26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17.82</v>
      </c>
      <c r="O25" t="s">
        <v>27</v>
      </c>
      <c r="P25" s="1">
        <f t="shared" si="10"/>
        <v>6.4152000000000001E-2</v>
      </c>
      <c r="Q25" t="s">
        <v>17</v>
      </c>
    </row>
    <row r="26" spans="1:17" x14ac:dyDescent="0.25">
      <c r="A26">
        <v>2030</v>
      </c>
      <c r="B26" t="s">
        <v>28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26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17.82</v>
      </c>
      <c r="O26" t="s">
        <v>27</v>
      </c>
      <c r="P26" s="1">
        <f t="shared" si="10"/>
        <v>6.4152000000000001E-2</v>
      </c>
      <c r="Q26" t="s">
        <v>17</v>
      </c>
    </row>
    <row r="27" spans="1:17" x14ac:dyDescent="0.25">
      <c r="A27">
        <v>2018</v>
      </c>
      <c r="B27" t="s">
        <v>112</v>
      </c>
      <c r="C27">
        <v>267.92</v>
      </c>
      <c r="D27">
        <v>0</v>
      </c>
      <c r="E27">
        <v>0</v>
      </c>
      <c r="F27" s="1">
        <f t="shared" ref="F27:F31" si="13">L27*(1-K27)</f>
        <v>42.620500000000007</v>
      </c>
      <c r="G27" s="1" t="s">
        <v>26</v>
      </c>
      <c r="H27">
        <v>0</v>
      </c>
      <c r="I27" s="1">
        <v>0</v>
      </c>
      <c r="J27" s="1">
        <f t="shared" ref="J27:J31" si="14">L27*(1-K27)</f>
        <v>42.620500000000007</v>
      </c>
      <c r="K27" s="2">
        <v>0.21</v>
      </c>
      <c r="L27" s="1">
        <f>53.95</f>
        <v>53.95</v>
      </c>
      <c r="M27" s="1">
        <f t="shared" si="9"/>
        <v>0.19422</v>
      </c>
      <c r="N27">
        <v>26.84</v>
      </c>
      <c r="O27" t="s">
        <v>27</v>
      </c>
      <c r="P27" s="1">
        <f t="shared" si="10"/>
        <v>9.6624000000000002E-2</v>
      </c>
      <c r="Q27" t="s">
        <v>17</v>
      </c>
    </row>
    <row r="28" spans="1:17" x14ac:dyDescent="0.25">
      <c r="A28">
        <v>2019</v>
      </c>
      <c r="B28" t="s">
        <v>112</v>
      </c>
      <c r="C28">
        <v>267.92</v>
      </c>
      <c r="D28">
        <v>0</v>
      </c>
      <c r="E28">
        <v>0</v>
      </c>
      <c r="F28" s="1">
        <f t="shared" si="13"/>
        <v>42.620500000000007</v>
      </c>
      <c r="G28" s="1" t="s">
        <v>26</v>
      </c>
      <c r="H28">
        <v>0</v>
      </c>
      <c r="I28" s="1">
        <v>0</v>
      </c>
      <c r="J28" s="1">
        <f t="shared" si="14"/>
        <v>42.620500000000007</v>
      </c>
      <c r="K28" s="2">
        <v>0.21</v>
      </c>
      <c r="L28" s="1">
        <f t="shared" si="12"/>
        <v>53.95</v>
      </c>
      <c r="M28" s="1">
        <f t="shared" si="9"/>
        <v>0.19422</v>
      </c>
      <c r="N28">
        <v>26.84</v>
      </c>
      <c r="O28" t="s">
        <v>27</v>
      </c>
      <c r="P28" s="1">
        <f t="shared" si="10"/>
        <v>9.6624000000000002E-2</v>
      </c>
      <c r="Q28" t="s">
        <v>17</v>
      </c>
    </row>
    <row r="29" spans="1:17" x14ac:dyDescent="0.25">
      <c r="A29">
        <v>2020</v>
      </c>
      <c r="B29" t="s">
        <v>112</v>
      </c>
      <c r="C29">
        <v>267.92</v>
      </c>
      <c r="D29">
        <v>0</v>
      </c>
      <c r="E29">
        <v>0</v>
      </c>
      <c r="F29" s="1">
        <f t="shared" si="13"/>
        <v>42.620500000000007</v>
      </c>
      <c r="G29" s="1" t="s">
        <v>26</v>
      </c>
      <c r="H29">
        <v>0</v>
      </c>
      <c r="I29" s="1">
        <v>0</v>
      </c>
      <c r="J29" s="1">
        <f t="shared" si="14"/>
        <v>42.620500000000007</v>
      </c>
      <c r="K29" s="2">
        <v>0.21</v>
      </c>
      <c r="L29" s="1">
        <f t="shared" si="12"/>
        <v>53.95</v>
      </c>
      <c r="M29" s="1">
        <f t="shared" si="9"/>
        <v>0.19422</v>
      </c>
      <c r="N29">
        <v>26.84</v>
      </c>
      <c r="O29" t="s">
        <v>27</v>
      </c>
      <c r="P29" s="1">
        <f t="shared" si="10"/>
        <v>9.6624000000000002E-2</v>
      </c>
      <c r="Q29" t="s">
        <v>17</v>
      </c>
    </row>
    <row r="30" spans="1:17" x14ac:dyDescent="0.25">
      <c r="A30">
        <v>2022</v>
      </c>
      <c r="B30" t="s">
        <v>112</v>
      </c>
      <c r="C30">
        <v>267.92</v>
      </c>
      <c r="D30">
        <v>0</v>
      </c>
      <c r="E30">
        <v>0</v>
      </c>
      <c r="F30" s="1">
        <f t="shared" si="13"/>
        <v>42.620500000000007</v>
      </c>
      <c r="G30" s="1" t="s">
        <v>26</v>
      </c>
      <c r="H30">
        <v>0</v>
      </c>
      <c r="I30" s="1">
        <v>0</v>
      </c>
      <c r="J30" s="1">
        <f t="shared" si="14"/>
        <v>42.620500000000007</v>
      </c>
      <c r="K30" s="2">
        <v>0.21</v>
      </c>
      <c r="L30" s="1">
        <f t="shared" si="12"/>
        <v>53.95</v>
      </c>
      <c r="M30" s="1">
        <f t="shared" si="9"/>
        <v>0.19422</v>
      </c>
      <c r="N30">
        <v>26.84</v>
      </c>
      <c r="O30" t="s">
        <v>27</v>
      </c>
      <c r="P30" s="1">
        <f t="shared" si="10"/>
        <v>9.6624000000000002E-2</v>
      </c>
      <c r="Q30" t="s">
        <v>17</v>
      </c>
    </row>
    <row r="31" spans="1:17" x14ac:dyDescent="0.25">
      <c r="A31">
        <v>2030</v>
      </c>
      <c r="B31" t="s">
        <v>112</v>
      </c>
      <c r="C31">
        <v>267.92</v>
      </c>
      <c r="D31">
        <v>0</v>
      </c>
      <c r="E31">
        <v>0</v>
      </c>
      <c r="F31" s="1">
        <f t="shared" si="13"/>
        <v>42.620500000000007</v>
      </c>
      <c r="G31" s="1" t="s">
        <v>26</v>
      </c>
      <c r="H31">
        <v>0</v>
      </c>
      <c r="I31" s="1">
        <v>0</v>
      </c>
      <c r="J31" s="1">
        <f t="shared" si="14"/>
        <v>42.620500000000007</v>
      </c>
      <c r="K31" s="2">
        <v>0.21</v>
      </c>
      <c r="L31" s="1">
        <f t="shared" si="12"/>
        <v>53.95</v>
      </c>
      <c r="M31" s="1">
        <f t="shared" si="9"/>
        <v>0.19422</v>
      </c>
      <c r="N31">
        <v>26.84</v>
      </c>
      <c r="O31" t="s">
        <v>27</v>
      </c>
      <c r="P31" s="1">
        <f t="shared" si="10"/>
        <v>9.6624000000000002E-2</v>
      </c>
      <c r="Q31" t="s">
        <v>17</v>
      </c>
    </row>
    <row r="32" spans="1:17" x14ac:dyDescent="0.25">
      <c r="A32">
        <v>2018</v>
      </c>
      <c r="B32" t="s">
        <v>29</v>
      </c>
      <c r="D32">
        <v>0</v>
      </c>
      <c r="E32">
        <v>0</v>
      </c>
      <c r="G32" t="s">
        <v>30</v>
      </c>
      <c r="H32">
        <v>0</v>
      </c>
      <c r="L32">
        <v>1.6180000000000001</v>
      </c>
      <c r="N32">
        <v>4.7E-2</v>
      </c>
      <c r="O32" t="s">
        <v>31</v>
      </c>
      <c r="P32" s="1">
        <f>N32/$A$45</f>
        <v>0.23499999999999999</v>
      </c>
      <c r="Q32" t="s">
        <v>17</v>
      </c>
    </row>
    <row r="33" spans="1:17" x14ac:dyDescent="0.25">
      <c r="A33">
        <v>2019</v>
      </c>
      <c r="B33" t="s">
        <v>29</v>
      </c>
      <c r="D33">
        <v>0</v>
      </c>
      <c r="E33">
        <v>0</v>
      </c>
      <c r="G33" t="s">
        <v>30</v>
      </c>
      <c r="L33">
        <v>1.647</v>
      </c>
      <c r="N33">
        <v>4.7E-2</v>
      </c>
      <c r="O33" t="s">
        <v>31</v>
      </c>
      <c r="P33" s="1">
        <f>N33/$A$45</f>
        <v>0.23499999999999999</v>
      </c>
      <c r="Q33" t="s">
        <v>17</v>
      </c>
    </row>
    <row r="34" spans="1:17" x14ac:dyDescent="0.25">
      <c r="A34">
        <v>2020</v>
      </c>
      <c r="B34" t="s">
        <v>29</v>
      </c>
      <c r="D34">
        <v>0</v>
      </c>
      <c r="E34">
        <v>0</v>
      </c>
      <c r="G34" t="s">
        <v>30</v>
      </c>
      <c r="L34">
        <v>1.5620000000000001</v>
      </c>
      <c r="N34">
        <v>4.7E-2</v>
      </c>
      <c r="O34" t="s">
        <v>31</v>
      </c>
      <c r="P34" s="1">
        <f>N34/$A$45</f>
        <v>0.23499999999999999</v>
      </c>
      <c r="Q34" t="s">
        <v>17</v>
      </c>
    </row>
    <row r="35" spans="1:17" x14ac:dyDescent="0.25">
      <c r="A35">
        <v>2022</v>
      </c>
      <c r="B35" t="s">
        <v>29</v>
      </c>
      <c r="D35">
        <v>0</v>
      </c>
      <c r="E35">
        <v>0</v>
      </c>
      <c r="G35" t="s">
        <v>30</v>
      </c>
      <c r="L35">
        <v>2</v>
      </c>
      <c r="N35">
        <v>4.7E-2</v>
      </c>
      <c r="O35" t="s">
        <v>31</v>
      </c>
      <c r="P35" s="1">
        <f>N35/$A$45</f>
        <v>0.23499999999999999</v>
      </c>
      <c r="Q35" t="s">
        <v>17</v>
      </c>
    </row>
    <row r="36" spans="1:17" x14ac:dyDescent="0.25">
      <c r="A36">
        <v>2030</v>
      </c>
      <c r="B36" t="s">
        <v>29</v>
      </c>
      <c r="D36">
        <v>0</v>
      </c>
      <c r="E36">
        <v>0</v>
      </c>
      <c r="G36" t="s">
        <v>30</v>
      </c>
      <c r="L36">
        <v>2</v>
      </c>
      <c r="N36">
        <v>4.7E-2</v>
      </c>
      <c r="O36" t="s">
        <v>31</v>
      </c>
      <c r="P36" s="1">
        <f>N36/$A$45</f>
        <v>0.23499999999999999</v>
      </c>
      <c r="Q36" t="s">
        <v>17</v>
      </c>
    </row>
    <row r="42" spans="1:17" x14ac:dyDescent="0.25">
      <c r="A42">
        <v>0.83</v>
      </c>
      <c r="B42" t="s">
        <v>16</v>
      </c>
    </row>
    <row r="43" spans="1:17" x14ac:dyDescent="0.25">
      <c r="A43">
        <v>9.7690000000000001</v>
      </c>
      <c r="B43" t="s">
        <v>18</v>
      </c>
    </row>
    <row r="44" spans="1:17" x14ac:dyDescent="0.25">
      <c r="A44">
        <f>3.6/1000</f>
        <v>3.5999999999999999E-3</v>
      </c>
      <c r="B44" t="s">
        <v>19</v>
      </c>
    </row>
    <row r="45" spans="1:17" x14ac:dyDescent="0.25">
      <c r="A45">
        <v>0.2</v>
      </c>
      <c r="B45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2"/>
  <sheetViews>
    <sheetView tabSelected="1" workbookViewId="0">
      <selection activeCell="A5" sqref="A5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9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9" x14ac:dyDescent="0.25">
      <c r="A2" t="s">
        <v>40</v>
      </c>
      <c r="B2" t="s">
        <v>41</v>
      </c>
      <c r="C2">
        <v>10</v>
      </c>
      <c r="D2" t="s">
        <v>42</v>
      </c>
      <c r="E2">
        <v>0</v>
      </c>
      <c r="F2">
        <v>909.8</v>
      </c>
      <c r="G2" t="s">
        <v>43</v>
      </c>
      <c r="H2">
        <v>15</v>
      </c>
    </row>
    <row r="3" spans="1:9" x14ac:dyDescent="0.25">
      <c r="A3" t="s">
        <v>40</v>
      </c>
      <c r="B3" t="s">
        <v>44</v>
      </c>
      <c r="C3">
        <v>10</v>
      </c>
      <c r="D3" t="s">
        <v>42</v>
      </c>
      <c r="E3">
        <v>0</v>
      </c>
      <c r="F3">
        <v>1390.4</v>
      </c>
      <c r="G3" t="s">
        <v>43</v>
      </c>
      <c r="H3">
        <v>15</v>
      </c>
    </row>
    <row r="4" spans="1:9" x14ac:dyDescent="0.25">
      <c r="A4" t="s">
        <v>40</v>
      </c>
      <c r="B4" t="s">
        <v>45</v>
      </c>
      <c r="C4" s="4">
        <v>40.816326530612201</v>
      </c>
      <c r="D4" t="s">
        <v>42</v>
      </c>
      <c r="E4">
        <v>0</v>
      </c>
      <c r="F4">
        <v>779.38775510204096</v>
      </c>
      <c r="G4" t="s">
        <v>43</v>
      </c>
      <c r="H4">
        <v>15</v>
      </c>
    </row>
    <row r="5" spans="1:9" x14ac:dyDescent="0.25">
      <c r="A5" t="s">
        <v>117</v>
      </c>
      <c r="B5" t="s">
        <v>47</v>
      </c>
      <c r="C5">
        <v>4.4545454545454497</v>
      </c>
      <c r="D5" t="s">
        <v>42</v>
      </c>
      <c r="E5">
        <v>0</v>
      </c>
      <c r="F5">
        <v>97.022272727272707</v>
      </c>
      <c r="G5" t="s">
        <v>43</v>
      </c>
      <c r="H5">
        <v>15</v>
      </c>
    </row>
    <row r="6" spans="1:9" x14ac:dyDescent="0.25">
      <c r="A6" t="s">
        <v>48</v>
      </c>
      <c r="B6" t="s">
        <v>47</v>
      </c>
      <c r="C6">
        <v>4.4545454545454497</v>
      </c>
      <c r="D6" t="s">
        <v>42</v>
      </c>
      <c r="E6">
        <v>0</v>
      </c>
      <c r="F6">
        <v>97.022272727272707</v>
      </c>
      <c r="G6" t="s">
        <v>43</v>
      </c>
      <c r="H6">
        <v>15</v>
      </c>
    </row>
    <row r="7" spans="1:9" x14ac:dyDescent="0.25">
      <c r="A7" t="s">
        <v>49</v>
      </c>
      <c r="B7" t="s">
        <v>47</v>
      </c>
      <c r="C7">
        <v>0</v>
      </c>
      <c r="D7" t="s">
        <v>42</v>
      </c>
      <c r="E7">
        <v>0</v>
      </c>
      <c r="F7">
        <f>(1774.85+1112)/2</f>
        <v>1443.425</v>
      </c>
      <c r="G7" t="s">
        <v>50</v>
      </c>
      <c r="H7">
        <v>15</v>
      </c>
    </row>
    <row r="8" spans="1:9" x14ac:dyDescent="0.25">
      <c r="A8" t="s">
        <v>51</v>
      </c>
      <c r="C8">
        <v>0</v>
      </c>
      <c r="D8" t="s">
        <v>42</v>
      </c>
      <c r="E8">
        <v>0</v>
      </c>
      <c r="F8">
        <v>8</v>
      </c>
      <c r="G8" t="s">
        <v>52</v>
      </c>
      <c r="H8">
        <v>15</v>
      </c>
    </row>
    <row r="9" spans="1:9" x14ac:dyDescent="0.25">
      <c r="A9" t="s">
        <v>53</v>
      </c>
      <c r="C9">
        <v>0</v>
      </c>
      <c r="D9" t="s">
        <v>42</v>
      </c>
      <c r="E9">
        <v>0</v>
      </c>
      <c r="F9">
        <v>15</v>
      </c>
      <c r="G9" t="s">
        <v>52</v>
      </c>
      <c r="H9">
        <v>15</v>
      </c>
    </row>
    <row r="10" spans="1:9" x14ac:dyDescent="0.25">
      <c r="A10" t="s">
        <v>54</v>
      </c>
      <c r="C10">
        <v>0</v>
      </c>
      <c r="D10" t="s">
        <v>42</v>
      </c>
      <c r="E10">
        <v>0</v>
      </c>
      <c r="F10">
        <v>71</v>
      </c>
      <c r="G10" t="s">
        <v>52</v>
      </c>
      <c r="H10">
        <v>30</v>
      </c>
    </row>
    <row r="11" spans="1:9" x14ac:dyDescent="0.25">
      <c r="A11" t="s">
        <v>58</v>
      </c>
      <c r="F11">
        <v>1200</v>
      </c>
      <c r="G11" t="s">
        <v>59</v>
      </c>
      <c r="H11">
        <v>15</v>
      </c>
      <c r="I11" t="s">
        <v>60</v>
      </c>
    </row>
    <row r="12" spans="1:9" x14ac:dyDescent="0.25">
      <c r="A12" s="10" t="s">
        <v>115</v>
      </c>
      <c r="B12" s="10" t="s">
        <v>116</v>
      </c>
      <c r="C12" s="10">
        <v>0</v>
      </c>
      <c r="D12" s="10" t="s">
        <v>42</v>
      </c>
      <c r="E12" s="10">
        <v>0</v>
      </c>
      <c r="F12" s="10">
        <v>0</v>
      </c>
      <c r="G12" s="10" t="s">
        <v>52</v>
      </c>
      <c r="H12" s="10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E49"/>
  <sheetViews>
    <sheetView topLeftCell="A27" workbookViewId="0">
      <selection activeCell="C14" sqref="C14"/>
    </sheetView>
  </sheetViews>
  <sheetFormatPr defaultRowHeight="15" x14ac:dyDescent="0.25"/>
  <cols>
    <col min="1" max="1" width="36.7109375" customWidth="1"/>
    <col min="2" max="3" width="15.85546875" customWidth="1"/>
    <col min="4" max="4" width="9.85546875" bestFit="1" customWidth="1"/>
  </cols>
  <sheetData>
    <row r="1" spans="1:5" x14ac:dyDescent="0.25">
      <c r="A1" s="3" t="s">
        <v>71</v>
      </c>
      <c r="B1" s="3" t="s">
        <v>33</v>
      </c>
      <c r="C1" s="3" t="s">
        <v>101</v>
      </c>
      <c r="D1" s="3" t="s">
        <v>102</v>
      </c>
      <c r="E1" s="3" t="s">
        <v>38</v>
      </c>
    </row>
    <row r="2" spans="1:5" x14ac:dyDescent="0.25">
      <c r="A2" t="s">
        <v>62</v>
      </c>
      <c r="D2" s="4">
        <v>414</v>
      </c>
      <c r="E2" s="5" t="s">
        <v>55</v>
      </c>
    </row>
    <row r="3" spans="1:5" x14ac:dyDescent="0.25">
      <c r="A3" t="s">
        <v>70</v>
      </c>
      <c r="D3" s="4">
        <v>591</v>
      </c>
      <c r="E3" s="5" t="s">
        <v>55</v>
      </c>
    </row>
    <row r="4" spans="1:5" x14ac:dyDescent="0.25">
      <c r="A4" t="s">
        <v>65</v>
      </c>
      <c r="D4" s="4">
        <v>132.5</v>
      </c>
      <c r="E4" s="5" t="s">
        <v>56</v>
      </c>
    </row>
    <row r="5" spans="1:5" x14ac:dyDescent="0.25">
      <c r="A5" t="s">
        <v>66</v>
      </c>
      <c r="D5" s="4">
        <v>135</v>
      </c>
      <c r="E5" s="5" t="s">
        <v>56</v>
      </c>
    </row>
    <row r="6" spans="1:5" x14ac:dyDescent="0.25">
      <c r="A6" t="s">
        <v>69</v>
      </c>
      <c r="D6" s="4">
        <v>3337.78</v>
      </c>
      <c r="E6" s="5" t="s">
        <v>80</v>
      </c>
    </row>
    <row r="7" spans="1:5" x14ac:dyDescent="0.25">
      <c r="A7" t="s">
        <v>67</v>
      </c>
      <c r="D7" s="4">
        <v>825</v>
      </c>
      <c r="E7" t="s">
        <v>68</v>
      </c>
    </row>
    <row r="8" spans="1:5" x14ac:dyDescent="0.25">
      <c r="A8" s="3" t="s">
        <v>99</v>
      </c>
      <c r="D8" s="4"/>
    </row>
    <row r="9" spans="1:5" x14ac:dyDescent="0.25">
      <c r="A9" s="5" t="s">
        <v>99</v>
      </c>
      <c r="C9" t="s">
        <v>63</v>
      </c>
      <c r="D9" s="8">
        <v>2.5</v>
      </c>
      <c r="E9" t="s">
        <v>100</v>
      </c>
    </row>
    <row r="10" spans="1:5" x14ac:dyDescent="0.25">
      <c r="A10" s="5" t="s">
        <v>99</v>
      </c>
      <c r="C10" t="s">
        <v>64</v>
      </c>
      <c r="D10" s="8">
        <v>10.5</v>
      </c>
      <c r="E10" t="s">
        <v>100</v>
      </c>
    </row>
    <row r="11" spans="1:5" x14ac:dyDescent="0.25">
      <c r="A11" s="5" t="s">
        <v>99</v>
      </c>
      <c r="C11" t="s">
        <v>111</v>
      </c>
      <c r="D11" s="8">
        <v>15</v>
      </c>
      <c r="E11" t="s">
        <v>100</v>
      </c>
    </row>
    <row r="12" spans="1:5" x14ac:dyDescent="0.25">
      <c r="A12" s="3" t="s">
        <v>61</v>
      </c>
      <c r="C12" s="3"/>
      <c r="D12" s="4"/>
    </row>
    <row r="13" spans="1:5" x14ac:dyDescent="0.25">
      <c r="A13" s="5" t="s">
        <v>103</v>
      </c>
      <c r="C13" s="5" t="s">
        <v>63</v>
      </c>
      <c r="D13" s="4">
        <v>150</v>
      </c>
      <c r="E13" s="5" t="s">
        <v>56</v>
      </c>
    </row>
    <row r="14" spans="1:5" x14ac:dyDescent="0.25">
      <c r="A14" s="5" t="s">
        <v>103</v>
      </c>
      <c r="C14" s="5" t="s">
        <v>64</v>
      </c>
      <c r="D14" s="4">
        <v>355.5</v>
      </c>
      <c r="E14" s="5" t="s">
        <v>56</v>
      </c>
    </row>
    <row r="15" spans="1:5" x14ac:dyDescent="0.25">
      <c r="A15" s="5" t="s">
        <v>103</v>
      </c>
      <c r="C15" s="5" t="s">
        <v>111</v>
      </c>
      <c r="D15" s="4">
        <v>355.5</v>
      </c>
      <c r="E15" s="5" t="s">
        <v>56</v>
      </c>
    </row>
    <row r="16" spans="1:5" x14ac:dyDescent="0.25">
      <c r="A16" s="5" t="s">
        <v>114</v>
      </c>
      <c r="C16" s="5" t="s">
        <v>64</v>
      </c>
      <c r="D16" s="4">
        <v>250</v>
      </c>
      <c r="E16" s="5" t="s">
        <v>56</v>
      </c>
    </row>
    <row r="17" spans="1:5" x14ac:dyDescent="0.25">
      <c r="A17" s="5" t="s">
        <v>104</v>
      </c>
      <c r="B17" s="5" t="s">
        <v>46</v>
      </c>
      <c r="C17" t="s">
        <v>64</v>
      </c>
      <c r="D17" s="4">
        <v>60</v>
      </c>
      <c r="E17" s="5" t="s">
        <v>56</v>
      </c>
    </row>
    <row r="18" spans="1:5" x14ac:dyDescent="0.25">
      <c r="A18" s="5" t="s">
        <v>104</v>
      </c>
      <c r="B18" s="5" t="s">
        <v>46</v>
      </c>
      <c r="C18" t="s">
        <v>111</v>
      </c>
      <c r="D18" s="4">
        <v>60</v>
      </c>
      <c r="E18" s="5" t="s">
        <v>56</v>
      </c>
    </row>
    <row r="19" spans="1:5" x14ac:dyDescent="0.25">
      <c r="A19" s="5" t="s">
        <v>105</v>
      </c>
      <c r="C19" t="s">
        <v>108</v>
      </c>
      <c r="D19" s="1">
        <v>0.05</v>
      </c>
      <c r="E19" s="5" t="s">
        <v>106</v>
      </c>
    </row>
    <row r="20" spans="1:5" x14ac:dyDescent="0.25">
      <c r="A20" s="5" t="s">
        <v>107</v>
      </c>
      <c r="B20" s="5" t="s">
        <v>46</v>
      </c>
      <c r="C20" t="s">
        <v>108</v>
      </c>
      <c r="D20" s="1">
        <v>0.01</v>
      </c>
      <c r="E20" s="5" t="s">
        <v>106</v>
      </c>
    </row>
    <row r="21" spans="1:5" x14ac:dyDescent="0.25">
      <c r="A21" s="5" t="s">
        <v>72</v>
      </c>
      <c r="C21" t="s">
        <v>108</v>
      </c>
      <c r="D21" s="9">
        <v>100000</v>
      </c>
      <c r="E21" s="5" t="s">
        <v>57</v>
      </c>
    </row>
    <row r="22" spans="1:5" x14ac:dyDescent="0.25">
      <c r="A22" s="5" t="s">
        <v>98</v>
      </c>
      <c r="C22" t="s">
        <v>108</v>
      </c>
      <c r="D22" s="4">
        <v>220</v>
      </c>
      <c r="E22" s="5" t="s">
        <v>56</v>
      </c>
    </row>
    <row r="23" spans="1:5" x14ac:dyDescent="0.25">
      <c r="A23" s="5" t="s">
        <v>96</v>
      </c>
      <c r="C23" t="s">
        <v>108</v>
      </c>
      <c r="D23" s="9">
        <v>150000</v>
      </c>
      <c r="E23" s="5" t="s">
        <v>57</v>
      </c>
    </row>
    <row r="24" spans="1:5" x14ac:dyDescent="0.25">
      <c r="A24" s="5" t="s">
        <v>97</v>
      </c>
      <c r="C24" t="s">
        <v>108</v>
      </c>
      <c r="D24" s="9">
        <v>115</v>
      </c>
      <c r="E24" s="5" t="s">
        <v>56</v>
      </c>
    </row>
    <row r="25" spans="1:5" x14ac:dyDescent="0.25">
      <c r="A25" s="5" t="s">
        <v>75</v>
      </c>
      <c r="C25" t="s">
        <v>108</v>
      </c>
      <c r="D25" s="1">
        <v>0.3</v>
      </c>
      <c r="E25" s="5" t="s">
        <v>73</v>
      </c>
    </row>
    <row r="26" spans="1:5" x14ac:dyDescent="0.25">
      <c r="A26" s="5" t="s">
        <v>76</v>
      </c>
      <c r="C26" t="s">
        <v>108</v>
      </c>
      <c r="D26" s="1">
        <v>0.75</v>
      </c>
      <c r="E26" s="5" t="s">
        <v>73</v>
      </c>
    </row>
    <row r="27" spans="1:5" x14ac:dyDescent="0.25">
      <c r="A27" s="5" t="s">
        <v>77</v>
      </c>
      <c r="C27" t="s">
        <v>108</v>
      </c>
      <c r="D27" s="1">
        <v>0.85</v>
      </c>
      <c r="E27" s="5" t="s">
        <v>78</v>
      </c>
    </row>
    <row r="28" spans="1:5" x14ac:dyDescent="0.25">
      <c r="A28" s="5" t="s">
        <v>74</v>
      </c>
      <c r="C28" t="s">
        <v>108</v>
      </c>
      <c r="D28" s="1">
        <v>0.15</v>
      </c>
      <c r="E28" s="5" t="s">
        <v>78</v>
      </c>
    </row>
    <row r="29" spans="1:5" x14ac:dyDescent="0.25">
      <c r="A29" s="3" t="s">
        <v>79</v>
      </c>
      <c r="C29" t="s">
        <v>108</v>
      </c>
      <c r="D29" s="4"/>
    </row>
    <row r="30" spans="1:5" x14ac:dyDescent="0.25">
      <c r="A30" s="5" t="s">
        <v>95</v>
      </c>
      <c r="B30" s="5" t="s">
        <v>92</v>
      </c>
      <c r="C30" t="s">
        <v>108</v>
      </c>
      <c r="D30" s="9">
        <v>2450</v>
      </c>
      <c r="E30" s="5" t="s">
        <v>80</v>
      </c>
    </row>
    <row r="31" spans="1:5" x14ac:dyDescent="0.25">
      <c r="A31" s="5" t="s">
        <v>95</v>
      </c>
      <c r="B31" s="5" t="s">
        <v>93</v>
      </c>
      <c r="C31" t="s">
        <v>108</v>
      </c>
      <c r="D31" s="9">
        <v>1450</v>
      </c>
      <c r="E31" s="5" t="s">
        <v>80</v>
      </c>
    </row>
    <row r="32" spans="1:5" x14ac:dyDescent="0.25">
      <c r="A32" s="5" t="s">
        <v>95</v>
      </c>
      <c r="B32" s="5" t="s">
        <v>91</v>
      </c>
      <c r="C32" t="s">
        <v>108</v>
      </c>
      <c r="D32" s="9">
        <v>2450</v>
      </c>
      <c r="E32" s="5" t="s">
        <v>80</v>
      </c>
    </row>
    <row r="33" spans="1:5" x14ac:dyDescent="0.25">
      <c r="A33" s="5" t="s">
        <v>82</v>
      </c>
      <c r="B33" t="s">
        <v>94</v>
      </c>
      <c r="C33" t="s">
        <v>108</v>
      </c>
      <c r="D33" s="6">
        <v>900</v>
      </c>
      <c r="E33" s="5" t="s">
        <v>80</v>
      </c>
    </row>
    <row r="34" spans="1:5" x14ac:dyDescent="0.25">
      <c r="A34" s="5" t="s">
        <v>81</v>
      </c>
      <c r="B34" t="s">
        <v>94</v>
      </c>
      <c r="C34" t="s">
        <v>108</v>
      </c>
      <c r="D34" s="7">
        <v>1.35</v>
      </c>
      <c r="E34" s="5" t="s">
        <v>56</v>
      </c>
    </row>
    <row r="35" spans="1:5" x14ac:dyDescent="0.25">
      <c r="A35" s="5" t="s">
        <v>83</v>
      </c>
      <c r="B35" t="s">
        <v>94</v>
      </c>
      <c r="C35" t="s">
        <v>108</v>
      </c>
      <c r="D35" s="6">
        <v>1300</v>
      </c>
      <c r="E35" s="5" t="s">
        <v>80</v>
      </c>
    </row>
    <row r="36" spans="1:5" x14ac:dyDescent="0.25">
      <c r="A36" t="s">
        <v>88</v>
      </c>
      <c r="B36" s="5" t="s">
        <v>92</v>
      </c>
      <c r="C36" s="5" t="s">
        <v>111</v>
      </c>
      <c r="D36" s="6">
        <v>2000</v>
      </c>
      <c r="E36" s="5" t="s">
        <v>80</v>
      </c>
    </row>
    <row r="37" spans="1:5" x14ac:dyDescent="0.25">
      <c r="A37" t="s">
        <v>88</v>
      </c>
      <c r="B37" s="5" t="s">
        <v>93</v>
      </c>
      <c r="C37" s="5" t="s">
        <v>111</v>
      </c>
      <c r="D37" s="6">
        <v>1000</v>
      </c>
      <c r="E37" s="5" t="s">
        <v>80</v>
      </c>
    </row>
    <row r="38" spans="1:5" x14ac:dyDescent="0.25">
      <c r="A38" t="s">
        <v>88</v>
      </c>
      <c r="B38" s="5" t="s">
        <v>92</v>
      </c>
      <c r="C38" s="5" t="s">
        <v>64</v>
      </c>
      <c r="D38" s="6">
        <v>2500</v>
      </c>
      <c r="E38" s="5" t="s">
        <v>80</v>
      </c>
    </row>
    <row r="39" spans="1:5" x14ac:dyDescent="0.25">
      <c r="A39" t="s">
        <v>88</v>
      </c>
      <c r="B39" s="5" t="s">
        <v>93</v>
      </c>
      <c r="C39" s="5" t="s">
        <v>64</v>
      </c>
      <c r="D39" s="6">
        <v>1500</v>
      </c>
      <c r="E39" s="5" t="s">
        <v>80</v>
      </c>
    </row>
    <row r="40" spans="1:5" x14ac:dyDescent="0.25">
      <c r="A40" t="s">
        <v>84</v>
      </c>
      <c r="B40" t="s">
        <v>94</v>
      </c>
      <c r="C40" t="s">
        <v>63</v>
      </c>
      <c r="D40" s="6">
        <f>AVERAGE(2225.98,2560.84)</f>
        <v>2393.41</v>
      </c>
      <c r="E40" s="5" t="s">
        <v>80</v>
      </c>
    </row>
    <row r="41" spans="1:5" x14ac:dyDescent="0.25">
      <c r="A41" t="s">
        <v>85</v>
      </c>
      <c r="B41" t="s">
        <v>94</v>
      </c>
      <c r="C41" t="s">
        <v>63</v>
      </c>
      <c r="D41" s="6">
        <v>4500</v>
      </c>
      <c r="E41" s="5" t="s">
        <v>80</v>
      </c>
    </row>
    <row r="42" spans="1:5" x14ac:dyDescent="0.25">
      <c r="A42" t="s">
        <v>87</v>
      </c>
      <c r="B42" t="s">
        <v>94</v>
      </c>
      <c r="C42" t="s">
        <v>63</v>
      </c>
      <c r="D42" s="6">
        <v>7000</v>
      </c>
      <c r="E42" s="5" t="s">
        <v>80</v>
      </c>
    </row>
    <row r="43" spans="1:5" x14ac:dyDescent="0.25">
      <c r="A43" t="s">
        <v>86</v>
      </c>
      <c r="B43" t="s">
        <v>91</v>
      </c>
      <c r="C43" t="s">
        <v>63</v>
      </c>
      <c r="D43" s="6">
        <v>700</v>
      </c>
      <c r="E43" s="5" t="s">
        <v>56</v>
      </c>
    </row>
    <row r="44" spans="1:5" x14ac:dyDescent="0.25">
      <c r="A44" t="s">
        <v>88</v>
      </c>
      <c r="B44" t="s">
        <v>92</v>
      </c>
      <c r="C44" t="s">
        <v>63</v>
      </c>
      <c r="D44" s="6">
        <v>2500</v>
      </c>
      <c r="E44" s="5" t="s">
        <v>80</v>
      </c>
    </row>
    <row r="45" spans="1:5" x14ac:dyDescent="0.25">
      <c r="A45" t="s">
        <v>88</v>
      </c>
      <c r="B45" t="s">
        <v>93</v>
      </c>
      <c r="C45" t="s">
        <v>63</v>
      </c>
      <c r="D45" s="6">
        <v>1500</v>
      </c>
      <c r="E45" s="5" t="s">
        <v>80</v>
      </c>
    </row>
    <row r="46" spans="1:5" x14ac:dyDescent="0.25">
      <c r="A46" t="s">
        <v>89</v>
      </c>
      <c r="B46" t="s">
        <v>92</v>
      </c>
      <c r="C46" t="s">
        <v>63</v>
      </c>
      <c r="D46" s="6">
        <f>AVERAGE(401.34,2014.85)</f>
        <v>1208.095</v>
      </c>
      <c r="E46" s="5" t="s">
        <v>80</v>
      </c>
    </row>
    <row r="47" spans="1:5" x14ac:dyDescent="0.25">
      <c r="A47" t="s">
        <v>89</v>
      </c>
      <c r="B47" t="s">
        <v>93</v>
      </c>
      <c r="C47" t="s">
        <v>63</v>
      </c>
      <c r="D47" s="6">
        <f>AVERAGE(957.21,3221.92)</f>
        <v>2089.5650000000001</v>
      </c>
      <c r="E47" s="5" t="s">
        <v>80</v>
      </c>
    </row>
    <row r="48" spans="1:5" x14ac:dyDescent="0.25">
      <c r="A48" t="s">
        <v>89</v>
      </c>
      <c r="B48" t="s">
        <v>91</v>
      </c>
      <c r="C48" t="s">
        <v>63</v>
      </c>
      <c r="D48" s="6">
        <v>90.576999999999998</v>
      </c>
      <c r="E48" s="5" t="s">
        <v>90</v>
      </c>
    </row>
    <row r="49" spans="1:5" x14ac:dyDescent="0.25">
      <c r="A49" t="s">
        <v>109</v>
      </c>
      <c r="D49" s="6">
        <v>30</v>
      </c>
      <c r="E49" s="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energy_costs</vt:lpstr>
      <vt:lpstr>inhouse_heat_system_costs</vt:lpstr>
      <vt:lpstr>district_heating_costs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2023-04-15T15:06:46Z</dcterms:modified>
</cp:coreProperties>
</file>