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船期爬虫\"/>
    </mc:Choice>
  </mc:AlternateContent>
  <bookViews>
    <workbookView xWindow="360" yWindow="20" windowWidth="20960" windowHeight="9720"/>
  </bookViews>
  <sheets>
    <sheet name="Лист1" sheetId="1" r:id="rId1"/>
    <sheet name="Dec share" sheetId="2" r:id="rId2"/>
    <sheet name="4Q" sheetId="3" r:id="rId3"/>
    <sheet name="weblinks" sheetId="4" r:id="rId4"/>
  </sheets>
  <definedNames>
    <definedName name="_xlnm._FilterDatabase" localSheetId="0" hidden="1">Лист1!$A$1:$I$226</definedName>
  </definedNames>
  <calcPr calcId="152511"/>
</workbook>
</file>

<file path=xl/calcChain.xml><?xml version="1.0" encoding="utf-8"?>
<calcChain xmlns="http://schemas.openxmlformats.org/spreadsheetml/2006/main">
  <c r="G14" i="3" l="1"/>
  <c r="H13" i="3" s="1"/>
  <c r="H11" i="3"/>
  <c r="H7" i="3"/>
  <c r="H6" i="3"/>
  <c r="H3" i="3"/>
  <c r="G14" i="2"/>
  <c r="AC226" i="1"/>
  <c r="B226" i="1"/>
  <c r="AC225" i="1"/>
  <c r="W225" i="1"/>
  <c r="N225" i="1"/>
  <c r="B225" i="1"/>
  <c r="Z224" i="1"/>
  <c r="Q224" i="1"/>
  <c r="B224" i="1"/>
  <c r="AC223" i="1"/>
  <c r="W223" i="1"/>
  <c r="N223" i="1"/>
  <c r="B223" i="1"/>
  <c r="Z222" i="1"/>
  <c r="Q222" i="1"/>
  <c r="B222" i="1"/>
  <c r="AC221" i="1"/>
  <c r="T221" i="1"/>
  <c r="B221" i="1"/>
  <c r="Z220" i="1"/>
  <c r="Q220" i="1"/>
  <c r="B220" i="1"/>
  <c r="Z219" i="1"/>
  <c r="Q219" i="1"/>
  <c r="N219" i="1"/>
  <c r="B219" i="1"/>
  <c r="Z218" i="1"/>
  <c r="B218" i="1"/>
  <c r="Z217" i="1"/>
  <c r="Q217" i="1"/>
  <c r="B217" i="1"/>
  <c r="N216" i="1"/>
  <c r="B216" i="1"/>
  <c r="N215" i="1"/>
  <c r="B215" i="1"/>
  <c r="AC214" i="1"/>
  <c r="Z214" i="1"/>
  <c r="B214" i="1"/>
  <c r="AC213" i="1"/>
  <c r="T213" i="1"/>
  <c r="N213" i="1"/>
  <c r="B213" i="1"/>
  <c r="AC212" i="1"/>
  <c r="T212" i="1"/>
  <c r="B212" i="1"/>
  <c r="N211" i="1"/>
  <c r="B211" i="1"/>
  <c r="AR210" i="1"/>
  <c r="AC210" i="1"/>
  <c r="B210" i="1"/>
  <c r="AC209" i="1"/>
  <c r="W209" i="1"/>
  <c r="B209" i="1"/>
  <c r="T208" i="1"/>
  <c r="B208" i="1"/>
  <c r="AR207" i="1"/>
  <c r="AO207" i="1"/>
  <c r="AF207" i="1"/>
  <c r="N207" i="1"/>
  <c r="B207" i="1"/>
  <c r="Z206" i="1"/>
  <c r="N206" i="1"/>
  <c r="B206" i="1"/>
  <c r="AR205" i="1"/>
  <c r="Q205" i="1"/>
  <c r="B205" i="1"/>
  <c r="AO204" i="1"/>
  <c r="AL204" i="1"/>
  <c r="AF204" i="1"/>
  <c r="Z204" i="1"/>
  <c r="B204" i="1"/>
  <c r="AC203" i="1"/>
  <c r="Z203" i="1"/>
  <c r="B203" i="1"/>
  <c r="Z202" i="1"/>
  <c r="T202" i="1"/>
  <c r="B202" i="1"/>
  <c r="AC201" i="1"/>
  <c r="B201" i="1"/>
  <c r="AO200" i="1"/>
  <c r="AL200" i="1"/>
  <c r="AF200" i="1"/>
  <c r="N200" i="1"/>
  <c r="B200" i="1"/>
  <c r="B199" i="1"/>
  <c r="AC198" i="1"/>
  <c r="B198" i="1"/>
  <c r="Z197" i="1"/>
  <c r="Q197" i="1"/>
  <c r="B197" i="1"/>
  <c r="N196" i="1"/>
  <c r="B196" i="1"/>
  <c r="AC195" i="1"/>
  <c r="Z195" i="1"/>
  <c r="N195" i="1"/>
  <c r="B195" i="1"/>
  <c r="AC194" i="1"/>
  <c r="B194" i="1"/>
  <c r="AC193" i="1"/>
  <c r="B193" i="1"/>
  <c r="N192" i="1"/>
  <c r="B192" i="1"/>
  <c r="AR191" i="1"/>
  <c r="Q191" i="1"/>
  <c r="B191" i="1"/>
  <c r="N190" i="1"/>
  <c r="B190" i="1"/>
  <c r="N189" i="1"/>
  <c r="B189" i="1"/>
  <c r="AC188" i="1"/>
  <c r="T188" i="1"/>
  <c r="B188" i="1"/>
  <c r="AR187" i="1"/>
  <c r="Q187" i="1"/>
  <c r="B187" i="1"/>
  <c r="Q186" i="1"/>
  <c r="N186" i="1"/>
  <c r="B186" i="1"/>
  <c r="N185" i="1"/>
  <c r="B185" i="1"/>
  <c r="AC184" i="1"/>
  <c r="B184" i="1"/>
  <c r="AR183" i="1"/>
  <c r="B183" i="1"/>
  <c r="Z182" i="1"/>
  <c r="N182" i="1"/>
  <c r="B182" i="1"/>
  <c r="AC181" i="1"/>
  <c r="W181" i="1"/>
  <c r="B181" i="1"/>
  <c r="AC180" i="1"/>
  <c r="Z180" i="1"/>
  <c r="Q180" i="1"/>
  <c r="N180" i="1"/>
  <c r="B180" i="1"/>
  <c r="AF179" i="1"/>
  <c r="AC179" i="1"/>
  <c r="B179" i="1"/>
  <c r="Z178" i="1"/>
  <c r="B178" i="1"/>
  <c r="N177" i="1"/>
  <c r="B177" i="1"/>
  <c r="N176" i="1"/>
  <c r="B176" i="1"/>
  <c r="N175" i="1"/>
  <c r="B175" i="1"/>
  <c r="AR174" i="1"/>
  <c r="N174" i="1"/>
  <c r="B174" i="1"/>
  <c r="Z173" i="1"/>
  <c r="Q173" i="1"/>
  <c r="N173" i="1"/>
  <c r="B173" i="1"/>
  <c r="AC172" i="1"/>
  <c r="T172" i="1"/>
  <c r="B172" i="1"/>
  <c r="Z171" i="1"/>
  <c r="Y171" i="1"/>
  <c r="T171" i="1"/>
  <c r="B171" i="1"/>
  <c r="Z170" i="1"/>
  <c r="Q170" i="1"/>
  <c r="B170" i="1"/>
  <c r="AC169" i="1"/>
  <c r="W169" i="1"/>
  <c r="Q169" i="1"/>
  <c r="B169" i="1"/>
  <c r="N168" i="1"/>
  <c r="B168" i="1"/>
  <c r="AC167" i="1"/>
  <c r="W167" i="1"/>
  <c r="N167" i="1"/>
  <c r="B167" i="1"/>
  <c r="B166" i="1"/>
  <c r="AC165" i="1"/>
  <c r="Z165" i="1"/>
  <c r="B165" i="1"/>
  <c r="AR164" i="1"/>
  <c r="AO164" i="1"/>
  <c r="AF164" i="1"/>
  <c r="B164" i="1"/>
  <c r="N163" i="1"/>
  <c r="B163" i="1"/>
  <c r="Z162" i="1"/>
  <c r="Q162" i="1"/>
  <c r="B162" i="1"/>
  <c r="AC161" i="1"/>
  <c r="B161" i="1"/>
  <c r="AC160" i="1"/>
  <c r="B160" i="1"/>
  <c r="AR159" i="1"/>
  <c r="B159" i="1"/>
  <c r="AC158" i="1"/>
  <c r="Z158" i="1"/>
  <c r="W158" i="1"/>
  <c r="N158" i="1"/>
  <c r="M158" i="1"/>
  <c r="B158" i="1"/>
  <c r="AC157" i="1"/>
  <c r="B157" i="1"/>
  <c r="AC156" i="1"/>
  <c r="B156" i="1"/>
  <c r="AC155" i="1"/>
  <c r="Z155" i="1"/>
  <c r="N155" i="1"/>
  <c r="B155" i="1"/>
  <c r="AC154" i="1"/>
  <c r="B154" i="1"/>
  <c r="N153" i="1"/>
  <c r="B153" i="1"/>
  <c r="Z152" i="1"/>
  <c r="Q152" i="1"/>
  <c r="N152" i="1"/>
  <c r="B152" i="1"/>
  <c r="Z151" i="1"/>
  <c r="N151" i="1"/>
  <c r="B151" i="1"/>
  <c r="Z150" i="1"/>
  <c r="Q150" i="1"/>
  <c r="B150" i="1"/>
  <c r="Z149" i="1"/>
  <c r="W149" i="1"/>
  <c r="Q149" i="1"/>
  <c r="B149" i="1"/>
  <c r="AC148" i="1"/>
  <c r="B148" i="1"/>
  <c r="J147" i="1"/>
  <c r="B147" i="1"/>
  <c r="AC146" i="1"/>
  <c r="B146" i="1"/>
  <c r="N145" i="1"/>
  <c r="B145" i="1"/>
  <c r="AR144" i="1"/>
  <c r="Q144" i="1"/>
  <c r="B144" i="1"/>
  <c r="N143" i="1"/>
  <c r="J143" i="1"/>
  <c r="B143" i="1"/>
  <c r="AO142" i="1"/>
  <c r="AL142" i="1"/>
  <c r="AF142" i="1"/>
  <c r="Z142" i="1"/>
  <c r="B142" i="1"/>
  <c r="Z141" i="1"/>
  <c r="W141" i="1"/>
  <c r="B141" i="1"/>
  <c r="AC140" i="1"/>
  <c r="B140" i="1"/>
  <c r="AR139" i="1"/>
  <c r="AO139" i="1"/>
  <c r="AF139" i="1"/>
  <c r="B139" i="1"/>
  <c r="N138" i="1"/>
  <c r="J138" i="1"/>
  <c r="B138" i="1"/>
  <c r="AC137" i="1"/>
  <c r="W137" i="1"/>
  <c r="B137" i="1"/>
  <c r="B136" i="1"/>
  <c r="AC135" i="1"/>
  <c r="Z135" i="1"/>
  <c r="B135" i="1"/>
  <c r="AO134" i="1"/>
  <c r="AL134" i="1"/>
  <c r="Z134" i="1"/>
  <c r="B134" i="1"/>
  <c r="T133" i="1"/>
  <c r="Q133" i="1"/>
  <c r="B133" i="1"/>
  <c r="AC132" i="1"/>
  <c r="B132" i="1"/>
  <c r="N131" i="1"/>
  <c r="B131" i="1"/>
  <c r="AC130" i="1"/>
  <c r="B130" i="1"/>
  <c r="Z129" i="1"/>
  <c r="T129" i="1"/>
  <c r="B129" i="1"/>
  <c r="AR128" i="1"/>
  <c r="N128" i="1"/>
  <c r="J128" i="1"/>
  <c r="B128" i="1"/>
  <c r="AC127" i="1"/>
  <c r="Z127" i="1"/>
  <c r="W127" i="1"/>
  <c r="N127" i="1"/>
  <c r="J127" i="1"/>
  <c r="B127" i="1"/>
  <c r="Z126" i="1"/>
  <c r="Q126" i="1"/>
  <c r="B126" i="1"/>
  <c r="AC125" i="1"/>
  <c r="T125" i="1"/>
  <c r="B125" i="1"/>
  <c r="AF124" i="1"/>
  <c r="AC124" i="1"/>
  <c r="J124" i="1"/>
  <c r="B124" i="1"/>
  <c r="AR123" i="1"/>
  <c r="AI123" i="1"/>
  <c r="AF123" i="1"/>
  <c r="N123" i="1"/>
  <c r="B123" i="1"/>
  <c r="N122" i="1"/>
  <c r="B122" i="1"/>
  <c r="W121" i="1"/>
  <c r="B121" i="1"/>
  <c r="AR120" i="1"/>
  <c r="AO120" i="1"/>
  <c r="AF120" i="1"/>
  <c r="B120" i="1"/>
  <c r="N119" i="1"/>
  <c r="J119" i="1"/>
  <c r="B119" i="1"/>
  <c r="Z118" i="1"/>
  <c r="B118" i="1"/>
  <c r="AR117" i="1"/>
  <c r="Q117" i="1"/>
  <c r="B117" i="1"/>
  <c r="AC116" i="1"/>
  <c r="Q116" i="1"/>
  <c r="B116" i="1"/>
  <c r="AC115" i="1"/>
  <c r="Z115" i="1"/>
  <c r="N115" i="1"/>
  <c r="J115" i="1"/>
  <c r="B115" i="1"/>
  <c r="N114" i="1"/>
  <c r="J114" i="1"/>
  <c r="B114" i="1"/>
  <c r="T113" i="1"/>
  <c r="Q113" i="1"/>
  <c r="B113" i="1"/>
  <c r="AC112" i="1"/>
  <c r="Q112" i="1"/>
  <c r="B112" i="1"/>
  <c r="T111" i="1"/>
  <c r="B111" i="1"/>
  <c r="N110" i="1"/>
  <c r="B110" i="1"/>
  <c r="Z109" i="1"/>
  <c r="Q109" i="1"/>
  <c r="B109" i="1"/>
  <c r="B108" i="1"/>
  <c r="AC107" i="1"/>
  <c r="B107" i="1"/>
  <c r="Z106" i="1"/>
  <c r="Y106" i="1"/>
  <c r="J106" i="1"/>
  <c r="B106" i="1"/>
  <c r="Z105" i="1"/>
  <c r="Q105" i="1"/>
  <c r="B105" i="1"/>
  <c r="AC103" i="1"/>
  <c r="Z103" i="1"/>
  <c r="B103" i="1"/>
  <c r="Z102" i="1"/>
  <c r="Q102" i="1"/>
  <c r="B102" i="1"/>
  <c r="Z101" i="1"/>
  <c r="Q101" i="1"/>
  <c r="J101" i="1"/>
  <c r="B101" i="1"/>
  <c r="N100" i="1"/>
  <c r="B100" i="1"/>
  <c r="Z99" i="1"/>
  <c r="W99" i="1"/>
  <c r="N99" i="1"/>
  <c r="J99" i="1"/>
  <c r="B99" i="1"/>
  <c r="AC98" i="1"/>
  <c r="T98" i="1"/>
  <c r="N98" i="1"/>
  <c r="J98" i="1"/>
  <c r="B98" i="1"/>
  <c r="Z97" i="1"/>
  <c r="N97" i="1"/>
  <c r="B97" i="1"/>
  <c r="AR96" i="1"/>
  <c r="AI96" i="1"/>
  <c r="AF96" i="1"/>
  <c r="N96" i="1"/>
  <c r="B96" i="1"/>
  <c r="N95" i="1"/>
  <c r="M95" i="1"/>
  <c r="J95" i="1"/>
  <c r="B95" i="1"/>
  <c r="B94" i="1"/>
  <c r="AF93" i="1"/>
  <c r="Z93" i="1"/>
  <c r="B93" i="1"/>
  <c r="B92" i="1"/>
  <c r="Z91" i="1"/>
  <c r="W91" i="1"/>
  <c r="B91" i="1"/>
  <c r="B90" i="1"/>
  <c r="N89" i="1"/>
  <c r="J89" i="1"/>
  <c r="B89" i="1"/>
  <c r="N88" i="1"/>
  <c r="J88" i="1"/>
  <c r="B88" i="1"/>
  <c r="Z87" i="1"/>
  <c r="N87" i="1"/>
  <c r="B87" i="1"/>
  <c r="AR86" i="1"/>
  <c r="Q86" i="1"/>
  <c r="B86" i="1"/>
  <c r="W85" i="1"/>
  <c r="N85" i="1"/>
  <c r="B85" i="1"/>
  <c r="T84" i="1"/>
  <c r="N84" i="1"/>
  <c r="B84" i="1"/>
  <c r="T83" i="1"/>
  <c r="B83" i="1"/>
  <c r="AR82" i="1"/>
  <c r="AO82" i="1"/>
  <c r="B82" i="1"/>
  <c r="W81" i="1"/>
  <c r="Q81" i="1"/>
  <c r="B81" i="1"/>
  <c r="T80" i="1"/>
  <c r="B80" i="1"/>
  <c r="AR79" i="1"/>
  <c r="B79" i="1"/>
  <c r="W78" i="1"/>
  <c r="B78" i="1"/>
  <c r="Z77" i="1"/>
  <c r="W77" i="1"/>
  <c r="N77" i="1"/>
  <c r="J77" i="1"/>
  <c r="B77" i="1"/>
  <c r="T76" i="1"/>
  <c r="Q76" i="1"/>
  <c r="B76" i="1"/>
  <c r="AC75" i="1"/>
  <c r="Z75" i="1"/>
  <c r="N75" i="1"/>
  <c r="B75" i="1"/>
  <c r="Z74" i="1"/>
  <c r="W74" i="1"/>
  <c r="N74" i="1"/>
  <c r="J74" i="1"/>
  <c r="B74" i="1"/>
  <c r="T73" i="1"/>
  <c r="B73" i="1"/>
  <c r="N72" i="1"/>
  <c r="B72" i="1"/>
  <c r="AF71" i="1"/>
  <c r="J71" i="1"/>
  <c r="B71" i="1"/>
  <c r="Z70" i="1"/>
  <c r="Q70" i="1"/>
  <c r="N70" i="1"/>
  <c r="B70" i="1"/>
  <c r="T69" i="1"/>
  <c r="B69" i="1"/>
  <c r="W68" i="1"/>
  <c r="B68" i="1"/>
  <c r="N67" i="1"/>
  <c r="B67" i="1"/>
  <c r="Z66" i="1"/>
  <c r="W66" i="1"/>
  <c r="Q66" i="1"/>
  <c r="N66" i="1"/>
  <c r="J66" i="1"/>
  <c r="B66" i="1"/>
  <c r="Z65" i="1"/>
  <c r="Q65" i="1"/>
  <c r="N65" i="1"/>
  <c r="B65" i="1"/>
  <c r="N64" i="1"/>
  <c r="J64" i="1"/>
  <c r="B64" i="1"/>
  <c r="T63" i="1"/>
  <c r="B63" i="1"/>
  <c r="T62" i="1"/>
  <c r="J62" i="1"/>
  <c r="B62" i="1"/>
  <c r="N61" i="1"/>
  <c r="J61" i="1"/>
  <c r="B61" i="1"/>
  <c r="AR60" i="1"/>
  <c r="AI60" i="1"/>
  <c r="AF60" i="1"/>
  <c r="N60" i="1"/>
  <c r="B60" i="1"/>
  <c r="W59" i="1"/>
  <c r="B59" i="1"/>
  <c r="AO58" i="1"/>
  <c r="AL58" i="1"/>
  <c r="AF58" i="1"/>
  <c r="Z58" i="1"/>
  <c r="B58" i="1"/>
  <c r="Z57" i="1"/>
  <c r="T57" i="1"/>
  <c r="B57" i="1"/>
  <c r="B56" i="1"/>
  <c r="Z55" i="1"/>
  <c r="Q55" i="1"/>
  <c r="B55" i="1"/>
  <c r="N54" i="1"/>
  <c r="J54" i="1"/>
  <c r="B54" i="1"/>
  <c r="T53" i="1"/>
  <c r="B53" i="1"/>
  <c r="Q52" i="1"/>
  <c r="J52" i="1"/>
  <c r="B52" i="1"/>
  <c r="W51" i="1"/>
  <c r="B51" i="1"/>
  <c r="T50" i="1"/>
  <c r="Q50" i="1"/>
  <c r="B50" i="1"/>
  <c r="Z49" i="1"/>
  <c r="B49" i="1"/>
  <c r="AC48" i="1"/>
  <c r="N48" i="1"/>
  <c r="J48" i="1"/>
  <c r="B48" i="1"/>
  <c r="T47" i="1"/>
  <c r="B47" i="1"/>
  <c r="AR46" i="1"/>
  <c r="AO46" i="1"/>
  <c r="AF46" i="1"/>
  <c r="B46" i="1"/>
  <c r="AC45" i="1"/>
  <c r="Q45" i="1"/>
  <c r="B45" i="1"/>
  <c r="AO44" i="1"/>
  <c r="AL44" i="1"/>
  <c r="AF44" i="1"/>
  <c r="Z44" i="1"/>
  <c r="B44" i="1"/>
  <c r="AR43" i="1"/>
  <c r="Q43" i="1"/>
  <c r="B43" i="1"/>
  <c r="B42" i="1"/>
  <c r="T41" i="1"/>
  <c r="Q41" i="1"/>
  <c r="B41" i="1"/>
  <c r="AC40" i="1"/>
  <c r="Z40" i="1"/>
  <c r="N40" i="1"/>
  <c r="B40" i="1"/>
  <c r="Z39" i="1"/>
  <c r="N39" i="1"/>
  <c r="B39" i="1"/>
  <c r="Z38" i="1"/>
  <c r="T38" i="1"/>
  <c r="J38" i="1"/>
  <c r="B38" i="1"/>
  <c r="Z37" i="1"/>
  <c r="W37" i="1"/>
  <c r="B37" i="1"/>
  <c r="AC36" i="1"/>
  <c r="Z36" i="1"/>
  <c r="W36" i="1"/>
  <c r="N36" i="1"/>
  <c r="J36" i="1"/>
  <c r="B36" i="1"/>
  <c r="N35" i="1"/>
  <c r="B35" i="1"/>
  <c r="B34" i="1"/>
  <c r="B33" i="1"/>
  <c r="Z32" i="1"/>
  <c r="Q32" i="1"/>
  <c r="B32" i="1"/>
  <c r="N31" i="1"/>
  <c r="B31" i="1"/>
  <c r="AC30" i="1"/>
  <c r="B30" i="1"/>
  <c r="B29" i="1"/>
  <c r="AC28" i="1"/>
  <c r="B28" i="1"/>
  <c r="AC27" i="1"/>
  <c r="Z27" i="1"/>
  <c r="B27" i="1"/>
  <c r="AR26" i="1"/>
  <c r="AO26" i="1"/>
  <c r="AF26" i="1"/>
  <c r="B26" i="1"/>
  <c r="AR25" i="1"/>
  <c r="Q25" i="1"/>
  <c r="B25" i="1"/>
  <c r="N24" i="1"/>
  <c r="J24" i="1"/>
  <c r="B24" i="1"/>
  <c r="N23" i="1"/>
  <c r="B23" i="1"/>
  <c r="AC22" i="1"/>
  <c r="Z22" i="1"/>
  <c r="Q22" i="1"/>
  <c r="B22" i="1"/>
  <c r="AC21" i="1"/>
  <c r="B21" i="1"/>
  <c r="N20" i="1"/>
  <c r="B20" i="1"/>
  <c r="Z19" i="1"/>
  <c r="Q19" i="1"/>
  <c r="B19" i="1"/>
  <c r="AC18" i="1"/>
  <c r="T18" i="1"/>
  <c r="B18" i="1"/>
  <c r="AR17" i="1"/>
  <c r="AC17" i="1"/>
  <c r="B17" i="1"/>
  <c r="AC16" i="1"/>
  <c r="Z16" i="1"/>
  <c r="N16" i="1"/>
  <c r="B16" i="1"/>
  <c r="AR15" i="1"/>
  <c r="AC15" i="1"/>
  <c r="J15" i="1"/>
  <c r="B15" i="1"/>
  <c r="AC14" i="1"/>
  <c r="W14" i="1"/>
  <c r="B14" i="1"/>
  <c r="AC13" i="1"/>
  <c r="W13" i="1"/>
  <c r="B13" i="1"/>
  <c r="AC12" i="1"/>
  <c r="T12" i="1"/>
  <c r="N12" i="1"/>
  <c r="J12" i="1"/>
  <c r="B12" i="1"/>
  <c r="AC11" i="1"/>
  <c r="T11" i="1"/>
  <c r="B11" i="1"/>
  <c r="T10" i="1"/>
  <c r="B10" i="1"/>
  <c r="T9" i="1"/>
  <c r="J9" i="1"/>
  <c r="B9" i="1"/>
  <c r="AC8" i="1"/>
  <c r="T8" i="1"/>
  <c r="B8" i="1"/>
  <c r="N7" i="1"/>
  <c r="B7" i="1"/>
  <c r="AR6" i="1"/>
  <c r="AI6" i="1"/>
  <c r="AF6" i="1"/>
  <c r="N6" i="1"/>
  <c r="B6" i="1"/>
  <c r="T5" i="1"/>
  <c r="B5" i="1"/>
  <c r="Q4" i="1"/>
  <c r="B4" i="1"/>
  <c r="N3" i="1"/>
  <c r="B3" i="1"/>
  <c r="AC2" i="1"/>
  <c r="Z2" i="1"/>
  <c r="B2" i="1"/>
  <c r="H8" i="3" l="1"/>
  <c r="H9" i="3"/>
  <c r="H10" i="3"/>
  <c r="H4" i="3"/>
  <c r="H12" i="3"/>
  <c r="H5" i="3"/>
</calcChain>
</file>

<file path=xl/comments1.xml><?xml version="1.0" encoding="utf-8"?>
<comments xmlns="http://schemas.openxmlformats.org/spreadsheetml/2006/main">
  <authors>
    <author>tc={A9263E4E-B401-3333-05C0-CA90D6A5993C}</author>
    <author>tc={BCEE0103-AC25-27AF-4C95-5978B0EF0FA5}</author>
    <author>tc={B1C4B0D7-29EB-1597-2253-09182481234B}</author>
    <author>tc={090FDE49-4628-A978-ECEC-E096FFF6C59E}</author>
    <author>tc={B056DFF0-68B5-BAFF-4645-E6A65C080656}</author>
    <author>tc={522F9520-BB1D-4957-27B3-B8644CF1D62F}</author>
    <author>tc={5C92A41C-8CE9-8354-E7A9-8E6149D6D024}</author>
    <author>tc={35A1F3C9-C90C-08EB-770B-0CA057C8EC18}</author>
    <author>tc={13FA216D-0F47-90B0-3BEB-4269D92E371C}</author>
    <author>tc={6286C4C9-B361-0208-C002-E402201CD18E}</author>
    <author>tc={E505A81A-E060-EB37-9D20-127F301CF3EF}</author>
    <author>tc={A9956EC0-D890-99E3-1E20-BEB2BC6B66D2}</author>
    <author>tc={295A231C-26C5-28F7-8BDD-4EA19A64F5C9}</author>
    <author>tc={C163659D-109D-DBF8-4D74-33176B152195}</author>
    <author>tc={8A143F89-66CF-211F-EA49-56E4CCF7E63C}</author>
    <author>tc={B81D3D4B-6CA0-C06A-6798-B408990D3AB2}</author>
    <author>tc={3C0444B0-3A95-34FF-CF86-DF9C682CEE0E}</author>
    <author>tc={0B9F3C41-46E6-B2A4-1894-11B23278C661}</author>
    <author>tc={1D90BE43-7AD0-72A8-9BED-83C0D09EBFED}</author>
    <author>tc={A6EB8BEA-CECA-1F0D-818C-7E4626EA2917}</author>
    <author>tc={56FE1348-09C4-D1F3-F510-F25C305CD3B3}</author>
    <author>tc={10A0FA87-1E75-EC71-13A4-A85A8FC3F758}</author>
    <author>tc={3DAB4183-3525-BBAB-F6BB-1A99082A3D04}</author>
    <author>tc={E3C6BDA7-B752-BA72-1CA8-4009FFC55394}</author>
    <author>tc={01A4741E-FA4A-5930-17F1-28F2D12FB733}</author>
    <author>tc={D88B954C-FB94-2732-4A5B-6045A13FEFC7}</author>
    <author>tc={8DBB86B7-4DE1-6BD9-3AAC-E38108193020}</author>
    <author>tc={2D9F8BDA-4CC8-3872-0367-D0C9D39C1383}</author>
    <author>tc={62C6117F-3C89-232F-F8C3-A00689F8B035}</author>
    <author>tc={602DA996-B5E2-C6F3-3376-AFA09ADB5E04}</author>
    <author>tc={5F2CB968-A75B-FD37-EE6B-1B6972115FD2}</author>
    <author>tc={B1F3D0BE-4898-89E3-41FF-CA8F62F1A444}</author>
    <author>tc={8586CB12-5DFB-1009-7C16-7B2F2EB06C0F}</author>
    <author>tc={7620F021-D7F9-DEC7-4F1B-FA6EED6558F4}</author>
    <author>tc={2ED4538F-8BA4-7CB8-0967-AC9058ED9B93}</author>
    <author>tc={7F3F4390-8DDB-CB64-E853-C898AEDA9004}</author>
    <author>tc={2FAEA891-4BBF-B019-8C73-DFCF34F040DB}</author>
    <author>tc={628F71B5-37D3-BDAB-6AD8-0B094B12C4C8}</author>
  </authors>
  <commentList>
    <comment ref="AJ6" authorId="0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SHEKOU
</t>
        </r>
      </text>
    </comment>
    <comment ref="AS6" authorId="1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HPH 20/12/24
</t>
        </r>
      </text>
    </comment>
    <comment ref="D35" authorId="2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PHASE OUT
</t>
        </r>
      </text>
    </comment>
    <comment ref="AJ60" authorId="3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SHEKOU
</t>
        </r>
      </text>
    </comment>
    <comment ref="AS60" authorId="4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HPH 05/01/25
</t>
        </r>
      </text>
    </comment>
    <comment ref="D74" authorId="5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PHASE OUT
</t>
        </r>
      </text>
    </comment>
    <comment ref="G78" authorId="6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вышел из чартера?
</t>
        </r>
      </text>
    </comment>
    <comment ref="D87" authorId="7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PHASE OUT
</t>
        </r>
      </text>
    </comment>
    <comment ref="D96" authorId="8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PHASE OUT
</t>
        </r>
      </text>
    </comment>
    <comment ref="AJ96" authorId="9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SHEKOU
</t>
        </r>
      </text>
    </comment>
    <comment ref="AS96" authorId="10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HPH 12/01/25
</t>
        </r>
      </text>
    </comment>
    <comment ref="D99" authorId="11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р-с HX505R
для fishery-янтарь
</t>
        </r>
      </text>
    </comment>
    <comment ref="Y106" authorId="12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sitc+sco+OVP
</t>
        </r>
      </text>
    </comment>
    <comment ref="D113" authorId="13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по окнчанию р-са PHASE OUT
</t>
        </r>
      </text>
    </comment>
    <comment ref="AS117" authorId="14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DALIAN
</t>
        </r>
      </text>
    </comment>
    <comment ref="AS120" authorId="15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SWA
</t>
        </r>
      </text>
    </comment>
    <comment ref="D121" authorId="16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ex XIN LONG YUN 89
</t>
        </r>
      </text>
    </comment>
    <comment ref="D123" authorId="17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по окончанию р-са PHASE OUT
</t>
        </r>
      </text>
    </comment>
    <comment ref="AJ123" authorId="18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SHEKOU
</t>
        </r>
      </text>
    </comment>
    <comment ref="AS123" authorId="19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19/01/25-HPH
</t>
        </r>
      </text>
    </comment>
    <comment ref="D126" authorId="20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по окончанию р-са PHASE OUT
</t>
        </r>
      </text>
    </comment>
    <comment ref="AS128" authorId="21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TAICANG
</t>
        </r>
      </text>
    </comment>
    <comment ref="D137" authorId="22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по окончанию р-са PHASE OUT
</t>
        </r>
      </text>
    </comment>
    <comment ref="AS139" authorId="23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SHANTOU
</t>
        </r>
      </text>
    </comment>
    <comment ref="AS144" authorId="24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DALIAN
</t>
        </r>
      </text>
    </comment>
    <comment ref="D148" authorId="25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по окончанию р-са PHASE OUT
</t>
        </r>
      </text>
    </comment>
    <comment ref="AS159" authorId="26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DALIAN
</t>
        </r>
      </text>
    </comment>
    <comment ref="AS164" authorId="27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SWA
</t>
        </r>
      </text>
    </comment>
    <comment ref="Y171" authorId="28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sitc+sco+OVP
</t>
        </r>
      </text>
    </comment>
    <comment ref="AS174" authorId="29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TAICANG
</t>
        </r>
      </text>
    </comment>
    <comment ref="D181" authorId="30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ex XIN LONG YUN 89
</t>
        </r>
      </text>
    </comment>
    <comment ref="AS183" authorId="31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TAICANG
</t>
        </r>
      </text>
    </comment>
    <comment ref="AS187" authorId="32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DALIAN
</t>
        </r>
      </text>
    </comment>
    <comment ref="AS191" authorId="33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DALIAN
</t>
        </r>
      </text>
    </comment>
    <comment ref="AS205" authorId="34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DALIAN
</t>
        </r>
      </text>
    </comment>
    <comment ref="AS207" authorId="35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SWA
</t>
        </r>
      </text>
    </comment>
    <comment ref="AS210" authorId="36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TAICANG
</t>
        </r>
      </text>
    </comment>
    <comment ref="G226" authorId="37" shapeId="0">
      <text>
        <r>
          <rPr>
            <b/>
            <sz val="9"/>
            <rFont val="Tahoma"/>
          </rPr>
          <t>Tikker Aleksandra Sergeevna:</t>
        </r>
        <r>
          <rPr>
            <sz val="9"/>
            <rFont val="Tahoma"/>
          </rPr>
          <t xml:space="preserve">
в расписании пока нет даты
</t>
        </r>
      </text>
    </comment>
  </commentList>
</comments>
</file>

<file path=xl/sharedStrings.xml><?xml version="1.0" encoding="utf-8"?>
<sst xmlns="http://schemas.openxmlformats.org/spreadsheetml/2006/main" count="1060" uniqueCount="264">
  <si>
    <t>Line</t>
  </si>
  <si>
    <t>week</t>
  </si>
  <si>
    <t>TerminalofDischarge</t>
  </si>
  <si>
    <t>vessel</t>
  </si>
  <si>
    <t>14t homo capacity</t>
  </si>
  <si>
    <t>~ capacity</t>
  </si>
  <si>
    <t>datearrivalRU</t>
  </si>
  <si>
    <t>datedepartureRU</t>
  </si>
  <si>
    <t>Comment</t>
  </si>
  <si>
    <t>importtoRU,TEU</t>
  </si>
  <si>
    <t>TEUidea</t>
  </si>
  <si>
    <t>month</t>
  </si>
  <si>
    <t>BUS</t>
  </si>
  <si>
    <t>XGG</t>
  </si>
  <si>
    <t>TAO</t>
  </si>
  <si>
    <t>RIZ</t>
  </si>
  <si>
    <t>SHA</t>
  </si>
  <si>
    <t>NGB</t>
  </si>
  <si>
    <t>XMN</t>
  </si>
  <si>
    <t>MWN/CWN/SHK</t>
  </si>
  <si>
    <t>YTN</t>
  </si>
  <si>
    <t>NAN</t>
  </si>
  <si>
    <t>other</t>
  </si>
  <si>
    <t>Transit</t>
  </si>
  <si>
    <t>VMPP</t>
  </si>
  <si>
    <t>MYD JIMEI</t>
  </si>
  <si>
    <t>NAN-SHA-NGB</t>
  </si>
  <si>
    <t>Dong Young</t>
  </si>
  <si>
    <t>VMTP</t>
  </si>
  <si>
    <t>Kai Hang 5</t>
  </si>
  <si>
    <t>Panda Express Line</t>
  </si>
  <si>
    <t>Tian Hui Ji Yun</t>
  </si>
  <si>
    <t>Gangtong</t>
  </si>
  <si>
    <t>Chang Lin</t>
  </si>
  <si>
    <t>TAO(Dagang)</t>
  </si>
  <si>
    <t>SINOKOR</t>
  </si>
  <si>
    <t>KOBE TRADER</t>
  </si>
  <si>
    <t>HPH-HKG-SHK-XMN-BUS</t>
  </si>
  <si>
    <t>SAWASDEE SUNRISE</t>
  </si>
  <si>
    <t>Gang tong 16</t>
  </si>
  <si>
    <t>NGB-TAO</t>
  </si>
  <si>
    <t>Youlian (Miratrans)</t>
  </si>
  <si>
    <t>Fishery</t>
  </si>
  <si>
    <t>YOULIAN QINGDAO</t>
  </si>
  <si>
    <t>Neco</t>
  </si>
  <si>
    <t>PPK-1 (VYP)</t>
  </si>
  <si>
    <t>XIN YUAN 227</t>
  </si>
  <si>
    <t>TFL</t>
  </si>
  <si>
    <t>Sollers (PL)</t>
  </si>
  <si>
    <t>Opus one</t>
  </si>
  <si>
    <t>TAO (Dagang)-NGB</t>
  </si>
  <si>
    <t>Huaxin</t>
  </si>
  <si>
    <t>VSC+Fishery</t>
  </si>
  <si>
    <t>GUO HAI SAN LONG 3</t>
  </si>
  <si>
    <t>TAO-NGB-BUS</t>
  </si>
  <si>
    <t>Panda Vega</t>
  </si>
  <si>
    <t>NGB-RIZ</t>
  </si>
  <si>
    <t>NAC-Ast</t>
  </si>
  <si>
    <t>PANDA ALTAIR</t>
  </si>
  <si>
    <t>RIZ-NGB</t>
  </si>
  <si>
    <t>Swift</t>
  </si>
  <si>
    <t>DLKH+VSC</t>
  </si>
  <si>
    <t xml:space="preserve">HT GLORY </t>
  </si>
  <si>
    <t>TAI-NGB</t>
  </si>
  <si>
    <t>SAWASDEE THAILAND</t>
  </si>
  <si>
    <t>BUS-NGB-SHA</t>
  </si>
  <si>
    <t>Green Sea</t>
  </si>
  <si>
    <t>JING YE</t>
  </si>
  <si>
    <t>NGB-TAI</t>
  </si>
  <si>
    <t>Eurosib</t>
  </si>
  <si>
    <t>Eurosib 1</t>
  </si>
  <si>
    <t>TAO-NGB</t>
  </si>
  <si>
    <t>Hua Zheng Hai Gang</t>
  </si>
  <si>
    <t>SHA-XGG</t>
  </si>
  <si>
    <t>Fishery+Sollers (PL)</t>
  </si>
  <si>
    <t>HE SHENG</t>
  </si>
  <si>
    <t>VSC</t>
  </si>
  <si>
    <t>Xing Shun 25</t>
  </si>
  <si>
    <t>FENG HAI 66</t>
  </si>
  <si>
    <t>XGG-SHA-NGB</t>
  </si>
  <si>
    <t>Transit Lugovaya</t>
  </si>
  <si>
    <t>HEUNG-A YOUNG</t>
  </si>
  <si>
    <t>STF (Cstar (TRK))</t>
  </si>
  <si>
    <t>XIN HUA YUAN</t>
  </si>
  <si>
    <t>DLC-XGG</t>
  </si>
  <si>
    <t>Transit Millionka</t>
  </si>
  <si>
    <t>XMN-SWA-NAN</t>
  </si>
  <si>
    <t xml:space="preserve">XIANG YUAN HE RUN </t>
  </si>
  <si>
    <t>SHA-NGB</t>
  </si>
  <si>
    <t>RZD-BA</t>
  </si>
  <si>
    <t>AMC XIAMEN</t>
  </si>
  <si>
    <t>Torgmoll (NEWNEW Shiping)</t>
  </si>
  <si>
    <t>NEWNEW MOON</t>
  </si>
  <si>
    <t>Rustrans</t>
  </si>
  <si>
    <t>Neptune Line</t>
  </si>
  <si>
    <t>VMTP+Sollers (PL)</t>
  </si>
  <si>
    <t>TLC</t>
  </si>
  <si>
    <t>DLKH</t>
  </si>
  <si>
    <t>Xing Luo 7</t>
  </si>
  <si>
    <t>XGG-SHA</t>
  </si>
  <si>
    <t>NAC-MPT (ex DVSMZ)</t>
  </si>
  <si>
    <t>MERIDA</t>
  </si>
  <si>
    <t>MSC</t>
  </si>
  <si>
    <t>MSC QINGDAO F</t>
  </si>
  <si>
    <t>BUS-SHA-NGB-RIZ</t>
  </si>
  <si>
    <t>NEWNEW POLAR BEAR</t>
  </si>
  <si>
    <t>SHA-RIZ</t>
  </si>
  <si>
    <t>SCO line</t>
  </si>
  <si>
    <t>VMTP+Fishery</t>
  </si>
  <si>
    <t>HAI SHUN FENG 27 (ex XIN BIN HE)</t>
  </si>
  <si>
    <t>TAO-SHA</t>
  </si>
  <si>
    <t>XIN LONG YUN 16</t>
  </si>
  <si>
    <t>BUS-SHA</t>
  </si>
  <si>
    <t>SAWASDEE PACIFIC</t>
  </si>
  <si>
    <t>Veniamin Khlopin</t>
  </si>
  <si>
    <t>XGG-TAO</t>
  </si>
  <si>
    <t>INTECO</t>
  </si>
  <si>
    <t>XIANG YUE SU HANG</t>
  </si>
  <si>
    <t>Ji Bao</t>
  </si>
  <si>
    <t>XGG-DLC</t>
  </si>
  <si>
    <t>MAO GANG GUANG ZHOU</t>
  </si>
  <si>
    <t>YTN-NAN-XMN-SHA</t>
  </si>
  <si>
    <t>Gang tong 19</t>
  </si>
  <si>
    <t>NGB-XGG</t>
  </si>
  <si>
    <t>Transit Tatarka</t>
  </si>
  <si>
    <t>HENG YANG 9</t>
  </si>
  <si>
    <t>ZHONG CHUAN HAI</t>
  </si>
  <si>
    <t>Transit Shamora</t>
  </si>
  <si>
    <t>ZHONG CHUAN HAI YUN</t>
  </si>
  <si>
    <t>XIN YONG CHANG 9</t>
  </si>
  <si>
    <t>XLY (Xinlianyun)</t>
  </si>
  <si>
    <t>Lian He Cai Fu</t>
  </si>
  <si>
    <t>SENDAI TRADER</t>
  </si>
  <si>
    <t>Yuan Rui Ji Yun</t>
  </si>
  <si>
    <t>Sunny 68</t>
  </si>
  <si>
    <t>MAO GANG QUAN ZHOU</t>
  </si>
  <si>
    <t>NAC-Ast+DZT</t>
  </si>
  <si>
    <t>HUA DONG 811</t>
  </si>
  <si>
    <t>QINGDAO TRADER</t>
  </si>
  <si>
    <t>PROVIDENT</t>
  </si>
  <si>
    <t>TIAN FU 2</t>
  </si>
  <si>
    <r>
      <rPr>
        <sz val="11"/>
        <color theme="9"/>
        <rFont val="Arial"/>
        <scheme val="minor"/>
      </rPr>
      <t>Fishery</t>
    </r>
    <r>
      <rPr>
        <sz val="11"/>
        <rFont val="Arial"/>
        <scheme val="minor"/>
      </rPr>
      <t>+</t>
    </r>
    <r>
      <rPr>
        <sz val="11"/>
        <color theme="9"/>
        <rFont val="Arial"/>
        <scheme val="minor"/>
      </rPr>
      <t>Sollers (PL)</t>
    </r>
  </si>
  <si>
    <t>HAI RUN SHENG DA</t>
  </si>
  <si>
    <t>XGG-SHA-BUS</t>
  </si>
  <si>
    <t>Reel shipping (Hub shipping)</t>
  </si>
  <si>
    <t>VSC+VMPP</t>
  </si>
  <si>
    <t>HT HONOR</t>
  </si>
  <si>
    <t>BUS-XGG-RIZ-NGB-SHA</t>
  </si>
  <si>
    <t>XIN LONG YUN 88</t>
  </si>
  <si>
    <t>HUA XIN 5</t>
  </si>
  <si>
    <t>PANDA VICTORIA</t>
  </si>
  <si>
    <t xml:space="preserve">Fishery </t>
  </si>
  <si>
    <t>Neptune Line 21</t>
  </si>
  <si>
    <t>XMN-NGB</t>
  </si>
  <si>
    <t>Hong Yong Lan Tian</t>
  </si>
  <si>
    <t>BUS-RIZ-NGB-SHA</t>
  </si>
  <si>
    <t>DE CHENG</t>
  </si>
  <si>
    <t>XGG-TAO (Dagang)-NGB</t>
  </si>
  <si>
    <t>MSC KYMEA II</t>
  </si>
  <si>
    <t>SHA-NGB-RIZ-BUS</t>
  </si>
  <si>
    <t>NGB-RIZ-LYA</t>
  </si>
  <si>
    <t>TAI</t>
  </si>
  <si>
    <r>
      <rPr>
        <sz val="11"/>
        <color theme="9"/>
        <rFont val="Arial"/>
        <scheme val="minor"/>
      </rPr>
      <t>DLKH</t>
    </r>
    <r>
      <rPr>
        <sz val="11"/>
        <rFont val="Arial"/>
        <scheme val="minor"/>
      </rPr>
      <t>+</t>
    </r>
    <r>
      <rPr>
        <sz val="11"/>
        <color theme="9"/>
        <rFont val="Arial"/>
        <scheme val="minor"/>
      </rPr>
      <t>VSC</t>
    </r>
  </si>
  <si>
    <t>XGG-RIZ</t>
  </si>
  <si>
    <t>Transit Zmeinka</t>
  </si>
  <si>
    <t>SWA-NAN</t>
  </si>
  <si>
    <t>TAO-BUS</t>
  </si>
  <si>
    <t>RIZ-NGB-BUS</t>
  </si>
  <si>
    <t>HONGKONG VOYAGER</t>
  </si>
  <si>
    <t>NMTP</t>
  </si>
  <si>
    <t>GUO FU MIN QIANG</t>
  </si>
  <si>
    <t>XMN-SHA-NGB</t>
  </si>
  <si>
    <t>NMRP+VMTP</t>
  </si>
  <si>
    <t>HENG HUI</t>
  </si>
  <si>
    <t>SHA-BUS</t>
  </si>
  <si>
    <r>
      <rPr>
        <sz val="11"/>
        <color theme="9"/>
        <rFont val="Arial"/>
        <scheme val="minor"/>
      </rPr>
      <t>Fishery</t>
    </r>
    <r>
      <rPr>
        <sz val="11"/>
        <color theme="1"/>
        <rFont val="Arial"/>
        <scheme val="minor"/>
      </rPr>
      <t>+</t>
    </r>
    <r>
      <rPr>
        <sz val="11"/>
        <color theme="9"/>
        <rFont val="Arial"/>
        <scheme val="minor"/>
      </rPr>
      <t>VSC</t>
    </r>
  </si>
  <si>
    <t>MSC TRADER II</t>
  </si>
  <si>
    <t>MSC FORTUNE F</t>
  </si>
  <si>
    <r>
      <rPr>
        <sz val="11"/>
        <color theme="9"/>
        <rFont val="Arial"/>
        <scheme val="minor"/>
      </rPr>
      <t>NAC-Ast</t>
    </r>
    <r>
      <rPr>
        <sz val="11"/>
        <rFont val="Arial"/>
        <scheme val="minor"/>
      </rPr>
      <t>-</t>
    </r>
    <r>
      <rPr>
        <sz val="11"/>
        <color theme="9"/>
        <rFont val="Arial"/>
        <scheme val="minor"/>
      </rPr>
      <t>Soller(PL)</t>
    </r>
  </si>
  <si>
    <t>SCS STAR (PROSPER)</t>
  </si>
  <si>
    <r>
      <rPr>
        <sz val="11"/>
        <color theme="9"/>
        <rFont val="Arial"/>
        <scheme val="minor"/>
      </rPr>
      <t>VMTP</t>
    </r>
    <r>
      <rPr>
        <sz val="11"/>
        <rFont val="Arial"/>
        <scheme val="minor"/>
      </rPr>
      <t>+</t>
    </r>
    <r>
      <rPr>
        <sz val="11"/>
        <color theme="9"/>
        <rFont val="Arial"/>
        <scheme val="minor"/>
      </rPr>
      <t>Fishery</t>
    </r>
  </si>
  <si>
    <t>XGG-NGB</t>
  </si>
  <si>
    <r>
      <rPr>
        <sz val="11"/>
        <color theme="9"/>
        <rFont val="Arial"/>
        <scheme val="minor"/>
      </rPr>
      <t>VMTP</t>
    </r>
    <r>
      <rPr>
        <sz val="11"/>
        <color theme="1"/>
        <rFont val="Arial"/>
        <scheme val="minor"/>
      </rPr>
      <t>+</t>
    </r>
    <r>
      <rPr>
        <sz val="11"/>
        <color theme="9"/>
        <rFont val="Arial"/>
        <scheme val="minor"/>
      </rPr>
      <t>Sollers (PL)</t>
    </r>
  </si>
  <si>
    <r>
      <rPr>
        <sz val="11"/>
        <color theme="9"/>
        <rFont val="Arial"/>
        <scheme val="minor"/>
      </rPr>
      <t>VMTP</t>
    </r>
    <r>
      <rPr>
        <sz val="11"/>
        <color theme="1"/>
        <rFont val="Arial"/>
        <scheme val="minor"/>
      </rPr>
      <t>+</t>
    </r>
    <r>
      <rPr>
        <sz val="11"/>
        <color theme="9"/>
        <rFont val="Arial"/>
        <scheme val="minor"/>
      </rPr>
      <t>fishery</t>
    </r>
  </si>
  <si>
    <t>JI XING 89</t>
  </si>
  <si>
    <t>awaiting departure</t>
  </si>
  <si>
    <r>
      <rPr>
        <sz val="11"/>
        <color theme="9"/>
        <rFont val="Arial"/>
        <scheme val="minor"/>
      </rPr>
      <t>VSC</t>
    </r>
    <r>
      <rPr>
        <sz val="11"/>
        <color theme="1"/>
        <rFont val="Arial"/>
        <scheme val="minor"/>
      </rPr>
      <t>+</t>
    </r>
    <r>
      <rPr>
        <sz val="11"/>
        <color theme="9"/>
        <rFont val="Arial"/>
        <scheme val="minor"/>
      </rPr>
      <t>Fishery</t>
    </r>
  </si>
  <si>
    <t>TAO-TAI-BUS</t>
  </si>
  <si>
    <t>YTN-NAN-SHA</t>
  </si>
  <si>
    <r>
      <rPr>
        <sz val="11"/>
        <color theme="9"/>
        <rFont val="Arial"/>
        <scheme val="minor"/>
      </rPr>
      <t>Fishery</t>
    </r>
    <r>
      <rPr>
        <sz val="11"/>
        <rFont val="Arial"/>
        <scheme val="minor"/>
      </rPr>
      <t>+Sollers (PL)</t>
    </r>
  </si>
  <si>
    <t>NMRP</t>
  </si>
  <si>
    <t>XGG-SHA-RIZ</t>
  </si>
  <si>
    <t>handling NAC-Ast</t>
  </si>
  <si>
    <t>at anchor NAC</t>
  </si>
  <si>
    <r>
      <rPr>
        <sz val="11"/>
        <color theme="9"/>
        <rFont val="Arial"/>
        <scheme val="minor"/>
      </rPr>
      <t>VMTP</t>
    </r>
    <r>
      <rPr>
        <sz val="11"/>
        <color theme="1"/>
        <rFont val="Arial"/>
        <scheme val="minor"/>
      </rPr>
      <t>+</t>
    </r>
    <r>
      <rPr>
        <sz val="11"/>
        <color theme="9"/>
        <rFont val="Arial"/>
        <scheme val="minor"/>
      </rPr>
      <t>Fishery</t>
    </r>
  </si>
  <si>
    <t>handling PPK-1</t>
  </si>
  <si>
    <t>at anchor VVO</t>
  </si>
  <si>
    <t>BUS-NGB-SHA-RIZ</t>
  </si>
  <si>
    <t>DIOMID</t>
  </si>
  <si>
    <t>DLC-TAO</t>
  </si>
  <si>
    <r>
      <rPr>
        <sz val="11"/>
        <color theme="9"/>
        <rFont val="Arial"/>
        <scheme val="minor"/>
      </rPr>
      <t>VMTP</t>
    </r>
    <r>
      <rPr>
        <sz val="11"/>
        <color theme="1"/>
        <rFont val="Arial"/>
        <scheme val="minor"/>
      </rPr>
      <t>+fishery</t>
    </r>
  </si>
  <si>
    <t>handling VMPP</t>
  </si>
  <si>
    <t>HE RUN XIANG MAO</t>
  </si>
  <si>
    <t>NGB-RIZ-BUS</t>
  </si>
  <si>
    <t>handling Sollers</t>
  </si>
  <si>
    <t>handling VSC</t>
  </si>
  <si>
    <t>XGG-RIZ-NGB</t>
  </si>
  <si>
    <t>handling fishery</t>
  </si>
  <si>
    <t>SHA-TAO</t>
  </si>
  <si>
    <t>Fishery+VSC</t>
  </si>
  <si>
    <t>TAI-TAO-BUS</t>
  </si>
  <si>
    <t>SAWASDEE ATLANTIC</t>
  </si>
  <si>
    <t>handling VMTP</t>
  </si>
  <si>
    <t>XGG-BUS-SHA-NGB</t>
  </si>
  <si>
    <t>XGG-TAO-BUS</t>
  </si>
  <si>
    <t>Fishery+VMTP</t>
  </si>
  <si>
    <t>YTN-NAN-XMN-BUS</t>
  </si>
  <si>
    <t>SHA-YTN-NAN-XMN</t>
  </si>
  <si>
    <t>XMN-SWA-NAN-BUS</t>
  </si>
  <si>
    <t>VMPP+NAC-Ast</t>
  </si>
  <si>
    <t>YUAN XIANG FEN JIN</t>
  </si>
  <si>
    <t>NGB-SHA</t>
  </si>
  <si>
    <t>Soller(PL)</t>
  </si>
  <si>
    <t>Sollers(PL)</t>
  </si>
  <si>
    <t>TBN</t>
  </si>
  <si>
    <t>?</t>
  </si>
  <si>
    <t>Названия строк</t>
  </si>
  <si>
    <t>Сумма по полю TEUidea</t>
  </si>
  <si>
    <t>FESCO</t>
  </si>
  <si>
    <t>Torgmoll</t>
  </si>
  <si>
    <t>(пусто)</t>
  </si>
  <si>
    <t>others 16</t>
  </si>
  <si>
    <t>Changyue Shipping</t>
  </si>
  <si>
    <t>Общий итог</t>
  </si>
  <si>
    <t>(Multiple Items)</t>
  </si>
  <si>
    <t>Reel (Hub)</t>
  </si>
  <si>
    <t>Line WWW</t>
  </si>
  <si>
    <t>Agent WWW</t>
  </si>
  <si>
    <t>https://www.kdocs.cn/l/chMWPFTymNrq</t>
  </si>
  <si>
    <t>https://ebiz.pcsline.co.kr/</t>
  </si>
  <si>
    <t>https://sn-navigator.ru/raspisanie/korea-vladivostok/</t>
  </si>
  <si>
    <t>https://cont.eurosib.biz/</t>
  </si>
  <si>
    <t>https://vlogistic.ru/schedule/</t>
  </si>
  <si>
    <t>https://greensea-transport.ru/line/</t>
  </si>
  <si>
    <t>https://t.me/huaxinlinesru</t>
  </si>
  <si>
    <t>https://www.msc.com/en/search-a-schedule</t>
  </si>
  <si>
    <t>https://necoline.net/schedule/raspisanie-dvizheniya-sudov/</t>
  </si>
  <si>
    <t>https://pandexline.com/rasp.pdf</t>
  </si>
  <si>
    <t>https://docs.google.com/spreadsheets/d/18xpK8VfElKoprB-4E2d2IsNzx1KRcghcHnSy0tnyn_I/edit#gid=160826181</t>
  </si>
  <si>
    <t>https://rustrans-gr.ru/ru#schedule</t>
  </si>
  <si>
    <t>https://sn-navigator.ru/raspisanie/kitay-vladivostok/</t>
  </si>
  <si>
    <t>https://www.scolines.com/portal/</t>
  </si>
  <si>
    <t>https://api.sitcline.com/sitcline/</t>
  </si>
  <si>
    <t>https://ebiz.sinokor.co.kr/Schedule/VesselSchedule</t>
  </si>
  <si>
    <t>https://sinokorline.ru/lokalnoe-raspisanie/</t>
  </si>
  <si>
    <t>https://login-nmp.ru/raspisanie.html</t>
  </si>
  <si>
    <t>https://dtk.pro/#section_lRjh0</t>
  </si>
  <si>
    <t>https://tflog.ru/services/morskie-perevozki/</t>
  </si>
  <si>
    <t>https://drive.google.com/drive/folders/1TiZIyQz6-yjRLjl3XXlWhRycUoB3ArZM</t>
  </si>
  <si>
    <t>https://transitllc.ru/</t>
  </si>
  <si>
    <t>FISHERY ЯНТАРЬ</t>
  </si>
  <si>
    <t>https://www.vsct.info/index/klientam/docs/akt-izveshhenie.html</t>
  </si>
  <si>
    <t>РАСПИСАНИЕ ФЛОТА ВМПП</t>
  </si>
  <si>
    <t>https://vmpp.ru/fleet-schedule#!/tab/803346866-2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</si>
</sst>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d/m;@"/>
    <numFmt numFmtId="177" formatCode="dd/mm/yyyy"/>
    <numFmt numFmtId="178" formatCode="0.0%"/>
    <numFmt numFmtId="179" formatCode="\+#,##0.0%;\-#,##0.0%"/>
  </numFmts>
  <fonts count="16" x14ac:knownFonts="1">
    <font>
      <sz val="11"/>
      <color theme="1"/>
      <name val="Arial"/>
      <scheme val="minor"/>
    </font>
    <font>
      <u/>
      <sz val="11"/>
      <color theme="10"/>
      <name val="Arial"/>
      <scheme val="minor"/>
    </font>
    <font>
      <b/>
      <sz val="11"/>
      <color theme="1"/>
      <name val="Arial"/>
      <scheme val="minor"/>
    </font>
    <font>
      <sz val="8"/>
      <color theme="1"/>
      <name val="Arial"/>
      <scheme val="minor"/>
    </font>
    <font>
      <sz val="11"/>
      <name val="Arial"/>
      <scheme val="minor"/>
    </font>
    <font>
      <sz val="11"/>
      <name val="Calibri"/>
    </font>
    <font>
      <sz val="8"/>
      <name val="Arial"/>
      <scheme val="minor"/>
    </font>
    <font>
      <sz val="11"/>
      <color rgb="FF242424"/>
      <name val="Calibri"/>
    </font>
    <font>
      <sz val="11"/>
      <color indexed="2"/>
      <name val="Arial"/>
      <scheme val="minor"/>
    </font>
    <font>
      <sz val="11"/>
      <color theme="9"/>
      <name val="Arial"/>
      <scheme val="minor"/>
    </font>
    <font>
      <sz val="10"/>
      <name val="Arial"/>
    </font>
    <font>
      <sz val="11"/>
      <color theme="9"/>
      <name val="Arial"/>
      <scheme val="minor"/>
    </font>
    <font>
      <u/>
      <sz val="11"/>
      <color theme="10"/>
      <name val="Calibri"/>
    </font>
    <font>
      <b/>
      <sz val="9"/>
      <name val="Tahoma"/>
    </font>
    <font>
      <sz val="9"/>
      <name val="Tahoma"/>
    </font>
    <font>
      <sz val="9"/>
      <name val="Arial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indexed="5"/>
        <bgColor indexed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theme="5" tint="0.59999389629810485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auto="1"/>
      </left>
      <right style="thin">
        <color theme="1"/>
      </right>
      <top style="thin">
        <color auto="1"/>
      </top>
      <bottom/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theme="1"/>
      </right>
      <top/>
      <bottom style="thin">
        <color auto="1"/>
      </bottom>
      <diagonal/>
    </border>
    <border>
      <left style="thin">
        <color auto="1"/>
      </left>
      <right style="thin">
        <color theme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 style="thin">
        <color auto="1"/>
      </bottom>
      <diagonal/>
    </border>
    <border>
      <left/>
      <right style="thin">
        <color auto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15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/>
    <xf numFmtId="1" fontId="2" fillId="0" borderId="2" xfId="0" applyNumberFormat="1" applyFont="1" applyBorder="1" applyAlignment="1">
      <alignment horizontal="center"/>
    </xf>
    <xf numFmtId="0" fontId="0" fillId="0" borderId="4" xfId="0" applyBorder="1"/>
    <xf numFmtId="0" fontId="0" fillId="0" borderId="9" xfId="0" applyBorder="1"/>
    <xf numFmtId="0" fontId="0" fillId="0" borderId="10" xfId="0" applyBorder="1"/>
    <xf numFmtId="14" fontId="0" fillId="0" borderId="9" xfId="0" applyNumberFormat="1" applyBorder="1"/>
    <xf numFmtId="0" fontId="0" fillId="0" borderId="0" xfId="0"/>
    <xf numFmtId="176" fontId="3" fillId="0" borderId="0" xfId="0" applyNumberFormat="1" applyFont="1"/>
    <xf numFmtId="0" fontId="0" fillId="2" borderId="11" xfId="0" applyFill="1" applyBorder="1"/>
    <xf numFmtId="0" fontId="4" fillId="0" borderId="11" xfId="0" applyFont="1" applyBorder="1"/>
    <xf numFmtId="0" fontId="5" fillId="0" borderId="11" xfId="0" applyFont="1" applyBorder="1"/>
    <xf numFmtId="0" fontId="0" fillId="2" borderId="12" xfId="0" applyFill="1" applyBorder="1"/>
    <xf numFmtId="14" fontId="4" fillId="0" borderId="13" xfId="0" applyNumberFormat="1" applyFont="1" applyBorder="1"/>
    <xf numFmtId="14" fontId="0" fillId="0" borderId="14" xfId="0" applyNumberFormat="1" applyBorder="1"/>
    <xf numFmtId="0" fontId="0" fillId="0" borderId="11" xfId="0" applyBorder="1"/>
    <xf numFmtId="14" fontId="4" fillId="0" borderId="15" xfId="0" applyNumberFormat="1" applyFont="1" applyBorder="1"/>
    <xf numFmtId="14" fontId="0" fillId="0" borderId="11" xfId="0" applyNumberFormat="1" applyBorder="1"/>
    <xf numFmtId="0" fontId="4" fillId="0" borderId="0" xfId="0" applyFont="1"/>
    <xf numFmtId="176" fontId="6" fillId="0" borderId="0" xfId="0" applyNumberFormat="1" applyFont="1"/>
    <xf numFmtId="0" fontId="0" fillId="0" borderId="13" xfId="0" applyBorder="1"/>
    <xf numFmtId="0" fontId="5" fillId="0" borderId="13" xfId="0" applyFont="1" applyBorder="1"/>
    <xf numFmtId="14" fontId="0" fillId="0" borderId="13" xfId="0" applyNumberFormat="1" applyBorder="1"/>
    <xf numFmtId="0" fontId="0" fillId="0" borderId="0" xfId="0"/>
    <xf numFmtId="0" fontId="5" fillId="0" borderId="16" xfId="0" applyFont="1" applyBorder="1"/>
    <xf numFmtId="0" fontId="4" fillId="0" borderId="13" xfId="0" applyFont="1" applyBorder="1"/>
    <xf numFmtId="14" fontId="0" fillId="0" borderId="17" xfId="0" applyNumberFormat="1" applyBorder="1"/>
    <xf numFmtId="0" fontId="7" fillId="0" borderId="13" xfId="0" applyFont="1" applyBorder="1"/>
    <xf numFmtId="0" fontId="0" fillId="0" borderId="18" xfId="0" applyBorder="1"/>
    <xf numFmtId="0" fontId="0" fillId="3" borderId="0" xfId="0" applyFill="1"/>
    <xf numFmtId="0" fontId="5" fillId="0" borderId="13" xfId="0" applyFont="1" applyBorder="1" applyAlignment="1">
      <alignment horizontal="left"/>
    </xf>
    <xf numFmtId="0" fontId="4" fillId="0" borderId="9" xfId="0" applyFont="1" applyBorder="1"/>
    <xf numFmtId="14" fontId="4" fillId="0" borderId="9" xfId="0" applyNumberFormat="1" applyFont="1" applyBorder="1"/>
    <xf numFmtId="14" fontId="0" fillId="2" borderId="11" xfId="0" applyNumberFormat="1" applyFill="1" applyBorder="1"/>
    <xf numFmtId="14" fontId="0" fillId="2" borderId="12" xfId="0" applyNumberFormat="1" applyFill="1" applyBorder="1"/>
    <xf numFmtId="0" fontId="0" fillId="2" borderId="9" xfId="0" applyFill="1" applyBorder="1"/>
    <xf numFmtId="14" fontId="4" fillId="0" borderId="11" xfId="0" applyNumberFormat="1" applyFont="1" applyBorder="1"/>
    <xf numFmtId="14" fontId="0" fillId="0" borderId="19" xfId="0" applyNumberFormat="1" applyBorder="1"/>
    <xf numFmtId="14" fontId="4" fillId="0" borderId="13" xfId="0" applyNumberFormat="1" applyFont="1" applyBorder="1" applyAlignment="1">
      <alignment horizontal="right"/>
    </xf>
    <xf numFmtId="14" fontId="4" fillId="2" borderId="13" xfId="0" applyNumberFormat="1" applyFont="1" applyFill="1" applyBorder="1"/>
    <xf numFmtId="0" fontId="5" fillId="0" borderId="9" xfId="0" applyFont="1" applyBorder="1"/>
    <xf numFmtId="0" fontId="0" fillId="2" borderId="13" xfId="0" applyFill="1" applyBorder="1"/>
    <xf numFmtId="0" fontId="5" fillId="2" borderId="13" xfId="0" applyFont="1" applyFill="1" applyBorder="1"/>
    <xf numFmtId="14" fontId="0" fillId="2" borderId="13" xfId="0" applyNumberFormat="1" applyFill="1" applyBorder="1"/>
    <xf numFmtId="0" fontId="0" fillId="0" borderId="20" xfId="0" applyBorder="1"/>
    <xf numFmtId="0" fontId="0" fillId="0" borderId="21" xfId="0" applyBorder="1"/>
    <xf numFmtId="14" fontId="0" fillId="0" borderId="21" xfId="0" applyNumberFormat="1" applyBorder="1"/>
    <xf numFmtId="14" fontId="4" fillId="0" borderId="22" xfId="0" applyNumberFormat="1" applyFont="1" applyBorder="1"/>
    <xf numFmtId="0" fontId="7" fillId="0" borderId="9" xfId="0" applyFont="1" applyBorder="1"/>
    <xf numFmtId="0" fontId="4" fillId="0" borderId="20" xfId="0" applyFont="1" applyBorder="1"/>
    <xf numFmtId="0" fontId="4" fillId="0" borderId="23" xfId="0" applyFont="1" applyBorder="1"/>
    <xf numFmtId="0" fontId="8" fillId="0" borderId="0" xfId="0" applyFont="1"/>
    <xf numFmtId="0" fontId="7" fillId="0" borderId="20" xfId="0" applyFont="1" applyBorder="1"/>
    <xf numFmtId="0" fontId="9" fillId="0" borderId="23" xfId="0" applyFont="1" applyBorder="1"/>
    <xf numFmtId="0" fontId="0" fillId="0" borderId="24" xfId="0" applyBorder="1"/>
    <xf numFmtId="0" fontId="0" fillId="0" borderId="25" xfId="0" applyBorder="1"/>
    <xf numFmtId="0" fontId="7" fillId="0" borderId="11" xfId="0" applyFont="1" applyBorder="1"/>
    <xf numFmtId="0" fontId="5" fillId="0" borderId="20" xfId="0" applyFont="1" applyBorder="1"/>
    <xf numFmtId="0" fontId="4" fillId="0" borderId="21" xfId="0" applyFont="1" applyBorder="1"/>
    <xf numFmtId="14" fontId="0" fillId="0" borderId="22" xfId="0" applyNumberFormat="1" applyBorder="1"/>
    <xf numFmtId="14" fontId="0" fillId="0" borderId="23" xfId="0" applyNumberFormat="1" applyBorder="1"/>
    <xf numFmtId="0" fontId="0" fillId="0" borderId="13" xfId="0" applyBorder="1"/>
    <xf numFmtId="177" fontId="4" fillId="0" borderId="13" xfId="0" applyNumberFormat="1" applyFont="1" applyBorder="1"/>
    <xf numFmtId="177" fontId="0" fillId="0" borderId="13" xfId="0" applyNumberFormat="1" applyBorder="1"/>
    <xf numFmtId="0" fontId="0" fillId="0" borderId="12" xfId="0" applyBorder="1"/>
    <xf numFmtId="0" fontId="0" fillId="0" borderId="14" xfId="0" applyBorder="1"/>
    <xf numFmtId="14" fontId="4" fillId="0" borderId="26" xfId="0" applyNumberFormat="1" applyFont="1" applyBorder="1"/>
    <xf numFmtId="14" fontId="0" fillId="0" borderId="12" xfId="0" applyNumberFormat="1" applyBorder="1"/>
    <xf numFmtId="14" fontId="4" fillId="2" borderId="9" xfId="0" applyNumberFormat="1" applyFont="1" applyFill="1" applyBorder="1"/>
    <xf numFmtId="0" fontId="0" fillId="0" borderId="27" xfId="0" applyBorder="1"/>
    <xf numFmtId="14" fontId="4" fillId="0" borderId="19" xfId="0" applyNumberFormat="1" applyFont="1" applyBorder="1"/>
    <xf numFmtId="0" fontId="4" fillId="0" borderId="28" xfId="0" applyFont="1" applyBorder="1"/>
    <xf numFmtId="0" fontId="10" fillId="0" borderId="11" xfId="0" applyFont="1" applyBorder="1" applyAlignment="1">
      <alignment horizontal="left"/>
    </xf>
    <xf numFmtId="14" fontId="8" fillId="0" borderId="13" xfId="0" applyNumberFormat="1" applyFont="1" applyBorder="1"/>
    <xf numFmtId="14" fontId="4" fillId="0" borderId="17" xfId="0" applyNumberFormat="1" applyFont="1" applyBorder="1"/>
    <xf numFmtId="14" fontId="0" fillId="0" borderId="29" xfId="0" applyNumberFormat="1" applyBorder="1"/>
    <xf numFmtId="0" fontId="7" fillId="0" borderId="24" xfId="0" applyFont="1" applyBorder="1"/>
    <xf numFmtId="14" fontId="0" fillId="0" borderId="25" xfId="0" applyNumberFormat="1" applyBorder="1"/>
    <xf numFmtId="0" fontId="0" fillId="0" borderId="15" xfId="0" applyBorder="1"/>
    <xf numFmtId="0" fontId="0" fillId="0" borderId="30" xfId="0" applyBorder="1"/>
    <xf numFmtId="0" fontId="11" fillId="2" borderId="13" xfId="0" applyFont="1" applyFill="1" applyBorder="1"/>
    <xf numFmtId="177" fontId="0" fillId="0" borderId="0" xfId="0" applyNumberFormat="1"/>
    <xf numFmtId="14" fontId="0" fillId="0" borderId="0" xfId="0" applyNumberFormat="1"/>
    <xf numFmtId="0" fontId="0" fillId="0" borderId="31" xfId="0" applyBorder="1"/>
    <xf numFmtId="0" fontId="5" fillId="0" borderId="21" xfId="0" applyFont="1" applyBorder="1"/>
    <xf numFmtId="14" fontId="4" fillId="0" borderId="21" xfId="0" applyNumberFormat="1" applyFont="1" applyBorder="1"/>
    <xf numFmtId="177" fontId="0" fillId="0" borderId="21" xfId="0" applyNumberFormat="1" applyBorder="1"/>
    <xf numFmtId="177" fontId="0" fillId="0" borderId="22" xfId="0" applyNumberFormat="1" applyBorder="1"/>
    <xf numFmtId="0" fontId="5" fillId="0" borderId="21" xfId="0" applyFont="1" applyBorder="1" applyAlignment="1">
      <alignment horizontal="left"/>
    </xf>
    <xf numFmtId="177" fontId="0" fillId="0" borderId="23" xfId="0" applyNumberFormat="1" applyBorder="1"/>
    <xf numFmtId="0" fontId="0" fillId="2" borderId="20" xfId="0" applyFill="1" applyBorder="1"/>
    <xf numFmtId="0" fontId="0" fillId="2" borderId="21" xfId="0" applyFill="1" applyBorder="1"/>
    <xf numFmtId="0" fontId="0" fillId="0" borderId="32" xfId="0" applyBorder="1"/>
    <xf numFmtId="177" fontId="4" fillId="2" borderId="9" xfId="0" applyNumberFormat="1" applyFont="1" applyFill="1" applyBorder="1"/>
    <xf numFmtId="0" fontId="0" fillId="0" borderId="33" xfId="0" applyBorder="1"/>
    <xf numFmtId="14" fontId="0" fillId="0" borderId="20" xfId="0" applyNumberFormat="1" applyBorder="1"/>
    <xf numFmtId="177" fontId="0" fillId="0" borderId="20" xfId="0" applyNumberFormat="1" applyBorder="1"/>
    <xf numFmtId="0" fontId="0" fillId="3" borderId="0" xfId="0" applyFill="1"/>
    <xf numFmtId="0" fontId="4" fillId="4" borderId="13" xfId="0" applyFont="1" applyFill="1" applyBorder="1"/>
    <xf numFmtId="0" fontId="7" fillId="0" borderId="17" xfId="0" applyFont="1" applyBorder="1"/>
    <xf numFmtId="0" fontId="4" fillId="4" borderId="23" xfId="0" applyFont="1" applyFill="1" applyBorder="1"/>
    <xf numFmtId="0" fontId="11" fillId="0" borderId="13" xfId="0" applyFont="1" applyBorder="1"/>
    <xf numFmtId="0" fontId="0" fillId="4" borderId="13" xfId="0" applyFill="1" applyBorder="1"/>
    <xf numFmtId="177" fontId="4" fillId="2" borderId="13" xfId="0" applyNumberFormat="1" applyFont="1" applyFill="1" applyBorder="1"/>
    <xf numFmtId="177" fontId="0" fillId="2" borderId="13" xfId="0" applyNumberFormat="1" applyFill="1" applyBorder="1"/>
    <xf numFmtId="0" fontId="0" fillId="0" borderId="17" xfId="0" applyBorder="1"/>
    <xf numFmtId="0" fontId="0" fillId="0" borderId="34" xfId="0" applyBorder="1"/>
    <xf numFmtId="0" fontId="4" fillId="0" borderId="24" xfId="0" applyFont="1" applyBorder="1"/>
    <xf numFmtId="177" fontId="0" fillId="0" borderId="25" xfId="0" applyNumberFormat="1" applyBorder="1"/>
    <xf numFmtId="0" fontId="0" fillId="5" borderId="13" xfId="0" applyFill="1" applyBorder="1"/>
    <xf numFmtId="177" fontId="8" fillId="0" borderId="13" xfId="0" applyNumberFormat="1" applyFont="1" applyBorder="1"/>
    <xf numFmtId="0" fontId="0" fillId="0" borderId="29" xfId="0" applyBorder="1"/>
    <xf numFmtId="177" fontId="4" fillId="0" borderId="9" xfId="0" applyNumberFormat="1" applyFont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14" fontId="0" fillId="2" borderId="20" xfId="0" applyNumberFormat="1" applyFill="1" applyBorder="1"/>
    <xf numFmtId="177" fontId="0" fillId="0" borderId="17" xfId="0" applyNumberFormat="1" applyBorder="1"/>
    <xf numFmtId="0" fontId="0" fillId="2" borderId="17" xfId="0" applyFill="1" applyBorder="1"/>
    <xf numFmtId="0" fontId="0" fillId="0" borderId="23" xfId="0" applyBorder="1"/>
    <xf numFmtId="0" fontId="0" fillId="0" borderId="26" xfId="0" applyBorder="1"/>
    <xf numFmtId="0" fontId="4" fillId="2" borderId="13" xfId="0" applyFont="1" applyFill="1" applyBorder="1"/>
    <xf numFmtId="0" fontId="5" fillId="0" borderId="17" xfId="0" applyFont="1" applyBorder="1"/>
    <xf numFmtId="177" fontId="0" fillId="0" borderId="19" xfId="0" applyNumberFormat="1" applyBorder="1"/>
    <xf numFmtId="0" fontId="5" fillId="2" borderId="21" xfId="0" applyFont="1" applyFill="1" applyBorder="1"/>
    <xf numFmtId="177" fontId="0" fillId="2" borderId="21" xfId="0" applyNumberFormat="1" applyFill="1" applyBorder="1"/>
    <xf numFmtId="177" fontId="4" fillId="0" borderId="23" xfId="0" applyNumberFormat="1" applyFont="1" applyBorder="1"/>
    <xf numFmtId="177" fontId="0" fillId="0" borderId="9" xfId="0" applyNumberFormat="1" applyBorder="1"/>
    <xf numFmtId="0" fontId="0" fillId="2" borderId="0" xfId="0" applyFill="1"/>
    <xf numFmtId="177" fontId="4" fillId="2" borderId="0" xfId="0" applyNumberFormat="1" applyFont="1" applyFill="1"/>
    <xf numFmtId="0" fontId="0" fillId="0" borderId="38" xfId="0" applyBorder="1"/>
    <xf numFmtId="177" fontId="4" fillId="0" borderId="21" xfId="0" applyNumberFormat="1" applyFont="1" applyBorder="1"/>
    <xf numFmtId="177" fontId="4" fillId="2" borderId="13" xfId="0" applyNumberFormat="1" applyFont="1" applyFill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78" fontId="0" fillId="0" borderId="0" xfId="0" applyNumberFormat="1"/>
    <xf numFmtId="179" fontId="0" fillId="0" borderId="0" xfId="0" applyNumberFormat="1"/>
    <xf numFmtId="0" fontId="1" fillId="0" borderId="0" xfId="1" applyFont="1"/>
    <xf numFmtId="0" fontId="12" fillId="0" borderId="0" xfId="1" applyFont="1"/>
    <xf numFmtId="0" fontId="12" fillId="0" borderId="0" xfId="0" applyFont="1" applyAlignment="1">
      <alignment horizontal="left"/>
    </xf>
    <xf numFmtId="0" fontId="0" fillId="6" borderId="13" xfId="0" applyFill="1" applyBorder="1"/>
    <xf numFmtId="0" fontId="12" fillId="0" borderId="0" xfId="0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kker Aleksandra Sergeevna" id="{CC480976-9985-624E-1915-2A8DD83BD93F}" userId="oc7nlvgdh7m7_20B3D775-84D9-46DA-8639-B0EFBDCB5CFC" providerId="Teamlab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106" dT="2025-01-30T06:05:22.22Z" personId="{CC480976-9985-624E-1915-2A8DD83BD93F}" id="{295A231C-26C5-28F7-8BDD-4EA19A64F5C9}" done="0">
    <text xml:space="preserve">sitc+sco+OVP
</text>
  </threadedComment>
  <threadedComment ref="D113" dT="2025-01-29T04:32:41.59Z" personId="{CC480976-9985-624E-1915-2A8DD83BD93F}" id="{C163659D-109D-DBF8-4D74-33176B152195}" done="0">
    <text xml:space="preserve">по окнчанию р-са PHASE OUT
</text>
  </threadedComment>
  <threadedComment ref="AS117" dT="2025-01-29T04:55:42.72Z" personId="{CC480976-9985-624E-1915-2A8DD83BD93F}" id="{8A143F89-66CF-211F-EA49-56E4CCF7E63C}" done="0">
    <text xml:space="preserve">DALIAN
</text>
  </threadedComment>
  <threadedComment ref="AS120" dT="2025-01-29T04:26:24.58Z" personId="{CC480976-9985-624E-1915-2A8DD83BD93F}" id="{B81D3D4B-6CA0-C06A-6798-B408990D3AB2}" done="0">
    <text xml:space="preserve">SWA
</text>
  </threadedComment>
  <threadedComment ref="D121" dT="2025-01-29T03:42:15.15Z" personId="{CC480976-9985-624E-1915-2A8DD83BD93F}" id="{3C0444B0-3A95-34FF-CF86-DF9C682CEE0E}" done="0">
    <text xml:space="preserve">ex XIN LONG YUN 89
</text>
  </threadedComment>
  <threadedComment ref="D123" dT="2025-01-28T06:18:00.35Z" personId="{CC480976-9985-624E-1915-2A8DD83BD93F}" id="{0B9F3C41-46E6-B2A4-1894-11B23278C661}" done="0">
    <text xml:space="preserve">по окончанию р-са PHASE OUT
</text>
  </threadedComment>
  <threadedComment ref="AJ123" dT="2025-01-28T06:12:59.20Z" personId="{CC480976-9985-624E-1915-2A8DD83BD93F}" id="{1D90BE43-7AD0-72A8-9BED-83C0D09EBFED}" done="0">
    <text xml:space="preserve">SHEKOU
</text>
  </threadedComment>
  <threadedComment ref="AS123" dT="2025-01-28T06:12:28.78Z" personId="{CC480976-9985-624E-1915-2A8DD83BD93F}" id="{A6EB8BEA-CECA-1F0D-818C-7E4626EA2917}" done="0">
    <text xml:space="preserve">19/01/25-HPH
</text>
  </threadedComment>
  <threadedComment ref="D126" dT="2025-01-28T05:01:53.70Z" personId="{CC480976-9985-624E-1915-2A8DD83BD93F}" id="{56FE1348-09C4-D1F3-F510-F25C305CD3B3}" done="0">
    <text xml:space="preserve">по окончанию р-са PHASE OUT
</text>
  </threadedComment>
  <threadedComment ref="AS128" dT="2025-01-28T03:43:47.90Z" personId="{CC480976-9985-624E-1915-2A8DD83BD93F}" id="{10A0FA87-1E75-EC71-13A4-A85A8FC3F758}" done="0">
    <text xml:space="preserve">TAICANG
</text>
  </threadedComment>
  <threadedComment ref="D137" dT="2025-02-03T01:12:58.99Z" personId="{CC480976-9985-624E-1915-2A8DD83BD93F}" id="{3DAB4183-3525-BBAB-F6BB-1A99082A3D04}" done="0">
    <text xml:space="preserve">по окончанию р-са PHASE OUT
</text>
  </threadedComment>
  <threadedComment ref="AS139" dT="2025-01-29T04:55:57.30Z" personId="{CC480976-9985-624E-1915-2A8DD83BD93F}" id="{E3C6BDA7-B752-BA72-1CA8-4009FFC55394}" done="0">
    <text xml:space="preserve">SHANTOU
</text>
  </threadedComment>
  <threadedComment ref="AS144" dT="2025-01-28T05:14:46.06Z" personId="{CC480976-9985-624E-1915-2A8DD83BD93F}" id="{01A4741E-FA4A-5930-17F1-28F2D12FB733}" done="0">
    <text xml:space="preserve">DALIAN
</text>
  </threadedComment>
  <threadedComment ref="D148" dT="2025-01-28T03:28:55.82Z" personId="{CC480976-9985-624E-1915-2A8DD83BD93F}" id="{D88B954C-FB94-2732-4A5B-6045A13FEFC7}" done="0">
    <text xml:space="preserve">по окончанию р-са PHASE OUT
</text>
  </threadedComment>
  <threadedComment ref="AS159" dT="2025-01-28T03:27:21.71Z" personId="{CC480976-9985-624E-1915-2A8DD83BD93F}" id="{8DBB86B7-4DE1-6BD9-3AAC-E38108193020}" done="0">
    <text xml:space="preserve">DALIAN
</text>
  </threadedComment>
  <threadedComment ref="AS164" dT="2025-01-31T00:32:22.44Z" personId="{CC480976-9985-624E-1915-2A8DD83BD93F}" id="{2D9F8BDA-4CC8-3872-0367-D0C9D39C1383}" done="0">
    <text xml:space="preserve">SWA
</text>
  </threadedComment>
  <threadedComment ref="Y171" dT="2025-01-30T06:05:22.22Z" personId="{CC480976-9985-624E-1915-2A8DD83BD93F}" id="{62C6117F-3C89-232F-F8C3-A00689F8B035}" done="0">
    <text xml:space="preserve">sitc+sco+OVP
</text>
  </threadedComment>
  <threadedComment ref="AS174" dT="2025-01-28T03:40:13.61Z" personId="{CC480976-9985-624E-1915-2A8DD83BD93F}" id="{602DA996-B5E2-C6F3-3376-AFA09ADB5E04}" done="0">
    <text xml:space="preserve">TAICANG
</text>
  </threadedComment>
  <threadedComment ref="D181" dT="2025-01-29T03:42:36.04Z" personId="{CC480976-9985-624E-1915-2A8DD83BD93F}" id="{5F2CB968-A75B-FD37-EE6B-1B6972115FD2}" done="0">
    <text xml:space="preserve">ex XIN LONG YUN 89
</text>
  </threadedComment>
  <threadedComment ref="AS183" dT="2025-01-28T03:35:17.75Z" personId="{CC480976-9985-624E-1915-2A8DD83BD93F}" id="{B1F3D0BE-4898-89E3-41FF-CA8F62F1A444}" done="0">
    <text xml:space="preserve">TAICANG
</text>
  </threadedComment>
  <threadedComment ref="AS187" dT="2025-01-28T03:55:36.44Z" personId="{CC480976-9985-624E-1915-2A8DD83BD93F}" id="{8586CB12-5DFB-1009-7C16-7B2F2EB06C0F}" done="0">
    <text xml:space="preserve">DALIAN
</text>
  </threadedComment>
  <threadedComment ref="AS191" dT="2025-01-28T05:14:46.06Z" personId="{CC480976-9985-624E-1915-2A8DD83BD93F}" id="{7620F021-D7F9-DEC7-4F1B-FA6EED6558F4}" done="0">
    <text xml:space="preserve">DALIAN
</text>
  </threadedComment>
  <threadedComment ref="AS205" dT="2025-01-28T03:55:36.44Z" personId="{CC480976-9985-624E-1915-2A8DD83BD93F}" id="{2ED4538F-8BA4-7CB8-0967-AC9058ED9B93}" done="0">
    <text xml:space="preserve">DALIAN
</text>
  </threadedComment>
  <threadedComment ref="AS207" dT="2025-01-29T04:26:28.44Z" personId="{CC480976-9985-624E-1915-2A8DD83BD93F}" id="{7F3F4390-8DDB-CB64-E853-C898AEDA9004}" done="0">
    <text xml:space="preserve">SWA
</text>
  </threadedComment>
  <threadedComment ref="AS210" dT="2025-01-29T04:06:25.74Z" personId="{CC480976-9985-624E-1915-2A8DD83BD93F}" id="{2FAEA891-4BBF-B019-8C73-DFCF34F040DB}" done="0">
    <text xml:space="preserve">TAICANG
</text>
  </threadedComment>
  <threadedComment ref="G226" dT="2025-01-29T03:47:15.48Z" personId="{CC480976-9985-624E-1915-2A8DD83BD93F}" id="{628F71B5-37D3-BDAB-6AD8-0B094B12C4C8}" done="0">
    <text xml:space="preserve">в расписании пока нет даты
</text>
  </threadedComment>
  <threadedComment ref="D35" dT="2025-01-28T06:22:19.41Z" personId="{CC480976-9985-624E-1915-2A8DD83BD93F}" id="{B1C4B0D7-29EB-1597-2253-09182481234B}" done="0">
    <text xml:space="preserve">PHASE OUT
</text>
  </threadedComment>
  <threadedComment ref="AJ6" dT="2025-01-28T06:05:39.85Z" personId="{CC480976-9985-624E-1915-2A8DD83BD93F}" id="{A9263E4E-B401-3333-05C0-CA90D6A5993C}" done="0">
    <text xml:space="preserve">SHEKOU
</text>
  </threadedComment>
  <threadedComment ref="AS6" dT="2025-01-28T06:05:28.14Z" personId="{CC480976-9985-624E-1915-2A8DD83BD93F}" id="{BCEE0103-AC25-27AF-4C95-5978B0EF0FA5}" done="0">
    <text xml:space="preserve">HPH 20/12/24
</text>
  </threadedComment>
  <threadedComment ref="AJ60" dT="2025-01-28T06:10:50.83Z" personId="{CC480976-9985-624E-1915-2A8DD83BD93F}" id="{090FDE49-4628-A978-ECEC-E096FFF6C59E}" done="0">
    <text xml:space="preserve">SHEKOU
</text>
  </threadedComment>
  <threadedComment ref="AS60" dT="2025-01-28T06:05:28.14Z" personId="{CC480976-9985-624E-1915-2A8DD83BD93F}" id="{B056DFF0-68B5-BAFF-4645-E6A65C080656}" done="0">
    <text xml:space="preserve">HPH 05/01/25
</text>
  </threadedComment>
  <threadedComment ref="D74" dT="2025-01-28T05:04:10.95Z" personId="{CC480976-9985-624E-1915-2A8DD83BD93F}" id="{522F9520-BB1D-4957-27B3-B8644CF1D62F}" done="0">
    <text xml:space="preserve">PHASE OUT
</text>
  </threadedComment>
  <threadedComment ref="G78" dT="2025-01-29T04:08:14.71Z" personId="{CC480976-9985-624E-1915-2A8DD83BD93F}" id="{5C92A41C-8CE9-8354-E7A9-8E6149D6D024}" done="0">
    <text xml:space="preserve">вышел из чартера?
</text>
  </threadedComment>
  <threadedComment ref="D87" dT="2025-01-28T06:18:35.48Z" personId="{CC480976-9985-624E-1915-2A8DD83BD93F}" id="{35A1F3C9-C90C-08EB-770B-0CA057C8EC18}" done="0">
    <text xml:space="preserve">PHASE OUT
</text>
  </threadedComment>
  <threadedComment ref="D96" dT="2025-01-28T06:19:06.64Z" personId="{CC480976-9985-624E-1915-2A8DD83BD93F}" id="{13FA216D-0F47-90B0-3BEB-4269D92E371C}" done="0">
    <text xml:space="preserve">PHASE OUT
</text>
  </threadedComment>
  <threadedComment ref="AJ96" dT="2025-01-28T06:05:39.85Z" personId="{CC480976-9985-624E-1915-2A8DD83BD93F}" id="{6286C4C9-B361-0208-C002-E402201CD18E}" done="0">
    <text xml:space="preserve">SHEKOU
</text>
  </threadedComment>
  <threadedComment ref="AS96" dT="2025-01-28T06:05:28.14Z" personId="{CC480976-9985-624E-1915-2A8DD83BD93F}" id="{E505A81A-E060-EB37-9D20-127F301CF3EF}" done="0">
    <text xml:space="preserve">HPH 12/01/25
</text>
  </threadedComment>
  <threadedComment ref="D99" dT="2025-01-30T00:37:29.69Z" personId="{CC480976-9985-624E-1915-2A8DD83BD93F}" id="{A9956EC0-D890-99E3-1E20-BEB2BC6B66D2}" done="0">
    <text xml:space="preserve">р-с HX505R
для fishery-янтарь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andexline.com/rasp.pdf" TargetMode="External"/><Relationship Id="rId13" Type="http://schemas.openxmlformats.org/officeDocument/2006/relationships/hyperlink" Target="https://login-nmp.ru/raspisanie.html" TargetMode="External"/><Relationship Id="rId18" Type="http://schemas.openxmlformats.org/officeDocument/2006/relationships/hyperlink" Target="https://drive.google.com/drive/folders/1TiZIyQz6-yjRLjl3XXlWhRycUoB3ArZM" TargetMode="External"/><Relationship Id="rId3" Type="http://schemas.openxmlformats.org/officeDocument/2006/relationships/hyperlink" Target="https://vlogistic.ru/schedule/" TargetMode="External"/><Relationship Id="rId7" Type="http://schemas.openxmlformats.org/officeDocument/2006/relationships/hyperlink" Target="https://necoline.net/schedule/raspisanie-dvizheniya-sudov/" TargetMode="External"/><Relationship Id="rId12" Type="http://schemas.openxmlformats.org/officeDocument/2006/relationships/hyperlink" Target="https://sinokorline.ru/lokalnoe-raspisanie/" TargetMode="External"/><Relationship Id="rId17" Type="http://schemas.openxmlformats.org/officeDocument/2006/relationships/hyperlink" Target="https://dtk.pro/" TargetMode="External"/><Relationship Id="rId2" Type="http://schemas.openxmlformats.org/officeDocument/2006/relationships/hyperlink" Target="https://cont.eurosib.biz/" TargetMode="External"/><Relationship Id="rId16" Type="http://schemas.openxmlformats.org/officeDocument/2006/relationships/hyperlink" Target="https://tflog.ru/services/morskie-perevozki/" TargetMode="External"/><Relationship Id="rId20" Type="http://schemas.openxmlformats.org/officeDocument/2006/relationships/hyperlink" Target="https://sn-navigator.ru/raspisanie/kitay-vladivostok/" TargetMode="External"/><Relationship Id="rId1" Type="http://schemas.openxmlformats.org/officeDocument/2006/relationships/hyperlink" Target="https://ebiz.pcsline.co.kr/" TargetMode="External"/><Relationship Id="rId6" Type="http://schemas.openxmlformats.org/officeDocument/2006/relationships/hyperlink" Target="https://www.msc.com/en/search-a-schedule" TargetMode="External"/><Relationship Id="rId11" Type="http://schemas.openxmlformats.org/officeDocument/2006/relationships/hyperlink" Target="https://www.scolines.com/portal/" TargetMode="External"/><Relationship Id="rId5" Type="http://schemas.openxmlformats.org/officeDocument/2006/relationships/hyperlink" Target="https://t.me/huaxinlinesru" TargetMode="External"/><Relationship Id="rId15" Type="http://schemas.openxmlformats.org/officeDocument/2006/relationships/hyperlink" Target="https://dtk.pro/" TargetMode="External"/><Relationship Id="rId10" Type="http://schemas.openxmlformats.org/officeDocument/2006/relationships/hyperlink" Target="https://rustrans-gr.ru/ru" TargetMode="External"/><Relationship Id="rId19" Type="http://schemas.openxmlformats.org/officeDocument/2006/relationships/hyperlink" Target="https://transitllc.ru/" TargetMode="External"/><Relationship Id="rId4" Type="http://schemas.openxmlformats.org/officeDocument/2006/relationships/hyperlink" Target="https://greensea-transport.ru/line/" TargetMode="External"/><Relationship Id="rId9" Type="http://schemas.openxmlformats.org/officeDocument/2006/relationships/hyperlink" Target="https://docs.google.com/spreadsheets/d/18xpK8VfElKoprB-4E2d2IsNzx1KRcghcHnSy0tnyn_I/edit" TargetMode="External"/><Relationship Id="rId14" Type="http://schemas.openxmlformats.org/officeDocument/2006/relationships/hyperlink" Target="https://www.kdocs.cn/l/chMWPFTymNr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226"/>
  <sheetViews>
    <sheetView tabSelected="1" topLeftCell="E1" zoomScaleNormal="100" workbookViewId="0">
      <pane ySplit="1" topLeftCell="A2" activePane="bottomLeft" state="frozen"/>
      <selection activeCell="B22" sqref="A22:XFD22"/>
      <selection pane="bottomLeft" activeCell="E1" sqref="E1"/>
    </sheetView>
  </sheetViews>
  <sheetFormatPr defaultRowHeight="14" x14ac:dyDescent="0.3"/>
  <cols>
    <col min="1" max="1" width="25.4140625" bestFit="1" customWidth="1"/>
    <col min="2" max="2" width="9" bestFit="1" customWidth="1"/>
    <col min="3" max="3" width="23.4140625" customWidth="1"/>
    <col min="4" max="4" width="31.25" customWidth="1"/>
    <col min="5" max="5" width="14.75" customWidth="1"/>
    <col min="6" max="6" width="9.25" bestFit="1" customWidth="1"/>
    <col min="7" max="8" width="19.75" customWidth="1"/>
    <col min="9" max="9" width="26.4140625" bestFit="1" customWidth="1"/>
    <col min="10" max="10" width="14.83203125" bestFit="1" customWidth="1"/>
    <col min="11" max="11" width="11.25" customWidth="1"/>
    <col min="12" max="12" width="8.4140625" customWidth="1"/>
    <col min="13" max="13" width="6.1640625" customWidth="1"/>
    <col min="14" max="27" width="4.75" customWidth="1"/>
    <col min="28" max="28" width="5.58203125" bestFit="1" customWidth="1"/>
    <col min="29" max="33" width="4.75" customWidth="1"/>
    <col min="34" max="36" width="5.58203125" customWidth="1"/>
    <col min="37" max="45" width="4.75" customWidth="1"/>
  </cols>
  <sheetData>
    <row r="1" spans="1:45" x14ac:dyDescent="0.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4" t="s">
        <v>10</v>
      </c>
      <c r="L1" s="6" t="s">
        <v>11</v>
      </c>
      <c r="M1" s="145" t="s">
        <v>12</v>
      </c>
      <c r="N1" s="146"/>
      <c r="O1" s="147"/>
      <c r="P1" s="148" t="s">
        <v>13</v>
      </c>
      <c r="Q1" s="146"/>
      <c r="R1" s="147"/>
      <c r="S1" s="148" t="s">
        <v>14</v>
      </c>
      <c r="T1" s="146"/>
      <c r="U1" s="147"/>
      <c r="V1" s="148" t="s">
        <v>15</v>
      </c>
      <c r="W1" s="146"/>
      <c r="X1" s="147"/>
      <c r="Y1" s="148" t="s">
        <v>16</v>
      </c>
      <c r="Z1" s="146"/>
      <c r="AA1" s="147"/>
      <c r="AB1" s="148" t="s">
        <v>17</v>
      </c>
      <c r="AC1" s="146"/>
      <c r="AD1" s="147"/>
      <c r="AE1" s="148" t="s">
        <v>18</v>
      </c>
      <c r="AF1" s="146"/>
      <c r="AG1" s="147"/>
      <c r="AH1" s="148" t="s">
        <v>19</v>
      </c>
      <c r="AI1" s="146"/>
      <c r="AJ1" s="147"/>
      <c r="AK1" s="148" t="s">
        <v>20</v>
      </c>
      <c r="AL1" s="146"/>
      <c r="AM1" s="147"/>
      <c r="AN1" s="148" t="s">
        <v>21</v>
      </c>
      <c r="AO1" s="146"/>
      <c r="AP1" s="147"/>
      <c r="AQ1" s="148" t="s">
        <v>22</v>
      </c>
      <c r="AR1" s="146"/>
      <c r="AS1" s="149"/>
    </row>
    <row r="2" spans="1:45" x14ac:dyDescent="0.3">
      <c r="A2" s="7" t="s">
        <v>23</v>
      </c>
      <c r="B2" s="8">
        <f t="shared" ref="B2:B56" si="0">WEEKNUM(G2,21)</f>
        <v>1</v>
      </c>
      <c r="C2" s="7" t="s">
        <v>24</v>
      </c>
      <c r="D2" s="7" t="s">
        <v>25</v>
      </c>
      <c r="E2" s="7">
        <v>1912</v>
      </c>
      <c r="F2" s="7">
        <v>1912</v>
      </c>
      <c r="G2" s="9">
        <v>45658</v>
      </c>
      <c r="H2" s="9">
        <v>45662</v>
      </c>
      <c r="I2" s="7" t="s">
        <v>26</v>
      </c>
      <c r="Y2">
        <v>537</v>
      </c>
      <c r="Z2" s="10">
        <f>WEEKNUM(AA2,21)</f>
        <v>52</v>
      </c>
      <c r="AA2" s="11">
        <v>45650</v>
      </c>
      <c r="AB2">
        <v>1060</v>
      </c>
      <c r="AC2" s="10">
        <f>WEEKNUM(AD2,21)</f>
        <v>52</v>
      </c>
      <c r="AD2" s="11">
        <v>45652</v>
      </c>
    </row>
    <row r="3" spans="1:45" ht="14.5" x14ac:dyDescent="0.35">
      <c r="A3" s="12" t="s">
        <v>27</v>
      </c>
      <c r="B3" s="8">
        <f t="shared" si="0"/>
        <v>1</v>
      </c>
      <c r="C3" s="13" t="s">
        <v>28</v>
      </c>
      <c r="D3" s="14" t="s">
        <v>29</v>
      </c>
      <c r="E3" s="12"/>
      <c r="F3" s="15">
        <v>900</v>
      </c>
      <c r="G3" s="16">
        <v>45658</v>
      </c>
      <c r="H3" s="17">
        <v>45659</v>
      </c>
      <c r="I3" s="12" t="s">
        <v>12</v>
      </c>
      <c r="J3" s="10"/>
      <c r="K3" s="10"/>
      <c r="L3" s="10"/>
      <c r="M3" s="10">
        <v>259</v>
      </c>
      <c r="N3" s="10">
        <f>WEEKNUM(O3,21)</f>
        <v>52</v>
      </c>
      <c r="O3" s="11">
        <v>45655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5" x14ac:dyDescent="0.3">
      <c r="A4" s="18" t="s">
        <v>30</v>
      </c>
      <c r="B4" s="8">
        <f t="shared" si="0"/>
        <v>1</v>
      </c>
      <c r="C4" s="18" t="s">
        <v>24</v>
      </c>
      <c r="D4" s="18" t="s">
        <v>31</v>
      </c>
      <c r="E4" s="18"/>
      <c r="F4" s="18">
        <v>1200</v>
      </c>
      <c r="G4" s="19">
        <v>45658</v>
      </c>
      <c r="H4" s="20">
        <v>45665</v>
      </c>
      <c r="I4" s="18" t="s">
        <v>13</v>
      </c>
      <c r="J4" s="21"/>
      <c r="K4" s="21"/>
      <c r="L4" s="21"/>
      <c r="M4" s="21"/>
      <c r="N4" s="21"/>
      <c r="O4" s="22"/>
      <c r="P4" s="21">
        <v>211</v>
      </c>
      <c r="Q4" s="10">
        <f>WEEKNUM(R4,21)</f>
        <v>52</v>
      </c>
      <c r="R4" s="22">
        <v>45652</v>
      </c>
      <c r="S4" s="21"/>
      <c r="T4" s="10"/>
      <c r="U4" s="10"/>
      <c r="V4" s="21"/>
      <c r="W4" s="10"/>
      <c r="X4" s="10"/>
      <c r="Y4" s="21"/>
      <c r="Z4" s="10"/>
      <c r="AA4" s="10"/>
      <c r="AB4" s="10"/>
      <c r="AC4" s="21"/>
      <c r="AD4" s="22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ht="14.5" x14ac:dyDescent="0.35">
      <c r="A5" s="23" t="s">
        <v>32</v>
      </c>
      <c r="B5" s="8">
        <f t="shared" si="0"/>
        <v>1</v>
      </c>
      <c r="C5" s="23" t="s">
        <v>28</v>
      </c>
      <c r="D5" s="24" t="s">
        <v>33</v>
      </c>
      <c r="E5" s="23"/>
      <c r="F5" s="23">
        <v>700</v>
      </c>
      <c r="G5" s="16">
        <v>45658</v>
      </c>
      <c r="H5" s="16">
        <v>45659</v>
      </c>
      <c r="I5" s="23" t="s">
        <v>34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>
        <f>WEEKNUM(U5,21)</f>
        <v>52</v>
      </c>
      <c r="U5" s="11">
        <v>45651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x14ac:dyDescent="0.3">
      <c r="A6" s="23" t="s">
        <v>35</v>
      </c>
      <c r="B6" s="8">
        <f t="shared" si="0"/>
        <v>1</v>
      </c>
      <c r="C6" s="23" t="s">
        <v>28</v>
      </c>
      <c r="D6" s="23" t="s">
        <v>36</v>
      </c>
      <c r="E6" s="23"/>
      <c r="F6" s="23">
        <v>750</v>
      </c>
      <c r="G6" s="25">
        <v>45658</v>
      </c>
      <c r="H6" s="25">
        <v>45661</v>
      </c>
      <c r="I6" s="23" t="s">
        <v>37</v>
      </c>
      <c r="J6" s="10"/>
      <c r="K6" s="10"/>
      <c r="L6" s="10"/>
      <c r="M6" s="10"/>
      <c r="N6" s="10">
        <f t="shared" ref="N6:N7" si="1">WEEKNUM(O6,21)</f>
        <v>52</v>
      </c>
      <c r="O6" s="11">
        <v>45655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>
        <f>WEEKNUM(AG6,21)</f>
        <v>52</v>
      </c>
      <c r="AG6" s="11">
        <v>45652</v>
      </c>
      <c r="AH6" s="10"/>
      <c r="AI6" s="26">
        <f>WEEKNUM(AJ6,21)</f>
        <v>52</v>
      </c>
      <c r="AJ6" s="11">
        <v>45650</v>
      </c>
      <c r="AK6" s="10"/>
      <c r="AL6" s="10"/>
      <c r="AM6" s="10"/>
      <c r="AN6" s="10"/>
      <c r="AO6" s="10"/>
      <c r="AP6" s="10"/>
      <c r="AQ6" s="10"/>
      <c r="AR6" s="26">
        <f>WEEKNUM(AS6,21)</f>
        <v>51</v>
      </c>
      <c r="AS6" s="11">
        <v>45646</v>
      </c>
    </row>
    <row r="7" spans="1:45" x14ac:dyDescent="0.3">
      <c r="A7" s="23" t="s">
        <v>35</v>
      </c>
      <c r="B7" s="8">
        <f t="shared" si="0"/>
        <v>1</v>
      </c>
      <c r="C7" s="23" t="s">
        <v>28</v>
      </c>
      <c r="D7" s="23" t="s">
        <v>38</v>
      </c>
      <c r="E7" s="23"/>
      <c r="F7" s="23">
        <v>1500</v>
      </c>
      <c r="G7" s="25">
        <v>45658</v>
      </c>
      <c r="H7" s="25">
        <v>45663</v>
      </c>
      <c r="I7" s="23" t="s">
        <v>12</v>
      </c>
      <c r="J7" s="10"/>
      <c r="K7" s="10"/>
      <c r="L7" s="10"/>
      <c r="M7" s="10"/>
      <c r="N7" s="10">
        <f t="shared" si="1"/>
        <v>52</v>
      </c>
      <c r="O7" s="11">
        <v>45655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</row>
    <row r="8" spans="1:45" ht="14.5" x14ac:dyDescent="0.35">
      <c r="A8" s="7" t="s">
        <v>32</v>
      </c>
      <c r="B8" s="8">
        <f t="shared" si="0"/>
        <v>1</v>
      </c>
      <c r="C8" s="23" t="s">
        <v>28</v>
      </c>
      <c r="D8" s="24" t="s">
        <v>39</v>
      </c>
      <c r="E8" s="23"/>
      <c r="F8" s="23">
        <v>650</v>
      </c>
      <c r="G8" s="16">
        <v>45658</v>
      </c>
      <c r="H8" s="25">
        <v>45660</v>
      </c>
      <c r="I8" s="7" t="s">
        <v>40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>
        <f t="shared" ref="T8:T12" si="2">WEEKNUM(U8,21)</f>
        <v>1</v>
      </c>
      <c r="U8" s="11">
        <v>45656</v>
      </c>
      <c r="V8" s="10"/>
      <c r="W8" s="10"/>
      <c r="X8" s="10"/>
      <c r="Y8" s="10"/>
      <c r="Z8" s="10"/>
      <c r="AA8" s="10"/>
      <c r="AB8" s="10">
        <v>499</v>
      </c>
      <c r="AC8" s="10">
        <f>WEEKNUM(AD8,21)</f>
        <v>52</v>
      </c>
      <c r="AD8" s="11">
        <v>45653</v>
      </c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spans="1:45" ht="14.5" x14ac:dyDescent="0.35">
      <c r="A9" s="27" t="s">
        <v>41</v>
      </c>
      <c r="B9" s="8">
        <f t="shared" si="0"/>
        <v>1</v>
      </c>
      <c r="C9" s="23" t="s">
        <v>42</v>
      </c>
      <c r="D9" s="28" t="s">
        <v>43</v>
      </c>
      <c r="E9" s="23"/>
      <c r="F9" s="23">
        <v>350</v>
      </c>
      <c r="G9" s="25">
        <v>45658</v>
      </c>
      <c r="H9" s="29">
        <v>45661</v>
      </c>
      <c r="I9" s="23" t="s">
        <v>14</v>
      </c>
      <c r="J9" s="10">
        <f>69+82*2</f>
        <v>233</v>
      </c>
      <c r="K9" s="10"/>
      <c r="L9" s="10"/>
      <c r="M9" s="10"/>
      <c r="N9" s="10"/>
      <c r="O9" s="11"/>
      <c r="P9" s="10"/>
      <c r="Q9" s="10"/>
      <c r="R9" s="10"/>
      <c r="S9" s="10"/>
      <c r="T9" s="10">
        <f t="shared" si="2"/>
        <v>52</v>
      </c>
      <c r="U9" s="11">
        <v>45652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</row>
    <row r="10" spans="1:45" x14ac:dyDescent="0.3">
      <c r="A10" s="28" t="s">
        <v>44</v>
      </c>
      <c r="B10" s="8">
        <f t="shared" si="0"/>
        <v>1</v>
      </c>
      <c r="C10" s="28" t="s">
        <v>45</v>
      </c>
      <c r="D10" s="28" t="s">
        <v>46</v>
      </c>
      <c r="E10" s="28">
        <v>320</v>
      </c>
      <c r="F10" s="28">
        <v>320</v>
      </c>
      <c r="G10" s="16">
        <v>45659</v>
      </c>
      <c r="H10" s="16">
        <v>45665</v>
      </c>
      <c r="I10" s="28" t="s">
        <v>14</v>
      </c>
      <c r="J10">
        <v>273</v>
      </c>
      <c r="L10" s="10"/>
      <c r="M10" s="10"/>
      <c r="N10" s="10"/>
      <c r="O10" s="10"/>
      <c r="P10" s="10"/>
      <c r="Q10" s="10"/>
      <c r="R10" s="10"/>
      <c r="S10" s="10"/>
      <c r="T10" s="10">
        <f t="shared" si="2"/>
        <v>52</v>
      </c>
      <c r="U10" s="11">
        <v>45649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</row>
    <row r="11" spans="1:45" ht="14.5" x14ac:dyDescent="0.35">
      <c r="A11" s="30" t="s">
        <v>47</v>
      </c>
      <c r="B11" s="8">
        <f t="shared" si="0"/>
        <v>1</v>
      </c>
      <c r="C11" s="23" t="s">
        <v>48</v>
      </c>
      <c r="D11" s="28" t="s">
        <v>49</v>
      </c>
      <c r="E11" s="23">
        <v>398</v>
      </c>
      <c r="F11" s="23">
        <v>398</v>
      </c>
      <c r="G11" s="16">
        <v>45659</v>
      </c>
      <c r="H11" s="16">
        <v>45661</v>
      </c>
      <c r="I11" s="23" t="s">
        <v>50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>
        <f t="shared" si="2"/>
        <v>51</v>
      </c>
      <c r="U11" s="11">
        <v>45647</v>
      </c>
      <c r="V11" s="10"/>
      <c r="W11" s="10"/>
      <c r="X11" s="10"/>
      <c r="Y11" s="10"/>
      <c r="Z11" s="10"/>
      <c r="AA11" s="10"/>
      <c r="AB11" s="10">
        <v>216</v>
      </c>
      <c r="AC11" s="10">
        <f t="shared" ref="AC11:AC48" si="3">WEEKNUM(AD11,21)</f>
        <v>52</v>
      </c>
      <c r="AD11" s="11">
        <v>45654</v>
      </c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</row>
    <row r="12" spans="1:45" ht="14.5" x14ac:dyDescent="0.35">
      <c r="A12" s="30" t="s">
        <v>51</v>
      </c>
      <c r="B12" s="8">
        <f t="shared" si="0"/>
        <v>1</v>
      </c>
      <c r="C12" s="23" t="s">
        <v>52</v>
      </c>
      <c r="D12" s="23" t="s">
        <v>53</v>
      </c>
      <c r="E12" s="23"/>
      <c r="F12" s="23">
        <v>600</v>
      </c>
      <c r="G12" s="16">
        <v>45659</v>
      </c>
      <c r="H12" s="25">
        <v>45662</v>
      </c>
      <c r="I12" s="23" t="s">
        <v>54</v>
      </c>
      <c r="J12" s="10">
        <f>445+(42+52*2)</f>
        <v>591</v>
      </c>
      <c r="L12" s="10"/>
      <c r="M12" s="10"/>
      <c r="N12" s="10">
        <f>WEEKNUM(O12,21)</f>
        <v>1</v>
      </c>
      <c r="O12" s="11">
        <v>45659</v>
      </c>
      <c r="P12" s="10"/>
      <c r="Q12" s="10"/>
      <c r="R12" s="10"/>
      <c r="S12" s="10"/>
      <c r="T12" s="10">
        <f t="shared" si="2"/>
        <v>52</v>
      </c>
      <c r="U12" s="11">
        <v>45653</v>
      </c>
      <c r="V12" s="10"/>
      <c r="W12" s="10"/>
      <c r="X12" s="10"/>
      <c r="Y12" s="10"/>
      <c r="Z12" s="10"/>
      <c r="AA12" s="10"/>
      <c r="AB12" s="10"/>
      <c r="AC12" s="10">
        <f t="shared" si="3"/>
        <v>1</v>
      </c>
      <c r="AD12" s="11">
        <v>45656</v>
      </c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</row>
    <row r="13" spans="1:45" x14ac:dyDescent="0.3">
      <c r="A13" s="23" t="s">
        <v>30</v>
      </c>
      <c r="B13" s="8">
        <f t="shared" si="0"/>
        <v>1</v>
      </c>
      <c r="C13" s="28" t="s">
        <v>24</v>
      </c>
      <c r="D13" s="23" t="s">
        <v>55</v>
      </c>
      <c r="E13" s="23">
        <v>774</v>
      </c>
      <c r="F13" s="23">
        <v>774</v>
      </c>
      <c r="G13" s="25">
        <v>45660</v>
      </c>
      <c r="H13" s="25">
        <v>45668</v>
      </c>
      <c r="I13" s="7" t="s">
        <v>56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>
        <v>197</v>
      </c>
      <c r="W13" s="10">
        <f t="shared" ref="W13:W74" si="4">WEEKNUM(X13,21)</f>
        <v>52</v>
      </c>
      <c r="X13" s="11">
        <v>45649</v>
      </c>
      <c r="Y13" s="10"/>
      <c r="Z13" s="10"/>
      <c r="AA13" s="10"/>
      <c r="AB13" s="10">
        <v>714</v>
      </c>
      <c r="AC13" s="10">
        <f t="shared" si="3"/>
        <v>52</v>
      </c>
      <c r="AD13" s="11">
        <v>45655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spans="1:45" x14ac:dyDescent="0.3">
      <c r="A14" s="23" t="s">
        <v>30</v>
      </c>
      <c r="B14" s="8">
        <f t="shared" si="0"/>
        <v>1</v>
      </c>
      <c r="C14" s="23" t="s">
        <v>57</v>
      </c>
      <c r="D14" s="31" t="s">
        <v>58</v>
      </c>
      <c r="E14" s="28">
        <v>774</v>
      </c>
      <c r="F14" s="28">
        <v>774</v>
      </c>
      <c r="G14" s="16">
        <v>45660</v>
      </c>
      <c r="H14" s="25">
        <v>45663</v>
      </c>
      <c r="I14" s="28" t="s">
        <v>59</v>
      </c>
      <c r="J14" s="10">
        <v>901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>
        <v>190</v>
      </c>
      <c r="W14" s="10">
        <f t="shared" si="4"/>
        <v>52</v>
      </c>
      <c r="X14" s="11">
        <v>45651</v>
      </c>
      <c r="Y14" s="10"/>
      <c r="Z14" s="10"/>
      <c r="AA14" s="10"/>
      <c r="AB14" s="10">
        <v>711</v>
      </c>
      <c r="AC14" s="10">
        <f t="shared" si="3"/>
        <v>52</v>
      </c>
      <c r="AD14" s="11">
        <v>45654</v>
      </c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</row>
    <row r="15" spans="1:45" ht="14.5" x14ac:dyDescent="0.35">
      <c r="A15" s="30" t="s">
        <v>60</v>
      </c>
      <c r="B15" s="8">
        <f t="shared" si="0"/>
        <v>1</v>
      </c>
      <c r="C15" s="28" t="s">
        <v>61</v>
      </c>
      <c r="D15" s="28" t="s">
        <v>62</v>
      </c>
      <c r="E15" s="23"/>
      <c r="F15" s="23">
        <v>1000</v>
      </c>
      <c r="G15" s="16">
        <v>45661</v>
      </c>
      <c r="H15" s="25">
        <v>45662</v>
      </c>
      <c r="I15" s="28" t="s">
        <v>63</v>
      </c>
      <c r="J15" s="32">
        <f>0+520</f>
        <v>520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394</v>
      </c>
      <c r="AC15" s="10">
        <f t="shared" si="3"/>
        <v>1</v>
      </c>
      <c r="AD15" s="11">
        <v>45657</v>
      </c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>
        <f>WEEKNUM(AS15,21)</f>
        <v>52</v>
      </c>
      <c r="AS15" s="11">
        <v>45651</v>
      </c>
    </row>
    <row r="16" spans="1:45" x14ac:dyDescent="0.3">
      <c r="A16" s="23" t="s">
        <v>35</v>
      </c>
      <c r="B16" s="8">
        <f t="shared" si="0"/>
        <v>1</v>
      </c>
      <c r="C16" s="23" t="s">
        <v>28</v>
      </c>
      <c r="D16" s="23" t="s">
        <v>64</v>
      </c>
      <c r="E16" s="23"/>
      <c r="F16" s="23">
        <v>1200</v>
      </c>
      <c r="G16" s="25">
        <v>45661</v>
      </c>
      <c r="H16" s="25">
        <v>45664</v>
      </c>
      <c r="I16" s="23" t="s">
        <v>65</v>
      </c>
      <c r="J16" s="10"/>
      <c r="K16" s="10"/>
      <c r="L16" s="10"/>
      <c r="M16" s="10"/>
      <c r="N16" s="10">
        <f>WEEKNUM(O16,21)</f>
        <v>51</v>
      </c>
      <c r="O16" s="11">
        <v>45647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>
        <f>WEEKNUM(AA16,21)</f>
        <v>52</v>
      </c>
      <c r="AA16" s="11">
        <v>45654</v>
      </c>
      <c r="AB16" s="10">
        <v>332</v>
      </c>
      <c r="AC16" s="10">
        <f t="shared" si="3"/>
        <v>52</v>
      </c>
      <c r="AD16" s="11">
        <v>45652</v>
      </c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spans="1:46" x14ac:dyDescent="0.3">
      <c r="A17" s="23" t="s">
        <v>66</v>
      </c>
      <c r="B17" s="8">
        <f t="shared" si="0"/>
        <v>1</v>
      </c>
      <c r="C17" s="23" t="s">
        <v>57</v>
      </c>
      <c r="D17" s="23" t="s">
        <v>67</v>
      </c>
      <c r="E17" s="23"/>
      <c r="F17" s="23">
        <v>450</v>
      </c>
      <c r="G17" s="16">
        <v>45661</v>
      </c>
      <c r="H17" s="25">
        <v>45666</v>
      </c>
      <c r="I17" s="23" t="s">
        <v>68</v>
      </c>
      <c r="J17" s="10">
        <v>435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>
        <v>296</v>
      </c>
      <c r="AC17" s="10">
        <f t="shared" si="3"/>
        <v>1</v>
      </c>
      <c r="AD17" s="11">
        <v>45658</v>
      </c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>
        <f>WEEKNUM(AS17,21)</f>
        <v>52</v>
      </c>
      <c r="AS17" s="11">
        <v>45655</v>
      </c>
    </row>
    <row r="18" spans="1:46" ht="14.5" x14ac:dyDescent="0.35">
      <c r="A18" s="30" t="s">
        <v>69</v>
      </c>
      <c r="B18" s="8">
        <f t="shared" si="0"/>
        <v>1</v>
      </c>
      <c r="C18" s="23" t="s">
        <v>57</v>
      </c>
      <c r="D18" s="23" t="s">
        <v>70</v>
      </c>
      <c r="E18" s="23"/>
      <c r="F18" s="23">
        <v>1000</v>
      </c>
      <c r="G18" s="25">
        <v>45661</v>
      </c>
      <c r="H18" s="25">
        <v>45666</v>
      </c>
      <c r="I18" s="23" t="s">
        <v>71</v>
      </c>
      <c r="J18" s="10">
        <v>861</v>
      </c>
      <c r="K18" s="10"/>
      <c r="L18" s="10"/>
      <c r="M18" s="10"/>
      <c r="N18" s="10"/>
      <c r="O18" s="10"/>
      <c r="P18" s="10"/>
      <c r="Q18" s="10"/>
      <c r="R18" s="10"/>
      <c r="S18" s="10"/>
      <c r="T18" s="10">
        <f>WEEKNUM(U18,21)</f>
        <v>52</v>
      </c>
      <c r="U18" s="11">
        <v>45652</v>
      </c>
      <c r="V18" s="10"/>
      <c r="W18" s="10"/>
      <c r="X18" s="10"/>
      <c r="Y18" s="10"/>
      <c r="Z18" s="10"/>
      <c r="AA18" s="10"/>
      <c r="AB18" s="10">
        <v>498</v>
      </c>
      <c r="AC18" s="10">
        <f t="shared" si="3"/>
        <v>1</v>
      </c>
      <c r="AD18" s="11">
        <v>45659</v>
      </c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</row>
    <row r="19" spans="1:46" x14ac:dyDescent="0.3">
      <c r="A19" s="23" t="s">
        <v>69</v>
      </c>
      <c r="B19" s="8">
        <f t="shared" si="0"/>
        <v>1</v>
      </c>
      <c r="C19" s="23" t="s">
        <v>48</v>
      </c>
      <c r="D19" s="28" t="s">
        <v>72</v>
      </c>
      <c r="E19" s="23"/>
      <c r="F19" s="23">
        <v>800</v>
      </c>
      <c r="G19" s="16">
        <v>45661</v>
      </c>
      <c r="H19" s="16">
        <v>45663</v>
      </c>
      <c r="I19" s="23" t="s">
        <v>73</v>
      </c>
      <c r="J19" s="10"/>
      <c r="K19" s="10"/>
      <c r="L19" s="10"/>
      <c r="M19" s="10"/>
      <c r="N19" s="10"/>
      <c r="O19" s="10"/>
      <c r="P19" s="10"/>
      <c r="Q19" s="10">
        <f>WEEKNUM(R19,21)</f>
        <v>52</v>
      </c>
      <c r="R19" s="11">
        <v>45652</v>
      </c>
      <c r="S19" s="10"/>
      <c r="T19" s="10"/>
      <c r="U19" s="10"/>
      <c r="V19" s="10"/>
      <c r="W19" s="10"/>
      <c r="X19" s="10"/>
      <c r="Y19" s="10">
        <v>540</v>
      </c>
      <c r="Z19" s="10">
        <f>WEEKNUM(AA19,21)</f>
        <v>1</v>
      </c>
      <c r="AA19" s="11">
        <v>45659</v>
      </c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spans="1:46" x14ac:dyDescent="0.3">
      <c r="A20" s="23" t="s">
        <v>35</v>
      </c>
      <c r="B20" s="8">
        <f t="shared" si="0"/>
        <v>1</v>
      </c>
      <c r="C20" s="28" t="s">
        <v>74</v>
      </c>
      <c r="D20" s="28" t="s">
        <v>75</v>
      </c>
      <c r="E20" s="23">
        <v>650</v>
      </c>
      <c r="F20" s="23">
        <v>650</v>
      </c>
      <c r="G20" s="16">
        <v>45662</v>
      </c>
      <c r="H20" s="25">
        <v>45668</v>
      </c>
      <c r="I20" s="23" t="s">
        <v>12</v>
      </c>
      <c r="J20" s="10"/>
      <c r="K20" s="10"/>
      <c r="L20" s="10"/>
      <c r="M20" s="10"/>
      <c r="N20" s="10">
        <f>WEEKNUM(O20,21)</f>
        <v>1</v>
      </c>
      <c r="O20" s="11">
        <v>45657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1"/>
      <c r="AT20" s="10"/>
    </row>
    <row r="21" spans="1:46" ht="14.5" x14ac:dyDescent="0.35">
      <c r="A21" s="30" t="s">
        <v>60</v>
      </c>
      <c r="B21" s="8">
        <f t="shared" si="0"/>
        <v>1</v>
      </c>
      <c r="C21" s="23" t="s">
        <v>76</v>
      </c>
      <c r="D21" s="23" t="s">
        <v>77</v>
      </c>
      <c r="E21" s="23"/>
      <c r="F21" s="23">
        <v>500</v>
      </c>
      <c r="G21" s="16">
        <v>45662</v>
      </c>
      <c r="H21" s="25">
        <v>45665</v>
      </c>
      <c r="I21" s="23" t="s">
        <v>56</v>
      </c>
      <c r="J21" s="10">
        <v>256</v>
      </c>
      <c r="K21" s="10"/>
      <c r="L21" s="10"/>
      <c r="M21" s="10"/>
      <c r="N21" s="10"/>
      <c r="O21" s="11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>
        <f t="shared" si="3"/>
        <v>1</v>
      </c>
      <c r="AD21" s="11">
        <v>45657</v>
      </c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6" ht="14.5" x14ac:dyDescent="0.35">
      <c r="A22" s="23" t="s">
        <v>23</v>
      </c>
      <c r="B22" s="8">
        <f t="shared" si="0"/>
        <v>2</v>
      </c>
      <c r="C22" s="23" t="s">
        <v>76</v>
      </c>
      <c r="D22" s="33" t="s">
        <v>78</v>
      </c>
      <c r="E22" s="23"/>
      <c r="F22" s="23">
        <v>1000</v>
      </c>
      <c r="G22" s="16">
        <v>45663</v>
      </c>
      <c r="H22" s="25">
        <v>45665</v>
      </c>
      <c r="I22" s="23" t="s">
        <v>79</v>
      </c>
      <c r="J22" s="10">
        <v>835</v>
      </c>
      <c r="K22" s="10"/>
      <c r="L22" s="10"/>
      <c r="M22" s="10"/>
      <c r="N22" s="10"/>
      <c r="O22" s="10"/>
      <c r="P22" s="10"/>
      <c r="Q22" s="10">
        <f>WEEKNUM(R22,21)</f>
        <v>52</v>
      </c>
      <c r="R22" s="11">
        <v>45651</v>
      </c>
      <c r="S22" s="10"/>
      <c r="T22" s="10"/>
      <c r="U22" s="10"/>
      <c r="V22" s="10"/>
      <c r="W22" s="10"/>
      <c r="X22" s="10"/>
      <c r="Y22" s="10">
        <v>392</v>
      </c>
      <c r="Z22" s="10">
        <f>WEEKNUM(AA22,21)</f>
        <v>1</v>
      </c>
      <c r="AA22" s="11">
        <v>45657</v>
      </c>
      <c r="AB22" s="10">
        <v>173</v>
      </c>
      <c r="AC22" s="10">
        <f t="shared" si="3"/>
        <v>1</v>
      </c>
      <c r="AD22" s="11">
        <v>45659</v>
      </c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</row>
    <row r="23" spans="1:46" x14ac:dyDescent="0.3">
      <c r="A23" s="23" t="s">
        <v>23</v>
      </c>
      <c r="B23" s="8">
        <f t="shared" si="0"/>
        <v>2</v>
      </c>
      <c r="C23" s="23" t="s">
        <v>48</v>
      </c>
      <c r="D23" s="23" t="s">
        <v>80</v>
      </c>
      <c r="E23" s="23"/>
      <c r="F23" s="23">
        <v>700</v>
      </c>
      <c r="G23" s="25">
        <v>45663</v>
      </c>
      <c r="H23" s="25">
        <v>45668</v>
      </c>
      <c r="I23" s="23" t="s">
        <v>12</v>
      </c>
      <c r="J23" s="10"/>
      <c r="K23" s="10"/>
      <c r="L23" s="10"/>
      <c r="M23" s="10">
        <v>270</v>
      </c>
      <c r="N23" s="10">
        <f t="shared" ref="N23:N85" si="5">WEEKNUM(O23,21)</f>
        <v>1</v>
      </c>
      <c r="O23" s="11">
        <v>45660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/>
      <c r="AB23" s="10"/>
      <c r="AC23" s="10"/>
      <c r="AD23" s="11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</row>
    <row r="24" spans="1:46" x14ac:dyDescent="0.3">
      <c r="A24" s="7" t="s">
        <v>35</v>
      </c>
      <c r="B24" s="8">
        <f t="shared" si="0"/>
        <v>2</v>
      </c>
      <c r="C24" s="7" t="s">
        <v>42</v>
      </c>
      <c r="D24" s="34" t="s">
        <v>81</v>
      </c>
      <c r="E24" s="7"/>
      <c r="F24" s="7">
        <v>750</v>
      </c>
      <c r="G24" s="35">
        <v>45664</v>
      </c>
      <c r="H24" s="9">
        <v>45668</v>
      </c>
      <c r="I24" s="23" t="s">
        <v>12</v>
      </c>
      <c r="J24" s="10">
        <f>241+216*2</f>
        <v>673</v>
      </c>
      <c r="K24" s="10"/>
      <c r="L24" s="10"/>
      <c r="M24" s="10"/>
      <c r="N24" s="10">
        <f t="shared" si="5"/>
        <v>1</v>
      </c>
      <c r="O24" s="11">
        <v>45657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1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</row>
    <row r="25" spans="1:46" x14ac:dyDescent="0.3">
      <c r="A25" s="12" t="s">
        <v>82</v>
      </c>
      <c r="B25" s="8">
        <f t="shared" si="0"/>
        <v>2</v>
      </c>
      <c r="C25" s="12" t="s">
        <v>76</v>
      </c>
      <c r="D25" s="12" t="s">
        <v>83</v>
      </c>
      <c r="E25" s="12">
        <v>830</v>
      </c>
      <c r="F25" s="12">
        <v>830</v>
      </c>
      <c r="G25" s="36">
        <v>45664</v>
      </c>
      <c r="H25" s="37">
        <v>45666</v>
      </c>
      <c r="I25" s="38" t="s">
        <v>84</v>
      </c>
      <c r="J25" s="10">
        <v>586</v>
      </c>
      <c r="K25" s="10"/>
      <c r="L25" s="10"/>
      <c r="M25" s="10"/>
      <c r="N25" s="10"/>
      <c r="O25" s="10"/>
      <c r="P25" s="10">
        <v>400</v>
      </c>
      <c r="Q25" s="10">
        <f>WEEKNUM(R25,21)</f>
        <v>1</v>
      </c>
      <c r="R25" s="11">
        <v>45658</v>
      </c>
      <c r="S25" s="10"/>
      <c r="T25" s="10"/>
      <c r="U25" s="10"/>
      <c r="V25" s="10"/>
      <c r="W25" s="10"/>
      <c r="X25" s="11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>
        <f t="shared" ref="AR25:AR86" si="6">WEEKNUM(AS25,21)</f>
        <v>1</v>
      </c>
      <c r="AS25" s="11">
        <v>45656</v>
      </c>
    </row>
    <row r="26" spans="1:46" x14ac:dyDescent="0.3">
      <c r="A26" s="18" t="s">
        <v>23</v>
      </c>
      <c r="B26" s="8">
        <f t="shared" si="0"/>
        <v>2</v>
      </c>
      <c r="C26" s="13" t="s">
        <v>48</v>
      </c>
      <c r="D26" s="18" t="s">
        <v>85</v>
      </c>
      <c r="E26" s="18">
        <v>700</v>
      </c>
      <c r="F26" s="18">
        <v>700</v>
      </c>
      <c r="G26" s="39">
        <v>45664</v>
      </c>
      <c r="H26" s="40">
        <v>45666</v>
      </c>
      <c r="I26" s="7" t="s">
        <v>86</v>
      </c>
      <c r="J26" s="21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>
        <f>WEEKNUM(AG26,21)</f>
        <v>1</v>
      </c>
      <c r="AG26" s="11">
        <v>45658</v>
      </c>
      <c r="AH26" s="10"/>
      <c r="AI26" s="10"/>
      <c r="AJ26" s="10"/>
      <c r="AK26" s="10"/>
      <c r="AL26" s="10"/>
      <c r="AM26" s="10"/>
      <c r="AN26" s="10"/>
      <c r="AO26" s="10">
        <f>WEEKNUM(AP26,21)</f>
        <v>52</v>
      </c>
      <c r="AP26" s="11">
        <v>45655</v>
      </c>
      <c r="AQ26" s="10"/>
      <c r="AR26" s="10">
        <f t="shared" si="6"/>
        <v>52</v>
      </c>
      <c r="AS26" s="11">
        <v>45652</v>
      </c>
    </row>
    <row r="27" spans="1:46" x14ac:dyDescent="0.3">
      <c r="A27" s="23" t="s">
        <v>23</v>
      </c>
      <c r="B27" s="8">
        <f t="shared" si="0"/>
        <v>2</v>
      </c>
      <c r="C27" s="23" t="s">
        <v>24</v>
      </c>
      <c r="D27" s="23" t="s">
        <v>87</v>
      </c>
      <c r="E27" s="23">
        <v>1295</v>
      </c>
      <c r="F27" s="23">
        <v>1295</v>
      </c>
      <c r="G27" s="25">
        <v>45664</v>
      </c>
      <c r="H27" s="25">
        <v>45670</v>
      </c>
      <c r="I27" s="23" t="s">
        <v>88</v>
      </c>
      <c r="J27" s="10"/>
      <c r="K27" s="10"/>
      <c r="L27" s="10"/>
      <c r="M27" s="10"/>
      <c r="N27" s="10"/>
      <c r="O27" s="10"/>
      <c r="P27" s="10"/>
      <c r="Q27" s="10"/>
      <c r="R27" s="11"/>
      <c r="S27" s="10"/>
      <c r="T27" s="10"/>
      <c r="U27" s="10"/>
      <c r="V27" s="10"/>
      <c r="W27" s="10"/>
      <c r="X27" s="10"/>
      <c r="Y27" s="10">
        <v>390</v>
      </c>
      <c r="Z27" s="10">
        <f>WEEKNUM(AA27,21)</f>
        <v>1</v>
      </c>
      <c r="AA27" s="11">
        <v>45658</v>
      </c>
      <c r="AB27" s="10">
        <v>669</v>
      </c>
      <c r="AC27" s="10">
        <f t="shared" si="3"/>
        <v>1</v>
      </c>
      <c r="AD27" s="11">
        <v>45661</v>
      </c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1"/>
    </row>
    <row r="28" spans="1:46" ht="14.5" x14ac:dyDescent="0.35">
      <c r="A28" s="24" t="s">
        <v>89</v>
      </c>
      <c r="B28" s="8">
        <f t="shared" si="0"/>
        <v>2</v>
      </c>
      <c r="C28" s="31" t="s">
        <v>57</v>
      </c>
      <c r="D28" s="28" t="s">
        <v>90</v>
      </c>
      <c r="E28" s="23"/>
      <c r="F28" s="23">
        <v>600</v>
      </c>
      <c r="G28" s="41">
        <v>45664</v>
      </c>
      <c r="H28" s="25">
        <v>45665</v>
      </c>
      <c r="I28" s="23" t="s">
        <v>17</v>
      </c>
      <c r="J28" s="10">
        <v>448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>
        <v>448</v>
      </c>
      <c r="AC28" s="10">
        <f t="shared" si="3"/>
        <v>1</v>
      </c>
      <c r="AD28" s="11">
        <v>45658</v>
      </c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</row>
    <row r="29" spans="1:46" x14ac:dyDescent="0.3">
      <c r="A29" s="38" t="s">
        <v>91</v>
      </c>
      <c r="B29" s="8">
        <f t="shared" si="0"/>
        <v>2</v>
      </c>
      <c r="C29" s="38" t="s">
        <v>76</v>
      </c>
      <c r="D29" s="7" t="s">
        <v>92</v>
      </c>
      <c r="E29" s="38">
        <v>612</v>
      </c>
      <c r="F29" s="38">
        <v>612</v>
      </c>
      <c r="G29" s="42">
        <v>45665</v>
      </c>
      <c r="H29" s="25">
        <v>45668</v>
      </c>
      <c r="I29" s="7"/>
      <c r="J29" s="10">
        <v>250</v>
      </c>
      <c r="K29" s="10"/>
      <c r="L29" s="10"/>
      <c r="M29" s="10"/>
      <c r="N29" s="10"/>
      <c r="O29" s="10"/>
      <c r="P29" s="10"/>
      <c r="Q29" s="21"/>
      <c r="R29" s="22"/>
      <c r="S29" s="10"/>
      <c r="T29" s="10"/>
      <c r="U29" s="10"/>
      <c r="V29" s="21"/>
      <c r="W29" s="21"/>
      <c r="X29" s="22"/>
      <c r="Y29" s="10"/>
      <c r="Z29" s="21"/>
      <c r="AA29" s="22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</row>
    <row r="30" spans="1:46" ht="14.5" x14ac:dyDescent="0.35">
      <c r="A30" s="43" t="s">
        <v>93</v>
      </c>
      <c r="B30" s="8">
        <f t="shared" si="0"/>
        <v>2</v>
      </c>
      <c r="C30" s="7" t="s">
        <v>76</v>
      </c>
      <c r="D30" s="34" t="s">
        <v>94</v>
      </c>
      <c r="E30" s="7">
        <v>410</v>
      </c>
      <c r="F30" s="7">
        <v>410</v>
      </c>
      <c r="G30" s="16">
        <v>45665</v>
      </c>
      <c r="H30" s="25">
        <v>45668</v>
      </c>
      <c r="I30" s="7" t="s">
        <v>17</v>
      </c>
      <c r="J30" s="10">
        <v>346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>
        <v>346</v>
      </c>
      <c r="AC30" s="10">
        <f t="shared" si="3"/>
        <v>1</v>
      </c>
      <c r="AD30" s="11">
        <v>45660</v>
      </c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spans="1:46" x14ac:dyDescent="0.3">
      <c r="A31" s="23" t="s">
        <v>35</v>
      </c>
      <c r="B31" s="8">
        <f t="shared" si="0"/>
        <v>2</v>
      </c>
      <c r="C31" s="28" t="s">
        <v>95</v>
      </c>
      <c r="D31" s="28" t="s">
        <v>75</v>
      </c>
      <c r="E31" s="23">
        <v>650</v>
      </c>
      <c r="F31" s="23">
        <v>650</v>
      </c>
      <c r="G31" s="16">
        <v>45666</v>
      </c>
      <c r="H31" s="25">
        <v>45668</v>
      </c>
      <c r="I31" s="23" t="s">
        <v>12</v>
      </c>
      <c r="J31" s="10"/>
      <c r="K31" s="10"/>
      <c r="L31" s="10"/>
      <c r="M31" s="10"/>
      <c r="N31" s="10">
        <f t="shared" si="5"/>
        <v>2</v>
      </c>
      <c r="O31" s="11">
        <v>45663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1"/>
      <c r="AT31" s="10"/>
    </row>
    <row r="32" spans="1:46" x14ac:dyDescent="0.3">
      <c r="A32" s="23" t="s">
        <v>96</v>
      </c>
      <c r="B32" s="8">
        <f t="shared" si="0"/>
        <v>2</v>
      </c>
      <c r="C32" s="28" t="s">
        <v>97</v>
      </c>
      <c r="D32" s="28" t="s">
        <v>98</v>
      </c>
      <c r="E32" s="23">
        <v>435</v>
      </c>
      <c r="F32" s="23">
        <v>435</v>
      </c>
      <c r="G32" s="16">
        <v>45666</v>
      </c>
      <c r="H32" s="25">
        <v>45668</v>
      </c>
      <c r="I32" s="23" t="s">
        <v>99</v>
      </c>
      <c r="J32" s="10"/>
      <c r="K32" s="10"/>
      <c r="L32" s="10"/>
      <c r="M32" s="10"/>
      <c r="N32" s="10"/>
      <c r="O32" s="10"/>
      <c r="P32" s="10"/>
      <c r="Q32" s="10">
        <f>WEEKNUM(R32,21)</f>
        <v>1</v>
      </c>
      <c r="R32" s="11">
        <v>45656</v>
      </c>
      <c r="S32" s="10"/>
      <c r="T32" s="10"/>
      <c r="U32" s="10"/>
      <c r="V32" s="10"/>
      <c r="W32" s="10"/>
      <c r="X32" s="10"/>
      <c r="Y32" s="10"/>
      <c r="Z32" s="10">
        <f>WEEKNUM(AA32,21)</f>
        <v>1</v>
      </c>
      <c r="AA32" s="11">
        <v>45660</v>
      </c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spans="1:46" ht="14.5" x14ac:dyDescent="0.35">
      <c r="A33" s="44" t="s">
        <v>27</v>
      </c>
      <c r="B33" s="8">
        <f t="shared" si="0"/>
        <v>2</v>
      </c>
      <c r="C33" s="28" t="s">
        <v>28</v>
      </c>
      <c r="D33" s="24" t="s">
        <v>29</v>
      </c>
      <c r="E33" s="44"/>
      <c r="F33" s="44">
        <v>900</v>
      </c>
      <c r="G33" s="25">
        <v>45666</v>
      </c>
      <c r="H33" s="25">
        <v>45669</v>
      </c>
      <c r="I33" s="44" t="s">
        <v>12</v>
      </c>
      <c r="J33" s="10"/>
      <c r="K33" s="10"/>
      <c r="L33" s="10"/>
      <c r="M33" s="10"/>
      <c r="N33" s="10"/>
      <c r="O33" s="11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</row>
    <row r="34" spans="1:46" x14ac:dyDescent="0.3">
      <c r="A34" s="23"/>
      <c r="B34" s="8">
        <f t="shared" si="0"/>
        <v>2</v>
      </c>
      <c r="C34" s="23" t="s">
        <v>100</v>
      </c>
      <c r="D34" s="23" t="s">
        <v>101</v>
      </c>
      <c r="E34" s="23">
        <v>371</v>
      </c>
      <c r="F34" s="23">
        <v>371</v>
      </c>
      <c r="G34" s="25">
        <v>45666</v>
      </c>
      <c r="H34" s="25">
        <v>45669</v>
      </c>
      <c r="I34" s="23"/>
      <c r="J34" s="10">
        <v>211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1"/>
      <c r="V34" s="10"/>
      <c r="W34" s="10"/>
      <c r="X34" s="10"/>
      <c r="Y34" s="10"/>
      <c r="Z34" s="10"/>
      <c r="AA34" s="11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 spans="1:46" x14ac:dyDescent="0.3">
      <c r="A35" s="23" t="s">
        <v>35</v>
      </c>
      <c r="B35" s="8">
        <f t="shared" si="0"/>
        <v>2</v>
      </c>
      <c r="C35" s="23" t="s">
        <v>28</v>
      </c>
      <c r="D35" s="23" t="s">
        <v>38</v>
      </c>
      <c r="E35" s="23"/>
      <c r="F35" s="23">
        <v>1500</v>
      </c>
      <c r="G35" s="25">
        <v>45667</v>
      </c>
      <c r="H35" s="25">
        <v>45670</v>
      </c>
      <c r="I35" s="23" t="s">
        <v>12</v>
      </c>
      <c r="J35" s="10"/>
      <c r="K35" s="10"/>
      <c r="L35" s="10"/>
      <c r="M35" s="10"/>
      <c r="N35" s="10">
        <f t="shared" si="5"/>
        <v>2</v>
      </c>
      <c r="O35" s="11">
        <v>45665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 spans="1:46" x14ac:dyDescent="0.3">
      <c r="A36" s="23" t="s">
        <v>102</v>
      </c>
      <c r="B36" s="8">
        <f t="shared" si="0"/>
        <v>2</v>
      </c>
      <c r="C36" s="28" t="s">
        <v>42</v>
      </c>
      <c r="D36" s="23" t="s">
        <v>103</v>
      </c>
      <c r="E36" s="23">
        <v>1029</v>
      </c>
      <c r="F36" s="23">
        <v>1029</v>
      </c>
      <c r="G36" s="25">
        <v>45667</v>
      </c>
      <c r="H36" s="25">
        <v>45670</v>
      </c>
      <c r="I36" s="23" t="s">
        <v>104</v>
      </c>
      <c r="J36">
        <f>251+281*2</f>
        <v>813</v>
      </c>
      <c r="L36" s="10"/>
      <c r="M36" s="10">
        <v>182</v>
      </c>
      <c r="N36" s="10">
        <f t="shared" si="5"/>
        <v>52</v>
      </c>
      <c r="O36" s="11">
        <v>45652</v>
      </c>
      <c r="P36" s="10"/>
      <c r="Q36" s="10"/>
      <c r="R36" s="10"/>
      <c r="S36" s="10"/>
      <c r="T36" s="10"/>
      <c r="U36" s="10"/>
      <c r="V36" s="10"/>
      <c r="W36" s="10">
        <f t="shared" si="4"/>
        <v>1</v>
      </c>
      <c r="X36" s="11">
        <v>45658</v>
      </c>
      <c r="Y36" s="10">
        <v>145</v>
      </c>
      <c r="Z36" s="10">
        <f t="shared" ref="Z36:Z99" si="7">WEEKNUM(AA36,21)</f>
        <v>1</v>
      </c>
      <c r="AA36" s="11">
        <v>45657</v>
      </c>
      <c r="AB36" s="10">
        <v>394</v>
      </c>
      <c r="AC36" s="10">
        <f t="shared" si="3"/>
        <v>1</v>
      </c>
      <c r="AD36" s="11">
        <v>45660</v>
      </c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 spans="1:46" x14ac:dyDescent="0.3">
      <c r="A37" s="44" t="s">
        <v>91</v>
      </c>
      <c r="B37" s="8">
        <f t="shared" si="0"/>
        <v>2</v>
      </c>
      <c r="C37" s="44" t="s">
        <v>76</v>
      </c>
      <c r="D37" s="23" t="s">
        <v>105</v>
      </c>
      <c r="E37" s="44">
        <v>1054</v>
      </c>
      <c r="F37" s="44">
        <v>1054</v>
      </c>
      <c r="G37" s="42">
        <v>45667</v>
      </c>
      <c r="H37" s="25">
        <v>45669</v>
      </c>
      <c r="I37" s="23" t="s">
        <v>106</v>
      </c>
      <c r="J37" s="10"/>
      <c r="K37" s="10"/>
      <c r="L37" s="10"/>
      <c r="M37" s="10"/>
      <c r="N37" s="10"/>
      <c r="O37" s="10"/>
      <c r="P37" s="10"/>
      <c r="Q37" s="21"/>
      <c r="R37" s="22"/>
      <c r="S37" s="10"/>
      <c r="T37" s="10"/>
      <c r="U37" s="10"/>
      <c r="V37" s="10">
        <v>205</v>
      </c>
      <c r="W37" s="10">
        <f t="shared" si="4"/>
        <v>2</v>
      </c>
      <c r="X37" s="22">
        <v>45663</v>
      </c>
      <c r="Y37" s="10">
        <v>74</v>
      </c>
      <c r="Z37" s="10">
        <f t="shared" si="7"/>
        <v>1</v>
      </c>
      <c r="AA37" s="22">
        <v>45662</v>
      </c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 spans="1:46" ht="14.5" x14ac:dyDescent="0.35">
      <c r="A38" s="24" t="s">
        <v>107</v>
      </c>
      <c r="B38" s="8">
        <f t="shared" si="0"/>
        <v>2</v>
      </c>
      <c r="C38" s="28" t="s">
        <v>108</v>
      </c>
      <c r="D38" s="28" t="s">
        <v>109</v>
      </c>
      <c r="E38" s="23"/>
      <c r="F38" s="23">
        <v>700</v>
      </c>
      <c r="G38" s="16">
        <v>45667</v>
      </c>
      <c r="H38" s="16">
        <v>45673</v>
      </c>
      <c r="I38" s="23" t="s">
        <v>110</v>
      </c>
      <c r="J38" s="32">
        <f>0+(22+47*2)</f>
        <v>116</v>
      </c>
      <c r="K38" s="10"/>
      <c r="L38" s="10"/>
      <c r="M38" s="10"/>
      <c r="N38" s="10"/>
      <c r="O38" s="10"/>
      <c r="P38" s="10"/>
      <c r="Q38" s="10"/>
      <c r="R38" s="10"/>
      <c r="S38" s="10"/>
      <c r="T38" s="10">
        <f>WEEKNUM(U38,21)</f>
        <v>52</v>
      </c>
      <c r="U38" s="11">
        <v>45654</v>
      </c>
      <c r="V38" s="10"/>
      <c r="W38" s="10"/>
      <c r="X38" s="10"/>
      <c r="Y38" s="10">
        <v>430</v>
      </c>
      <c r="Z38" s="10">
        <f t="shared" si="7"/>
        <v>1</v>
      </c>
      <c r="AA38" s="11">
        <v>45662</v>
      </c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spans="1:46" x14ac:dyDescent="0.3">
      <c r="A39" s="23" t="s">
        <v>82</v>
      </c>
      <c r="B39" s="8">
        <f t="shared" si="0"/>
        <v>2</v>
      </c>
      <c r="C39" s="23" t="s">
        <v>76</v>
      </c>
      <c r="D39" s="23" t="s">
        <v>111</v>
      </c>
      <c r="E39" s="23"/>
      <c r="F39" s="23">
        <v>1000</v>
      </c>
      <c r="G39" s="16">
        <v>45668</v>
      </c>
      <c r="H39" s="25">
        <v>45670</v>
      </c>
      <c r="I39" s="44" t="s">
        <v>112</v>
      </c>
      <c r="J39" s="10">
        <v>670</v>
      </c>
      <c r="K39" s="10"/>
      <c r="L39" s="10"/>
      <c r="M39" s="10"/>
      <c r="N39" s="10">
        <f t="shared" si="5"/>
        <v>1</v>
      </c>
      <c r="O39" s="11">
        <v>45657</v>
      </c>
      <c r="P39" s="10"/>
      <c r="Q39" s="10"/>
      <c r="R39" s="11"/>
      <c r="S39" s="10"/>
      <c r="T39" s="10"/>
      <c r="U39" s="10"/>
      <c r="V39" s="10"/>
      <c r="W39" s="10"/>
      <c r="X39" s="10"/>
      <c r="Y39" s="10">
        <v>596</v>
      </c>
      <c r="Z39" s="10">
        <f t="shared" si="7"/>
        <v>2</v>
      </c>
      <c r="AA39" s="11">
        <v>45663</v>
      </c>
      <c r="AB39" s="10"/>
      <c r="AC39" s="10"/>
      <c r="AD39" s="11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 spans="1:46" x14ac:dyDescent="0.3">
      <c r="A40" s="23" t="s">
        <v>35</v>
      </c>
      <c r="B40" s="8">
        <f t="shared" si="0"/>
        <v>2</v>
      </c>
      <c r="C40" s="23" t="s">
        <v>28</v>
      </c>
      <c r="D40" s="23" t="s">
        <v>113</v>
      </c>
      <c r="E40" s="23"/>
      <c r="F40" s="23">
        <v>1200</v>
      </c>
      <c r="G40" s="25">
        <v>45668</v>
      </c>
      <c r="H40" s="25">
        <v>45673</v>
      </c>
      <c r="I40" s="23" t="s">
        <v>65</v>
      </c>
      <c r="J40" s="10"/>
      <c r="K40" s="10"/>
      <c r="L40" s="10"/>
      <c r="M40" s="10"/>
      <c r="N40" s="10">
        <f t="shared" si="5"/>
        <v>1</v>
      </c>
      <c r="O40" s="11">
        <v>45657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>
        <f t="shared" si="7"/>
        <v>1</v>
      </c>
      <c r="AA40" s="11">
        <v>45660</v>
      </c>
      <c r="AB40" s="10">
        <v>447</v>
      </c>
      <c r="AC40" s="10">
        <f t="shared" si="3"/>
        <v>1</v>
      </c>
      <c r="AD40" s="11">
        <v>45658</v>
      </c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</row>
    <row r="41" spans="1:46" x14ac:dyDescent="0.3">
      <c r="A41" s="23" t="s">
        <v>23</v>
      </c>
      <c r="B41" s="8">
        <f t="shared" si="0"/>
        <v>2</v>
      </c>
      <c r="C41" s="23" t="s">
        <v>48</v>
      </c>
      <c r="D41" s="23" t="s">
        <v>114</v>
      </c>
      <c r="E41" s="23"/>
      <c r="F41" s="23">
        <v>500</v>
      </c>
      <c r="G41" s="25">
        <v>45668</v>
      </c>
      <c r="H41" s="25">
        <v>45670</v>
      </c>
      <c r="I41" s="23" t="s">
        <v>115</v>
      </c>
      <c r="J41" s="10"/>
      <c r="K41" s="10"/>
      <c r="L41" s="10"/>
      <c r="M41" s="10"/>
      <c r="N41" s="10"/>
      <c r="O41" s="10"/>
      <c r="P41" s="10"/>
      <c r="Q41" s="10">
        <f>WEEKNUM(R41,21)</f>
        <v>1</v>
      </c>
      <c r="R41" s="11">
        <v>45659</v>
      </c>
      <c r="S41" s="10"/>
      <c r="T41" s="10">
        <f>WEEKNUM(U41,21)</f>
        <v>1</v>
      </c>
      <c r="U41" s="11">
        <v>45662</v>
      </c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1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</row>
    <row r="42" spans="1:46" x14ac:dyDescent="0.3">
      <c r="A42" s="23" t="s">
        <v>116</v>
      </c>
      <c r="B42" s="8">
        <f t="shared" si="0"/>
        <v>2</v>
      </c>
      <c r="C42" s="28" t="s">
        <v>76</v>
      </c>
      <c r="D42" s="23" t="s">
        <v>117</v>
      </c>
      <c r="E42" s="23"/>
      <c r="F42" s="23">
        <v>800</v>
      </c>
      <c r="G42" s="25">
        <v>45668</v>
      </c>
      <c r="H42" s="25">
        <v>45672</v>
      </c>
      <c r="I42" s="23"/>
      <c r="J42">
        <v>94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</row>
    <row r="43" spans="1:46" x14ac:dyDescent="0.3">
      <c r="A43" s="23" t="s">
        <v>44</v>
      </c>
      <c r="B43" s="8">
        <f t="shared" si="0"/>
        <v>2</v>
      </c>
      <c r="C43" s="23" t="s">
        <v>45</v>
      </c>
      <c r="D43" s="23" t="s">
        <v>118</v>
      </c>
      <c r="E43" s="23"/>
      <c r="F43" s="23">
        <v>500</v>
      </c>
      <c r="G43" s="16">
        <v>45669</v>
      </c>
      <c r="H43" s="25">
        <v>45673</v>
      </c>
      <c r="I43" s="23" t="s">
        <v>119</v>
      </c>
      <c r="J43" s="10">
        <v>382</v>
      </c>
      <c r="K43" s="10"/>
      <c r="L43" s="10"/>
      <c r="M43" s="10"/>
      <c r="N43" s="10"/>
      <c r="O43" s="10"/>
      <c r="P43" s="10"/>
      <c r="Q43" s="10">
        <f>WEEKNUM(R43,21)</f>
        <v>1</v>
      </c>
      <c r="R43" s="11">
        <v>45660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R43" s="10">
        <f t="shared" si="6"/>
        <v>1</v>
      </c>
      <c r="AS43" s="11">
        <v>45662</v>
      </c>
    </row>
    <row r="44" spans="1:46" ht="14.5" x14ac:dyDescent="0.35">
      <c r="A44" s="44" t="s">
        <v>82</v>
      </c>
      <c r="B44" s="8">
        <f t="shared" si="0"/>
        <v>2</v>
      </c>
      <c r="C44" s="44" t="s">
        <v>76</v>
      </c>
      <c r="D44" s="45" t="s">
        <v>120</v>
      </c>
      <c r="E44" s="44"/>
      <c r="F44" s="44">
        <v>2000</v>
      </c>
      <c r="G44" s="46">
        <v>45669</v>
      </c>
      <c r="H44" s="25">
        <v>45306</v>
      </c>
      <c r="I44" s="44" t="s">
        <v>121</v>
      </c>
      <c r="J44" s="10">
        <v>1876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>
        <v>597</v>
      </c>
      <c r="Z44" s="10">
        <f t="shared" si="7"/>
        <v>2</v>
      </c>
      <c r="AA44" s="11">
        <v>45665</v>
      </c>
      <c r="AB44" s="10"/>
      <c r="AC44" s="10"/>
      <c r="AD44" s="10"/>
      <c r="AE44" s="10"/>
      <c r="AF44" s="10">
        <f>WEEKNUM(AG44,21)</f>
        <v>1</v>
      </c>
      <c r="AG44" s="11">
        <v>45657</v>
      </c>
      <c r="AH44" s="10"/>
      <c r="AI44" s="10"/>
      <c r="AJ44" s="10"/>
      <c r="AK44" s="10"/>
      <c r="AL44" s="10">
        <f>WEEKNUM(AM44,21)</f>
        <v>52</v>
      </c>
      <c r="AM44" s="11">
        <v>45654</v>
      </c>
      <c r="AN44" s="10"/>
      <c r="AO44" s="10">
        <f>WEEKNUM(AP44,21)</f>
        <v>1</v>
      </c>
      <c r="AP44" s="11">
        <v>45656</v>
      </c>
      <c r="AQ44" s="10"/>
      <c r="AR44" s="10"/>
      <c r="AS44" s="10"/>
      <c r="AT44" s="10"/>
    </row>
    <row r="45" spans="1:46" ht="14.5" x14ac:dyDescent="0.35">
      <c r="A45" s="28" t="s">
        <v>32</v>
      </c>
      <c r="B45" s="8">
        <f t="shared" si="0"/>
        <v>2</v>
      </c>
      <c r="C45" s="23" t="s">
        <v>76</v>
      </c>
      <c r="D45" s="24" t="s">
        <v>122</v>
      </c>
      <c r="E45" s="28"/>
      <c r="F45" s="28">
        <v>650</v>
      </c>
      <c r="G45" s="16">
        <v>45669</v>
      </c>
      <c r="H45" s="25">
        <v>45671</v>
      </c>
      <c r="I45" s="28" t="s">
        <v>123</v>
      </c>
      <c r="J45" s="10">
        <v>313</v>
      </c>
      <c r="K45" s="10"/>
      <c r="L45" s="10"/>
      <c r="M45" s="10"/>
      <c r="N45" s="10"/>
      <c r="O45" s="11"/>
      <c r="P45" s="10"/>
      <c r="Q45" s="10">
        <f>WEEKNUM(R45,21)</f>
        <v>1</v>
      </c>
      <c r="R45" s="11">
        <v>45662</v>
      </c>
      <c r="S45" s="10"/>
      <c r="V45" s="10"/>
      <c r="W45" s="10"/>
      <c r="X45" s="10"/>
      <c r="Y45" s="10"/>
      <c r="Z45" s="10"/>
      <c r="AA45" s="10"/>
      <c r="AB45" s="10"/>
      <c r="AC45" s="10">
        <f t="shared" si="3"/>
        <v>1</v>
      </c>
      <c r="AD45" s="11">
        <v>45659</v>
      </c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</row>
    <row r="46" spans="1:46" x14ac:dyDescent="0.3">
      <c r="A46" s="47" t="s">
        <v>23</v>
      </c>
      <c r="B46" s="8">
        <f t="shared" si="0"/>
        <v>2</v>
      </c>
      <c r="C46" s="48" t="s">
        <v>24</v>
      </c>
      <c r="D46" s="48" t="s">
        <v>124</v>
      </c>
      <c r="E46" s="48"/>
      <c r="F46" s="48">
        <v>900</v>
      </c>
      <c r="G46" s="49">
        <v>45669</v>
      </c>
      <c r="H46" s="50">
        <v>45673</v>
      </c>
      <c r="I46" s="23" t="s">
        <v>86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>
        <f>WEEKNUM(AG46,21)</f>
        <v>52</v>
      </c>
      <c r="AG46" s="11">
        <v>45654</v>
      </c>
      <c r="AH46" s="10"/>
      <c r="AI46" s="10"/>
      <c r="AJ46" s="10"/>
      <c r="AK46" s="10"/>
      <c r="AL46" s="10"/>
      <c r="AM46" s="10"/>
      <c r="AN46" s="10"/>
      <c r="AO46" s="10">
        <f>WEEKNUM(AP46,21)</f>
        <v>1</v>
      </c>
      <c r="AP46" s="11">
        <v>45659</v>
      </c>
      <c r="AR46" s="10">
        <f t="shared" si="6"/>
        <v>1</v>
      </c>
      <c r="AS46" s="11">
        <v>45657</v>
      </c>
      <c r="AT46" s="10"/>
    </row>
    <row r="47" spans="1:46" ht="14.5" x14ac:dyDescent="0.35">
      <c r="A47" s="23" t="s">
        <v>32</v>
      </c>
      <c r="B47" s="8">
        <f t="shared" si="0"/>
        <v>2</v>
      </c>
      <c r="C47" s="23" t="s">
        <v>28</v>
      </c>
      <c r="D47" s="24" t="s">
        <v>33</v>
      </c>
      <c r="E47" s="23"/>
      <c r="F47" s="23">
        <v>700</v>
      </c>
      <c r="G47" s="16">
        <v>45669</v>
      </c>
      <c r="H47" s="16">
        <v>45673</v>
      </c>
      <c r="I47" s="23" t="s">
        <v>34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>
        <f>WEEKNUM(U47,21)</f>
        <v>2</v>
      </c>
      <c r="U47" s="11">
        <v>45663</v>
      </c>
      <c r="V47" s="10"/>
      <c r="W47" s="10"/>
      <c r="X47" s="10"/>
      <c r="Y47" s="10"/>
      <c r="Z47" s="10"/>
      <c r="AA47" s="10"/>
      <c r="AB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spans="1:46" ht="14.5" x14ac:dyDescent="0.35">
      <c r="A48" s="51" t="s">
        <v>51</v>
      </c>
      <c r="B48" s="8">
        <f t="shared" si="0"/>
        <v>2</v>
      </c>
      <c r="C48" s="23" t="s">
        <v>52</v>
      </c>
      <c r="D48" s="7" t="s">
        <v>125</v>
      </c>
      <c r="E48" s="7"/>
      <c r="F48" s="7">
        <v>500</v>
      </c>
      <c r="G48" s="35">
        <v>45669</v>
      </c>
      <c r="H48" s="9">
        <v>45671</v>
      </c>
      <c r="I48" s="7" t="s">
        <v>54</v>
      </c>
      <c r="J48" s="10">
        <f>193+(35+54*2)</f>
        <v>336</v>
      </c>
      <c r="K48" s="10"/>
      <c r="L48" s="10"/>
      <c r="M48" s="10"/>
      <c r="N48" s="10">
        <f t="shared" si="5"/>
        <v>3</v>
      </c>
      <c r="O48" s="11">
        <v>45670</v>
      </c>
      <c r="P48" s="10"/>
      <c r="Q48" s="10"/>
      <c r="R48" s="10"/>
      <c r="S48" s="10"/>
      <c r="V48" s="10"/>
      <c r="W48" s="10"/>
      <c r="X48" s="10"/>
      <c r="Y48" s="10"/>
      <c r="Z48" s="10"/>
      <c r="AA48" s="10"/>
      <c r="AB48" s="10"/>
      <c r="AC48" s="10">
        <f t="shared" si="3"/>
        <v>2</v>
      </c>
      <c r="AD48" s="11">
        <v>45664</v>
      </c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1"/>
      <c r="AT48" s="10"/>
    </row>
    <row r="49" spans="1:46" x14ac:dyDescent="0.3">
      <c r="A49" s="18" t="s">
        <v>44</v>
      </c>
      <c r="B49" s="8">
        <f t="shared" si="0"/>
        <v>3</v>
      </c>
      <c r="C49" s="18" t="s">
        <v>45</v>
      </c>
      <c r="D49" s="18" t="s">
        <v>126</v>
      </c>
      <c r="E49" s="18"/>
      <c r="F49" s="18">
        <v>1000</v>
      </c>
      <c r="G49" s="20">
        <v>45670</v>
      </c>
      <c r="H49" s="20">
        <v>45678</v>
      </c>
      <c r="I49" s="18" t="s">
        <v>16</v>
      </c>
      <c r="J49" s="10">
        <v>809</v>
      </c>
      <c r="K49" s="10"/>
      <c r="L49" s="10"/>
      <c r="M49" s="10"/>
      <c r="N49" s="10"/>
      <c r="O49" s="10"/>
      <c r="P49" s="10"/>
      <c r="Q49" s="10"/>
      <c r="R49" s="10"/>
      <c r="S49" s="10"/>
      <c r="V49" s="10"/>
      <c r="W49" s="10"/>
      <c r="X49" s="10"/>
      <c r="Y49" s="10">
        <v>809</v>
      </c>
      <c r="Z49" s="10">
        <f t="shared" si="7"/>
        <v>2</v>
      </c>
      <c r="AA49" s="11">
        <v>45663</v>
      </c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</row>
    <row r="50" spans="1:46" x14ac:dyDescent="0.3">
      <c r="A50" s="7" t="s">
        <v>23</v>
      </c>
      <c r="B50" s="8">
        <f t="shared" si="0"/>
        <v>3</v>
      </c>
      <c r="C50" s="23" t="s">
        <v>48</v>
      </c>
      <c r="D50" s="23" t="s">
        <v>127</v>
      </c>
      <c r="E50" s="23"/>
      <c r="F50" s="23">
        <v>700</v>
      </c>
      <c r="G50" s="16">
        <v>45670</v>
      </c>
      <c r="H50" s="25">
        <v>45673</v>
      </c>
      <c r="I50" s="23" t="s">
        <v>115</v>
      </c>
      <c r="J50" s="10"/>
      <c r="K50" s="10"/>
      <c r="L50" s="10"/>
      <c r="M50" s="10"/>
      <c r="N50" s="10"/>
      <c r="O50" s="10"/>
      <c r="P50" s="10">
        <v>185</v>
      </c>
      <c r="Q50" s="10">
        <f>WEEKNUM(R50,21)</f>
        <v>1</v>
      </c>
      <c r="R50" s="11">
        <v>45657</v>
      </c>
      <c r="S50" s="10"/>
      <c r="T50" s="10">
        <f>WEEKNUM(U50,21)</f>
        <v>1</v>
      </c>
      <c r="U50" s="11">
        <v>45660</v>
      </c>
      <c r="V50" s="10"/>
      <c r="W50" s="10"/>
      <c r="X50" s="10"/>
      <c r="Y50" s="10"/>
      <c r="Z50" s="10"/>
      <c r="AA50" s="10"/>
      <c r="AB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</row>
    <row r="51" spans="1:46" x14ac:dyDescent="0.3">
      <c r="A51" s="52" t="s">
        <v>30</v>
      </c>
      <c r="B51" s="8">
        <f t="shared" si="0"/>
        <v>3</v>
      </c>
      <c r="C51" s="53" t="s">
        <v>48</v>
      </c>
      <c r="D51" s="28" t="s">
        <v>128</v>
      </c>
      <c r="E51" s="23">
        <v>762</v>
      </c>
      <c r="F51" s="23">
        <v>762</v>
      </c>
      <c r="G51" s="16">
        <v>45670</v>
      </c>
      <c r="H51" s="16">
        <v>45672</v>
      </c>
      <c r="I51" s="28" t="s">
        <v>59</v>
      </c>
      <c r="J51" s="21"/>
      <c r="K51" s="21"/>
      <c r="L51" s="21"/>
      <c r="M51" s="21"/>
      <c r="N51" s="21"/>
      <c r="O51" s="21"/>
      <c r="P51" s="21"/>
      <c r="S51" s="21"/>
      <c r="T51" s="21"/>
      <c r="U51" s="21"/>
      <c r="V51" s="21">
        <v>266</v>
      </c>
      <c r="W51">
        <f t="shared" si="4"/>
        <v>2</v>
      </c>
      <c r="X51" s="22">
        <v>45664</v>
      </c>
      <c r="Y51" s="21"/>
      <c r="AB51" s="21">
        <v>356</v>
      </c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</row>
    <row r="52" spans="1:46" ht="14.5" x14ac:dyDescent="0.35">
      <c r="A52" s="55" t="s">
        <v>60</v>
      </c>
      <c r="B52" s="8">
        <f t="shared" si="0"/>
        <v>3</v>
      </c>
      <c r="C52" s="56" t="s">
        <v>61</v>
      </c>
      <c r="D52" s="23" t="s">
        <v>129</v>
      </c>
      <c r="E52" s="57"/>
      <c r="F52" s="57">
        <v>500</v>
      </c>
      <c r="G52" s="25">
        <v>45670</v>
      </c>
      <c r="H52" s="16">
        <v>45673</v>
      </c>
      <c r="I52" s="23" t="s">
        <v>13</v>
      </c>
      <c r="J52" s="32">
        <f>0+233</f>
        <v>233</v>
      </c>
      <c r="K52" s="10"/>
      <c r="L52" s="10"/>
      <c r="M52" s="10"/>
      <c r="N52" s="10"/>
      <c r="O52" s="10"/>
      <c r="P52" s="10">
        <v>513</v>
      </c>
      <c r="Q52" s="10">
        <f>WEEKNUM(R52,21)</f>
        <v>2</v>
      </c>
      <c r="R52" s="11">
        <v>45664</v>
      </c>
      <c r="S52" s="10"/>
      <c r="T52" s="10"/>
      <c r="U52" s="10"/>
      <c r="V52" s="10"/>
      <c r="W52" s="10"/>
      <c r="X52" s="11"/>
      <c r="Y52" s="10"/>
      <c r="Z52" s="10"/>
      <c r="AA52" s="10"/>
      <c r="AB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6" x14ac:dyDescent="0.3">
      <c r="A53" s="23" t="s">
        <v>130</v>
      </c>
      <c r="B53" s="8">
        <f t="shared" si="0"/>
        <v>3</v>
      </c>
      <c r="C53" s="28" t="s">
        <v>28</v>
      </c>
      <c r="D53" s="23" t="s">
        <v>131</v>
      </c>
      <c r="E53" s="23"/>
      <c r="F53" s="23">
        <v>300</v>
      </c>
      <c r="G53" s="25">
        <v>45670</v>
      </c>
      <c r="H53" s="25">
        <v>45671</v>
      </c>
      <c r="I53" s="23" t="s">
        <v>14</v>
      </c>
      <c r="J53" s="10"/>
      <c r="K53" s="10"/>
      <c r="L53" s="10"/>
      <c r="M53" s="10"/>
      <c r="N53" s="10"/>
      <c r="O53" s="10"/>
      <c r="P53" s="10"/>
      <c r="Q53" s="10"/>
      <c r="R53" s="11"/>
      <c r="S53" s="10"/>
      <c r="T53" s="10">
        <f>WEEKNUM(U53,21)</f>
        <v>2</v>
      </c>
      <c r="U53" s="11">
        <v>45663</v>
      </c>
      <c r="V53" s="10"/>
      <c r="W53" s="10"/>
      <c r="X53" s="10"/>
      <c r="Y53" s="10"/>
      <c r="Z53" s="10"/>
      <c r="AA53" s="10"/>
      <c r="AB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 spans="1:46" x14ac:dyDescent="0.3">
      <c r="A54" s="23" t="s">
        <v>35</v>
      </c>
      <c r="B54" s="8">
        <f t="shared" si="0"/>
        <v>3</v>
      </c>
      <c r="C54" s="28" t="s">
        <v>42</v>
      </c>
      <c r="D54" s="23" t="s">
        <v>132</v>
      </c>
      <c r="E54" s="23"/>
      <c r="F54" s="23">
        <v>700</v>
      </c>
      <c r="G54" s="16">
        <v>45671</v>
      </c>
      <c r="H54" s="25">
        <v>45673</v>
      </c>
      <c r="I54" s="23" t="s">
        <v>12</v>
      </c>
      <c r="J54" s="10">
        <f>252+232*2</f>
        <v>716</v>
      </c>
      <c r="K54" s="10"/>
      <c r="L54" s="10"/>
      <c r="M54" s="10"/>
      <c r="N54" s="10">
        <f t="shared" si="5"/>
        <v>2</v>
      </c>
      <c r="O54" s="11">
        <v>45666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6" x14ac:dyDescent="0.3">
      <c r="A55" s="7" t="s">
        <v>30</v>
      </c>
      <c r="B55" s="8">
        <f t="shared" si="0"/>
        <v>3</v>
      </c>
      <c r="C55" s="23" t="s">
        <v>57</v>
      </c>
      <c r="D55" s="23" t="s">
        <v>133</v>
      </c>
      <c r="E55" s="23"/>
      <c r="F55" s="23">
        <v>1000</v>
      </c>
      <c r="G55" s="16">
        <v>45671</v>
      </c>
      <c r="H55" s="25">
        <v>45675</v>
      </c>
      <c r="I55" s="23" t="s">
        <v>99</v>
      </c>
      <c r="J55">
        <v>985</v>
      </c>
      <c r="K55" s="10"/>
      <c r="L55" s="10"/>
      <c r="M55" s="10"/>
      <c r="N55" s="10"/>
      <c r="O55" s="11"/>
      <c r="P55" s="10">
        <v>230</v>
      </c>
      <c r="Q55" s="10">
        <f>WEEKNUM(R55,21)</f>
        <v>1</v>
      </c>
      <c r="R55" s="11">
        <v>45660</v>
      </c>
      <c r="S55" s="10"/>
      <c r="T55" s="10"/>
      <c r="U55" s="10"/>
      <c r="V55" s="10"/>
      <c r="W55" s="10"/>
      <c r="X55" s="10"/>
      <c r="Y55" s="10">
        <v>634</v>
      </c>
      <c r="Z55" s="10">
        <f t="shared" si="7"/>
        <v>2</v>
      </c>
      <c r="AA55" s="11">
        <v>45667</v>
      </c>
      <c r="AB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</row>
    <row r="56" spans="1:46" ht="14.5" x14ac:dyDescent="0.35">
      <c r="A56" s="58" t="s">
        <v>32</v>
      </c>
      <c r="B56" s="8">
        <f t="shared" si="0"/>
        <v>3</v>
      </c>
      <c r="C56" s="7" t="s">
        <v>28</v>
      </c>
      <c r="D56" s="43" t="s">
        <v>39</v>
      </c>
      <c r="E56" s="7"/>
      <c r="F56" s="7">
        <v>650</v>
      </c>
      <c r="G56" s="35">
        <v>45671</v>
      </c>
      <c r="H56" s="9">
        <v>45673</v>
      </c>
      <c r="I56" s="7" t="s">
        <v>17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1"/>
      <c r="V56" s="10"/>
      <c r="W56" s="10"/>
      <c r="X56" s="10"/>
      <c r="Y56" s="10"/>
      <c r="Z56" s="10"/>
      <c r="AA56" s="10"/>
      <c r="AB56" s="10">
        <v>500</v>
      </c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</row>
    <row r="57" spans="1:46" ht="14.5" x14ac:dyDescent="0.35">
      <c r="A57" s="24" t="s">
        <v>107</v>
      </c>
      <c r="B57" s="8">
        <f t="shared" ref="B57:B100" si="8">WEEKNUM(G57,21)</f>
        <v>3</v>
      </c>
      <c r="C57" s="23" t="s">
        <v>28</v>
      </c>
      <c r="D57" s="23" t="s">
        <v>134</v>
      </c>
      <c r="E57" s="23"/>
      <c r="F57" s="23">
        <v>700</v>
      </c>
      <c r="G57" s="25">
        <v>45672</v>
      </c>
      <c r="H57" s="25">
        <v>45674</v>
      </c>
      <c r="I57" s="23" t="s">
        <v>110</v>
      </c>
      <c r="O57" s="11"/>
      <c r="T57">
        <f>WEEKNUM(U57,21)</f>
        <v>1</v>
      </c>
      <c r="U57" s="11">
        <v>45661</v>
      </c>
      <c r="Y57">
        <v>430</v>
      </c>
      <c r="Z57">
        <f t="shared" si="7"/>
        <v>2</v>
      </c>
      <c r="AA57" s="11">
        <v>45667</v>
      </c>
    </row>
    <row r="58" spans="1:46" ht="14.5" x14ac:dyDescent="0.35">
      <c r="A58" s="44" t="s">
        <v>82</v>
      </c>
      <c r="B58" s="8">
        <f t="shared" si="8"/>
        <v>3</v>
      </c>
      <c r="C58" s="44" t="s">
        <v>76</v>
      </c>
      <c r="D58" s="24" t="s">
        <v>135</v>
      </c>
      <c r="E58" s="44"/>
      <c r="F58" s="23">
        <v>1934</v>
      </c>
      <c r="G58" s="46">
        <v>45672</v>
      </c>
      <c r="H58" s="46">
        <v>45674</v>
      </c>
      <c r="I58" s="44" t="s">
        <v>121</v>
      </c>
      <c r="J58">
        <v>1310</v>
      </c>
      <c r="Y58">
        <v>529</v>
      </c>
      <c r="Z58">
        <f t="shared" si="7"/>
        <v>2</v>
      </c>
      <c r="AA58" s="11">
        <v>45667</v>
      </c>
      <c r="AF58">
        <f>WEEKNUM(AG58,21)</f>
        <v>1</v>
      </c>
      <c r="AG58" s="11">
        <v>45662</v>
      </c>
      <c r="AL58">
        <f>WEEKNUM(AM58,21)</f>
        <v>1</v>
      </c>
      <c r="AM58" s="11">
        <v>45660</v>
      </c>
      <c r="AO58">
        <f>WEEKNUM(AP58,21)</f>
        <v>1</v>
      </c>
      <c r="AP58" s="11">
        <v>45660</v>
      </c>
    </row>
    <row r="59" spans="1:46" x14ac:dyDescent="0.3">
      <c r="A59" s="23" t="s">
        <v>30</v>
      </c>
      <c r="B59" s="23">
        <f t="shared" si="8"/>
        <v>3</v>
      </c>
      <c r="C59" s="23" t="s">
        <v>136</v>
      </c>
      <c r="D59" s="23" t="s">
        <v>137</v>
      </c>
      <c r="E59" s="23"/>
      <c r="F59" s="23">
        <v>800</v>
      </c>
      <c r="G59" s="16">
        <v>45672</v>
      </c>
      <c r="H59" s="25">
        <v>45678</v>
      </c>
      <c r="I59" s="23" t="s">
        <v>59</v>
      </c>
      <c r="J59">
        <v>791</v>
      </c>
      <c r="O59" s="11"/>
      <c r="V59">
        <v>185</v>
      </c>
      <c r="W59">
        <f t="shared" si="4"/>
        <v>3</v>
      </c>
      <c r="X59" s="11">
        <v>45670</v>
      </c>
      <c r="AB59">
        <v>606</v>
      </c>
      <c r="AT59" s="10"/>
    </row>
    <row r="60" spans="1:46" ht="14.5" x14ac:dyDescent="0.35">
      <c r="A60" s="59" t="s">
        <v>35</v>
      </c>
      <c r="B60" s="8">
        <f t="shared" si="8"/>
        <v>3</v>
      </c>
      <c r="C60" s="18" t="s">
        <v>28</v>
      </c>
      <c r="D60" s="13" t="s">
        <v>138</v>
      </c>
      <c r="E60" s="18"/>
      <c r="F60" s="18">
        <v>1400</v>
      </c>
      <c r="G60" s="40">
        <v>45673</v>
      </c>
      <c r="H60" s="25">
        <v>45676</v>
      </c>
      <c r="I60" s="23" t="s">
        <v>37</v>
      </c>
      <c r="N60">
        <f t="shared" si="5"/>
        <v>3</v>
      </c>
      <c r="O60" s="11">
        <v>45671</v>
      </c>
      <c r="AA60" s="11"/>
      <c r="AF60">
        <f>WEEKNUM(AG60,21)</f>
        <v>2</v>
      </c>
      <c r="AG60" s="11">
        <v>45667</v>
      </c>
      <c r="AI60" s="26">
        <f>WEEKNUM(AJ60,21)</f>
        <v>2</v>
      </c>
      <c r="AJ60" s="11">
        <v>45665</v>
      </c>
      <c r="AP60" s="11"/>
      <c r="AR60" s="26">
        <f t="shared" si="6"/>
        <v>1</v>
      </c>
      <c r="AS60" s="11">
        <v>45662</v>
      </c>
    </row>
    <row r="61" spans="1:46" ht="14.5" x14ac:dyDescent="0.35">
      <c r="A61" s="44" t="s">
        <v>27</v>
      </c>
      <c r="B61" s="8">
        <f t="shared" si="8"/>
        <v>3</v>
      </c>
      <c r="C61" s="28" t="s">
        <v>42</v>
      </c>
      <c r="D61" s="24" t="s">
        <v>139</v>
      </c>
      <c r="E61" s="44">
        <v>415</v>
      </c>
      <c r="F61" s="44">
        <v>415</v>
      </c>
      <c r="G61" s="42">
        <v>45673</v>
      </c>
      <c r="H61" s="25">
        <v>45674</v>
      </c>
      <c r="I61" s="44" t="s">
        <v>12</v>
      </c>
      <c r="J61">
        <f>55+198*2</f>
        <v>451</v>
      </c>
      <c r="N61">
        <f t="shared" si="5"/>
        <v>3</v>
      </c>
      <c r="O61" s="11">
        <v>45670</v>
      </c>
    </row>
    <row r="62" spans="1:46" ht="14.5" x14ac:dyDescent="0.35">
      <c r="A62" s="60" t="s">
        <v>41</v>
      </c>
      <c r="B62" s="8">
        <f t="shared" si="8"/>
        <v>3</v>
      </c>
      <c r="C62" s="48" t="s">
        <v>42</v>
      </c>
      <c r="D62" s="61" t="s">
        <v>43</v>
      </c>
      <c r="E62" s="48"/>
      <c r="F62" s="48">
        <v>350</v>
      </c>
      <c r="G62" s="49">
        <v>45673</v>
      </c>
      <c r="H62" s="62">
        <v>45674</v>
      </c>
      <c r="I62" s="23" t="s">
        <v>14</v>
      </c>
      <c r="J62">
        <f>76+105*2</f>
        <v>286</v>
      </c>
      <c r="O62" s="11"/>
      <c r="T62">
        <f t="shared" ref="T62:T98" si="9">WEEKNUM(U62,21)</f>
        <v>2</v>
      </c>
      <c r="U62" s="11">
        <v>45666</v>
      </c>
    </row>
    <row r="63" spans="1:46" x14ac:dyDescent="0.3">
      <c r="A63" s="47" t="s">
        <v>69</v>
      </c>
      <c r="B63" s="8">
        <f t="shared" si="8"/>
        <v>3</v>
      </c>
      <c r="C63" s="48" t="s">
        <v>57</v>
      </c>
      <c r="D63" s="61" t="s">
        <v>140</v>
      </c>
      <c r="E63" s="48"/>
      <c r="F63" s="48">
        <v>700</v>
      </c>
      <c r="G63" s="49">
        <v>45673</v>
      </c>
      <c r="H63" s="63">
        <v>45678</v>
      </c>
      <c r="I63" s="23" t="s">
        <v>71</v>
      </c>
      <c r="J63">
        <v>671</v>
      </c>
      <c r="T63">
        <f t="shared" si="9"/>
        <v>1</v>
      </c>
      <c r="U63" s="11">
        <v>45659</v>
      </c>
      <c r="AB63">
        <v>485</v>
      </c>
    </row>
    <row r="64" spans="1:46" x14ac:dyDescent="0.3">
      <c r="A64" s="23" t="s">
        <v>35</v>
      </c>
      <c r="B64" s="23">
        <f>WEEKNUM(G94,21)</f>
        <v>4</v>
      </c>
      <c r="C64" s="28" t="s">
        <v>141</v>
      </c>
      <c r="D64" s="28" t="s">
        <v>75</v>
      </c>
      <c r="E64" s="23">
        <v>650</v>
      </c>
      <c r="F64" s="64">
        <v>650</v>
      </c>
      <c r="G64" s="65">
        <v>45673</v>
      </c>
      <c r="H64" s="66">
        <v>45675</v>
      </c>
      <c r="I64" s="23" t="s">
        <v>12</v>
      </c>
      <c r="J64" s="26">
        <f>58+81*2</f>
        <v>220</v>
      </c>
      <c r="K64" s="26"/>
      <c r="L64" s="26"/>
      <c r="M64" s="26"/>
      <c r="N64">
        <f t="shared" si="5"/>
        <v>3</v>
      </c>
      <c r="O64" s="11">
        <v>45670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11"/>
    </row>
    <row r="65" spans="1:65" x14ac:dyDescent="0.3">
      <c r="A65" s="67" t="s">
        <v>30</v>
      </c>
      <c r="B65" s="8">
        <f t="shared" ref="B65:B95" si="10">WEEKNUM(G65,21)</f>
        <v>3</v>
      </c>
      <c r="C65" s="68" t="s">
        <v>57</v>
      </c>
      <c r="D65" s="18" t="s">
        <v>142</v>
      </c>
      <c r="E65" s="13"/>
      <c r="F65" s="13">
        <v>1100</v>
      </c>
      <c r="G65" s="39">
        <v>45674</v>
      </c>
      <c r="H65" s="69">
        <v>45682</v>
      </c>
      <c r="I65" s="34" t="s">
        <v>143</v>
      </c>
      <c r="J65">
        <v>1034</v>
      </c>
      <c r="K65" s="21"/>
      <c r="L65" s="21"/>
      <c r="M65" s="21"/>
      <c r="N65">
        <f t="shared" si="5"/>
        <v>3</v>
      </c>
      <c r="O65" s="22">
        <v>45671</v>
      </c>
      <c r="P65" s="21"/>
      <c r="Q65">
        <f t="shared" ref="Q65:Q86" si="11">WEEKNUM(R65,21)</f>
        <v>2</v>
      </c>
      <c r="R65" s="22">
        <v>45664</v>
      </c>
      <c r="S65" s="21"/>
      <c r="T65" s="21"/>
      <c r="U65" s="21"/>
      <c r="V65" s="21"/>
      <c r="Y65" s="21">
        <v>336</v>
      </c>
      <c r="Z65">
        <f t="shared" si="7"/>
        <v>2</v>
      </c>
      <c r="AA65" s="22">
        <v>45669</v>
      </c>
    </row>
    <row r="66" spans="1:65" x14ac:dyDescent="0.3">
      <c r="A66" s="18" t="s">
        <v>144</v>
      </c>
      <c r="B66" s="8">
        <f t="shared" si="10"/>
        <v>3</v>
      </c>
      <c r="C66" s="13" t="s">
        <v>145</v>
      </c>
      <c r="D66" s="18" t="s">
        <v>146</v>
      </c>
      <c r="E66" s="18"/>
      <c r="F66" s="18">
        <v>1000</v>
      </c>
      <c r="G66" s="70">
        <v>45674</v>
      </c>
      <c r="H66" s="25">
        <v>45677</v>
      </c>
      <c r="I66" s="38" t="s">
        <v>147</v>
      </c>
      <c r="J66">
        <f>1001+171</f>
        <v>1172</v>
      </c>
      <c r="N66">
        <f t="shared" si="5"/>
        <v>52</v>
      </c>
      <c r="O66" s="11">
        <v>45651</v>
      </c>
      <c r="Q66">
        <f t="shared" si="11"/>
        <v>52</v>
      </c>
      <c r="R66" s="11">
        <v>45655</v>
      </c>
      <c r="V66">
        <v>115</v>
      </c>
      <c r="W66">
        <f t="shared" si="4"/>
        <v>3</v>
      </c>
      <c r="X66" s="11">
        <v>45673</v>
      </c>
      <c r="Z66">
        <f t="shared" si="7"/>
        <v>2</v>
      </c>
      <c r="AA66" s="11">
        <v>45669</v>
      </c>
      <c r="AB66">
        <v>516</v>
      </c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</row>
    <row r="67" spans="1:65" x14ac:dyDescent="0.3">
      <c r="A67" s="23" t="s">
        <v>35</v>
      </c>
      <c r="B67" s="8">
        <f t="shared" si="10"/>
        <v>3</v>
      </c>
      <c r="C67" s="28" t="s">
        <v>28</v>
      </c>
      <c r="D67" s="28" t="s">
        <v>75</v>
      </c>
      <c r="E67" s="23">
        <v>650</v>
      </c>
      <c r="F67" s="23">
        <v>650</v>
      </c>
      <c r="G67" s="16">
        <v>45674</v>
      </c>
      <c r="H67" s="25">
        <v>45675</v>
      </c>
      <c r="I67" s="23" t="s">
        <v>12</v>
      </c>
      <c r="N67">
        <f t="shared" si="5"/>
        <v>3</v>
      </c>
      <c r="O67" s="11">
        <v>45672</v>
      </c>
      <c r="AQ67" s="10"/>
      <c r="AR67" s="10"/>
      <c r="AS67" s="11"/>
      <c r="AT67" s="10"/>
    </row>
    <row r="68" spans="1:65" x14ac:dyDescent="0.3">
      <c r="A68" s="44" t="s">
        <v>82</v>
      </c>
      <c r="B68" s="8">
        <f t="shared" si="10"/>
        <v>3</v>
      </c>
      <c r="C68" s="44" t="s">
        <v>76</v>
      </c>
      <c r="D68" s="38" t="s">
        <v>148</v>
      </c>
      <c r="E68" s="38"/>
      <c r="F68" s="38">
        <v>1000</v>
      </c>
      <c r="G68" s="71">
        <v>45675</v>
      </c>
      <c r="H68" s="46">
        <v>45677</v>
      </c>
      <c r="I68" s="44" t="s">
        <v>59</v>
      </c>
      <c r="J68">
        <v>666</v>
      </c>
      <c r="O68" s="11"/>
      <c r="V68">
        <v>69</v>
      </c>
      <c r="W68">
        <f t="shared" si="4"/>
        <v>3</v>
      </c>
      <c r="X68" s="11">
        <v>45671</v>
      </c>
    </row>
    <row r="69" spans="1:65" x14ac:dyDescent="0.3">
      <c r="A69" s="47" t="s">
        <v>44</v>
      </c>
      <c r="B69" s="8">
        <f t="shared" si="10"/>
        <v>3</v>
      </c>
      <c r="C69" s="23" t="s">
        <v>45</v>
      </c>
      <c r="D69" s="72" t="s">
        <v>149</v>
      </c>
      <c r="E69" s="18"/>
      <c r="F69" s="18">
        <v>500</v>
      </c>
      <c r="G69" s="73">
        <v>45675</v>
      </c>
      <c r="H69" s="29">
        <v>45682</v>
      </c>
      <c r="I69" s="7" t="s">
        <v>71</v>
      </c>
      <c r="J69">
        <v>825</v>
      </c>
      <c r="T69">
        <f t="shared" si="9"/>
        <v>2</v>
      </c>
      <c r="U69" s="11">
        <v>45665</v>
      </c>
      <c r="AB69">
        <v>329</v>
      </c>
      <c r="AQ69" s="10"/>
    </row>
    <row r="70" spans="1:65" x14ac:dyDescent="0.3">
      <c r="A70" s="23" t="s">
        <v>30</v>
      </c>
      <c r="B70" s="8">
        <f t="shared" si="10"/>
        <v>3</v>
      </c>
      <c r="C70" s="23" t="s">
        <v>24</v>
      </c>
      <c r="D70" s="23" t="s">
        <v>150</v>
      </c>
      <c r="E70" s="23">
        <v>1218</v>
      </c>
      <c r="F70" s="23">
        <v>1218</v>
      </c>
      <c r="G70" s="16">
        <v>45675</v>
      </c>
      <c r="H70" s="25">
        <v>45676</v>
      </c>
      <c r="I70" s="23" t="s">
        <v>143</v>
      </c>
      <c r="N70">
        <f t="shared" si="5"/>
        <v>2</v>
      </c>
      <c r="O70" s="11">
        <v>45667</v>
      </c>
      <c r="P70">
        <v>593</v>
      </c>
      <c r="Q70">
        <f t="shared" si="11"/>
        <v>2</v>
      </c>
      <c r="R70" s="11">
        <v>45663</v>
      </c>
      <c r="Z70">
        <f t="shared" si="7"/>
        <v>2</v>
      </c>
      <c r="AA70" s="11">
        <v>45664</v>
      </c>
    </row>
    <row r="71" spans="1:65" ht="14.5" x14ac:dyDescent="0.35">
      <c r="A71" s="24" t="s">
        <v>93</v>
      </c>
      <c r="B71" s="8">
        <f t="shared" si="10"/>
        <v>3</v>
      </c>
      <c r="C71" s="23" t="s">
        <v>151</v>
      </c>
      <c r="D71" s="24" t="s">
        <v>152</v>
      </c>
      <c r="E71" s="23"/>
      <c r="F71" s="23">
        <v>600</v>
      </c>
      <c r="G71" s="25">
        <v>45675</v>
      </c>
      <c r="H71" s="25">
        <v>45676</v>
      </c>
      <c r="I71" s="23" t="s">
        <v>153</v>
      </c>
      <c r="J71">
        <f>130+164*2</f>
        <v>458</v>
      </c>
      <c r="AB71">
        <v>138</v>
      </c>
      <c r="AF71">
        <f>WEEKNUM(AG71,21)</f>
        <v>2</v>
      </c>
      <c r="AG71" s="11">
        <v>45663</v>
      </c>
      <c r="AQ71" s="10"/>
      <c r="AR71" s="10"/>
      <c r="AS71" s="10"/>
      <c r="AT71" s="10"/>
    </row>
    <row r="72" spans="1:65" ht="14.5" x14ac:dyDescent="0.35">
      <c r="A72" s="44" t="s">
        <v>27</v>
      </c>
      <c r="B72" s="8">
        <f t="shared" si="10"/>
        <v>3</v>
      </c>
      <c r="C72" s="34" t="s">
        <v>28</v>
      </c>
      <c r="D72" s="24" t="s">
        <v>29</v>
      </c>
      <c r="E72" s="44"/>
      <c r="F72" s="44">
        <v>900</v>
      </c>
      <c r="G72" s="25">
        <v>45675</v>
      </c>
      <c r="H72" s="25">
        <v>45679</v>
      </c>
      <c r="I72" s="44" t="s">
        <v>12</v>
      </c>
      <c r="N72">
        <f t="shared" si="5"/>
        <v>3</v>
      </c>
      <c r="O72" s="11">
        <v>45673</v>
      </c>
    </row>
    <row r="73" spans="1:65" ht="14.5" x14ac:dyDescent="0.35">
      <c r="A73" s="51" t="s">
        <v>47</v>
      </c>
      <c r="B73" s="8">
        <f t="shared" si="10"/>
        <v>3</v>
      </c>
      <c r="C73" s="68" t="s">
        <v>48</v>
      </c>
      <c r="D73" s="74" t="s">
        <v>49</v>
      </c>
      <c r="E73" s="7">
        <v>398</v>
      </c>
      <c r="F73" s="23">
        <v>398</v>
      </c>
      <c r="G73" s="35">
        <v>45676</v>
      </c>
      <c r="H73" s="16">
        <v>45677</v>
      </c>
      <c r="I73" s="7" t="s">
        <v>50</v>
      </c>
      <c r="T73">
        <f t="shared" si="9"/>
        <v>2</v>
      </c>
      <c r="U73" s="11">
        <v>45664</v>
      </c>
      <c r="AB73">
        <v>163</v>
      </c>
    </row>
    <row r="74" spans="1:65" x14ac:dyDescent="0.3">
      <c r="A74" s="23" t="s">
        <v>144</v>
      </c>
      <c r="B74" s="23">
        <f t="shared" si="10"/>
        <v>3</v>
      </c>
      <c r="C74" s="28" t="s">
        <v>145</v>
      </c>
      <c r="D74" s="23" t="s">
        <v>154</v>
      </c>
      <c r="E74" s="23"/>
      <c r="F74" s="23">
        <v>1000</v>
      </c>
      <c r="G74" s="25">
        <v>45676</v>
      </c>
      <c r="H74" s="25">
        <v>45681</v>
      </c>
      <c r="I74" s="44" t="s">
        <v>155</v>
      </c>
      <c r="J74">
        <f>842+159</f>
        <v>1001</v>
      </c>
      <c r="N74">
        <f t="shared" si="5"/>
        <v>1</v>
      </c>
      <c r="O74" s="11">
        <v>45660</v>
      </c>
      <c r="V74">
        <v>32</v>
      </c>
      <c r="W74">
        <f t="shared" si="4"/>
        <v>2</v>
      </c>
      <c r="X74" s="11">
        <v>45664</v>
      </c>
      <c r="Y74">
        <v>432</v>
      </c>
      <c r="Z74">
        <f t="shared" si="7"/>
        <v>2</v>
      </c>
      <c r="AA74" s="11">
        <v>45669</v>
      </c>
      <c r="AB74">
        <v>533</v>
      </c>
      <c r="AT74" s="10"/>
    </row>
    <row r="75" spans="1:65" x14ac:dyDescent="0.3">
      <c r="A75" s="7" t="s">
        <v>35</v>
      </c>
      <c r="B75" s="8">
        <f t="shared" si="10"/>
        <v>3</v>
      </c>
      <c r="C75" s="23" t="s">
        <v>28</v>
      </c>
      <c r="D75" s="7" t="s">
        <v>64</v>
      </c>
      <c r="E75" s="18"/>
      <c r="F75" s="18">
        <v>1200</v>
      </c>
      <c r="G75" s="9">
        <v>45676</v>
      </c>
      <c r="H75" s="25">
        <v>45680</v>
      </c>
      <c r="I75" s="7" t="s">
        <v>65</v>
      </c>
      <c r="N75">
        <f t="shared" si="5"/>
        <v>2</v>
      </c>
      <c r="O75" s="11">
        <v>45666</v>
      </c>
      <c r="Y75">
        <v>801</v>
      </c>
      <c r="Z75">
        <f t="shared" si="7"/>
        <v>3</v>
      </c>
      <c r="AA75" s="11">
        <v>45670</v>
      </c>
      <c r="AC75" s="26">
        <f t="shared" ref="AC75:AC98" si="12">WEEKNUM(AD75,21)</f>
        <v>2</v>
      </c>
      <c r="AD75" s="11">
        <v>45668</v>
      </c>
    </row>
    <row r="76" spans="1:65" x14ac:dyDescent="0.3">
      <c r="A76" s="18" t="s">
        <v>96</v>
      </c>
      <c r="B76" s="8">
        <f t="shared" si="10"/>
        <v>4</v>
      </c>
      <c r="C76" s="18" t="s">
        <v>97</v>
      </c>
      <c r="D76" s="23" t="s">
        <v>156</v>
      </c>
      <c r="E76" s="18"/>
      <c r="F76" s="18">
        <v>500</v>
      </c>
      <c r="G76" s="39">
        <v>45677</v>
      </c>
      <c r="H76" s="70">
        <v>45680</v>
      </c>
      <c r="I76" s="7" t="s">
        <v>157</v>
      </c>
      <c r="Q76">
        <f t="shared" si="11"/>
        <v>2</v>
      </c>
      <c r="R76" s="11">
        <v>45663</v>
      </c>
      <c r="T76">
        <f t="shared" si="9"/>
        <v>2</v>
      </c>
      <c r="U76" s="11">
        <v>45667</v>
      </c>
      <c r="AB76">
        <v>249</v>
      </c>
    </row>
    <row r="77" spans="1:65" x14ac:dyDescent="0.3">
      <c r="A77" s="18" t="s">
        <v>102</v>
      </c>
      <c r="B77" s="8">
        <f t="shared" si="10"/>
        <v>4</v>
      </c>
      <c r="C77" s="13" t="s">
        <v>42</v>
      </c>
      <c r="D77" s="75" t="s">
        <v>158</v>
      </c>
      <c r="E77" s="18">
        <v>1275</v>
      </c>
      <c r="F77" s="18">
        <v>1275</v>
      </c>
      <c r="G77" s="20">
        <v>45677</v>
      </c>
      <c r="H77" s="40">
        <v>45678</v>
      </c>
      <c r="I77" s="7" t="s">
        <v>159</v>
      </c>
      <c r="J77">
        <f>310+189*2</f>
        <v>688</v>
      </c>
      <c r="M77">
        <v>65</v>
      </c>
      <c r="N77">
        <f t="shared" si="5"/>
        <v>3</v>
      </c>
      <c r="O77" s="11">
        <v>45674</v>
      </c>
      <c r="V77">
        <v>216</v>
      </c>
      <c r="W77">
        <f t="shared" ref="W77:W99" si="13">WEEKNUM(X77,21)</f>
        <v>3</v>
      </c>
      <c r="X77" s="11">
        <v>45670</v>
      </c>
      <c r="Y77">
        <v>48</v>
      </c>
      <c r="Z77">
        <f t="shared" si="7"/>
        <v>2</v>
      </c>
      <c r="AA77" s="11">
        <v>45664</v>
      </c>
      <c r="AB77">
        <v>409</v>
      </c>
    </row>
    <row r="78" spans="1:65" ht="14.5" x14ac:dyDescent="0.35">
      <c r="A78" s="30" t="s">
        <v>60</v>
      </c>
      <c r="B78" s="8">
        <f t="shared" si="10"/>
        <v>4</v>
      </c>
      <c r="C78" s="23" t="s">
        <v>76</v>
      </c>
      <c r="D78" s="23" t="s">
        <v>77</v>
      </c>
      <c r="E78" s="23"/>
      <c r="F78" s="23">
        <v>500</v>
      </c>
      <c r="G78" s="76">
        <v>45677</v>
      </c>
      <c r="H78" s="25"/>
      <c r="I78" s="23" t="s">
        <v>160</v>
      </c>
      <c r="O78" s="11"/>
      <c r="R78" s="11"/>
      <c r="V78">
        <v>256</v>
      </c>
      <c r="W78">
        <f t="shared" si="13"/>
        <v>2</v>
      </c>
      <c r="X78" s="11">
        <v>45663</v>
      </c>
    </row>
    <row r="79" spans="1:65" x14ac:dyDescent="0.3">
      <c r="A79" s="23" t="s">
        <v>66</v>
      </c>
      <c r="B79" s="8">
        <f t="shared" si="10"/>
        <v>4</v>
      </c>
      <c r="C79" s="23" t="s">
        <v>57</v>
      </c>
      <c r="D79" s="23" t="s">
        <v>67</v>
      </c>
      <c r="E79" s="23"/>
      <c r="F79" s="23">
        <v>450</v>
      </c>
      <c r="G79" s="16">
        <v>45678</v>
      </c>
      <c r="H79" s="40">
        <v>45680</v>
      </c>
      <c r="I79" s="23" t="s">
        <v>161</v>
      </c>
      <c r="J79">
        <v>424</v>
      </c>
      <c r="AR79">
        <f t="shared" si="6"/>
        <v>2</v>
      </c>
      <c r="AS79" s="11">
        <v>45667</v>
      </c>
    </row>
    <row r="80" spans="1:65" x14ac:dyDescent="0.3">
      <c r="A80" s="23" t="s">
        <v>44</v>
      </c>
      <c r="B80" s="8">
        <f t="shared" si="10"/>
        <v>4</v>
      </c>
      <c r="C80" s="23" t="s">
        <v>45</v>
      </c>
      <c r="D80" s="28" t="s">
        <v>46</v>
      </c>
      <c r="E80" s="23">
        <v>320</v>
      </c>
      <c r="F80" s="23">
        <v>320</v>
      </c>
      <c r="G80" s="16">
        <v>45678</v>
      </c>
      <c r="H80" s="9">
        <v>45681</v>
      </c>
      <c r="I80" s="23" t="s">
        <v>14</v>
      </c>
      <c r="J80">
        <v>277</v>
      </c>
      <c r="T80">
        <f t="shared" si="9"/>
        <v>3</v>
      </c>
      <c r="U80" s="11">
        <v>45671</v>
      </c>
    </row>
    <row r="81" spans="1:45" ht="14.5" x14ac:dyDescent="0.35">
      <c r="A81" s="30" t="s">
        <v>60</v>
      </c>
      <c r="B81" s="8">
        <f t="shared" si="10"/>
        <v>4</v>
      </c>
      <c r="C81" s="28" t="s">
        <v>162</v>
      </c>
      <c r="D81" s="28" t="s">
        <v>62</v>
      </c>
      <c r="E81" s="23"/>
      <c r="F81" s="23">
        <v>1000</v>
      </c>
      <c r="G81" s="77">
        <v>45678</v>
      </c>
      <c r="H81" s="40">
        <v>45683</v>
      </c>
      <c r="I81" s="28" t="s">
        <v>163</v>
      </c>
      <c r="J81">
        <v>243</v>
      </c>
      <c r="P81">
        <v>839</v>
      </c>
      <c r="Q81">
        <f t="shared" si="11"/>
        <v>3</v>
      </c>
      <c r="R81" s="11">
        <v>45671</v>
      </c>
      <c r="W81">
        <f t="shared" si="13"/>
        <v>3</v>
      </c>
      <c r="X81" s="11">
        <v>45674</v>
      </c>
      <c r="AS81" s="11"/>
    </row>
    <row r="82" spans="1:45" x14ac:dyDescent="0.3">
      <c r="A82" s="7" t="s">
        <v>23</v>
      </c>
      <c r="B82" s="8">
        <f t="shared" si="10"/>
        <v>4</v>
      </c>
      <c r="C82" s="7" t="s">
        <v>24</v>
      </c>
      <c r="D82" s="34" t="s">
        <v>164</v>
      </c>
      <c r="E82" s="7"/>
      <c r="F82" s="7">
        <v>900</v>
      </c>
      <c r="G82" s="78">
        <v>45678</v>
      </c>
      <c r="H82" s="40">
        <v>45680</v>
      </c>
      <c r="I82" s="7" t="s">
        <v>165</v>
      </c>
      <c r="AG82" s="11"/>
      <c r="AO82">
        <f>WEEKNUM(AP82,21)</f>
        <v>2</v>
      </c>
      <c r="AP82" s="11">
        <v>45665</v>
      </c>
      <c r="AR82">
        <f t="shared" si="6"/>
        <v>2</v>
      </c>
      <c r="AS82" s="11">
        <v>45663</v>
      </c>
    </row>
    <row r="83" spans="1:45" ht="14.5" x14ac:dyDescent="0.35">
      <c r="A83" s="79" t="s">
        <v>69</v>
      </c>
      <c r="B83" s="8">
        <f t="shared" si="10"/>
        <v>4</v>
      </c>
      <c r="C83" s="57" t="s">
        <v>57</v>
      </c>
      <c r="D83" s="57" t="s">
        <v>70</v>
      </c>
      <c r="E83" s="57"/>
      <c r="F83" s="57">
        <v>1000</v>
      </c>
      <c r="G83" s="80">
        <v>45678</v>
      </c>
      <c r="H83" s="25">
        <v>45684</v>
      </c>
      <c r="I83" s="72" t="s">
        <v>71</v>
      </c>
      <c r="J83">
        <v>1027</v>
      </c>
      <c r="T83">
        <f t="shared" si="9"/>
        <v>2</v>
      </c>
      <c r="U83" s="11">
        <v>45668</v>
      </c>
      <c r="AB83">
        <v>875</v>
      </c>
    </row>
    <row r="84" spans="1:45" x14ac:dyDescent="0.3">
      <c r="A84" s="23" t="s">
        <v>23</v>
      </c>
      <c r="B84" s="8">
        <f t="shared" si="10"/>
        <v>4</v>
      </c>
      <c r="C84" s="23" t="s">
        <v>48</v>
      </c>
      <c r="D84" s="23" t="s">
        <v>80</v>
      </c>
      <c r="E84" s="23"/>
      <c r="F84" s="23">
        <v>700</v>
      </c>
      <c r="G84" s="16">
        <v>45678</v>
      </c>
      <c r="H84" s="25">
        <v>45679</v>
      </c>
      <c r="I84" s="23" t="s">
        <v>166</v>
      </c>
      <c r="M84">
        <v>257</v>
      </c>
      <c r="N84">
        <f t="shared" si="5"/>
        <v>3</v>
      </c>
      <c r="O84" s="11">
        <v>45675</v>
      </c>
      <c r="T84">
        <f t="shared" si="9"/>
        <v>3</v>
      </c>
      <c r="U84" s="11">
        <v>45672</v>
      </c>
      <c r="AA84" s="11"/>
    </row>
    <row r="85" spans="1:45" x14ac:dyDescent="0.3">
      <c r="A85" s="23" t="s">
        <v>30</v>
      </c>
      <c r="B85" s="8">
        <f t="shared" si="10"/>
        <v>4</v>
      </c>
      <c r="C85" s="23" t="s">
        <v>24</v>
      </c>
      <c r="D85" s="23" t="s">
        <v>31</v>
      </c>
      <c r="E85" s="23"/>
      <c r="F85" s="23">
        <v>1200</v>
      </c>
      <c r="G85" s="16">
        <v>45678</v>
      </c>
      <c r="H85" s="25">
        <v>45679</v>
      </c>
      <c r="I85" s="23" t="s">
        <v>167</v>
      </c>
      <c r="K85" s="21"/>
      <c r="L85" s="21"/>
      <c r="M85" s="21"/>
      <c r="N85">
        <f t="shared" si="5"/>
        <v>3</v>
      </c>
      <c r="O85" s="22">
        <v>45675</v>
      </c>
      <c r="P85" s="21"/>
      <c r="S85" s="21"/>
      <c r="V85" s="21">
        <v>281</v>
      </c>
      <c r="W85">
        <f t="shared" si="13"/>
        <v>3</v>
      </c>
      <c r="X85" s="22">
        <v>45672</v>
      </c>
      <c r="Y85" s="21"/>
      <c r="AB85">
        <v>509</v>
      </c>
    </row>
    <row r="86" spans="1:45" x14ac:dyDescent="0.3">
      <c r="A86" s="44" t="s">
        <v>82</v>
      </c>
      <c r="B86" s="8">
        <f t="shared" si="10"/>
        <v>4</v>
      </c>
      <c r="C86" s="44" t="s">
        <v>76</v>
      </c>
      <c r="D86" s="44" t="s">
        <v>83</v>
      </c>
      <c r="E86" s="44">
        <v>830</v>
      </c>
      <c r="F86" s="44">
        <v>830</v>
      </c>
      <c r="G86" s="46">
        <v>45678</v>
      </c>
      <c r="H86" s="46">
        <v>45680</v>
      </c>
      <c r="I86" s="44" t="s">
        <v>84</v>
      </c>
      <c r="J86">
        <v>418</v>
      </c>
      <c r="Q86">
        <f t="shared" si="11"/>
        <v>3</v>
      </c>
      <c r="R86" s="11">
        <v>45672</v>
      </c>
      <c r="X86" s="11"/>
      <c r="AR86">
        <f t="shared" si="6"/>
        <v>3</v>
      </c>
      <c r="AS86" s="11">
        <v>45670</v>
      </c>
    </row>
    <row r="87" spans="1:45" x14ac:dyDescent="0.3">
      <c r="A87" s="23" t="s">
        <v>35</v>
      </c>
      <c r="B87" s="8">
        <f t="shared" si="10"/>
        <v>4</v>
      </c>
      <c r="C87" s="23" t="s">
        <v>28</v>
      </c>
      <c r="D87" s="23" t="s">
        <v>168</v>
      </c>
      <c r="E87" s="23">
        <v>774</v>
      </c>
      <c r="F87" s="23">
        <v>774</v>
      </c>
      <c r="G87" s="25">
        <v>45678</v>
      </c>
      <c r="H87" s="25">
        <v>45683</v>
      </c>
      <c r="I87" s="23" t="s">
        <v>12</v>
      </c>
      <c r="N87">
        <f t="shared" ref="N87:N100" si="14">WEEKNUM(O87,21)</f>
        <v>3</v>
      </c>
      <c r="O87" s="11">
        <v>45675</v>
      </c>
      <c r="Z87">
        <f t="shared" si="7"/>
        <v>4</v>
      </c>
      <c r="AA87" s="11">
        <v>45681</v>
      </c>
    </row>
    <row r="88" spans="1:45" ht="14.5" x14ac:dyDescent="0.35">
      <c r="A88" s="44" t="s">
        <v>27</v>
      </c>
      <c r="B88" s="8">
        <f t="shared" si="10"/>
        <v>4</v>
      </c>
      <c r="C88" s="28" t="s">
        <v>42</v>
      </c>
      <c r="D88" s="24" t="s">
        <v>139</v>
      </c>
      <c r="E88" s="44">
        <v>415</v>
      </c>
      <c r="F88" s="44">
        <v>415</v>
      </c>
      <c r="G88" s="42">
        <v>45678</v>
      </c>
      <c r="H88" s="25">
        <v>45679</v>
      </c>
      <c r="I88" s="44" t="s">
        <v>12</v>
      </c>
      <c r="J88">
        <f>76+102*2</f>
        <v>280</v>
      </c>
      <c r="N88">
        <f t="shared" si="14"/>
        <v>3</v>
      </c>
      <c r="O88" s="11">
        <v>45676</v>
      </c>
    </row>
    <row r="89" spans="1:45" x14ac:dyDescent="0.3">
      <c r="A89" s="7" t="s">
        <v>35</v>
      </c>
      <c r="B89" s="8">
        <f t="shared" si="10"/>
        <v>4</v>
      </c>
      <c r="C89" s="53" t="s">
        <v>42</v>
      </c>
      <c r="D89" s="23" t="s">
        <v>132</v>
      </c>
      <c r="E89" s="23"/>
      <c r="F89" s="23">
        <v>700</v>
      </c>
      <c r="G89" s="16">
        <v>45679</v>
      </c>
      <c r="H89" s="25">
        <v>45682</v>
      </c>
      <c r="I89" s="23" t="s">
        <v>12</v>
      </c>
      <c r="J89">
        <f>246+227</f>
        <v>473</v>
      </c>
      <c r="N89">
        <f t="shared" si="14"/>
        <v>3</v>
      </c>
      <c r="O89" s="11">
        <v>45676</v>
      </c>
    </row>
    <row r="90" spans="1:45" ht="14.5" x14ac:dyDescent="0.35">
      <c r="A90" s="24" t="s">
        <v>93</v>
      </c>
      <c r="B90" s="8">
        <f t="shared" si="10"/>
        <v>4</v>
      </c>
      <c r="C90" s="23" t="s">
        <v>76</v>
      </c>
      <c r="D90" s="28" t="s">
        <v>94</v>
      </c>
      <c r="E90" s="23">
        <v>410</v>
      </c>
      <c r="F90" s="23">
        <v>410</v>
      </c>
      <c r="G90" s="16">
        <v>45679</v>
      </c>
      <c r="H90" s="25">
        <v>45679</v>
      </c>
      <c r="I90" s="23" t="s">
        <v>17</v>
      </c>
      <c r="J90">
        <v>353</v>
      </c>
      <c r="AB90">
        <v>356</v>
      </c>
    </row>
    <row r="91" spans="1:45" x14ac:dyDescent="0.3">
      <c r="A91" s="44" t="s">
        <v>91</v>
      </c>
      <c r="B91" s="8">
        <f t="shared" si="10"/>
        <v>4</v>
      </c>
      <c r="C91" s="12" t="s">
        <v>76</v>
      </c>
      <c r="D91" s="23" t="s">
        <v>105</v>
      </c>
      <c r="E91" s="44">
        <v>1054</v>
      </c>
      <c r="F91" s="44">
        <v>1054</v>
      </c>
      <c r="G91" s="42">
        <v>45679</v>
      </c>
      <c r="H91" s="25">
        <v>45681</v>
      </c>
      <c r="I91" s="23" t="s">
        <v>106</v>
      </c>
      <c r="J91">
        <v>252</v>
      </c>
      <c r="Q91" s="21"/>
      <c r="R91" s="22"/>
      <c r="V91">
        <v>157</v>
      </c>
      <c r="W91">
        <f t="shared" si="13"/>
        <v>3</v>
      </c>
      <c r="X91" s="22">
        <v>45676</v>
      </c>
      <c r="Y91">
        <v>139</v>
      </c>
      <c r="Z91">
        <f t="shared" si="7"/>
        <v>3</v>
      </c>
      <c r="AA91" s="22">
        <v>45674</v>
      </c>
    </row>
    <row r="92" spans="1:45" x14ac:dyDescent="0.3">
      <c r="A92" s="23"/>
      <c r="B92" s="8">
        <f t="shared" si="10"/>
        <v>4</v>
      </c>
      <c r="C92" s="7" t="s">
        <v>169</v>
      </c>
      <c r="D92" s="23" t="s">
        <v>170</v>
      </c>
      <c r="E92" s="23"/>
      <c r="F92" s="23">
        <v>900</v>
      </c>
      <c r="G92" s="25">
        <v>45679</v>
      </c>
      <c r="H92" s="25">
        <v>45681</v>
      </c>
      <c r="I92" s="23" t="s">
        <v>17</v>
      </c>
      <c r="J92">
        <v>312</v>
      </c>
    </row>
    <row r="93" spans="1:45" x14ac:dyDescent="0.3">
      <c r="A93" s="23" t="s">
        <v>23</v>
      </c>
      <c r="B93" s="81">
        <f t="shared" si="10"/>
        <v>4</v>
      </c>
      <c r="C93" s="18" t="s">
        <v>24</v>
      </c>
      <c r="D93" s="82" t="s">
        <v>25</v>
      </c>
      <c r="E93" s="23">
        <v>1912</v>
      </c>
      <c r="F93" s="23">
        <v>1912</v>
      </c>
      <c r="G93" s="16">
        <v>45679</v>
      </c>
      <c r="H93" s="66">
        <v>45683</v>
      </c>
      <c r="I93" s="23" t="s">
        <v>171</v>
      </c>
      <c r="Y93">
        <v>722</v>
      </c>
      <c r="Z93">
        <f t="shared" si="7"/>
        <v>3</v>
      </c>
      <c r="AA93" s="11">
        <v>45672</v>
      </c>
      <c r="AB93">
        <v>810</v>
      </c>
      <c r="AF93">
        <f>WEEKNUM(AG93,21)</f>
        <v>2</v>
      </c>
      <c r="AG93" s="11">
        <v>45667</v>
      </c>
    </row>
    <row r="94" spans="1:45" ht="14.5" x14ac:dyDescent="0.35">
      <c r="A94" s="23" t="s">
        <v>89</v>
      </c>
      <c r="B94" s="23">
        <f t="shared" si="10"/>
        <v>4</v>
      </c>
      <c r="C94" s="83" t="s">
        <v>172</v>
      </c>
      <c r="D94" s="24" t="s">
        <v>173</v>
      </c>
      <c r="E94" s="23"/>
      <c r="F94" s="31">
        <v>400</v>
      </c>
      <c r="G94" s="25">
        <v>45679</v>
      </c>
      <c r="H94" s="25">
        <v>45693</v>
      </c>
      <c r="I94" s="23"/>
      <c r="J94">
        <v>156</v>
      </c>
    </row>
    <row r="95" spans="1:45" x14ac:dyDescent="0.3">
      <c r="A95" s="23" t="s">
        <v>35</v>
      </c>
      <c r="B95" s="23">
        <f t="shared" si="10"/>
        <v>4</v>
      </c>
      <c r="C95" s="28" t="s">
        <v>141</v>
      </c>
      <c r="D95" s="21" t="s">
        <v>75</v>
      </c>
      <c r="E95" s="23">
        <v>650</v>
      </c>
      <c r="F95">
        <v>650</v>
      </c>
      <c r="G95" s="65">
        <v>45679</v>
      </c>
      <c r="H95" s="84">
        <v>45681</v>
      </c>
      <c r="I95" s="23" t="s">
        <v>12</v>
      </c>
      <c r="J95" s="26">
        <f>(133+126*2)+265</f>
        <v>650</v>
      </c>
      <c r="K95" s="26"/>
      <c r="L95" s="26"/>
      <c r="M95" s="26">
        <f>0+265</f>
        <v>265</v>
      </c>
      <c r="N95">
        <f t="shared" si="14"/>
        <v>4</v>
      </c>
      <c r="O95" s="11">
        <v>45677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11"/>
    </row>
    <row r="96" spans="1:45" x14ac:dyDescent="0.3">
      <c r="A96" s="23" t="s">
        <v>35</v>
      </c>
      <c r="B96" s="8">
        <f t="shared" si="8"/>
        <v>4</v>
      </c>
      <c r="C96" s="23" t="s">
        <v>28</v>
      </c>
      <c r="D96" s="23" t="s">
        <v>36</v>
      </c>
      <c r="E96" s="23"/>
      <c r="F96" s="23">
        <v>750</v>
      </c>
      <c r="G96" s="25">
        <v>45680</v>
      </c>
      <c r="H96" s="66">
        <v>45682</v>
      </c>
      <c r="I96" s="23" t="s">
        <v>37</v>
      </c>
      <c r="N96">
        <f t="shared" si="14"/>
        <v>3</v>
      </c>
      <c r="O96" s="11">
        <v>45676</v>
      </c>
      <c r="AF96">
        <f>WEEKNUM(AG96,21)</f>
        <v>3</v>
      </c>
      <c r="AG96" s="11">
        <v>45673</v>
      </c>
      <c r="AI96" s="26">
        <f>WEEKNUM(AJ96,21)</f>
        <v>3</v>
      </c>
      <c r="AJ96" s="11">
        <v>45672</v>
      </c>
      <c r="AR96" s="26">
        <f t="shared" ref="AR96" si="15">WEEKNUM(AS96,21)</f>
        <v>2</v>
      </c>
      <c r="AS96" s="11">
        <v>45669</v>
      </c>
    </row>
    <row r="97" spans="1:45" x14ac:dyDescent="0.3">
      <c r="A97" s="23" t="s">
        <v>82</v>
      </c>
      <c r="B97" s="8">
        <f t="shared" si="8"/>
        <v>4</v>
      </c>
      <c r="C97" s="23" t="s">
        <v>76</v>
      </c>
      <c r="D97" s="23" t="s">
        <v>111</v>
      </c>
      <c r="E97" s="23"/>
      <c r="F97" s="23">
        <v>1000</v>
      </c>
      <c r="G97" s="16">
        <v>45681</v>
      </c>
      <c r="H97" s="85">
        <v>45683</v>
      </c>
      <c r="I97" s="44" t="s">
        <v>174</v>
      </c>
      <c r="J97">
        <v>798</v>
      </c>
      <c r="M97">
        <v>432</v>
      </c>
      <c r="N97">
        <f t="shared" si="14"/>
        <v>4</v>
      </c>
      <c r="O97" s="11">
        <v>45682</v>
      </c>
      <c r="R97" s="11"/>
      <c r="Y97">
        <v>366</v>
      </c>
      <c r="Z97">
        <f t="shared" si="7"/>
        <v>3</v>
      </c>
      <c r="AA97" s="11">
        <v>45676</v>
      </c>
    </row>
    <row r="98" spans="1:45" ht="14.5" x14ac:dyDescent="0.35">
      <c r="A98" s="30" t="s">
        <v>51</v>
      </c>
      <c r="B98" s="8">
        <f t="shared" si="8"/>
        <v>4</v>
      </c>
      <c r="C98" s="23" t="s">
        <v>175</v>
      </c>
      <c r="D98" s="23" t="s">
        <v>53</v>
      </c>
      <c r="E98" s="23"/>
      <c r="F98" s="23">
        <v>600</v>
      </c>
      <c r="G98" s="16">
        <v>45681</v>
      </c>
      <c r="H98" s="25">
        <v>45684</v>
      </c>
      <c r="I98" s="23" t="s">
        <v>54</v>
      </c>
      <c r="J98">
        <f>(43+49*2)+322</f>
        <v>463</v>
      </c>
      <c r="N98">
        <f t="shared" si="14"/>
        <v>4</v>
      </c>
      <c r="O98" s="11">
        <v>45679</v>
      </c>
      <c r="T98">
        <f t="shared" si="9"/>
        <v>3</v>
      </c>
      <c r="U98" s="11">
        <v>45670</v>
      </c>
      <c r="AB98">
        <v>158</v>
      </c>
      <c r="AC98" s="26">
        <f t="shared" si="12"/>
        <v>3</v>
      </c>
      <c r="AD98" s="11">
        <v>45674</v>
      </c>
    </row>
    <row r="99" spans="1:45" x14ac:dyDescent="0.3">
      <c r="A99" s="23" t="s">
        <v>102</v>
      </c>
      <c r="B99" s="8">
        <f t="shared" si="8"/>
        <v>4</v>
      </c>
      <c r="C99" s="28" t="s">
        <v>42</v>
      </c>
      <c r="D99" s="23" t="s">
        <v>176</v>
      </c>
      <c r="E99" s="23">
        <v>1125</v>
      </c>
      <c r="F99" s="23">
        <v>1125</v>
      </c>
      <c r="G99" s="25">
        <v>45681</v>
      </c>
      <c r="H99" s="25">
        <v>45683</v>
      </c>
      <c r="I99" s="23" t="s">
        <v>104</v>
      </c>
      <c r="J99">
        <f>190+280*2</f>
        <v>750</v>
      </c>
      <c r="M99">
        <v>180</v>
      </c>
      <c r="N99">
        <f t="shared" si="14"/>
        <v>1</v>
      </c>
      <c r="O99" s="11">
        <v>45661</v>
      </c>
      <c r="V99">
        <v>114</v>
      </c>
      <c r="W99">
        <f t="shared" si="13"/>
        <v>4</v>
      </c>
      <c r="X99" s="11">
        <v>45678</v>
      </c>
      <c r="Y99">
        <v>104</v>
      </c>
      <c r="Z99">
        <f t="shared" si="7"/>
        <v>3</v>
      </c>
      <c r="AA99" s="11">
        <v>45672</v>
      </c>
      <c r="AB99">
        <v>366</v>
      </c>
    </row>
    <row r="100" spans="1:45" x14ac:dyDescent="0.3">
      <c r="A100" s="23" t="s">
        <v>102</v>
      </c>
      <c r="B100" s="23">
        <f t="shared" si="8"/>
        <v>4</v>
      </c>
      <c r="C100" s="23" t="s">
        <v>45</v>
      </c>
      <c r="D100" s="23" t="s">
        <v>177</v>
      </c>
      <c r="E100" s="23">
        <v>710</v>
      </c>
      <c r="F100" s="23">
        <v>710</v>
      </c>
      <c r="G100" s="25">
        <v>45682</v>
      </c>
      <c r="H100" s="66">
        <v>45684</v>
      </c>
      <c r="I100" s="23" t="s">
        <v>12</v>
      </c>
      <c r="J100">
        <v>260</v>
      </c>
      <c r="M100">
        <v>313</v>
      </c>
      <c r="N100">
        <f t="shared" si="14"/>
        <v>4</v>
      </c>
      <c r="O100" s="11">
        <v>45679</v>
      </c>
    </row>
    <row r="101" spans="1:45" x14ac:dyDescent="0.3">
      <c r="A101" s="23" t="s">
        <v>30</v>
      </c>
      <c r="B101" s="86">
        <f t="shared" ref="B101:B149" si="16">WEEKNUM(G101,21)</f>
        <v>4</v>
      </c>
      <c r="C101" s="28" t="s">
        <v>178</v>
      </c>
      <c r="D101" s="23" t="s">
        <v>55</v>
      </c>
      <c r="E101" s="44">
        <v>774</v>
      </c>
      <c r="F101" s="44">
        <v>774</v>
      </c>
      <c r="G101" s="25">
        <v>45682</v>
      </c>
      <c r="H101" s="25">
        <v>45694</v>
      </c>
      <c r="I101" s="34" t="s">
        <v>99</v>
      </c>
      <c r="J101" s="32">
        <f>718+0</f>
        <v>718</v>
      </c>
      <c r="P101">
        <v>220</v>
      </c>
      <c r="Q101">
        <f t="shared" ref="Q101:Q149" si="17">WEEKNUM(R101,21)</f>
        <v>3</v>
      </c>
      <c r="R101" s="11">
        <v>45673</v>
      </c>
      <c r="Y101">
        <v>387</v>
      </c>
      <c r="Z101">
        <f t="shared" ref="Z101:Z149" si="18">WEEKNUM(AA101,21)</f>
        <v>4</v>
      </c>
      <c r="AA101" s="11">
        <v>45679</v>
      </c>
    </row>
    <row r="102" spans="1:45" x14ac:dyDescent="0.3">
      <c r="A102" s="7" t="s">
        <v>30</v>
      </c>
      <c r="B102" s="8">
        <f t="shared" si="16"/>
        <v>4</v>
      </c>
      <c r="C102" s="23" t="s">
        <v>57</v>
      </c>
      <c r="D102" s="23" t="s">
        <v>58</v>
      </c>
      <c r="E102" s="28">
        <v>774</v>
      </c>
      <c r="F102" s="28">
        <v>774</v>
      </c>
      <c r="G102" s="16">
        <v>45682</v>
      </c>
      <c r="H102" s="25">
        <v>45697</v>
      </c>
      <c r="I102" s="34" t="s">
        <v>99</v>
      </c>
      <c r="J102">
        <v>880</v>
      </c>
      <c r="Q102">
        <f t="shared" si="17"/>
        <v>2</v>
      </c>
      <c r="R102" s="11">
        <v>45669</v>
      </c>
      <c r="Y102">
        <v>386</v>
      </c>
      <c r="Z102">
        <f t="shared" si="18"/>
        <v>4</v>
      </c>
      <c r="AA102" s="11">
        <v>45678</v>
      </c>
    </row>
    <row r="103" spans="1:45" x14ac:dyDescent="0.3">
      <c r="A103" s="23" t="s">
        <v>23</v>
      </c>
      <c r="B103" s="8">
        <f t="shared" si="16"/>
        <v>4</v>
      </c>
      <c r="C103" s="23" t="s">
        <v>24</v>
      </c>
      <c r="D103" s="23" t="s">
        <v>87</v>
      </c>
      <c r="E103" s="23">
        <v>1295</v>
      </c>
      <c r="F103" s="23">
        <v>1295</v>
      </c>
      <c r="G103" s="25">
        <v>45682</v>
      </c>
      <c r="H103" s="25">
        <v>45687</v>
      </c>
      <c r="I103" s="23" t="s">
        <v>88</v>
      </c>
      <c r="R103" s="11"/>
      <c r="Y103">
        <v>415</v>
      </c>
      <c r="Z103">
        <f t="shared" si="18"/>
        <v>3</v>
      </c>
      <c r="AA103" s="11">
        <v>45676</v>
      </c>
      <c r="AB103">
        <v>619</v>
      </c>
      <c r="AC103">
        <f>WEEKNUM(AD103,21)</f>
        <v>4</v>
      </c>
      <c r="AD103" s="11">
        <v>45677</v>
      </c>
      <c r="AS103" s="11"/>
    </row>
    <row r="104" spans="1:45" x14ac:dyDescent="0.3">
      <c r="A104" s="23"/>
      <c r="B104" s="8"/>
      <c r="C104" s="23" t="s">
        <v>76</v>
      </c>
      <c r="D104" s="23" t="s">
        <v>179</v>
      </c>
      <c r="E104" s="23"/>
      <c r="F104" s="23"/>
      <c r="G104" s="66">
        <v>45682</v>
      </c>
      <c r="H104" s="66">
        <v>45684</v>
      </c>
      <c r="I104" s="23"/>
      <c r="J104">
        <v>52</v>
      </c>
    </row>
    <row r="105" spans="1:45" x14ac:dyDescent="0.3">
      <c r="A105" s="23" t="s">
        <v>69</v>
      </c>
      <c r="B105" s="8">
        <f t="shared" si="16"/>
        <v>4</v>
      </c>
      <c r="C105" s="23" t="s">
        <v>48</v>
      </c>
      <c r="D105" s="28" t="s">
        <v>72</v>
      </c>
      <c r="E105" s="23"/>
      <c r="F105" s="23">
        <v>800</v>
      </c>
      <c r="G105" s="16">
        <v>45683</v>
      </c>
      <c r="H105" s="16">
        <v>45686</v>
      </c>
      <c r="I105" s="23" t="s">
        <v>73</v>
      </c>
      <c r="Q105">
        <f t="shared" si="17"/>
        <v>3</v>
      </c>
      <c r="R105" s="11">
        <v>45670</v>
      </c>
      <c r="Y105">
        <v>460</v>
      </c>
      <c r="Z105">
        <f t="shared" si="18"/>
        <v>4</v>
      </c>
      <c r="AA105" s="11">
        <v>45679</v>
      </c>
    </row>
    <row r="106" spans="1:45" ht="14.5" x14ac:dyDescent="0.35">
      <c r="A106" s="24" t="s">
        <v>107</v>
      </c>
      <c r="B106" s="8">
        <f t="shared" si="16"/>
        <v>4</v>
      </c>
      <c r="C106" s="28" t="s">
        <v>180</v>
      </c>
      <c r="D106" s="28" t="s">
        <v>109</v>
      </c>
      <c r="E106" s="23"/>
      <c r="F106" s="23">
        <v>700</v>
      </c>
      <c r="G106" s="16">
        <v>45683</v>
      </c>
      <c r="H106" s="16">
        <v>45686</v>
      </c>
      <c r="I106" s="23" t="s">
        <v>16</v>
      </c>
      <c r="J106" s="32">
        <f>0+(33+58*2)</f>
        <v>149</v>
      </c>
      <c r="U106" s="11"/>
      <c r="Y106">
        <f>91+430+50</f>
        <v>571</v>
      </c>
      <c r="Z106">
        <f t="shared" si="18"/>
        <v>4</v>
      </c>
      <c r="AA106" s="11">
        <v>45678</v>
      </c>
    </row>
    <row r="107" spans="1:45" ht="14.5" x14ac:dyDescent="0.35">
      <c r="A107" s="47" t="s">
        <v>32</v>
      </c>
      <c r="B107" s="8">
        <f t="shared" si="16"/>
        <v>4</v>
      </c>
      <c r="C107" s="48" t="s">
        <v>28</v>
      </c>
      <c r="D107" s="87" t="s">
        <v>39</v>
      </c>
      <c r="E107" s="48"/>
      <c r="F107" s="48">
        <v>650</v>
      </c>
      <c r="G107" s="88">
        <v>45683</v>
      </c>
      <c r="H107" s="62">
        <v>45687</v>
      </c>
      <c r="I107" s="23" t="s">
        <v>17</v>
      </c>
      <c r="U107" s="11"/>
      <c r="AB107">
        <v>517</v>
      </c>
      <c r="AC107">
        <f>WEEKNUM(AD107,21)</f>
        <v>4</v>
      </c>
      <c r="AD107" s="11">
        <v>45313</v>
      </c>
    </row>
    <row r="108" spans="1:45" x14ac:dyDescent="0.3">
      <c r="A108" s="47"/>
      <c r="B108" s="8">
        <f t="shared" si="16"/>
        <v>4</v>
      </c>
      <c r="C108" s="48" t="s">
        <v>100</v>
      </c>
      <c r="D108" s="48" t="s">
        <v>101</v>
      </c>
      <c r="E108" s="48">
        <v>371</v>
      </c>
      <c r="F108" s="48">
        <v>371</v>
      </c>
      <c r="G108" s="89">
        <v>45683</v>
      </c>
      <c r="H108" s="90">
        <v>45701</v>
      </c>
      <c r="I108" s="23"/>
      <c r="J108">
        <v>208</v>
      </c>
      <c r="U108" s="11"/>
      <c r="AA108" s="11"/>
    </row>
    <row r="109" spans="1:45" ht="14.5" x14ac:dyDescent="0.35">
      <c r="A109" s="47" t="s">
        <v>23</v>
      </c>
      <c r="B109" s="8">
        <f t="shared" si="16"/>
        <v>5</v>
      </c>
      <c r="C109" s="48" t="s">
        <v>76</v>
      </c>
      <c r="D109" s="91" t="s">
        <v>78</v>
      </c>
      <c r="E109" s="48"/>
      <c r="F109" s="48">
        <v>1000</v>
      </c>
      <c r="G109" s="88">
        <v>45684</v>
      </c>
      <c r="H109" s="92">
        <v>45685</v>
      </c>
      <c r="I109" s="23" t="s">
        <v>79</v>
      </c>
      <c r="J109">
        <v>818</v>
      </c>
      <c r="Q109">
        <f t="shared" si="17"/>
        <v>2</v>
      </c>
      <c r="R109" s="11">
        <v>45669</v>
      </c>
      <c r="Y109">
        <v>416</v>
      </c>
      <c r="Z109">
        <f t="shared" si="18"/>
        <v>4</v>
      </c>
      <c r="AA109" s="11">
        <v>45677</v>
      </c>
    </row>
    <row r="110" spans="1:45" ht="14.5" x14ac:dyDescent="0.35">
      <c r="A110" s="93" t="s">
        <v>27</v>
      </c>
      <c r="B110" s="8">
        <f t="shared" si="16"/>
        <v>5</v>
      </c>
      <c r="C110" s="61" t="s">
        <v>28</v>
      </c>
      <c r="D110" s="87" t="s">
        <v>29</v>
      </c>
      <c r="E110" s="94"/>
      <c r="F110" s="94">
        <v>900</v>
      </c>
      <c r="G110" s="49">
        <v>45684</v>
      </c>
      <c r="H110" s="63">
        <v>45688</v>
      </c>
      <c r="I110" s="44" t="s">
        <v>12</v>
      </c>
      <c r="M110">
        <v>590</v>
      </c>
      <c r="N110">
        <f>WEEKNUM(O110,21)</f>
        <v>4</v>
      </c>
      <c r="O110" s="11">
        <v>45679</v>
      </c>
    </row>
    <row r="111" spans="1:45" ht="14.5" x14ac:dyDescent="0.35">
      <c r="A111" s="23" t="s">
        <v>32</v>
      </c>
      <c r="B111" s="8">
        <f t="shared" si="16"/>
        <v>5</v>
      </c>
      <c r="C111" s="31" t="s">
        <v>28</v>
      </c>
      <c r="D111" s="24" t="s">
        <v>33</v>
      </c>
      <c r="E111" s="23"/>
      <c r="F111" s="23">
        <v>700</v>
      </c>
      <c r="G111" s="16">
        <v>45684</v>
      </c>
      <c r="H111" s="25">
        <v>45687</v>
      </c>
      <c r="I111" s="23" t="s">
        <v>34</v>
      </c>
      <c r="T111">
        <f>WEEKNUM(U111,21)</f>
        <v>4</v>
      </c>
      <c r="U111" s="11">
        <v>45678</v>
      </c>
    </row>
    <row r="112" spans="1:45" ht="14.5" x14ac:dyDescent="0.35">
      <c r="A112" s="30" t="s">
        <v>60</v>
      </c>
      <c r="B112" s="95">
        <f t="shared" si="16"/>
        <v>5</v>
      </c>
      <c r="C112" s="28" t="s">
        <v>76</v>
      </c>
      <c r="D112" s="23" t="s">
        <v>129</v>
      </c>
      <c r="E112" s="23"/>
      <c r="F112" s="23">
        <v>500</v>
      </c>
      <c r="G112" s="25">
        <v>45684</v>
      </c>
      <c r="H112" s="16">
        <v>45686</v>
      </c>
      <c r="I112" s="23" t="s">
        <v>181</v>
      </c>
      <c r="J112">
        <v>520</v>
      </c>
      <c r="Q112">
        <f t="shared" si="17"/>
        <v>4</v>
      </c>
      <c r="R112" s="11">
        <v>45677</v>
      </c>
      <c r="X112" s="11"/>
      <c r="AB112">
        <v>428</v>
      </c>
      <c r="AC112" s="26">
        <f>WEEKNUM(AD112,21)</f>
        <v>4</v>
      </c>
      <c r="AD112" s="11">
        <v>45679</v>
      </c>
    </row>
    <row r="113" spans="1:46" x14ac:dyDescent="0.3">
      <c r="A113" s="23" t="s">
        <v>23</v>
      </c>
      <c r="B113" s="8">
        <f t="shared" si="16"/>
        <v>5</v>
      </c>
      <c r="C113" s="23" t="s">
        <v>182</v>
      </c>
      <c r="D113" s="23" t="s">
        <v>114</v>
      </c>
      <c r="E113" s="23"/>
      <c r="F113" s="23">
        <v>500</v>
      </c>
      <c r="G113" s="25">
        <v>45684</v>
      </c>
      <c r="H113" s="25">
        <v>45688</v>
      </c>
      <c r="I113" s="23" t="s">
        <v>115</v>
      </c>
      <c r="P113">
        <v>235</v>
      </c>
      <c r="Q113">
        <f t="shared" si="17"/>
        <v>3</v>
      </c>
      <c r="R113" s="11">
        <v>45675</v>
      </c>
      <c r="T113">
        <f>WEEKNUM(U113,21)</f>
        <v>4</v>
      </c>
      <c r="U113" s="11">
        <v>45678</v>
      </c>
      <c r="AG113" s="11"/>
      <c r="AO113" s="11"/>
    </row>
    <row r="114" spans="1:46" ht="14.5" x14ac:dyDescent="0.35">
      <c r="A114" s="38" t="s">
        <v>27</v>
      </c>
      <c r="B114" s="8">
        <f t="shared" si="16"/>
        <v>5</v>
      </c>
      <c r="C114" s="34" t="s">
        <v>42</v>
      </c>
      <c r="D114" s="43" t="s">
        <v>139</v>
      </c>
      <c r="E114" s="38">
        <v>415</v>
      </c>
      <c r="F114" s="38">
        <v>415</v>
      </c>
      <c r="G114" s="96">
        <v>45684</v>
      </c>
      <c r="H114" s="66">
        <v>45687</v>
      </c>
      <c r="I114" s="38" t="s">
        <v>12</v>
      </c>
      <c r="J114" s="26">
        <f>27+81*2</f>
        <v>189</v>
      </c>
      <c r="K114" s="26"/>
      <c r="L114" s="26"/>
      <c r="M114" s="26">
        <v>189</v>
      </c>
      <c r="N114" s="26">
        <f t="shared" ref="N114:N175" si="19">WEEKNUM(O114,21)</f>
        <v>4</v>
      </c>
      <c r="O114" s="11">
        <v>45682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</row>
    <row r="115" spans="1:46" x14ac:dyDescent="0.3">
      <c r="A115" s="23" t="s">
        <v>35</v>
      </c>
      <c r="B115" s="23">
        <f t="shared" si="16"/>
        <v>5</v>
      </c>
      <c r="C115" s="23" t="s">
        <v>183</v>
      </c>
      <c r="D115" s="23" t="s">
        <v>113</v>
      </c>
      <c r="E115" s="23"/>
      <c r="F115" s="23">
        <v>1200</v>
      </c>
      <c r="G115" s="16">
        <v>45685</v>
      </c>
      <c r="H115" s="25">
        <v>45694</v>
      </c>
      <c r="I115" s="23" t="s">
        <v>65</v>
      </c>
      <c r="J115" s="32">
        <f>0+(40+50*2)</f>
        <v>140</v>
      </c>
      <c r="N115">
        <f t="shared" si="19"/>
        <v>3</v>
      </c>
      <c r="O115" s="11">
        <v>45674</v>
      </c>
      <c r="Y115">
        <v>801</v>
      </c>
      <c r="Z115">
        <f t="shared" si="18"/>
        <v>4</v>
      </c>
      <c r="AA115" s="11">
        <v>45682</v>
      </c>
      <c r="AB115">
        <v>450</v>
      </c>
      <c r="AC115" s="26">
        <f t="shared" ref="AC115:AC137" si="20">WEEKNUM(AD115,21)</f>
        <v>4</v>
      </c>
      <c r="AD115" s="11">
        <v>45677</v>
      </c>
    </row>
    <row r="116" spans="1:46" ht="14.5" x14ac:dyDescent="0.35">
      <c r="A116" s="28" t="s">
        <v>32</v>
      </c>
      <c r="B116" s="23">
        <f t="shared" si="16"/>
        <v>5</v>
      </c>
      <c r="C116" s="23" t="s">
        <v>76</v>
      </c>
      <c r="D116" s="24" t="s">
        <v>122</v>
      </c>
      <c r="E116" s="28"/>
      <c r="F116" s="28">
        <v>650</v>
      </c>
      <c r="G116" s="16">
        <v>45685</v>
      </c>
      <c r="H116" s="65">
        <v>45686</v>
      </c>
      <c r="I116" s="34" t="s">
        <v>123</v>
      </c>
      <c r="J116">
        <v>489</v>
      </c>
      <c r="O116" s="11"/>
      <c r="P116">
        <v>75</v>
      </c>
      <c r="Q116" s="26">
        <f t="shared" si="17"/>
        <v>4</v>
      </c>
      <c r="R116" s="11">
        <v>45678</v>
      </c>
      <c r="U116" s="11"/>
      <c r="AC116" s="26">
        <f t="shared" si="20"/>
        <v>3</v>
      </c>
      <c r="AD116" s="11">
        <v>45675</v>
      </c>
    </row>
    <row r="117" spans="1:46" x14ac:dyDescent="0.3">
      <c r="A117" s="97" t="s">
        <v>44</v>
      </c>
      <c r="B117" s="8">
        <f t="shared" si="16"/>
        <v>5</v>
      </c>
      <c r="C117" s="7" t="s">
        <v>45</v>
      </c>
      <c r="D117" s="23" t="s">
        <v>118</v>
      </c>
      <c r="E117" s="23"/>
      <c r="F117" s="23">
        <v>500</v>
      </c>
      <c r="G117" s="16">
        <v>45686</v>
      </c>
      <c r="H117" s="25">
        <v>45691</v>
      </c>
      <c r="I117" s="7" t="s">
        <v>119</v>
      </c>
      <c r="J117">
        <v>437</v>
      </c>
      <c r="Q117">
        <f t="shared" si="17"/>
        <v>4</v>
      </c>
      <c r="R117" s="11">
        <v>45678</v>
      </c>
      <c r="AR117">
        <f>WEEKNUM(AS117,21)</f>
        <v>4</v>
      </c>
      <c r="AS117" s="11">
        <v>45679</v>
      </c>
    </row>
    <row r="118" spans="1:46" x14ac:dyDescent="0.3">
      <c r="A118" s="23" t="s">
        <v>96</v>
      </c>
      <c r="B118" s="86">
        <f t="shared" si="16"/>
        <v>5</v>
      </c>
      <c r="C118" s="28" t="s">
        <v>97</v>
      </c>
      <c r="D118" s="28" t="s">
        <v>98</v>
      </c>
      <c r="E118" s="23">
        <v>435</v>
      </c>
      <c r="F118" s="23">
        <v>435</v>
      </c>
      <c r="G118" s="16">
        <v>45686</v>
      </c>
      <c r="H118" s="98">
        <v>45688</v>
      </c>
      <c r="I118" s="18" t="s">
        <v>99</v>
      </c>
      <c r="R118" s="11"/>
      <c r="Z118">
        <f t="shared" si="18"/>
        <v>4</v>
      </c>
      <c r="AA118" s="11">
        <v>45681</v>
      </c>
    </row>
    <row r="119" spans="1:46" x14ac:dyDescent="0.3">
      <c r="A119" s="23" t="s">
        <v>35</v>
      </c>
      <c r="B119" s="86">
        <f t="shared" si="16"/>
        <v>5</v>
      </c>
      <c r="C119" s="28" t="s">
        <v>74</v>
      </c>
      <c r="D119" s="28" t="s">
        <v>75</v>
      </c>
      <c r="E119" s="23">
        <v>650</v>
      </c>
      <c r="F119" s="23">
        <v>650</v>
      </c>
      <c r="G119" s="65">
        <v>45686</v>
      </c>
      <c r="H119" s="99">
        <v>45689</v>
      </c>
      <c r="I119" s="18" t="s">
        <v>12</v>
      </c>
      <c r="J119" s="100">
        <f>(198+46*2)+0</f>
        <v>290</v>
      </c>
      <c r="K119" s="26"/>
      <c r="L119" s="26"/>
      <c r="M119" s="26"/>
      <c r="N119" s="26">
        <f t="shared" si="19"/>
        <v>4</v>
      </c>
      <c r="O119" s="11">
        <v>45683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11"/>
      <c r="AT119" s="26"/>
    </row>
    <row r="120" spans="1:46" x14ac:dyDescent="0.3">
      <c r="A120" s="23" t="s">
        <v>23</v>
      </c>
      <c r="B120" s="8">
        <f t="shared" si="16"/>
        <v>5</v>
      </c>
      <c r="C120" s="28" t="s">
        <v>48</v>
      </c>
      <c r="D120" s="23" t="s">
        <v>85</v>
      </c>
      <c r="E120" s="23">
        <v>700</v>
      </c>
      <c r="F120" s="23">
        <v>700</v>
      </c>
      <c r="G120" s="16">
        <v>45687</v>
      </c>
      <c r="H120" s="25">
        <v>45689</v>
      </c>
      <c r="I120" s="23" t="s">
        <v>86</v>
      </c>
      <c r="J120" s="21"/>
      <c r="AF120">
        <f>WEEKNUM(AG120,21)</f>
        <v>3</v>
      </c>
      <c r="AG120" s="11">
        <v>45672</v>
      </c>
      <c r="AO120">
        <f>WEEKNUM(AP120,21)</f>
        <v>3</v>
      </c>
      <c r="AP120" s="11">
        <v>45676</v>
      </c>
      <c r="AR120">
        <f>WEEKNUM(AS120,21)</f>
        <v>3</v>
      </c>
      <c r="AS120" s="11">
        <v>45674</v>
      </c>
    </row>
    <row r="121" spans="1:46" x14ac:dyDescent="0.3">
      <c r="A121" s="44" t="s">
        <v>82</v>
      </c>
      <c r="B121" s="8">
        <f t="shared" si="16"/>
        <v>5</v>
      </c>
      <c r="C121" s="44" t="s">
        <v>76</v>
      </c>
      <c r="D121" s="23" t="s">
        <v>184</v>
      </c>
      <c r="E121" s="44">
        <v>1480</v>
      </c>
      <c r="F121" s="44">
        <v>1480</v>
      </c>
      <c r="G121" s="42">
        <v>45688</v>
      </c>
      <c r="H121" s="46">
        <v>45689</v>
      </c>
      <c r="I121" s="44" t="s">
        <v>15</v>
      </c>
      <c r="J121">
        <v>629</v>
      </c>
      <c r="O121" s="11"/>
      <c r="T121" s="26"/>
      <c r="U121" s="11"/>
      <c r="W121">
        <f>WEEKNUM(X121,21)</f>
        <v>4</v>
      </c>
      <c r="X121" s="11">
        <v>45682</v>
      </c>
    </row>
    <row r="122" spans="1:46" x14ac:dyDescent="0.3">
      <c r="A122" s="23" t="s">
        <v>35</v>
      </c>
      <c r="B122" s="8">
        <f t="shared" si="16"/>
        <v>5</v>
      </c>
      <c r="C122" s="28" t="s">
        <v>28</v>
      </c>
      <c r="D122" s="28" t="s">
        <v>132</v>
      </c>
      <c r="E122" s="28"/>
      <c r="F122" s="28">
        <v>700</v>
      </c>
      <c r="G122" s="16">
        <v>45689</v>
      </c>
      <c r="H122" s="25">
        <v>45697</v>
      </c>
      <c r="I122" s="23" t="s">
        <v>12</v>
      </c>
      <c r="N122">
        <f t="shared" si="19"/>
        <v>5</v>
      </c>
      <c r="O122" s="11">
        <v>45684</v>
      </c>
    </row>
    <row r="123" spans="1:46" x14ac:dyDescent="0.3">
      <c r="A123" s="23" t="s">
        <v>35</v>
      </c>
      <c r="B123" s="8">
        <f t="shared" si="16"/>
        <v>5</v>
      </c>
      <c r="C123" s="23" t="s">
        <v>28</v>
      </c>
      <c r="D123" s="101" t="s">
        <v>81</v>
      </c>
      <c r="E123" s="23"/>
      <c r="F123" s="23">
        <v>750</v>
      </c>
      <c r="G123" s="16">
        <v>45689</v>
      </c>
      <c r="H123" s="25">
        <v>45692</v>
      </c>
      <c r="I123" s="23" t="s">
        <v>37</v>
      </c>
      <c r="N123">
        <f t="shared" si="19"/>
        <v>5</v>
      </c>
      <c r="O123" s="11">
        <v>45684</v>
      </c>
      <c r="AF123">
        <f t="shared" ref="AF123:AF179" si="21">WEEKNUM(AG123,21)</f>
        <v>4</v>
      </c>
      <c r="AG123" s="11">
        <v>45681</v>
      </c>
      <c r="AI123" s="26">
        <f>WEEKNUM(AJ123,21)</f>
        <v>4</v>
      </c>
      <c r="AJ123" s="11">
        <v>45680</v>
      </c>
      <c r="AR123" s="26">
        <f>WEEKNUM(AS123,21)</f>
        <v>3</v>
      </c>
      <c r="AS123" s="11">
        <v>45676</v>
      </c>
    </row>
    <row r="124" spans="1:46" ht="14.5" x14ac:dyDescent="0.35">
      <c r="A124" s="24" t="s">
        <v>93</v>
      </c>
      <c r="B124" s="8">
        <f t="shared" si="16"/>
        <v>5</v>
      </c>
      <c r="C124" s="23" t="s">
        <v>151</v>
      </c>
      <c r="D124" s="24" t="s">
        <v>152</v>
      </c>
      <c r="E124" s="23"/>
      <c r="F124" s="23">
        <v>600</v>
      </c>
      <c r="G124" s="16">
        <v>45689</v>
      </c>
      <c r="H124" s="25">
        <v>45695</v>
      </c>
      <c r="I124" s="23" t="s">
        <v>153</v>
      </c>
      <c r="J124">
        <f>96+208*2</f>
        <v>512</v>
      </c>
      <c r="AB124">
        <v>105</v>
      </c>
      <c r="AC124" s="26">
        <f t="shared" si="20"/>
        <v>4</v>
      </c>
      <c r="AD124" s="11">
        <v>45681</v>
      </c>
      <c r="AF124">
        <f t="shared" si="21"/>
        <v>4</v>
      </c>
      <c r="AG124" s="11">
        <v>45677</v>
      </c>
    </row>
    <row r="125" spans="1:46" ht="14.5" x14ac:dyDescent="0.35">
      <c r="A125" s="102" t="s">
        <v>47</v>
      </c>
      <c r="B125" s="8">
        <f t="shared" si="16"/>
        <v>5</v>
      </c>
      <c r="C125" s="23" t="s">
        <v>48</v>
      </c>
      <c r="D125" s="28" t="s">
        <v>49</v>
      </c>
      <c r="E125" s="23">
        <v>398</v>
      </c>
      <c r="F125" s="23">
        <v>398</v>
      </c>
      <c r="G125" s="16">
        <v>45689</v>
      </c>
      <c r="H125" s="84" t="s">
        <v>185</v>
      </c>
      <c r="I125" s="23" t="s">
        <v>50</v>
      </c>
      <c r="T125">
        <f>WEEKNUM(U125,21)</f>
        <v>5</v>
      </c>
      <c r="U125" s="11">
        <v>45684</v>
      </c>
      <c r="AB125">
        <v>185</v>
      </c>
      <c r="AC125" s="26">
        <f t="shared" si="20"/>
        <v>5</v>
      </c>
      <c r="AD125" s="11">
        <v>45685</v>
      </c>
    </row>
    <row r="126" spans="1:46" x14ac:dyDescent="0.3">
      <c r="A126" s="28" t="s">
        <v>30</v>
      </c>
      <c r="B126" s="8">
        <f t="shared" si="16"/>
        <v>5</v>
      </c>
      <c r="C126" s="52" t="s">
        <v>48</v>
      </c>
      <c r="D126" s="103" t="s">
        <v>128</v>
      </c>
      <c r="E126" s="23">
        <v>762</v>
      </c>
      <c r="F126" s="23">
        <v>762</v>
      </c>
      <c r="G126" s="16">
        <v>45689</v>
      </c>
      <c r="H126" s="66">
        <v>45694</v>
      </c>
      <c r="I126" s="28" t="s">
        <v>99</v>
      </c>
      <c r="J126" s="21"/>
      <c r="K126" s="21"/>
      <c r="L126" s="21"/>
      <c r="M126" s="21"/>
      <c r="N126" s="21"/>
      <c r="O126" s="21"/>
      <c r="P126" s="21">
        <v>500</v>
      </c>
      <c r="Q126">
        <f t="shared" si="17"/>
        <v>4</v>
      </c>
      <c r="R126" s="22">
        <v>45679</v>
      </c>
      <c r="S126" s="21"/>
      <c r="T126" s="21"/>
      <c r="U126" s="21"/>
      <c r="V126" s="21"/>
      <c r="Y126">
        <v>237</v>
      </c>
      <c r="Z126">
        <f t="shared" si="18"/>
        <v>5</v>
      </c>
      <c r="AA126" s="22">
        <v>45684</v>
      </c>
      <c r="AB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</row>
    <row r="127" spans="1:46" x14ac:dyDescent="0.3">
      <c r="A127" s="23" t="s">
        <v>102</v>
      </c>
      <c r="B127" s="8">
        <f t="shared" si="16"/>
        <v>5</v>
      </c>
      <c r="C127" s="28" t="s">
        <v>42</v>
      </c>
      <c r="D127" s="23" t="s">
        <v>103</v>
      </c>
      <c r="E127" s="23">
        <v>1029</v>
      </c>
      <c r="F127" s="23">
        <v>1029</v>
      </c>
      <c r="G127" s="25">
        <v>45689</v>
      </c>
      <c r="H127" s="85">
        <v>45691</v>
      </c>
      <c r="I127" s="23" t="s">
        <v>104</v>
      </c>
      <c r="J127">
        <f>218+235*2</f>
        <v>688</v>
      </c>
      <c r="N127">
        <f t="shared" si="19"/>
        <v>3</v>
      </c>
      <c r="O127" s="11">
        <v>45676</v>
      </c>
      <c r="W127">
        <f>WEEKNUM(X127,21)</f>
        <v>5</v>
      </c>
      <c r="X127" s="11">
        <v>45684</v>
      </c>
      <c r="Y127">
        <v>159</v>
      </c>
      <c r="Z127">
        <f t="shared" si="18"/>
        <v>4</v>
      </c>
      <c r="AA127" s="11">
        <v>45679</v>
      </c>
      <c r="AB127">
        <v>292</v>
      </c>
      <c r="AC127" s="26">
        <f t="shared" si="20"/>
        <v>4</v>
      </c>
      <c r="AD127" s="11">
        <v>45680</v>
      </c>
    </row>
    <row r="128" spans="1:46" ht="14.5" x14ac:dyDescent="0.35">
      <c r="A128" s="30" t="s">
        <v>51</v>
      </c>
      <c r="B128" s="8">
        <f t="shared" si="16"/>
        <v>5</v>
      </c>
      <c r="C128" s="23" t="s">
        <v>186</v>
      </c>
      <c r="D128" s="23" t="s">
        <v>125</v>
      </c>
      <c r="E128" s="23"/>
      <c r="F128" s="23">
        <v>500</v>
      </c>
      <c r="G128" s="16">
        <v>45690</v>
      </c>
      <c r="H128" s="66">
        <v>45694</v>
      </c>
      <c r="I128" s="23" t="s">
        <v>187</v>
      </c>
      <c r="J128">
        <f>235+(26+125*2)</f>
        <v>511</v>
      </c>
      <c r="N128">
        <f t="shared" si="19"/>
        <v>5</v>
      </c>
      <c r="O128" s="11">
        <v>45684</v>
      </c>
      <c r="AR128">
        <f>WEEKNUM(AS128,21)</f>
        <v>4</v>
      </c>
      <c r="AS128" s="11">
        <v>45679</v>
      </c>
    </row>
    <row r="129" spans="1:46" ht="14.5" x14ac:dyDescent="0.35">
      <c r="A129" s="24" t="s">
        <v>107</v>
      </c>
      <c r="B129" s="8">
        <f t="shared" si="16"/>
        <v>5</v>
      </c>
      <c r="C129" s="104" t="s">
        <v>28</v>
      </c>
      <c r="D129" s="23" t="s">
        <v>134</v>
      </c>
      <c r="E129" s="23"/>
      <c r="F129" s="23">
        <v>700</v>
      </c>
      <c r="G129" s="25">
        <v>45690</v>
      </c>
      <c r="H129" s="66">
        <v>45696</v>
      </c>
      <c r="I129" s="23" t="s">
        <v>110</v>
      </c>
      <c r="O129" s="11"/>
      <c r="T129">
        <f>WEEKNUM(U129,21)</f>
        <v>3</v>
      </c>
      <c r="U129" s="11">
        <v>45676</v>
      </c>
      <c r="Y129">
        <v>319</v>
      </c>
      <c r="Z129">
        <f t="shared" si="18"/>
        <v>5</v>
      </c>
      <c r="AA129" s="11">
        <v>45684</v>
      </c>
    </row>
    <row r="130" spans="1:46" ht="14.5" x14ac:dyDescent="0.35">
      <c r="A130" s="24" t="s">
        <v>93</v>
      </c>
      <c r="B130" s="8">
        <f t="shared" si="16"/>
        <v>5</v>
      </c>
      <c r="C130" s="23" t="s">
        <v>76</v>
      </c>
      <c r="D130" s="28" t="s">
        <v>94</v>
      </c>
      <c r="E130" s="23">
        <v>410</v>
      </c>
      <c r="F130" s="23">
        <v>410</v>
      </c>
      <c r="G130" s="16">
        <v>45690</v>
      </c>
      <c r="H130" s="25">
        <v>45695</v>
      </c>
      <c r="I130" s="23" t="s">
        <v>17</v>
      </c>
      <c r="J130">
        <v>197</v>
      </c>
      <c r="AB130">
        <v>197</v>
      </c>
      <c r="AC130">
        <f t="shared" si="20"/>
        <v>5</v>
      </c>
      <c r="AD130" s="11">
        <v>45684</v>
      </c>
    </row>
    <row r="131" spans="1:46" x14ac:dyDescent="0.3">
      <c r="A131" s="23" t="s">
        <v>23</v>
      </c>
      <c r="B131" s="8">
        <f t="shared" si="16"/>
        <v>5</v>
      </c>
      <c r="C131" s="23" t="s">
        <v>48</v>
      </c>
      <c r="D131" s="23" t="s">
        <v>80</v>
      </c>
      <c r="E131" s="23"/>
      <c r="F131" s="23">
        <v>700</v>
      </c>
      <c r="G131" s="25">
        <v>45690</v>
      </c>
      <c r="H131" s="25">
        <v>45696</v>
      </c>
      <c r="I131" s="23" t="s">
        <v>12</v>
      </c>
      <c r="M131">
        <v>267</v>
      </c>
      <c r="N131">
        <f t="shared" si="19"/>
        <v>4</v>
      </c>
      <c r="O131" s="11">
        <v>45682</v>
      </c>
      <c r="AA131" s="11"/>
    </row>
    <row r="132" spans="1:46" x14ac:dyDescent="0.3">
      <c r="A132" s="7" t="s">
        <v>30</v>
      </c>
      <c r="B132" s="8">
        <f t="shared" si="16"/>
        <v>5</v>
      </c>
      <c r="C132" s="23" t="s">
        <v>57</v>
      </c>
      <c r="D132" s="28" t="s">
        <v>137</v>
      </c>
      <c r="E132" s="28"/>
      <c r="F132" s="28">
        <v>800</v>
      </c>
      <c r="G132" s="16">
        <v>45690</v>
      </c>
      <c r="H132" s="25">
        <v>45694</v>
      </c>
      <c r="I132" s="23" t="s">
        <v>17</v>
      </c>
      <c r="J132">
        <v>1029</v>
      </c>
      <c r="O132" s="11"/>
      <c r="AA132" s="11"/>
      <c r="AB132">
        <v>1014</v>
      </c>
      <c r="AC132" s="26">
        <f t="shared" si="20"/>
        <v>4</v>
      </c>
      <c r="AD132" s="11">
        <v>45683</v>
      </c>
    </row>
    <row r="133" spans="1:46" x14ac:dyDescent="0.3">
      <c r="A133" s="23" t="s">
        <v>23</v>
      </c>
      <c r="B133" s="8">
        <f t="shared" si="16"/>
        <v>6</v>
      </c>
      <c r="C133" s="23" t="s">
        <v>48</v>
      </c>
      <c r="D133" s="82" t="s">
        <v>127</v>
      </c>
      <c r="E133" s="23"/>
      <c r="F133" s="23">
        <v>700</v>
      </c>
      <c r="G133" s="16">
        <v>45691</v>
      </c>
      <c r="H133" s="16">
        <v>45692</v>
      </c>
      <c r="I133" s="23" t="s">
        <v>115</v>
      </c>
      <c r="P133">
        <v>210</v>
      </c>
      <c r="Q133">
        <f t="shared" si="17"/>
        <v>4</v>
      </c>
      <c r="R133" s="11">
        <v>45679</v>
      </c>
      <c r="T133">
        <f>WEEKNUM(U133,21)</f>
        <v>3</v>
      </c>
      <c r="U133" s="11">
        <v>45673</v>
      </c>
    </row>
    <row r="134" spans="1:46" ht="14.5" x14ac:dyDescent="0.35">
      <c r="A134" s="44" t="s">
        <v>82</v>
      </c>
      <c r="B134" s="8">
        <f t="shared" si="16"/>
        <v>6</v>
      </c>
      <c r="C134" s="44" t="s">
        <v>76</v>
      </c>
      <c r="D134" s="45" t="s">
        <v>120</v>
      </c>
      <c r="E134" s="44"/>
      <c r="F134" s="44">
        <v>2000</v>
      </c>
      <c r="G134" s="46">
        <v>45691</v>
      </c>
      <c r="H134" s="25">
        <v>45696</v>
      </c>
      <c r="I134" s="44" t="s">
        <v>188</v>
      </c>
      <c r="J134">
        <v>1754</v>
      </c>
      <c r="Y134">
        <v>459</v>
      </c>
      <c r="Z134">
        <f t="shared" si="18"/>
        <v>5</v>
      </c>
      <c r="AA134" s="11">
        <v>45686</v>
      </c>
      <c r="AG134" s="11"/>
      <c r="AL134">
        <f>WEEKNUM(AM134,21)</f>
        <v>4</v>
      </c>
      <c r="AM134" s="11">
        <v>45679</v>
      </c>
      <c r="AO134">
        <f>WEEKNUM(AP134,21)</f>
        <v>4</v>
      </c>
      <c r="AP134" s="11">
        <v>45680</v>
      </c>
    </row>
    <row r="135" spans="1:46" x14ac:dyDescent="0.3">
      <c r="A135" s="23" t="s">
        <v>44</v>
      </c>
      <c r="B135" s="8">
        <f t="shared" si="16"/>
        <v>6</v>
      </c>
      <c r="C135" s="23" t="s">
        <v>45</v>
      </c>
      <c r="D135" s="23" t="s">
        <v>126</v>
      </c>
      <c r="E135" s="23"/>
      <c r="F135" s="23">
        <v>1000</v>
      </c>
      <c r="G135" s="25">
        <v>45691</v>
      </c>
      <c r="H135" s="66">
        <v>45701</v>
      </c>
      <c r="I135" s="23" t="s">
        <v>110</v>
      </c>
      <c r="J135">
        <v>1142</v>
      </c>
      <c r="Y135">
        <v>831</v>
      </c>
      <c r="Z135">
        <f t="shared" si="18"/>
        <v>5</v>
      </c>
      <c r="AA135" s="11">
        <v>45686</v>
      </c>
      <c r="AC135">
        <f t="shared" si="20"/>
        <v>4</v>
      </c>
      <c r="AD135" s="11">
        <v>45683</v>
      </c>
    </row>
    <row r="136" spans="1:46" x14ac:dyDescent="0.3">
      <c r="A136" s="23" t="s">
        <v>130</v>
      </c>
      <c r="B136" s="8">
        <f t="shared" si="16"/>
        <v>6</v>
      </c>
      <c r="C136" s="28" t="s">
        <v>28</v>
      </c>
      <c r="D136" s="23" t="s">
        <v>131</v>
      </c>
      <c r="E136" s="23"/>
      <c r="F136" s="23">
        <v>300</v>
      </c>
      <c r="G136" s="66">
        <v>45691</v>
      </c>
      <c r="H136" s="66">
        <v>45696</v>
      </c>
      <c r="I136" s="23" t="s">
        <v>14</v>
      </c>
      <c r="R136" s="11"/>
      <c r="AC136" s="26"/>
      <c r="AD136" s="26"/>
    </row>
    <row r="137" spans="1:46" x14ac:dyDescent="0.3">
      <c r="A137" s="44" t="s">
        <v>82</v>
      </c>
      <c r="B137" s="8">
        <f t="shared" si="16"/>
        <v>6</v>
      </c>
      <c r="C137" s="44" t="s">
        <v>76</v>
      </c>
      <c r="D137" s="105" t="s">
        <v>148</v>
      </c>
      <c r="E137" s="44"/>
      <c r="F137" s="44">
        <v>1000</v>
      </c>
      <c r="G137" s="42">
        <v>45691</v>
      </c>
      <c r="H137" s="46">
        <v>45695</v>
      </c>
      <c r="I137" s="44" t="s">
        <v>59</v>
      </c>
      <c r="J137">
        <v>622</v>
      </c>
      <c r="O137" s="11"/>
      <c r="W137">
        <f>WEEKNUM(X137,21)</f>
        <v>4</v>
      </c>
      <c r="X137" s="11">
        <v>45682</v>
      </c>
      <c r="AB137">
        <v>622</v>
      </c>
      <c r="AC137" s="26">
        <f t="shared" si="20"/>
        <v>5</v>
      </c>
      <c r="AD137" s="11">
        <v>45685</v>
      </c>
    </row>
    <row r="138" spans="1:46" ht="14.5" x14ac:dyDescent="0.35">
      <c r="A138" s="44" t="s">
        <v>27</v>
      </c>
      <c r="B138" s="8">
        <f t="shared" si="16"/>
        <v>6</v>
      </c>
      <c r="C138" s="28" t="s">
        <v>42</v>
      </c>
      <c r="D138" s="24" t="s">
        <v>139</v>
      </c>
      <c r="E138" s="12">
        <v>415</v>
      </c>
      <c r="F138" s="12">
        <v>415</v>
      </c>
      <c r="G138" s="106">
        <v>45692</v>
      </c>
      <c r="H138" s="66">
        <v>45694</v>
      </c>
      <c r="I138" s="12" t="s">
        <v>12</v>
      </c>
      <c r="J138" s="26">
        <f>29+94*2</f>
        <v>217</v>
      </c>
      <c r="K138" s="26"/>
      <c r="L138" s="26"/>
      <c r="M138" s="26"/>
      <c r="N138" s="26">
        <f t="shared" si="19"/>
        <v>5</v>
      </c>
      <c r="O138" s="11">
        <v>45689</v>
      </c>
      <c r="P138" s="26"/>
      <c r="Q138" s="26"/>
      <c r="R138" s="26"/>
      <c r="S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</row>
    <row r="139" spans="1:46" x14ac:dyDescent="0.3">
      <c r="A139" s="47" t="s">
        <v>23</v>
      </c>
      <c r="B139" s="8">
        <f t="shared" si="16"/>
        <v>6</v>
      </c>
      <c r="C139" s="23" t="s">
        <v>24</v>
      </c>
      <c r="D139" s="23" t="s">
        <v>124</v>
      </c>
      <c r="E139" s="23"/>
      <c r="F139" s="23">
        <v>900</v>
      </c>
      <c r="G139" s="25">
        <v>45692</v>
      </c>
      <c r="H139" s="16">
        <v>45696</v>
      </c>
      <c r="I139" s="23" t="s">
        <v>86</v>
      </c>
      <c r="AF139">
        <f t="shared" si="21"/>
        <v>3</v>
      </c>
      <c r="AG139" s="11">
        <v>45674</v>
      </c>
      <c r="AO139">
        <f>WEEKNUM(AP139,21)</f>
        <v>4</v>
      </c>
      <c r="AP139" s="11">
        <v>45678</v>
      </c>
      <c r="AR139">
        <f>WEEKNUM(AS139,21)</f>
        <v>3</v>
      </c>
      <c r="AS139" s="11">
        <v>45676</v>
      </c>
    </row>
    <row r="140" spans="1:46" x14ac:dyDescent="0.3">
      <c r="A140" s="23"/>
      <c r="B140" s="95">
        <f t="shared" si="16"/>
        <v>6</v>
      </c>
      <c r="C140" s="23" t="s">
        <v>57</v>
      </c>
      <c r="D140" s="23" t="s">
        <v>170</v>
      </c>
      <c r="E140" s="23"/>
      <c r="F140" s="23">
        <v>900</v>
      </c>
      <c r="G140" s="66">
        <v>45692</v>
      </c>
      <c r="H140" s="66">
        <v>45696</v>
      </c>
      <c r="I140" s="23" t="s">
        <v>17</v>
      </c>
      <c r="J140" s="26">
        <v>334</v>
      </c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>
        <v>334</v>
      </c>
      <c r="AC140" s="26">
        <f>WEEKNUM(AD221,21)</f>
        <v>9</v>
      </c>
      <c r="AD140" s="11">
        <v>45688</v>
      </c>
      <c r="AE140" s="26"/>
      <c r="AF140" s="26"/>
      <c r="AG140" s="26"/>
    </row>
    <row r="141" spans="1:46" x14ac:dyDescent="0.3">
      <c r="A141" s="44" t="s">
        <v>91</v>
      </c>
      <c r="B141" s="8">
        <f t="shared" si="16"/>
        <v>6</v>
      </c>
      <c r="C141" s="44" t="s">
        <v>76</v>
      </c>
      <c r="D141" s="23" t="s">
        <v>105</v>
      </c>
      <c r="E141" s="44">
        <v>1054</v>
      </c>
      <c r="F141" s="44">
        <v>1054</v>
      </c>
      <c r="G141" s="106">
        <v>45693</v>
      </c>
      <c r="H141" s="66">
        <v>45696</v>
      </c>
      <c r="I141" s="23" t="s">
        <v>106</v>
      </c>
      <c r="J141" s="26">
        <v>51</v>
      </c>
      <c r="K141" s="26"/>
      <c r="L141" s="26"/>
      <c r="M141" s="26"/>
      <c r="N141" s="26"/>
      <c r="O141" s="26"/>
      <c r="P141" s="26"/>
      <c r="Q141" s="21"/>
      <c r="R141" s="22"/>
      <c r="S141" s="26"/>
      <c r="V141" s="26">
        <v>34</v>
      </c>
      <c r="W141" s="26">
        <f>WEEKNUM(X141,21)</f>
        <v>6</v>
      </c>
      <c r="X141" s="22">
        <v>45691</v>
      </c>
      <c r="Y141" s="26">
        <v>17</v>
      </c>
      <c r="Z141">
        <f t="shared" si="18"/>
        <v>5</v>
      </c>
      <c r="AA141" s="22">
        <v>45687</v>
      </c>
      <c r="AC141" s="26"/>
      <c r="AD141" s="26"/>
    </row>
    <row r="142" spans="1:46" ht="14.5" x14ac:dyDescent="0.35">
      <c r="A142" s="44" t="s">
        <v>82</v>
      </c>
      <c r="B142" s="8">
        <f t="shared" si="16"/>
        <v>6</v>
      </c>
      <c r="C142" s="44" t="s">
        <v>76</v>
      </c>
      <c r="D142" s="24" t="s">
        <v>135</v>
      </c>
      <c r="E142" s="44"/>
      <c r="F142" s="23">
        <v>1934</v>
      </c>
      <c r="G142" s="107">
        <v>45693</v>
      </c>
      <c r="H142" s="107">
        <v>45699</v>
      </c>
      <c r="I142" s="44" t="s">
        <v>121</v>
      </c>
      <c r="J142" s="26">
        <v>775</v>
      </c>
      <c r="K142" s="26"/>
      <c r="L142" s="26"/>
      <c r="M142" s="26"/>
      <c r="N142" s="26"/>
      <c r="O142" s="26"/>
      <c r="P142" s="26"/>
      <c r="Q142" s="26"/>
      <c r="R142" s="26"/>
      <c r="S142" s="26"/>
      <c r="V142" s="26"/>
      <c r="W142" s="26"/>
      <c r="X142" s="26"/>
      <c r="Y142" s="26">
        <v>458</v>
      </c>
      <c r="Z142" s="26">
        <f t="shared" si="18"/>
        <v>5</v>
      </c>
      <c r="AA142" s="11">
        <v>45687</v>
      </c>
      <c r="AB142" s="26"/>
      <c r="AC142" s="26"/>
      <c r="AD142" s="26"/>
      <c r="AE142" s="26"/>
      <c r="AF142" s="26">
        <f t="shared" si="21"/>
        <v>5</v>
      </c>
      <c r="AG142" s="11">
        <v>45684</v>
      </c>
      <c r="AH142" s="26"/>
      <c r="AI142" s="26"/>
      <c r="AJ142" s="26"/>
      <c r="AK142" s="26"/>
      <c r="AL142" s="26">
        <f>WEEKNUM(AM142,21)</f>
        <v>4</v>
      </c>
      <c r="AM142" s="11">
        <v>45681</v>
      </c>
      <c r="AN142" s="26"/>
      <c r="AO142" s="26">
        <f>WEEKNUM(AP142,21)</f>
        <v>4</v>
      </c>
      <c r="AP142" s="11">
        <v>45682</v>
      </c>
    </row>
    <row r="143" spans="1:46" x14ac:dyDescent="0.3">
      <c r="A143" s="23" t="s">
        <v>35</v>
      </c>
      <c r="B143" s="8">
        <f t="shared" si="16"/>
        <v>6</v>
      </c>
      <c r="C143" s="28" t="s">
        <v>189</v>
      </c>
      <c r="D143" s="28" t="s">
        <v>75</v>
      </c>
      <c r="E143" s="23">
        <v>650</v>
      </c>
      <c r="F143" s="23">
        <v>650</v>
      </c>
      <c r="G143" s="65">
        <v>45693</v>
      </c>
      <c r="H143" s="66">
        <v>45696</v>
      </c>
      <c r="I143" s="23" t="s">
        <v>12</v>
      </c>
      <c r="J143" s="100">
        <f>(154+178*2)+0</f>
        <v>510</v>
      </c>
      <c r="K143" s="26"/>
      <c r="L143" s="26"/>
      <c r="M143" s="26"/>
      <c r="N143" s="26">
        <f t="shared" si="19"/>
        <v>5</v>
      </c>
      <c r="O143" s="11">
        <v>45690</v>
      </c>
      <c r="P143" s="26"/>
      <c r="Q143" s="26"/>
      <c r="R143" s="26"/>
      <c r="S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11"/>
      <c r="AT143" s="26"/>
    </row>
    <row r="144" spans="1:46" x14ac:dyDescent="0.3">
      <c r="A144" s="44" t="s">
        <v>82</v>
      </c>
      <c r="B144" s="86">
        <f t="shared" si="16"/>
        <v>6</v>
      </c>
      <c r="C144" s="23" t="s">
        <v>76</v>
      </c>
      <c r="D144" s="23" t="s">
        <v>83</v>
      </c>
      <c r="E144" s="23"/>
      <c r="F144" s="23">
        <v>700</v>
      </c>
      <c r="G144" s="66">
        <v>45694</v>
      </c>
      <c r="H144" s="66">
        <v>45697</v>
      </c>
      <c r="I144" s="23" t="s">
        <v>84</v>
      </c>
      <c r="J144" s="26">
        <v>447</v>
      </c>
      <c r="K144" s="26"/>
      <c r="L144" s="26"/>
      <c r="M144" s="26"/>
      <c r="N144" s="26"/>
      <c r="O144" s="11"/>
      <c r="P144" s="26">
        <v>235</v>
      </c>
      <c r="Q144" s="26">
        <f t="shared" si="17"/>
        <v>5</v>
      </c>
      <c r="R144" s="11">
        <v>45686</v>
      </c>
      <c r="S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>
        <f>WEEKNUM(AS144,21)</f>
        <v>7</v>
      </c>
      <c r="AS144" s="11">
        <v>45698</v>
      </c>
      <c r="AT144" s="26"/>
    </row>
    <row r="145" spans="1:46" ht="14.5" x14ac:dyDescent="0.35">
      <c r="A145" s="44" t="s">
        <v>27</v>
      </c>
      <c r="B145" s="23">
        <f t="shared" si="16"/>
        <v>6</v>
      </c>
      <c r="C145" s="28" t="s">
        <v>28</v>
      </c>
      <c r="D145" s="24" t="s">
        <v>29</v>
      </c>
      <c r="E145" s="44"/>
      <c r="F145" s="44">
        <v>900</v>
      </c>
      <c r="G145" s="16">
        <v>45694</v>
      </c>
      <c r="H145" s="66">
        <v>45696</v>
      </c>
      <c r="I145" s="44" t="s">
        <v>12</v>
      </c>
      <c r="N145">
        <f t="shared" si="19"/>
        <v>5</v>
      </c>
      <c r="O145" s="11">
        <v>45689</v>
      </c>
    </row>
    <row r="146" spans="1:46" x14ac:dyDescent="0.3">
      <c r="A146" s="23" t="s">
        <v>66</v>
      </c>
      <c r="B146" s="23">
        <f t="shared" si="16"/>
        <v>6</v>
      </c>
      <c r="C146" s="23" t="s">
        <v>190</v>
      </c>
      <c r="D146" s="23" t="s">
        <v>67</v>
      </c>
      <c r="E146" s="23"/>
      <c r="F146" s="23">
        <v>450</v>
      </c>
      <c r="G146" s="16">
        <v>45695</v>
      </c>
      <c r="H146" s="25">
        <v>45698</v>
      </c>
      <c r="I146" s="23" t="s">
        <v>17</v>
      </c>
      <c r="J146">
        <v>437</v>
      </c>
      <c r="AB146">
        <v>437</v>
      </c>
      <c r="AC146">
        <f>WEEKNUM(AD145,21)</f>
        <v>52</v>
      </c>
      <c r="AD146" s="11">
        <v>45689</v>
      </c>
      <c r="AS146" s="11"/>
    </row>
    <row r="147" spans="1:46" x14ac:dyDescent="0.3">
      <c r="A147" s="23" t="s">
        <v>102</v>
      </c>
      <c r="B147" s="23">
        <f t="shared" si="16"/>
        <v>6</v>
      </c>
      <c r="C147" s="28" t="s">
        <v>42</v>
      </c>
      <c r="D147" s="23" t="s">
        <v>177</v>
      </c>
      <c r="E147" s="23">
        <v>710</v>
      </c>
      <c r="F147" s="23">
        <v>710</v>
      </c>
      <c r="G147" s="66">
        <v>45695</v>
      </c>
      <c r="H147" s="66">
        <v>45330</v>
      </c>
      <c r="I147" s="23" t="s">
        <v>12</v>
      </c>
      <c r="J147" s="26">
        <f>144+181*2</f>
        <v>506</v>
      </c>
      <c r="K147" s="26"/>
      <c r="L147" s="26"/>
      <c r="M147" s="26"/>
      <c r="N147" s="26"/>
      <c r="O147" s="11"/>
    </row>
    <row r="148" spans="1:46" x14ac:dyDescent="0.3">
      <c r="A148" s="108" t="s">
        <v>44</v>
      </c>
      <c r="B148" s="109">
        <f t="shared" si="16"/>
        <v>6</v>
      </c>
      <c r="C148" s="23" t="s">
        <v>45</v>
      </c>
      <c r="D148" s="101" t="s">
        <v>46</v>
      </c>
      <c r="E148" s="44">
        <v>320</v>
      </c>
      <c r="F148" s="44">
        <v>320</v>
      </c>
      <c r="G148" s="16">
        <v>45695</v>
      </c>
      <c r="H148" s="25">
        <v>45699</v>
      </c>
      <c r="I148" s="23" t="s">
        <v>14</v>
      </c>
      <c r="J148">
        <v>242</v>
      </c>
      <c r="AC148">
        <f>WEEKNUM(AD148,21)</f>
        <v>5</v>
      </c>
      <c r="AD148" s="11">
        <v>45688</v>
      </c>
    </row>
    <row r="149" spans="1:46" x14ac:dyDescent="0.3">
      <c r="A149" s="47" t="s">
        <v>30</v>
      </c>
      <c r="B149" s="109">
        <f t="shared" si="16"/>
        <v>6</v>
      </c>
      <c r="C149" s="23" t="s">
        <v>24</v>
      </c>
      <c r="D149" s="23" t="s">
        <v>31</v>
      </c>
      <c r="E149" s="23"/>
      <c r="F149" s="23">
        <v>1200</v>
      </c>
      <c r="G149" s="16">
        <v>45695</v>
      </c>
      <c r="H149" s="66">
        <v>45697</v>
      </c>
      <c r="I149" s="23" t="s">
        <v>191</v>
      </c>
      <c r="J149" s="21"/>
      <c r="K149" s="21"/>
      <c r="L149" s="21"/>
      <c r="M149" s="21"/>
      <c r="N149" s="21"/>
      <c r="O149" s="22"/>
      <c r="P149" s="21"/>
      <c r="Q149">
        <f t="shared" si="17"/>
        <v>5</v>
      </c>
      <c r="R149" s="22">
        <v>45684</v>
      </c>
      <c r="S149" s="21"/>
      <c r="V149" s="21">
        <v>678</v>
      </c>
      <c r="W149" s="26">
        <f>WEEKNUM(X149,21)</f>
        <v>6</v>
      </c>
      <c r="X149" s="22">
        <v>45691</v>
      </c>
      <c r="Y149" s="21">
        <v>184</v>
      </c>
      <c r="Z149">
        <f t="shared" si="18"/>
        <v>5</v>
      </c>
      <c r="AA149" s="22">
        <v>45689</v>
      </c>
    </row>
    <row r="150" spans="1:46" x14ac:dyDescent="0.3">
      <c r="A150" s="47" t="s">
        <v>30</v>
      </c>
      <c r="B150" s="109">
        <f>WEEKNUM(G209,21)</f>
        <v>9</v>
      </c>
      <c r="C150" s="23" t="s">
        <v>57</v>
      </c>
      <c r="D150" s="23" t="s">
        <v>133</v>
      </c>
      <c r="E150" s="23"/>
      <c r="F150" s="23">
        <v>1000</v>
      </c>
      <c r="G150" s="65">
        <v>45695</v>
      </c>
      <c r="H150" s="66" t="s">
        <v>192</v>
      </c>
      <c r="I150" s="23" t="s">
        <v>99</v>
      </c>
      <c r="J150" s="26">
        <v>952</v>
      </c>
      <c r="K150" s="26"/>
      <c r="L150" s="26"/>
      <c r="M150" s="26"/>
      <c r="N150" s="26"/>
      <c r="O150" s="11"/>
      <c r="P150" s="26">
        <v>450</v>
      </c>
      <c r="Q150">
        <f>WEEKNUM(R209,21)</f>
        <v>52</v>
      </c>
      <c r="R150" s="11">
        <v>45689</v>
      </c>
      <c r="S150" s="26"/>
      <c r="T150" s="26"/>
      <c r="U150" s="26"/>
      <c r="V150" s="26"/>
      <c r="W150" s="26"/>
      <c r="X150" s="11"/>
      <c r="Y150" s="26">
        <v>238</v>
      </c>
      <c r="Z150">
        <f>WEEKNUM(AA209,21)</f>
        <v>52</v>
      </c>
      <c r="AA150" s="11">
        <v>45686</v>
      </c>
      <c r="AB150" s="26"/>
      <c r="AC150" s="26"/>
      <c r="AD150" s="11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</row>
    <row r="151" spans="1:46" x14ac:dyDescent="0.3">
      <c r="A151" s="47" t="s">
        <v>82</v>
      </c>
      <c r="B151" s="109">
        <f t="shared" ref="B151:B175" si="22">WEEKNUM(G151,21)</f>
        <v>6</v>
      </c>
      <c r="C151" s="23" t="s">
        <v>76</v>
      </c>
      <c r="D151" s="23" t="s">
        <v>111</v>
      </c>
      <c r="E151" s="23"/>
      <c r="F151" s="23">
        <v>1000</v>
      </c>
      <c r="G151" s="16">
        <v>45696</v>
      </c>
      <c r="H151" s="25">
        <v>45700</v>
      </c>
      <c r="I151" s="44" t="s">
        <v>174</v>
      </c>
      <c r="J151">
        <v>395</v>
      </c>
      <c r="N151">
        <f t="shared" si="19"/>
        <v>5</v>
      </c>
      <c r="O151" s="11">
        <v>45690</v>
      </c>
      <c r="R151" s="11"/>
      <c r="Y151">
        <v>103</v>
      </c>
      <c r="Z151">
        <f t="shared" ref="Z151:Z214" si="23">WEEKNUM(AA151,21)</f>
        <v>5</v>
      </c>
      <c r="AA151" s="11">
        <v>45690</v>
      </c>
    </row>
    <row r="152" spans="1:46" x14ac:dyDescent="0.3">
      <c r="A152" s="108" t="s">
        <v>30</v>
      </c>
      <c r="B152" s="95">
        <f t="shared" si="22"/>
        <v>6</v>
      </c>
      <c r="C152" s="23" t="s">
        <v>24</v>
      </c>
      <c r="D152" s="23" t="s">
        <v>150</v>
      </c>
      <c r="E152" s="23">
        <v>1218</v>
      </c>
      <c r="F152" s="23">
        <v>1218</v>
      </c>
      <c r="G152" s="16">
        <v>45696</v>
      </c>
      <c r="H152" s="23" t="s">
        <v>185</v>
      </c>
      <c r="I152" s="23" t="s">
        <v>143</v>
      </c>
      <c r="N152">
        <f t="shared" si="19"/>
        <v>5</v>
      </c>
      <c r="O152" s="11">
        <v>45689</v>
      </c>
      <c r="Q152">
        <f>WEEKNUM(R152,21)</f>
        <v>5</v>
      </c>
      <c r="R152" s="11">
        <v>45685</v>
      </c>
      <c r="Z152">
        <f t="shared" si="23"/>
        <v>4</v>
      </c>
      <c r="AA152" s="11">
        <v>45680</v>
      </c>
    </row>
    <row r="153" spans="1:46" ht="14.5" x14ac:dyDescent="0.35">
      <c r="A153" s="93" t="s">
        <v>27</v>
      </c>
      <c r="B153" s="109">
        <f t="shared" si="22"/>
        <v>6</v>
      </c>
      <c r="C153" s="28" t="s">
        <v>42</v>
      </c>
      <c r="D153" s="24" t="s">
        <v>139</v>
      </c>
      <c r="E153" s="44">
        <v>415</v>
      </c>
      <c r="F153" s="44">
        <v>415</v>
      </c>
      <c r="G153" s="106">
        <v>45696</v>
      </c>
      <c r="H153" s="66">
        <v>45700</v>
      </c>
      <c r="I153" s="44" t="s">
        <v>12</v>
      </c>
      <c r="J153" s="26"/>
      <c r="K153" s="26"/>
      <c r="L153" s="26"/>
      <c r="M153" s="26"/>
      <c r="N153" s="26">
        <f t="shared" si="19"/>
        <v>6</v>
      </c>
      <c r="O153" s="11">
        <v>45694</v>
      </c>
      <c r="P153" s="26"/>
      <c r="Q153" s="26"/>
      <c r="R153" s="26"/>
      <c r="S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</row>
    <row r="154" spans="1:46" ht="14.5" x14ac:dyDescent="0.35">
      <c r="A154" s="55" t="s">
        <v>69</v>
      </c>
      <c r="B154" s="109">
        <f t="shared" si="22"/>
        <v>6</v>
      </c>
      <c r="C154" s="23" t="s">
        <v>57</v>
      </c>
      <c r="D154" s="23" t="s">
        <v>70</v>
      </c>
      <c r="E154" s="23"/>
      <c r="F154" s="23">
        <v>1000</v>
      </c>
      <c r="G154" s="66">
        <v>45696</v>
      </c>
      <c r="H154" s="66" t="s">
        <v>193</v>
      </c>
      <c r="I154" s="23" t="s">
        <v>71</v>
      </c>
      <c r="J154" s="26">
        <v>760</v>
      </c>
      <c r="K154" s="26"/>
      <c r="L154" s="26"/>
      <c r="M154" s="26"/>
      <c r="N154" s="26"/>
      <c r="O154" s="26"/>
      <c r="P154" s="26"/>
      <c r="Q154" s="26"/>
      <c r="R154" s="26"/>
      <c r="S154" s="26"/>
      <c r="V154" s="26"/>
      <c r="W154" s="26"/>
      <c r="X154" s="26"/>
      <c r="Y154" s="26"/>
      <c r="Z154" s="26"/>
      <c r="AA154" s="26"/>
      <c r="AB154" s="26">
        <v>300</v>
      </c>
      <c r="AC154" s="26">
        <f t="shared" ref="AC154:AC214" si="24">WEEKNUM(AD154,21)</f>
        <v>6</v>
      </c>
      <c r="AD154" s="11">
        <v>45693</v>
      </c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</row>
    <row r="155" spans="1:46" x14ac:dyDescent="0.3">
      <c r="A155" s="23" t="s">
        <v>35</v>
      </c>
      <c r="B155" s="23">
        <f t="shared" si="22"/>
        <v>6</v>
      </c>
      <c r="C155" s="23" t="s">
        <v>194</v>
      </c>
      <c r="D155" s="23" t="s">
        <v>64</v>
      </c>
      <c r="E155" s="23"/>
      <c r="F155" s="23">
        <v>1200</v>
      </c>
      <c r="G155" s="25">
        <v>45697</v>
      </c>
      <c r="H155" s="25">
        <v>45701</v>
      </c>
      <c r="I155" s="7" t="s">
        <v>65</v>
      </c>
      <c r="N155">
        <f t="shared" si="19"/>
        <v>4</v>
      </c>
      <c r="O155" s="11">
        <v>45682</v>
      </c>
      <c r="Y155">
        <v>829</v>
      </c>
      <c r="Z155">
        <f t="shared" si="23"/>
        <v>5</v>
      </c>
      <c r="AA155" s="11">
        <v>45689</v>
      </c>
      <c r="AB155">
        <v>480</v>
      </c>
      <c r="AC155" s="26">
        <f t="shared" si="24"/>
        <v>5</v>
      </c>
      <c r="AD155" s="11">
        <v>45686</v>
      </c>
    </row>
    <row r="156" spans="1:46" x14ac:dyDescent="0.3">
      <c r="A156" s="57" t="s">
        <v>69</v>
      </c>
      <c r="B156" s="8">
        <f t="shared" si="22"/>
        <v>6</v>
      </c>
      <c r="C156" s="57" t="s">
        <v>57</v>
      </c>
      <c r="D156" s="110" t="s">
        <v>140</v>
      </c>
      <c r="E156" s="57"/>
      <c r="F156" s="57">
        <v>700</v>
      </c>
      <c r="G156" s="111">
        <v>45697</v>
      </c>
      <c r="H156" s="84">
        <v>45699</v>
      </c>
      <c r="I156" s="23" t="s">
        <v>71</v>
      </c>
      <c r="J156" s="26">
        <v>697</v>
      </c>
      <c r="K156" s="26"/>
      <c r="L156" s="26"/>
      <c r="M156" s="26"/>
      <c r="N156" s="26"/>
      <c r="O156" s="26"/>
      <c r="P156" s="26"/>
      <c r="Q156" s="26"/>
      <c r="R156" s="26"/>
      <c r="S156" s="26"/>
      <c r="V156" s="26"/>
      <c r="W156" s="26"/>
      <c r="X156" s="26"/>
      <c r="Y156" s="26"/>
      <c r="Z156" s="26"/>
      <c r="AA156" s="26"/>
      <c r="AB156" s="26">
        <v>413</v>
      </c>
      <c r="AC156" s="26">
        <f t="shared" si="24"/>
        <v>5</v>
      </c>
      <c r="AD156" s="11">
        <v>45688</v>
      </c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</row>
    <row r="157" spans="1:46" x14ac:dyDescent="0.3">
      <c r="A157" s="108" t="s">
        <v>44</v>
      </c>
      <c r="B157" s="95">
        <f t="shared" si="22"/>
        <v>6</v>
      </c>
      <c r="C157" s="23" t="s">
        <v>45</v>
      </c>
      <c r="D157" s="23" t="s">
        <v>149</v>
      </c>
      <c r="E157" s="23"/>
      <c r="F157" s="23">
        <v>500</v>
      </c>
      <c r="G157" s="16">
        <v>45697</v>
      </c>
      <c r="H157" s="25" t="s">
        <v>195</v>
      </c>
      <c r="I157" s="23" t="s">
        <v>17</v>
      </c>
      <c r="J157">
        <v>712</v>
      </c>
      <c r="AB157">
        <v>775</v>
      </c>
      <c r="AC157" s="26">
        <f t="shared" si="24"/>
        <v>6</v>
      </c>
      <c r="AD157" s="11">
        <v>45692</v>
      </c>
    </row>
    <row r="158" spans="1:46" x14ac:dyDescent="0.3">
      <c r="A158" s="108" t="s">
        <v>144</v>
      </c>
      <c r="B158" s="23">
        <f t="shared" si="22"/>
        <v>6</v>
      </c>
      <c r="C158" s="28" t="s">
        <v>76</v>
      </c>
      <c r="D158" s="23" t="s">
        <v>146</v>
      </c>
      <c r="E158" s="23"/>
      <c r="F158" s="23">
        <v>1000</v>
      </c>
      <c r="G158" s="66">
        <v>45697</v>
      </c>
      <c r="H158" s="66" t="s">
        <v>196</v>
      </c>
      <c r="I158" s="44" t="s">
        <v>197</v>
      </c>
      <c r="J158">
        <v>1003</v>
      </c>
      <c r="M158" s="32">
        <f>8+0</f>
        <v>8</v>
      </c>
      <c r="N158">
        <f t="shared" si="19"/>
        <v>4</v>
      </c>
      <c r="O158" s="11">
        <v>45681</v>
      </c>
      <c r="R158" s="11"/>
      <c r="V158">
        <v>56</v>
      </c>
      <c r="W158">
        <f>WEEKNUM(X158,21)</f>
        <v>6</v>
      </c>
      <c r="X158" s="11">
        <v>45693</v>
      </c>
      <c r="Z158">
        <f t="shared" si="23"/>
        <v>5</v>
      </c>
      <c r="AA158" s="11">
        <v>45690</v>
      </c>
      <c r="AB158">
        <v>766</v>
      </c>
      <c r="AC158" s="26">
        <f t="shared" si="24"/>
        <v>5</v>
      </c>
      <c r="AD158" s="11">
        <v>45687</v>
      </c>
    </row>
    <row r="159" spans="1:46" x14ac:dyDescent="0.3">
      <c r="A159" s="23" t="s">
        <v>44</v>
      </c>
      <c r="B159" s="23">
        <f t="shared" si="22"/>
        <v>7</v>
      </c>
      <c r="C159" s="23" t="s">
        <v>45</v>
      </c>
      <c r="D159" s="112" t="s">
        <v>198</v>
      </c>
      <c r="E159" s="23"/>
      <c r="F159" s="23"/>
      <c r="G159" s="65">
        <v>45698</v>
      </c>
      <c r="H159" s="66" t="s">
        <v>195</v>
      </c>
      <c r="I159" s="23" t="s">
        <v>199</v>
      </c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V159" s="26"/>
      <c r="W159" s="26"/>
      <c r="X159" s="26"/>
      <c r="Y159" s="26"/>
      <c r="Z159" s="26"/>
      <c r="AA159" s="26"/>
      <c r="AB159" s="26"/>
      <c r="AR159" s="26">
        <f>WEEKNUM(AS159,21)</f>
        <v>5</v>
      </c>
      <c r="AS159" s="11">
        <v>45686</v>
      </c>
    </row>
    <row r="160" spans="1:46" x14ac:dyDescent="0.3">
      <c r="A160" s="47" t="s">
        <v>96</v>
      </c>
      <c r="B160" s="8">
        <f t="shared" si="22"/>
        <v>7</v>
      </c>
      <c r="C160" s="48" t="s">
        <v>97</v>
      </c>
      <c r="D160" s="48" t="s">
        <v>156</v>
      </c>
      <c r="E160" s="48"/>
      <c r="F160" s="48">
        <v>500</v>
      </c>
      <c r="G160" s="88">
        <v>45698</v>
      </c>
      <c r="H160" s="63">
        <v>45699</v>
      </c>
      <c r="I160" s="23" t="s">
        <v>50</v>
      </c>
      <c r="R160" s="11"/>
      <c r="AB160">
        <v>60</v>
      </c>
      <c r="AC160">
        <f t="shared" si="24"/>
        <v>6</v>
      </c>
      <c r="AD160" s="11">
        <v>45692</v>
      </c>
    </row>
    <row r="161" spans="1:90" ht="14.5" x14ac:dyDescent="0.35">
      <c r="A161" s="60" t="s">
        <v>41</v>
      </c>
      <c r="B161" s="8">
        <f t="shared" si="22"/>
        <v>7</v>
      </c>
      <c r="C161" s="48" t="s">
        <v>42</v>
      </c>
      <c r="D161" s="61" t="s">
        <v>43</v>
      </c>
      <c r="E161" s="48"/>
      <c r="F161" s="48">
        <v>350</v>
      </c>
      <c r="G161" s="49">
        <v>45698</v>
      </c>
      <c r="H161" s="63">
        <v>45700</v>
      </c>
      <c r="I161" s="23" t="s">
        <v>14</v>
      </c>
      <c r="O161" s="11"/>
      <c r="AC161">
        <f t="shared" si="24"/>
        <v>4</v>
      </c>
      <c r="AD161" s="11">
        <v>45682</v>
      </c>
    </row>
    <row r="162" spans="1:90" x14ac:dyDescent="0.3">
      <c r="A162" s="23" t="s">
        <v>96</v>
      </c>
      <c r="B162" s="23">
        <f t="shared" si="22"/>
        <v>7</v>
      </c>
      <c r="C162" s="28" t="s">
        <v>97</v>
      </c>
      <c r="D162" s="28" t="s">
        <v>98</v>
      </c>
      <c r="E162" s="23">
        <v>435</v>
      </c>
      <c r="F162" s="23">
        <v>435</v>
      </c>
      <c r="G162" s="113">
        <v>45698</v>
      </c>
      <c r="H162" s="66"/>
      <c r="I162" s="23" t="s">
        <v>99</v>
      </c>
      <c r="J162" s="26"/>
      <c r="K162" s="26"/>
      <c r="L162" s="26"/>
      <c r="M162" s="26"/>
      <c r="N162" s="26"/>
      <c r="O162" s="26"/>
      <c r="P162" s="26"/>
      <c r="Q162" s="26">
        <f>WEEKNUM(R162,21)</f>
        <v>5</v>
      </c>
      <c r="R162" s="11">
        <v>45689</v>
      </c>
      <c r="S162" s="26"/>
      <c r="V162" s="26"/>
      <c r="W162" s="26"/>
      <c r="X162" s="26"/>
      <c r="Y162" s="26"/>
      <c r="Z162" s="26">
        <f t="shared" si="23"/>
        <v>6</v>
      </c>
      <c r="AA162" s="11">
        <v>45693</v>
      </c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</row>
    <row r="163" spans="1:90" ht="14.5" x14ac:dyDescent="0.35">
      <c r="A163" s="102" t="s">
        <v>35</v>
      </c>
      <c r="B163" s="95">
        <f t="shared" si="22"/>
        <v>7</v>
      </c>
      <c r="C163" s="23" t="s">
        <v>200</v>
      </c>
      <c r="D163" s="23" t="s">
        <v>113</v>
      </c>
      <c r="E163" s="23"/>
      <c r="F163" s="23">
        <v>1200</v>
      </c>
      <c r="G163" s="65">
        <v>45699</v>
      </c>
      <c r="H163" s="66">
        <v>45700</v>
      </c>
      <c r="I163" s="7" t="s">
        <v>12</v>
      </c>
      <c r="J163" s="26"/>
      <c r="K163" s="26"/>
      <c r="L163" s="26"/>
      <c r="M163" s="26"/>
      <c r="N163" s="26">
        <f t="shared" si="19"/>
        <v>6</v>
      </c>
      <c r="O163" s="11">
        <v>45691</v>
      </c>
      <c r="P163" s="26"/>
      <c r="Q163" s="26"/>
      <c r="R163" s="26"/>
      <c r="S163" s="26"/>
      <c r="V163" s="26"/>
      <c r="W163" s="26"/>
      <c r="X163" s="26"/>
      <c r="Y163" s="26"/>
      <c r="Z163" s="26"/>
      <c r="AA163" s="11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</row>
    <row r="164" spans="1:90" x14ac:dyDescent="0.3">
      <c r="A164" s="108" t="s">
        <v>23</v>
      </c>
      <c r="B164" s="95">
        <f t="shared" si="22"/>
        <v>7</v>
      </c>
      <c r="C164" s="23" t="s">
        <v>24</v>
      </c>
      <c r="D164" s="28" t="s">
        <v>164</v>
      </c>
      <c r="E164" s="23"/>
      <c r="F164" s="23">
        <v>900</v>
      </c>
      <c r="G164" s="66">
        <v>45699</v>
      </c>
      <c r="H164" s="66" t="s">
        <v>196</v>
      </c>
      <c r="I164" s="23" t="s">
        <v>86</v>
      </c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>
        <f t="shared" si="21"/>
        <v>5</v>
      </c>
      <c r="AG164" s="11">
        <v>45687</v>
      </c>
      <c r="AH164" s="26"/>
      <c r="AI164" s="26"/>
      <c r="AJ164" s="26"/>
      <c r="AK164" s="26"/>
      <c r="AL164" s="26"/>
      <c r="AM164" s="26"/>
      <c r="AN164" s="26"/>
      <c r="AO164" s="26">
        <f>WEEKNUM(AP164,21)</f>
        <v>6</v>
      </c>
      <c r="AP164" s="11">
        <v>45691</v>
      </c>
      <c r="AQ164" s="26"/>
      <c r="AR164" s="26">
        <f>WEEKNUM(AS164,21)</f>
        <v>5</v>
      </c>
      <c r="AS164" s="11">
        <v>45689</v>
      </c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</row>
    <row r="165" spans="1:90" x14ac:dyDescent="0.3">
      <c r="A165" s="108" t="s">
        <v>23</v>
      </c>
      <c r="B165" s="95">
        <f t="shared" si="22"/>
        <v>7</v>
      </c>
      <c r="C165" s="23" t="s">
        <v>24</v>
      </c>
      <c r="D165" s="23" t="s">
        <v>87</v>
      </c>
      <c r="E165" s="23">
        <v>1295</v>
      </c>
      <c r="F165" s="23">
        <v>1295</v>
      </c>
      <c r="G165" s="66">
        <v>45700</v>
      </c>
      <c r="H165" s="66" t="s">
        <v>201</v>
      </c>
      <c r="I165" s="23" t="s">
        <v>88</v>
      </c>
      <c r="J165" s="26"/>
      <c r="K165" s="26"/>
      <c r="L165" s="26"/>
      <c r="M165" s="26"/>
      <c r="N165" s="26"/>
      <c r="O165" s="26"/>
      <c r="P165" s="26"/>
      <c r="Q165" s="26"/>
      <c r="R165" s="11"/>
      <c r="S165" s="26"/>
      <c r="V165" s="26"/>
      <c r="W165" s="26"/>
      <c r="X165" s="26"/>
      <c r="Y165" s="26">
        <v>613</v>
      </c>
      <c r="Z165" s="26">
        <f t="shared" si="23"/>
        <v>6</v>
      </c>
      <c r="AA165" s="11">
        <v>45692</v>
      </c>
      <c r="AB165" s="26">
        <v>425</v>
      </c>
      <c r="AC165" s="26">
        <f t="shared" si="24"/>
        <v>6</v>
      </c>
      <c r="AD165" s="11">
        <v>45694</v>
      </c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11"/>
    </row>
    <row r="166" spans="1:90" x14ac:dyDescent="0.3">
      <c r="A166" s="93" t="s">
        <v>91</v>
      </c>
      <c r="B166" s="109">
        <f t="shared" si="22"/>
        <v>7</v>
      </c>
      <c r="C166" s="44" t="s">
        <v>76</v>
      </c>
      <c r="D166" s="23" t="s">
        <v>92</v>
      </c>
      <c r="E166" s="44">
        <v>612</v>
      </c>
      <c r="F166" s="44">
        <v>612</v>
      </c>
      <c r="G166" s="42">
        <v>45700</v>
      </c>
      <c r="H166" s="25">
        <v>45701</v>
      </c>
      <c r="I166" s="23"/>
      <c r="J166">
        <v>203</v>
      </c>
      <c r="Q166" s="21"/>
      <c r="R166" s="22"/>
      <c r="V166" s="21"/>
      <c r="W166" s="21"/>
      <c r="X166" s="22"/>
      <c r="Z166" s="21"/>
      <c r="AA166" s="22"/>
    </row>
    <row r="167" spans="1:90" x14ac:dyDescent="0.3">
      <c r="A167" s="114" t="s">
        <v>30</v>
      </c>
      <c r="B167" s="95">
        <f t="shared" si="22"/>
        <v>7</v>
      </c>
      <c r="C167" s="7" t="s">
        <v>57</v>
      </c>
      <c r="D167" s="7" t="s">
        <v>202</v>
      </c>
      <c r="E167" s="7"/>
      <c r="F167" s="7">
        <v>1200</v>
      </c>
      <c r="G167" s="96">
        <v>45700</v>
      </c>
      <c r="H167" s="25" t="s">
        <v>193</v>
      </c>
      <c r="I167" s="7" t="s">
        <v>203</v>
      </c>
      <c r="J167">
        <v>763</v>
      </c>
      <c r="N167">
        <f t="shared" si="19"/>
        <v>6</v>
      </c>
      <c r="O167" s="22">
        <v>45697</v>
      </c>
      <c r="W167">
        <f>WEEKNUM(X167,21)</f>
        <v>6</v>
      </c>
      <c r="X167" s="22">
        <v>45693</v>
      </c>
      <c r="AC167" s="26">
        <f t="shared" si="24"/>
        <v>4</v>
      </c>
      <c r="AD167" s="11">
        <v>45678</v>
      </c>
    </row>
    <row r="168" spans="1:90" x14ac:dyDescent="0.3">
      <c r="A168" s="23" t="s">
        <v>35</v>
      </c>
      <c r="B168" s="23">
        <f t="shared" si="22"/>
        <v>7</v>
      </c>
      <c r="C168" s="28" t="s">
        <v>141</v>
      </c>
      <c r="D168" s="28" t="s">
        <v>75</v>
      </c>
      <c r="E168" s="23">
        <v>650</v>
      </c>
      <c r="F168" s="23">
        <v>650</v>
      </c>
      <c r="G168" s="115">
        <v>45700</v>
      </c>
      <c r="H168" s="66" t="s">
        <v>204</v>
      </c>
      <c r="I168" s="23" t="s">
        <v>12</v>
      </c>
      <c r="J168" s="26"/>
      <c r="K168" s="26"/>
      <c r="L168" s="26"/>
      <c r="M168" s="26"/>
      <c r="N168" s="26">
        <f t="shared" si="19"/>
        <v>6</v>
      </c>
      <c r="O168" s="11">
        <v>45696</v>
      </c>
      <c r="P168" s="26"/>
      <c r="Q168" s="26"/>
      <c r="R168" s="26"/>
      <c r="S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11"/>
      <c r="AT168" s="26"/>
    </row>
    <row r="169" spans="1:90" ht="14.5" x14ac:dyDescent="0.35">
      <c r="A169" s="30" t="s">
        <v>60</v>
      </c>
      <c r="B169" s="23">
        <f t="shared" si="22"/>
        <v>7</v>
      </c>
      <c r="C169" s="28" t="s">
        <v>76</v>
      </c>
      <c r="D169" s="28" t="s">
        <v>62</v>
      </c>
      <c r="E169" s="23"/>
      <c r="F169" s="23">
        <v>1000</v>
      </c>
      <c r="G169" s="115">
        <v>45701</v>
      </c>
      <c r="H169" s="66" t="s">
        <v>205</v>
      </c>
      <c r="I169" s="28" t="s">
        <v>206</v>
      </c>
      <c r="J169" s="26"/>
      <c r="K169" s="26"/>
      <c r="L169" s="26"/>
      <c r="M169" s="26"/>
      <c r="N169" s="26"/>
      <c r="O169" s="26"/>
      <c r="P169" s="26">
        <v>550</v>
      </c>
      <c r="Q169" s="26">
        <f t="shared" ref="Q169:Q224" si="25">WEEKNUM(R169,21)</f>
        <v>5</v>
      </c>
      <c r="R169" s="11">
        <v>45688</v>
      </c>
      <c r="S169" s="26"/>
      <c r="V169" s="26">
        <v>144</v>
      </c>
      <c r="W169" s="26">
        <f>WEEKNUM(X169,21)</f>
        <v>6</v>
      </c>
      <c r="X169" s="11">
        <v>45692</v>
      </c>
      <c r="Y169" s="26"/>
      <c r="Z169" s="26"/>
      <c r="AA169" s="26"/>
      <c r="AB169" s="26">
        <v>68</v>
      </c>
      <c r="AC169" s="26">
        <f t="shared" si="24"/>
        <v>6</v>
      </c>
      <c r="AD169" s="11">
        <v>45694</v>
      </c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11"/>
    </row>
    <row r="170" spans="1:90" x14ac:dyDescent="0.3">
      <c r="A170" s="47" t="s">
        <v>69</v>
      </c>
      <c r="B170" s="95">
        <f t="shared" si="22"/>
        <v>7</v>
      </c>
      <c r="C170" s="23" t="s">
        <v>48</v>
      </c>
      <c r="D170" s="28" t="s">
        <v>72</v>
      </c>
      <c r="E170" s="23"/>
      <c r="F170" s="23">
        <v>800</v>
      </c>
      <c r="G170" s="71">
        <v>45701</v>
      </c>
      <c r="H170" s="65">
        <v>45702</v>
      </c>
      <c r="I170" s="23" t="s">
        <v>73</v>
      </c>
      <c r="J170" s="26"/>
      <c r="K170" s="26"/>
      <c r="L170" s="26"/>
      <c r="M170" s="26"/>
      <c r="N170" s="26"/>
      <c r="O170" s="26"/>
      <c r="P170" s="26"/>
      <c r="Q170" s="26">
        <f t="shared" si="25"/>
        <v>5</v>
      </c>
      <c r="R170" s="11">
        <v>45690</v>
      </c>
      <c r="S170" s="26"/>
      <c r="V170" s="26"/>
      <c r="W170" s="26"/>
      <c r="X170" s="26"/>
      <c r="Y170" s="26">
        <v>441</v>
      </c>
      <c r="Z170" s="26">
        <f t="shared" si="23"/>
        <v>6</v>
      </c>
      <c r="AA170" s="11">
        <v>45695</v>
      </c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</row>
    <row r="171" spans="1:90" ht="14.5" x14ac:dyDescent="0.35">
      <c r="A171" s="60" t="s">
        <v>107</v>
      </c>
      <c r="B171" s="116">
        <f t="shared" si="22"/>
        <v>7</v>
      </c>
      <c r="C171" s="28" t="s">
        <v>180</v>
      </c>
      <c r="D171" s="28" t="s">
        <v>109</v>
      </c>
      <c r="E171" s="23"/>
      <c r="F171" s="23">
        <v>700</v>
      </c>
      <c r="G171" s="65">
        <v>45701</v>
      </c>
      <c r="H171" s="65" t="s">
        <v>207</v>
      </c>
      <c r="I171" s="23" t="s">
        <v>208</v>
      </c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>
        <f t="shared" ref="T171:T221" si="26">WEEKNUM(U171,21)</f>
        <v>6</v>
      </c>
      <c r="U171" s="11">
        <v>45693</v>
      </c>
      <c r="V171" s="26"/>
      <c r="W171" s="26"/>
      <c r="X171" s="26"/>
      <c r="Y171" s="26">
        <f>75+140+48</f>
        <v>263</v>
      </c>
      <c r="Z171" s="26">
        <f t="shared" si="23"/>
        <v>6</v>
      </c>
      <c r="AA171" s="11">
        <v>45692</v>
      </c>
      <c r="AB171" s="26"/>
      <c r="AC171" s="26"/>
      <c r="AD171" s="11"/>
    </row>
    <row r="172" spans="1:90" ht="14.5" x14ac:dyDescent="0.35">
      <c r="A172" s="23" t="s">
        <v>32</v>
      </c>
      <c r="B172" s="23">
        <f t="shared" si="22"/>
        <v>7</v>
      </c>
      <c r="C172" s="23" t="s">
        <v>28</v>
      </c>
      <c r="D172" s="24" t="s">
        <v>39</v>
      </c>
      <c r="E172" s="23"/>
      <c r="F172" s="23">
        <v>650</v>
      </c>
      <c r="G172" s="42">
        <v>45701</v>
      </c>
      <c r="H172" s="65" t="s">
        <v>185</v>
      </c>
      <c r="I172" s="23" t="s">
        <v>71</v>
      </c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>
        <f t="shared" si="26"/>
        <v>6</v>
      </c>
      <c r="U172" s="11">
        <v>45691</v>
      </c>
      <c r="V172" s="26"/>
      <c r="W172" s="26"/>
      <c r="X172" s="26"/>
      <c r="Y172" s="26"/>
      <c r="Z172" s="26"/>
      <c r="AA172" s="26"/>
      <c r="AB172" s="26">
        <v>150</v>
      </c>
      <c r="AC172" s="26">
        <f t="shared" si="24"/>
        <v>6</v>
      </c>
      <c r="AD172" s="11">
        <v>45696</v>
      </c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</row>
    <row r="173" spans="1:90" x14ac:dyDescent="0.3">
      <c r="A173" s="108" t="s">
        <v>30</v>
      </c>
      <c r="B173" s="95">
        <f t="shared" si="22"/>
        <v>7</v>
      </c>
      <c r="C173" s="47" t="s">
        <v>57</v>
      </c>
      <c r="D173" s="53" t="s">
        <v>142</v>
      </c>
      <c r="E173" s="28"/>
      <c r="F173" s="28">
        <v>1100</v>
      </c>
      <c r="G173" s="16">
        <v>45701</v>
      </c>
      <c r="H173" s="16" t="s">
        <v>193</v>
      </c>
      <c r="I173" s="28" t="s">
        <v>143</v>
      </c>
      <c r="J173" s="21">
        <v>713</v>
      </c>
      <c r="K173" s="21"/>
      <c r="L173" s="21"/>
      <c r="M173" s="21"/>
      <c r="N173">
        <f t="shared" si="19"/>
        <v>6</v>
      </c>
      <c r="O173" s="22">
        <v>45694</v>
      </c>
      <c r="P173" s="21"/>
      <c r="Q173">
        <f t="shared" si="25"/>
        <v>5</v>
      </c>
      <c r="R173" s="22">
        <v>45688</v>
      </c>
      <c r="S173" s="21"/>
      <c r="V173" s="21"/>
      <c r="Y173" s="21"/>
      <c r="Z173">
        <f t="shared" si="23"/>
        <v>6</v>
      </c>
      <c r="AA173" s="22">
        <v>45692</v>
      </c>
      <c r="AC173" s="21"/>
      <c r="AD173" s="21"/>
    </row>
    <row r="174" spans="1:90" ht="14.5" x14ac:dyDescent="0.35">
      <c r="A174" s="102" t="s">
        <v>51</v>
      </c>
      <c r="B174" s="95">
        <f t="shared" si="22"/>
        <v>7</v>
      </c>
      <c r="C174" s="28" t="s">
        <v>209</v>
      </c>
      <c r="D174" s="23" t="s">
        <v>53</v>
      </c>
      <c r="E174" s="23"/>
      <c r="F174" s="23">
        <v>600</v>
      </c>
      <c r="G174" s="65">
        <v>45701</v>
      </c>
      <c r="H174" s="66" t="s">
        <v>205</v>
      </c>
      <c r="I174" s="23" t="s">
        <v>210</v>
      </c>
      <c r="J174" s="26"/>
      <c r="K174" s="26"/>
      <c r="L174" s="26"/>
      <c r="M174" s="26"/>
      <c r="N174" s="26">
        <f t="shared" si="19"/>
        <v>6</v>
      </c>
      <c r="O174" s="11">
        <v>45697</v>
      </c>
      <c r="P174" s="26"/>
      <c r="Q174" s="26"/>
      <c r="R174" s="26"/>
      <c r="S174" s="26"/>
      <c r="V174" s="26"/>
      <c r="W174" s="26"/>
      <c r="X174" s="26"/>
      <c r="Y174" s="26"/>
      <c r="Z174" s="26"/>
      <c r="AA174" s="26"/>
      <c r="AB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>
        <f>WEEKNUM(AS174,21)</f>
        <v>6</v>
      </c>
      <c r="AS174" s="11">
        <v>45691</v>
      </c>
      <c r="AT174" s="26"/>
    </row>
    <row r="175" spans="1:90" ht="14.5" x14ac:dyDescent="0.35">
      <c r="A175" s="44" t="s">
        <v>27</v>
      </c>
      <c r="B175" s="117">
        <f t="shared" si="22"/>
        <v>7</v>
      </c>
      <c r="C175" s="28" t="s">
        <v>28</v>
      </c>
      <c r="D175" s="24" t="s">
        <v>29</v>
      </c>
      <c r="E175" s="44"/>
      <c r="F175" s="44">
        <v>900</v>
      </c>
      <c r="G175" s="66">
        <v>45701</v>
      </c>
      <c r="H175" s="66" t="s">
        <v>196</v>
      </c>
      <c r="I175" s="44" t="s">
        <v>12</v>
      </c>
      <c r="J175" s="26"/>
      <c r="K175" s="26"/>
      <c r="L175" s="26"/>
      <c r="M175" s="26"/>
      <c r="N175" s="26">
        <f t="shared" si="19"/>
        <v>7</v>
      </c>
      <c r="O175" s="11">
        <v>45700</v>
      </c>
      <c r="P175" s="26"/>
      <c r="Q175" s="26"/>
      <c r="R175" s="26"/>
      <c r="S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</row>
    <row r="176" spans="1:90" x14ac:dyDescent="0.3">
      <c r="A176" s="23" t="s">
        <v>35</v>
      </c>
      <c r="B176" s="23">
        <f>WEEKNUM(G224,21)</f>
        <v>9</v>
      </c>
      <c r="C176" s="23" t="s">
        <v>28</v>
      </c>
      <c r="D176" s="112" t="s">
        <v>211</v>
      </c>
      <c r="E176" s="23"/>
      <c r="F176" s="23"/>
      <c r="G176" s="65">
        <v>45702</v>
      </c>
      <c r="H176" s="66" t="s">
        <v>212</v>
      </c>
      <c r="I176" s="7" t="s">
        <v>12</v>
      </c>
      <c r="J176" s="26"/>
      <c r="K176" s="26"/>
      <c r="L176" s="26"/>
      <c r="M176" s="26"/>
      <c r="N176" s="26">
        <f>WEEKNUM(O224,21)</f>
        <v>52</v>
      </c>
      <c r="O176" s="11">
        <v>45696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11"/>
      <c r="AT176" s="26"/>
    </row>
    <row r="177" spans="1:46" x14ac:dyDescent="0.3">
      <c r="A177" s="23" t="s">
        <v>35</v>
      </c>
      <c r="B177" s="23">
        <f t="shared" ref="B177:B189" si="27">WEEKNUM(G177,21)</f>
        <v>7</v>
      </c>
      <c r="C177" s="28" t="s">
        <v>42</v>
      </c>
      <c r="D177" s="28" t="s">
        <v>132</v>
      </c>
      <c r="E177" s="28"/>
      <c r="F177" s="28">
        <v>700</v>
      </c>
      <c r="G177" s="65">
        <v>45703</v>
      </c>
      <c r="H177" s="65"/>
      <c r="I177" s="23" t="s">
        <v>12</v>
      </c>
      <c r="J177" s="26"/>
      <c r="K177" s="26"/>
      <c r="L177" s="26"/>
      <c r="M177" s="26"/>
      <c r="N177" s="26">
        <f>WEEKNUM(O177,21)</f>
        <v>7</v>
      </c>
      <c r="O177" s="11">
        <v>45699</v>
      </c>
      <c r="P177" s="26"/>
      <c r="Q177" s="26"/>
      <c r="R177" s="26"/>
      <c r="S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</row>
    <row r="178" spans="1:46" x14ac:dyDescent="0.3">
      <c r="A178" s="23" t="s">
        <v>44</v>
      </c>
      <c r="B178" s="23">
        <f t="shared" si="27"/>
        <v>7</v>
      </c>
      <c r="C178" s="23" t="s">
        <v>45</v>
      </c>
      <c r="D178" s="23" t="s">
        <v>126</v>
      </c>
      <c r="E178" s="23"/>
      <c r="F178" s="23">
        <v>1000</v>
      </c>
      <c r="G178" s="66">
        <v>45703</v>
      </c>
      <c r="H178" s="23"/>
      <c r="I178" s="23" t="s">
        <v>16</v>
      </c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V178" s="26"/>
      <c r="W178" s="26"/>
      <c r="X178" s="26"/>
      <c r="Y178" s="26"/>
      <c r="Z178" s="26">
        <f t="shared" si="23"/>
        <v>7</v>
      </c>
      <c r="AA178" s="11">
        <v>45698</v>
      </c>
      <c r="AB178" s="26"/>
      <c r="AC178" s="26"/>
      <c r="AD178" s="11"/>
    </row>
    <row r="179" spans="1:46" ht="14.5" x14ac:dyDescent="0.35">
      <c r="A179" s="24" t="s">
        <v>93</v>
      </c>
      <c r="B179" s="23">
        <f t="shared" si="27"/>
        <v>7</v>
      </c>
      <c r="C179" s="23" t="s">
        <v>151</v>
      </c>
      <c r="D179" s="24" t="s">
        <v>152</v>
      </c>
      <c r="E179" s="23"/>
      <c r="F179" s="23">
        <v>600</v>
      </c>
      <c r="G179" s="65">
        <v>45704</v>
      </c>
      <c r="H179" s="66"/>
      <c r="I179" s="23" t="s">
        <v>153</v>
      </c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V179" s="26"/>
      <c r="W179" s="26"/>
      <c r="X179" s="26"/>
      <c r="Y179" s="26"/>
      <c r="Z179" s="26"/>
      <c r="AA179" s="26"/>
      <c r="AB179" s="26"/>
      <c r="AC179" s="26">
        <f t="shared" si="24"/>
        <v>2</v>
      </c>
      <c r="AD179" s="11">
        <v>45669</v>
      </c>
      <c r="AE179" s="26"/>
      <c r="AF179" s="26">
        <f t="shared" si="21"/>
        <v>2</v>
      </c>
      <c r="AG179" s="11">
        <v>45667</v>
      </c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</row>
    <row r="180" spans="1:46" ht="14.5" x14ac:dyDescent="0.35">
      <c r="A180" s="108" t="s">
        <v>23</v>
      </c>
      <c r="B180" s="95">
        <f t="shared" si="27"/>
        <v>8</v>
      </c>
      <c r="C180" s="23" t="s">
        <v>24</v>
      </c>
      <c r="D180" s="33" t="s">
        <v>78</v>
      </c>
      <c r="E180" s="23"/>
      <c r="F180" s="23">
        <v>1000</v>
      </c>
      <c r="G180" s="65">
        <v>45705</v>
      </c>
      <c r="H180" s="66"/>
      <c r="I180" s="23" t="s">
        <v>213</v>
      </c>
      <c r="J180" s="26"/>
      <c r="K180" s="26"/>
      <c r="L180" s="26"/>
      <c r="M180" s="26"/>
      <c r="N180" s="26">
        <f>WEEKNUM(O180,21)</f>
        <v>6</v>
      </c>
      <c r="O180" s="11">
        <v>45695</v>
      </c>
      <c r="P180" s="26">
        <v>95</v>
      </c>
      <c r="Q180" s="26">
        <f t="shared" si="25"/>
        <v>6</v>
      </c>
      <c r="R180" s="11">
        <v>45692</v>
      </c>
      <c r="S180" s="26"/>
      <c r="V180" s="26"/>
      <c r="W180" s="26"/>
      <c r="X180" s="26"/>
      <c r="Y180" s="26"/>
      <c r="Z180" s="26">
        <f t="shared" si="23"/>
        <v>7</v>
      </c>
      <c r="AA180" s="11">
        <v>45698</v>
      </c>
      <c r="AC180" s="26">
        <f t="shared" si="24"/>
        <v>7</v>
      </c>
      <c r="AD180" s="11">
        <v>45700</v>
      </c>
    </row>
    <row r="181" spans="1:46" x14ac:dyDescent="0.3">
      <c r="A181" s="38" t="s">
        <v>82</v>
      </c>
      <c r="B181" s="118">
        <f t="shared" si="27"/>
        <v>8</v>
      </c>
      <c r="C181" s="44" t="s">
        <v>76</v>
      </c>
      <c r="D181" s="23" t="s">
        <v>184</v>
      </c>
      <c r="E181" s="44">
        <v>1480</v>
      </c>
      <c r="F181" s="44">
        <v>1480</v>
      </c>
      <c r="G181" s="42">
        <v>45705</v>
      </c>
      <c r="H181" s="119"/>
      <c r="I181" s="12" t="s">
        <v>59</v>
      </c>
      <c r="O181" s="11"/>
      <c r="W181">
        <f>WEEKNUM(X181,21)</f>
        <v>7</v>
      </c>
      <c r="X181" s="11">
        <v>45699</v>
      </c>
      <c r="AC181" s="26">
        <f t="shared" si="24"/>
        <v>7</v>
      </c>
      <c r="AD181" s="11">
        <v>45702</v>
      </c>
    </row>
    <row r="182" spans="1:46" x14ac:dyDescent="0.3">
      <c r="A182" s="23" t="s">
        <v>82</v>
      </c>
      <c r="B182" s="118">
        <f t="shared" si="27"/>
        <v>8</v>
      </c>
      <c r="C182" s="23" t="s">
        <v>76</v>
      </c>
      <c r="D182" s="23" t="s">
        <v>111</v>
      </c>
      <c r="E182" s="23"/>
      <c r="F182" s="23">
        <v>1000</v>
      </c>
      <c r="G182" s="65">
        <v>45706</v>
      </c>
      <c r="H182" s="120"/>
      <c r="I182" s="44" t="s">
        <v>174</v>
      </c>
      <c r="J182" s="26"/>
      <c r="K182" s="26"/>
      <c r="L182" s="26"/>
      <c r="M182" s="26"/>
      <c r="N182" s="26">
        <f>WEEKNUM(O182,21)</f>
        <v>7</v>
      </c>
      <c r="O182" s="11">
        <v>45700</v>
      </c>
      <c r="P182" s="26"/>
      <c r="Q182" s="26"/>
      <c r="R182" s="11"/>
      <c r="S182" s="26"/>
      <c r="V182" s="26"/>
      <c r="W182" s="26"/>
      <c r="X182" s="26"/>
      <c r="Y182" s="26"/>
      <c r="Z182" s="26">
        <f t="shared" si="23"/>
        <v>7</v>
      </c>
      <c r="AA182" s="11">
        <v>45698</v>
      </c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</row>
    <row r="183" spans="1:46" x14ac:dyDescent="0.3">
      <c r="A183" s="108" t="s">
        <v>66</v>
      </c>
      <c r="B183" s="95">
        <f t="shared" si="27"/>
        <v>8</v>
      </c>
      <c r="C183" s="23" t="s">
        <v>57</v>
      </c>
      <c r="D183" s="23" t="s">
        <v>67</v>
      </c>
      <c r="E183" s="23"/>
      <c r="F183" s="23">
        <v>450</v>
      </c>
      <c r="G183" s="65">
        <v>45706</v>
      </c>
      <c r="H183" s="66"/>
      <c r="I183" s="7" t="s">
        <v>161</v>
      </c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>
        <f>WEEKNUM(AS183,21)</f>
        <v>7</v>
      </c>
      <c r="AS183" s="11">
        <v>45700</v>
      </c>
      <c r="AT183" s="26"/>
    </row>
    <row r="184" spans="1:46" x14ac:dyDescent="0.3">
      <c r="A184" s="23" t="s">
        <v>44</v>
      </c>
      <c r="B184" s="117">
        <f t="shared" si="27"/>
        <v>8</v>
      </c>
      <c r="C184" s="23" t="s">
        <v>45</v>
      </c>
      <c r="D184" s="23" t="s">
        <v>149</v>
      </c>
      <c r="E184" s="23"/>
      <c r="F184" s="23">
        <v>500</v>
      </c>
      <c r="G184" s="65">
        <v>45706</v>
      </c>
      <c r="H184" s="99"/>
      <c r="I184" s="18" t="s">
        <v>71</v>
      </c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V184" s="26"/>
      <c r="W184" s="26"/>
      <c r="X184" s="26"/>
      <c r="Y184" s="26"/>
      <c r="Z184" s="26"/>
      <c r="AA184" s="26"/>
      <c r="AB184" s="26"/>
      <c r="AC184" s="26">
        <f t="shared" si="24"/>
        <v>7</v>
      </c>
      <c r="AD184" s="11">
        <v>45699</v>
      </c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</row>
    <row r="185" spans="1:46" x14ac:dyDescent="0.3">
      <c r="A185" s="108" t="s">
        <v>35</v>
      </c>
      <c r="B185" s="95">
        <f t="shared" si="27"/>
        <v>8</v>
      </c>
      <c r="C185" s="28" t="s">
        <v>74</v>
      </c>
      <c r="D185" s="28" t="s">
        <v>75</v>
      </c>
      <c r="E185" s="23">
        <v>650</v>
      </c>
      <c r="F185" s="23">
        <v>650</v>
      </c>
      <c r="G185" s="65">
        <v>45706</v>
      </c>
      <c r="H185" s="66"/>
      <c r="I185" s="23" t="s">
        <v>12</v>
      </c>
      <c r="J185" s="26"/>
      <c r="K185" s="26"/>
      <c r="L185" s="26"/>
      <c r="M185" s="26"/>
      <c r="N185" s="26">
        <f t="shared" ref="N185:N189" si="28">WEEKNUM(O185,21)</f>
        <v>7</v>
      </c>
      <c r="O185" s="11">
        <v>45703</v>
      </c>
      <c r="P185" s="26"/>
      <c r="Q185" s="26"/>
      <c r="R185" s="26"/>
      <c r="S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11"/>
      <c r="AT185" s="26"/>
    </row>
    <row r="186" spans="1:46" x14ac:dyDescent="0.3">
      <c r="A186" s="47" t="s">
        <v>23</v>
      </c>
      <c r="B186" s="109">
        <f t="shared" si="27"/>
        <v>8</v>
      </c>
      <c r="C186" s="23" t="s">
        <v>48</v>
      </c>
      <c r="D186" s="23" t="s">
        <v>127</v>
      </c>
      <c r="E186" s="23"/>
      <c r="F186" s="23">
        <v>700</v>
      </c>
      <c r="G186" s="65">
        <v>45706</v>
      </c>
      <c r="H186" s="65"/>
      <c r="I186" s="23" t="s">
        <v>214</v>
      </c>
      <c r="J186" s="26"/>
      <c r="K186" s="26"/>
      <c r="L186" s="26"/>
      <c r="M186" s="26"/>
      <c r="N186" s="26">
        <f t="shared" si="28"/>
        <v>7</v>
      </c>
      <c r="O186" s="11">
        <v>45703</v>
      </c>
      <c r="P186" s="26"/>
      <c r="Q186" s="26">
        <f t="shared" si="25"/>
        <v>6</v>
      </c>
      <c r="R186" s="11">
        <v>45697</v>
      </c>
      <c r="S186" s="26"/>
      <c r="V186" s="26"/>
      <c r="W186" s="26"/>
      <c r="X186" s="26"/>
      <c r="Y186" s="26"/>
      <c r="Z186" s="26"/>
      <c r="AA186" s="26"/>
      <c r="AB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</row>
    <row r="187" spans="1:46" x14ac:dyDescent="0.3">
      <c r="A187" s="47" t="s">
        <v>44</v>
      </c>
      <c r="B187" s="109">
        <f t="shared" si="27"/>
        <v>8</v>
      </c>
      <c r="C187" s="23" t="s">
        <v>45</v>
      </c>
      <c r="D187" s="23" t="s">
        <v>118</v>
      </c>
      <c r="E187" s="23"/>
      <c r="F187" s="23">
        <v>500</v>
      </c>
      <c r="G187" s="65">
        <v>45707</v>
      </c>
      <c r="H187" s="66"/>
      <c r="I187" s="23" t="s">
        <v>119</v>
      </c>
      <c r="J187" s="26"/>
      <c r="K187" s="26"/>
      <c r="L187" s="26"/>
      <c r="M187" s="26"/>
      <c r="N187" s="26"/>
      <c r="O187" s="26"/>
      <c r="P187" s="26"/>
      <c r="Q187" s="26">
        <f t="shared" si="25"/>
        <v>6</v>
      </c>
      <c r="R187" s="11">
        <v>45694</v>
      </c>
      <c r="S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R187">
        <f>WEEKNUM(AS187,21)</f>
        <v>6</v>
      </c>
      <c r="AS187" s="11">
        <v>45695</v>
      </c>
      <c r="AT187" s="26"/>
    </row>
    <row r="188" spans="1:46" ht="14.5" x14ac:dyDescent="0.35">
      <c r="A188" s="55" t="s">
        <v>47</v>
      </c>
      <c r="B188" s="109">
        <f t="shared" si="27"/>
        <v>8</v>
      </c>
      <c r="C188" s="23" t="s">
        <v>48</v>
      </c>
      <c r="D188" s="28" t="s">
        <v>49</v>
      </c>
      <c r="E188" s="23">
        <v>398</v>
      </c>
      <c r="F188" s="23">
        <v>398</v>
      </c>
      <c r="G188" s="65">
        <v>45707</v>
      </c>
      <c r="H188" s="65"/>
      <c r="I188" s="23" t="s">
        <v>50</v>
      </c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>
        <f t="shared" si="26"/>
        <v>7</v>
      </c>
      <c r="U188" s="11">
        <v>45699</v>
      </c>
      <c r="V188" s="26"/>
      <c r="W188" s="26"/>
      <c r="X188" s="26"/>
      <c r="Y188" s="26"/>
      <c r="Z188" s="26"/>
      <c r="AA188" s="26"/>
      <c r="AB188" s="26"/>
      <c r="AC188" s="26">
        <f t="shared" si="24"/>
        <v>7</v>
      </c>
      <c r="AD188" s="11">
        <v>45702</v>
      </c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</row>
    <row r="189" spans="1:46" ht="14.5" x14ac:dyDescent="0.35">
      <c r="A189" s="93" t="s">
        <v>27</v>
      </c>
      <c r="B189" s="109">
        <f t="shared" si="27"/>
        <v>8</v>
      </c>
      <c r="C189" s="28" t="s">
        <v>215</v>
      </c>
      <c r="D189" s="24" t="s">
        <v>139</v>
      </c>
      <c r="E189" s="44">
        <v>415</v>
      </c>
      <c r="F189" s="44">
        <v>415</v>
      </c>
      <c r="G189" s="106">
        <v>45707</v>
      </c>
      <c r="H189" s="66"/>
      <c r="I189" s="44" t="s">
        <v>12</v>
      </c>
      <c r="J189" s="26"/>
      <c r="K189" s="26"/>
      <c r="L189" s="26"/>
      <c r="M189" s="26"/>
      <c r="N189" s="26">
        <f t="shared" si="28"/>
        <v>8</v>
      </c>
      <c r="O189" s="11">
        <v>45705</v>
      </c>
      <c r="P189" s="26"/>
      <c r="Q189" s="26"/>
      <c r="R189" s="26"/>
      <c r="S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</row>
    <row r="190" spans="1:46" x14ac:dyDescent="0.3">
      <c r="A190" s="47" t="s">
        <v>35</v>
      </c>
      <c r="B190" s="109">
        <f>WEEKNUM(G224,21)</f>
        <v>9</v>
      </c>
      <c r="C190" s="23" t="s">
        <v>28</v>
      </c>
      <c r="D190" s="112" t="s">
        <v>211</v>
      </c>
      <c r="E190" s="23"/>
      <c r="F190" s="23"/>
      <c r="G190" s="65">
        <v>45707</v>
      </c>
      <c r="H190" s="66"/>
      <c r="I190" s="23" t="s">
        <v>12</v>
      </c>
      <c r="J190" s="26"/>
      <c r="K190" s="26"/>
      <c r="L190" s="26"/>
      <c r="M190" s="26"/>
      <c r="N190" s="26">
        <f>WEEKNUM(O224,21)</f>
        <v>52</v>
      </c>
      <c r="O190" s="11">
        <v>45704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11"/>
      <c r="AT190" s="26"/>
    </row>
    <row r="191" spans="1:46" x14ac:dyDescent="0.3">
      <c r="A191" s="121" t="s">
        <v>82</v>
      </c>
      <c r="B191" s="95">
        <f t="shared" ref="B191:B226" si="29">WEEKNUM(G191,21)</f>
        <v>8</v>
      </c>
      <c r="C191" s="23" t="s">
        <v>76</v>
      </c>
      <c r="D191" s="23" t="s">
        <v>83</v>
      </c>
      <c r="E191" s="23"/>
      <c r="F191" s="23">
        <v>700</v>
      </c>
      <c r="G191" s="66">
        <v>45708</v>
      </c>
      <c r="H191" s="66"/>
      <c r="I191" s="23" t="s">
        <v>84</v>
      </c>
      <c r="J191" s="26"/>
      <c r="K191" s="26"/>
      <c r="L191" s="26"/>
      <c r="M191" s="26"/>
      <c r="N191" s="26"/>
      <c r="O191" s="11"/>
      <c r="P191" s="26"/>
      <c r="Q191" s="26">
        <f t="shared" si="25"/>
        <v>7</v>
      </c>
      <c r="R191" s="11">
        <v>45700</v>
      </c>
      <c r="S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>
        <f>WEEKNUM(AS191,21)</f>
        <v>9</v>
      </c>
      <c r="AS191" s="11">
        <v>45712</v>
      </c>
      <c r="AT191" s="26"/>
    </row>
    <row r="192" spans="1:46" ht="14.5" x14ac:dyDescent="0.35">
      <c r="A192" s="121" t="s">
        <v>27</v>
      </c>
      <c r="B192" s="109">
        <f t="shared" si="29"/>
        <v>8</v>
      </c>
      <c r="C192" s="28" t="s">
        <v>28</v>
      </c>
      <c r="D192" s="24" t="s">
        <v>29</v>
      </c>
      <c r="E192" s="44"/>
      <c r="F192" s="44">
        <v>900</v>
      </c>
      <c r="G192" s="66">
        <v>45708</v>
      </c>
      <c r="H192" s="66"/>
      <c r="I192" s="38" t="s">
        <v>12</v>
      </c>
      <c r="J192" s="26"/>
      <c r="K192" s="26"/>
      <c r="L192" s="26"/>
      <c r="M192" s="26"/>
      <c r="N192" s="26">
        <f>WEEKNUM(O192,21)</f>
        <v>8</v>
      </c>
      <c r="O192" s="11">
        <v>45706</v>
      </c>
      <c r="P192" s="26"/>
      <c r="Q192" s="26"/>
      <c r="R192" s="26"/>
      <c r="S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</row>
    <row r="193" spans="1:46" x14ac:dyDescent="0.3">
      <c r="A193" s="67" t="s">
        <v>69</v>
      </c>
      <c r="B193" s="95">
        <f t="shared" si="29"/>
        <v>8</v>
      </c>
      <c r="C193" s="23" t="s">
        <v>57</v>
      </c>
      <c r="D193" s="28" t="s">
        <v>140</v>
      </c>
      <c r="E193" s="23"/>
      <c r="F193" s="23">
        <v>700</v>
      </c>
      <c r="G193" s="66">
        <v>45708</v>
      </c>
      <c r="H193" s="99"/>
      <c r="I193" s="18" t="s">
        <v>71</v>
      </c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V193" s="26"/>
      <c r="W193" s="26"/>
      <c r="X193" s="26"/>
      <c r="Y193" s="26"/>
      <c r="Z193" s="26"/>
      <c r="AA193" s="26"/>
      <c r="AB193" s="26"/>
      <c r="AC193" s="26">
        <f t="shared" si="24"/>
        <v>7</v>
      </c>
      <c r="AD193" s="11">
        <v>45700</v>
      </c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</row>
    <row r="194" spans="1:46" ht="14.5" x14ac:dyDescent="0.35">
      <c r="A194" s="60" t="s">
        <v>41</v>
      </c>
      <c r="B194" s="8">
        <f t="shared" si="29"/>
        <v>8</v>
      </c>
      <c r="C194" s="122" t="s">
        <v>42</v>
      </c>
      <c r="D194" s="28" t="s">
        <v>43</v>
      </c>
      <c r="E194" s="23"/>
      <c r="F194" s="23">
        <v>350</v>
      </c>
      <c r="G194" s="66">
        <v>45708</v>
      </c>
      <c r="H194" s="66"/>
      <c r="I194" s="23" t="s">
        <v>14</v>
      </c>
      <c r="J194" s="26"/>
      <c r="K194" s="26"/>
      <c r="L194" s="26"/>
      <c r="M194" s="26"/>
      <c r="N194" s="26"/>
      <c r="O194" s="11"/>
      <c r="P194" s="26"/>
      <c r="Q194" s="26"/>
      <c r="R194" s="26"/>
      <c r="S194" s="26"/>
      <c r="V194" s="26"/>
      <c r="W194" s="26"/>
      <c r="X194" s="26"/>
      <c r="Y194" s="26"/>
      <c r="Z194" s="26"/>
      <c r="AA194" s="26"/>
      <c r="AB194" s="26"/>
      <c r="AC194" s="26">
        <f t="shared" si="24"/>
        <v>7</v>
      </c>
      <c r="AD194" s="11">
        <v>45702</v>
      </c>
    </row>
    <row r="195" spans="1:46" x14ac:dyDescent="0.3">
      <c r="A195" s="47" t="s">
        <v>35</v>
      </c>
      <c r="B195" s="8">
        <f t="shared" si="29"/>
        <v>8</v>
      </c>
      <c r="C195" s="122" t="s">
        <v>28</v>
      </c>
      <c r="D195" s="23" t="s">
        <v>64</v>
      </c>
      <c r="E195" s="23"/>
      <c r="F195" s="23">
        <v>1200</v>
      </c>
      <c r="G195" s="66">
        <v>45709</v>
      </c>
      <c r="H195" s="66"/>
      <c r="I195" s="23" t="s">
        <v>65</v>
      </c>
      <c r="J195" s="26"/>
      <c r="K195" s="26"/>
      <c r="L195" s="26"/>
      <c r="M195" s="26"/>
      <c r="N195" s="26">
        <f t="shared" ref="N195:N225" si="30">WEEKNUM(O195,21)</f>
        <v>7</v>
      </c>
      <c r="O195" s="11">
        <v>45698</v>
      </c>
      <c r="P195" s="26"/>
      <c r="Q195" s="26"/>
      <c r="R195" s="26"/>
      <c r="S195" s="26"/>
      <c r="V195" s="26"/>
      <c r="W195" s="26"/>
      <c r="X195" s="26"/>
      <c r="Y195" s="26"/>
      <c r="Z195" s="26">
        <f t="shared" si="23"/>
        <v>3</v>
      </c>
      <c r="AA195" s="11">
        <v>45671</v>
      </c>
      <c r="AB195" s="26"/>
      <c r="AC195" s="26">
        <f t="shared" si="24"/>
        <v>3</v>
      </c>
      <c r="AD195" s="11">
        <v>45670</v>
      </c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</row>
    <row r="196" spans="1:46" x14ac:dyDescent="0.3">
      <c r="A196" s="47" t="s">
        <v>35</v>
      </c>
      <c r="B196" s="8">
        <f t="shared" si="29"/>
        <v>8</v>
      </c>
      <c r="C196" s="53" t="s">
        <v>42</v>
      </c>
      <c r="D196" s="28" t="s">
        <v>132</v>
      </c>
      <c r="E196" s="28"/>
      <c r="F196" s="28">
        <v>700</v>
      </c>
      <c r="G196" s="65">
        <v>45709</v>
      </c>
      <c r="H196" s="65"/>
      <c r="I196" s="23" t="s">
        <v>12</v>
      </c>
      <c r="J196" s="26"/>
      <c r="K196" s="26"/>
      <c r="L196" s="26"/>
      <c r="M196" s="26"/>
      <c r="N196" s="26">
        <f t="shared" si="30"/>
        <v>8</v>
      </c>
      <c r="O196" s="11">
        <v>45706</v>
      </c>
      <c r="P196" s="26"/>
      <c r="Q196" s="26"/>
      <c r="R196" s="26"/>
      <c r="S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</row>
    <row r="197" spans="1:46" x14ac:dyDescent="0.3">
      <c r="A197" s="108" t="s">
        <v>30</v>
      </c>
      <c r="B197" s="95">
        <f t="shared" si="29"/>
        <v>8</v>
      </c>
      <c r="C197" s="23" t="s">
        <v>57</v>
      </c>
      <c r="D197" s="28" t="s">
        <v>137</v>
      </c>
      <c r="E197" s="28"/>
      <c r="F197" s="28">
        <v>800</v>
      </c>
      <c r="G197" s="65">
        <v>45710</v>
      </c>
      <c r="H197" s="66"/>
      <c r="I197" s="23" t="s">
        <v>99</v>
      </c>
      <c r="J197" s="26"/>
      <c r="K197" s="26"/>
      <c r="L197" s="26"/>
      <c r="M197" s="26"/>
      <c r="N197" s="26"/>
      <c r="O197" s="11"/>
      <c r="P197" s="26"/>
      <c r="Q197" s="26">
        <f t="shared" si="25"/>
        <v>7</v>
      </c>
      <c r="R197" s="11">
        <v>45700</v>
      </c>
      <c r="S197" s="26"/>
      <c r="V197" s="26"/>
      <c r="W197" s="26"/>
      <c r="X197" s="26"/>
      <c r="Y197" s="26"/>
      <c r="Z197" s="26">
        <f t="shared" si="23"/>
        <v>7</v>
      </c>
      <c r="AA197" s="11">
        <v>45704</v>
      </c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T197" s="26"/>
    </row>
    <row r="198" spans="1:46" x14ac:dyDescent="0.3">
      <c r="A198" s="47" t="s">
        <v>96</v>
      </c>
      <c r="B198" s="109">
        <f t="shared" si="29"/>
        <v>8</v>
      </c>
      <c r="C198" s="23" t="s">
        <v>97</v>
      </c>
      <c r="D198" s="23" t="s">
        <v>156</v>
      </c>
      <c r="E198" s="23"/>
      <c r="F198" s="23">
        <v>500</v>
      </c>
      <c r="G198" s="65">
        <v>45710</v>
      </c>
      <c r="H198" s="66"/>
      <c r="I198" s="23" t="s">
        <v>50</v>
      </c>
      <c r="J198" s="26"/>
      <c r="K198" s="26"/>
      <c r="L198" s="26"/>
      <c r="M198" s="26"/>
      <c r="N198" s="26"/>
      <c r="O198" s="26"/>
      <c r="P198" s="26"/>
      <c r="Q198" s="26"/>
      <c r="R198" s="11"/>
      <c r="S198" s="26"/>
      <c r="V198" s="26"/>
      <c r="W198" s="26"/>
      <c r="X198" s="26"/>
      <c r="Y198" s="26"/>
      <c r="Z198" s="26"/>
      <c r="AA198" s="26"/>
      <c r="AB198" s="26"/>
      <c r="AC198" s="26">
        <f t="shared" si="24"/>
        <v>7</v>
      </c>
      <c r="AD198" s="11">
        <v>45704</v>
      </c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</row>
    <row r="199" spans="1:46" ht="14.5" x14ac:dyDescent="0.35">
      <c r="A199" s="108" t="s">
        <v>89</v>
      </c>
      <c r="B199" s="123">
        <f t="shared" si="29"/>
        <v>8</v>
      </c>
      <c r="C199" s="124" t="s">
        <v>76</v>
      </c>
      <c r="D199" s="24" t="s">
        <v>173</v>
      </c>
      <c r="E199" s="23"/>
      <c r="F199" s="23">
        <v>400</v>
      </c>
      <c r="G199" s="66">
        <v>45710</v>
      </c>
      <c r="H199" s="66"/>
      <c r="I199" s="23"/>
      <c r="J199" s="26"/>
    </row>
    <row r="200" spans="1:46" ht="14.5" x14ac:dyDescent="0.35">
      <c r="A200" s="44" t="s">
        <v>82</v>
      </c>
      <c r="B200" s="23">
        <f t="shared" si="29"/>
        <v>8</v>
      </c>
      <c r="C200" s="44" t="s">
        <v>76</v>
      </c>
      <c r="D200" s="24" t="s">
        <v>135</v>
      </c>
      <c r="E200" s="44"/>
      <c r="F200" s="23">
        <v>1934</v>
      </c>
      <c r="G200" s="107">
        <v>45710</v>
      </c>
      <c r="H200" s="107"/>
      <c r="I200" s="44" t="s">
        <v>216</v>
      </c>
      <c r="J200" s="26"/>
      <c r="K200" s="26"/>
      <c r="L200" s="26"/>
      <c r="M200" s="26"/>
      <c r="N200" s="26">
        <f t="shared" si="30"/>
        <v>8</v>
      </c>
      <c r="O200" s="11">
        <v>45709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11"/>
      <c r="AB200" s="26"/>
      <c r="AC200" s="26"/>
      <c r="AD200" s="26"/>
      <c r="AE200" s="26"/>
      <c r="AF200" s="26">
        <f t="shared" ref="AF200:AF207" si="31">WEEKNUM(AG200,21)</f>
        <v>8</v>
      </c>
      <c r="AG200" s="11">
        <v>45705</v>
      </c>
      <c r="AH200" s="26"/>
      <c r="AI200" s="26"/>
      <c r="AJ200" s="26"/>
      <c r="AK200" s="26"/>
      <c r="AL200" s="26">
        <f>WEEKNUM(AM200,21)</f>
        <v>7</v>
      </c>
      <c r="AM200" s="11">
        <v>45701</v>
      </c>
      <c r="AN200" s="26"/>
      <c r="AO200" s="26">
        <f>WEEKNUM(AP200,21)</f>
        <v>7</v>
      </c>
      <c r="AP200" s="11">
        <v>45703</v>
      </c>
      <c r="AQ200" s="26"/>
      <c r="AR200" s="26"/>
      <c r="AS200" s="26"/>
      <c r="AT200" s="26"/>
    </row>
    <row r="201" spans="1:46" ht="14.5" x14ac:dyDescent="0.35">
      <c r="A201" s="125" t="s">
        <v>93</v>
      </c>
      <c r="B201" s="95">
        <f t="shared" si="29"/>
        <v>8</v>
      </c>
      <c r="C201" s="23" t="s">
        <v>76</v>
      </c>
      <c r="D201" s="28" t="s">
        <v>94</v>
      </c>
      <c r="E201" s="23">
        <v>410</v>
      </c>
      <c r="F201" s="23">
        <v>410</v>
      </c>
      <c r="G201" s="65">
        <v>45711</v>
      </c>
      <c r="H201" s="66"/>
      <c r="I201" s="23" t="s">
        <v>17</v>
      </c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V201" s="26"/>
      <c r="W201" s="26"/>
      <c r="X201" s="26"/>
      <c r="Y201" s="26"/>
      <c r="Z201" s="26"/>
      <c r="AA201" s="26"/>
      <c r="AB201" s="26"/>
      <c r="AC201" s="26">
        <f t="shared" si="24"/>
        <v>8</v>
      </c>
      <c r="AD201" s="11">
        <v>45706</v>
      </c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</row>
    <row r="202" spans="1:46" ht="14.5" x14ac:dyDescent="0.35">
      <c r="A202" s="60" t="s">
        <v>107</v>
      </c>
      <c r="B202" s="109">
        <f t="shared" si="29"/>
        <v>8</v>
      </c>
      <c r="C202" s="23" t="s">
        <v>28</v>
      </c>
      <c r="D202" s="23" t="s">
        <v>134</v>
      </c>
      <c r="E202" s="23"/>
      <c r="F202" s="23">
        <v>700</v>
      </c>
      <c r="G202" s="66">
        <v>45711</v>
      </c>
      <c r="H202" s="7"/>
      <c r="I202" s="23" t="s">
        <v>110</v>
      </c>
      <c r="J202" s="26"/>
      <c r="K202" s="26"/>
      <c r="L202" s="26"/>
      <c r="M202" s="26"/>
      <c r="N202" s="26"/>
      <c r="O202" s="11"/>
      <c r="P202" s="26"/>
      <c r="Q202" s="26"/>
      <c r="R202" s="26"/>
      <c r="S202" s="26"/>
      <c r="T202">
        <f t="shared" si="26"/>
        <v>6</v>
      </c>
      <c r="U202" s="11">
        <v>45696</v>
      </c>
      <c r="V202" s="26"/>
      <c r="W202" s="26"/>
      <c r="X202" s="26"/>
      <c r="Y202" s="26"/>
      <c r="Z202" s="26">
        <f t="shared" si="23"/>
        <v>7</v>
      </c>
      <c r="AA202" s="11">
        <v>45704</v>
      </c>
      <c r="AB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</row>
    <row r="203" spans="1:46" x14ac:dyDescent="0.3">
      <c r="A203" s="108" t="s">
        <v>23</v>
      </c>
      <c r="B203" s="123">
        <f t="shared" si="29"/>
        <v>8</v>
      </c>
      <c r="C203" s="23" t="s">
        <v>24</v>
      </c>
      <c r="D203" s="23" t="s">
        <v>87</v>
      </c>
      <c r="E203" s="23">
        <v>1295</v>
      </c>
      <c r="F203" s="23">
        <v>1295</v>
      </c>
      <c r="G203" s="99">
        <v>45711</v>
      </c>
      <c r="H203" s="126"/>
      <c r="I203" s="7" t="s">
        <v>88</v>
      </c>
      <c r="J203" s="26"/>
      <c r="K203" s="26"/>
      <c r="L203" s="26"/>
      <c r="M203" s="26"/>
      <c r="N203" s="26"/>
      <c r="O203" s="26"/>
      <c r="P203" s="26"/>
      <c r="Q203" s="26"/>
      <c r="R203" s="11"/>
      <c r="S203" s="26"/>
      <c r="V203" s="26"/>
      <c r="W203" s="26"/>
      <c r="X203" s="26"/>
      <c r="Y203" s="26"/>
      <c r="Z203" s="26">
        <f t="shared" si="23"/>
        <v>7</v>
      </c>
      <c r="AA203" s="11">
        <v>45704</v>
      </c>
      <c r="AB203" s="26"/>
      <c r="AC203" s="26">
        <f t="shared" si="24"/>
        <v>8</v>
      </c>
      <c r="AD203" s="11">
        <v>45706</v>
      </c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11"/>
    </row>
    <row r="204" spans="1:46" ht="14.5" x14ac:dyDescent="0.35">
      <c r="A204" s="93" t="s">
        <v>82</v>
      </c>
      <c r="B204" s="8">
        <f t="shared" si="29"/>
        <v>9</v>
      </c>
      <c r="C204" s="94" t="s">
        <v>76</v>
      </c>
      <c r="D204" s="127" t="s">
        <v>120</v>
      </c>
      <c r="E204" s="94"/>
      <c r="F204" s="94">
        <v>2000</v>
      </c>
      <c r="G204" s="128">
        <v>45712</v>
      </c>
      <c r="H204" s="92"/>
      <c r="I204" s="44" t="s">
        <v>217</v>
      </c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V204" s="26"/>
      <c r="W204" s="26"/>
      <c r="X204" s="26"/>
      <c r="Y204" s="26"/>
      <c r="Z204" s="26">
        <f t="shared" si="23"/>
        <v>7</v>
      </c>
      <c r="AA204" s="11">
        <v>45698</v>
      </c>
      <c r="AB204" s="26"/>
      <c r="AC204" s="26"/>
      <c r="AD204" s="26"/>
      <c r="AE204" s="26"/>
      <c r="AF204">
        <f t="shared" si="31"/>
        <v>7</v>
      </c>
      <c r="AG204" s="11">
        <v>45338</v>
      </c>
      <c r="AH204" s="26"/>
      <c r="AI204" s="26"/>
      <c r="AJ204" s="26"/>
      <c r="AK204" s="26"/>
      <c r="AL204" s="26">
        <f>WEEKNUM(AM204,21)</f>
        <v>7</v>
      </c>
      <c r="AM204" s="11">
        <v>45701</v>
      </c>
      <c r="AN204" s="26"/>
      <c r="AO204" s="26">
        <f>WEEKNUM(AP204,21)</f>
        <v>7</v>
      </c>
      <c r="AP204" s="11">
        <v>45703</v>
      </c>
    </row>
    <row r="205" spans="1:46" x14ac:dyDescent="0.3">
      <c r="A205" s="108" t="s">
        <v>44</v>
      </c>
      <c r="B205" s="95">
        <f t="shared" si="29"/>
        <v>9</v>
      </c>
      <c r="C205" s="23" t="s">
        <v>45</v>
      </c>
      <c r="D205" s="23" t="s">
        <v>118</v>
      </c>
      <c r="E205" s="23"/>
      <c r="F205" s="23">
        <v>500</v>
      </c>
      <c r="G205" s="65">
        <v>45712</v>
      </c>
      <c r="H205" s="66"/>
      <c r="I205" s="23" t="s">
        <v>119</v>
      </c>
      <c r="J205" s="26"/>
      <c r="K205" s="26"/>
      <c r="L205" s="26"/>
      <c r="M205" s="26"/>
      <c r="N205" s="26"/>
      <c r="O205" s="26"/>
      <c r="P205" s="26"/>
      <c r="Q205" s="26">
        <f t="shared" si="25"/>
        <v>8</v>
      </c>
      <c r="R205" s="11">
        <v>45706</v>
      </c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>
        <f>WEEKNUM(AS205,21)</f>
        <v>8</v>
      </c>
      <c r="AS205" s="11">
        <v>45707</v>
      </c>
      <c r="AT205" s="26"/>
    </row>
    <row r="206" spans="1:46" x14ac:dyDescent="0.3">
      <c r="A206" s="108" t="s">
        <v>82</v>
      </c>
      <c r="B206" s="23">
        <f t="shared" si="29"/>
        <v>9</v>
      </c>
      <c r="C206" s="23" t="s">
        <v>76</v>
      </c>
      <c r="D206" s="23" t="s">
        <v>111</v>
      </c>
      <c r="E206" s="23"/>
      <c r="F206" s="23">
        <v>1000</v>
      </c>
      <c r="G206" s="65">
        <v>45712</v>
      </c>
      <c r="H206" s="66"/>
      <c r="I206" s="44" t="s">
        <v>174</v>
      </c>
      <c r="J206" s="26"/>
      <c r="K206" s="26"/>
      <c r="L206" s="26"/>
      <c r="M206" s="26"/>
      <c r="N206" s="26">
        <f t="shared" si="30"/>
        <v>8</v>
      </c>
      <c r="O206" s="11">
        <v>45710</v>
      </c>
      <c r="P206" s="26"/>
      <c r="Q206" s="26"/>
      <c r="R206" s="11"/>
      <c r="S206" s="26"/>
      <c r="T206" s="26"/>
      <c r="U206" s="26"/>
      <c r="V206" s="26"/>
      <c r="W206" s="26"/>
      <c r="X206" s="26"/>
      <c r="Y206" s="26"/>
      <c r="Z206" s="26">
        <f t="shared" si="23"/>
        <v>8</v>
      </c>
      <c r="AA206" s="11">
        <v>45708</v>
      </c>
      <c r="AB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</row>
    <row r="207" spans="1:46" x14ac:dyDescent="0.3">
      <c r="A207" s="23" t="s">
        <v>23</v>
      </c>
      <c r="B207" s="23">
        <f t="shared" si="29"/>
        <v>9</v>
      </c>
      <c r="C207" s="28" t="s">
        <v>48</v>
      </c>
      <c r="D207" s="23" t="s">
        <v>85</v>
      </c>
      <c r="E207" s="23">
        <v>700</v>
      </c>
      <c r="F207" s="23">
        <v>700</v>
      </c>
      <c r="G207" s="65">
        <v>45712</v>
      </c>
      <c r="H207" s="66"/>
      <c r="I207" s="23" t="s">
        <v>218</v>
      </c>
      <c r="J207" s="21"/>
      <c r="K207" s="26"/>
      <c r="L207" s="26"/>
      <c r="M207" s="26"/>
      <c r="N207" s="26">
        <f t="shared" si="30"/>
        <v>8</v>
      </c>
      <c r="O207" s="11">
        <v>45709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E207" s="26"/>
      <c r="AF207" s="26">
        <f t="shared" si="31"/>
        <v>7</v>
      </c>
      <c r="AG207" s="11">
        <v>45700</v>
      </c>
      <c r="AH207" s="26"/>
      <c r="AI207" s="26"/>
      <c r="AJ207" s="26"/>
      <c r="AK207" s="26"/>
      <c r="AL207" s="26"/>
      <c r="AM207" s="26"/>
      <c r="AN207" s="26"/>
      <c r="AO207" s="26">
        <f>WEEKNUM(AP207,21)</f>
        <v>7</v>
      </c>
      <c r="AP207" s="11">
        <v>45704</v>
      </c>
      <c r="AQ207" s="26"/>
      <c r="AR207" s="26">
        <f>WEEKNUM(AS207,21)</f>
        <v>7</v>
      </c>
      <c r="AS207" s="11">
        <v>45702</v>
      </c>
    </row>
    <row r="208" spans="1:46" ht="14.5" x14ac:dyDescent="0.35">
      <c r="A208" s="23" t="s">
        <v>32</v>
      </c>
      <c r="B208" s="23">
        <f t="shared" si="29"/>
        <v>9</v>
      </c>
      <c r="C208" s="23" t="s">
        <v>28</v>
      </c>
      <c r="D208" s="24" t="s">
        <v>33</v>
      </c>
      <c r="E208" s="23"/>
      <c r="F208" s="23">
        <v>700</v>
      </c>
      <c r="G208" s="65">
        <v>45713</v>
      </c>
      <c r="H208" s="66"/>
      <c r="I208" s="7" t="s">
        <v>34</v>
      </c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>
        <f t="shared" si="26"/>
        <v>8</v>
      </c>
      <c r="U208" s="11">
        <v>45707</v>
      </c>
      <c r="V208" s="26"/>
      <c r="W208" s="26"/>
      <c r="X208" s="26"/>
      <c r="Y208" s="26"/>
      <c r="Z208" s="26"/>
      <c r="AA208" s="26"/>
      <c r="AB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</row>
    <row r="209" spans="1:46" x14ac:dyDescent="0.3">
      <c r="A209" s="23" t="s">
        <v>30</v>
      </c>
      <c r="B209" s="117">
        <f t="shared" si="29"/>
        <v>9</v>
      </c>
      <c r="C209" s="23" t="s">
        <v>48</v>
      </c>
      <c r="D209" s="23" t="s">
        <v>58</v>
      </c>
      <c r="E209" s="28">
        <v>774</v>
      </c>
      <c r="F209" s="28">
        <v>774</v>
      </c>
      <c r="G209" s="65">
        <v>45713</v>
      </c>
      <c r="H209" s="120"/>
      <c r="I209" s="28" t="s">
        <v>59</v>
      </c>
      <c r="J209" s="26"/>
      <c r="K209" s="26"/>
      <c r="L209" s="26"/>
      <c r="M209" s="26"/>
      <c r="N209" s="26"/>
      <c r="O209" s="26"/>
      <c r="P209" s="26"/>
      <c r="S209" s="26"/>
      <c r="V209" s="26"/>
      <c r="W209" s="26">
        <f>WEEKNUM(X209,21)</f>
        <v>7</v>
      </c>
      <c r="X209" s="11">
        <v>45703</v>
      </c>
      <c r="Y209" s="26"/>
      <c r="AB209" s="26"/>
      <c r="AC209" s="26">
        <f t="shared" si="24"/>
        <v>8</v>
      </c>
      <c r="AD209" s="11">
        <v>45709</v>
      </c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</row>
    <row r="210" spans="1:46" ht="14.5" x14ac:dyDescent="0.35">
      <c r="A210" s="55" t="s">
        <v>60</v>
      </c>
      <c r="B210" s="8">
        <f t="shared" si="29"/>
        <v>9</v>
      </c>
      <c r="C210" s="61" t="s">
        <v>76</v>
      </c>
      <c r="D210" s="48" t="s">
        <v>129</v>
      </c>
      <c r="E210" s="48"/>
      <c r="F210" s="48">
        <v>500</v>
      </c>
      <c r="G210" s="89">
        <v>45713</v>
      </c>
      <c r="H210" s="129"/>
      <c r="I210" s="23" t="s">
        <v>63</v>
      </c>
      <c r="J210" s="26"/>
      <c r="K210" s="26"/>
      <c r="L210" s="26"/>
      <c r="M210" s="26"/>
      <c r="N210" s="26"/>
      <c r="O210" s="26"/>
      <c r="P210" s="26"/>
      <c r="S210" s="26"/>
      <c r="V210" s="26"/>
      <c r="W210" s="26"/>
      <c r="X210" s="11"/>
      <c r="Y210" s="26"/>
      <c r="Z210" s="26"/>
      <c r="AA210" s="26"/>
      <c r="AB210" s="26"/>
      <c r="AC210" s="26">
        <f t="shared" si="24"/>
        <v>8</v>
      </c>
      <c r="AD210" s="11">
        <v>45705</v>
      </c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>
        <f>WEEKNUM(AS210,21)</f>
        <v>5</v>
      </c>
      <c r="AS210" s="11">
        <v>45689</v>
      </c>
      <c r="AT210" s="26"/>
    </row>
    <row r="211" spans="1:46" ht="14.5" x14ac:dyDescent="0.35">
      <c r="A211" s="121" t="s">
        <v>27</v>
      </c>
      <c r="B211" s="95">
        <f t="shared" si="29"/>
        <v>9</v>
      </c>
      <c r="C211" s="28" t="s">
        <v>28</v>
      </c>
      <c r="D211" s="24" t="s">
        <v>29</v>
      </c>
      <c r="E211" s="44"/>
      <c r="F211" s="44">
        <v>900</v>
      </c>
      <c r="G211" s="66">
        <v>45714</v>
      </c>
      <c r="H211" s="66"/>
      <c r="I211" s="44" t="s">
        <v>12</v>
      </c>
      <c r="J211" s="26"/>
      <c r="K211" s="26"/>
      <c r="L211" s="26"/>
      <c r="M211" s="26"/>
      <c r="N211" s="26">
        <f t="shared" si="30"/>
        <v>9</v>
      </c>
      <c r="O211" s="11">
        <v>45712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</row>
    <row r="212" spans="1:46" ht="14.5" x14ac:dyDescent="0.35">
      <c r="A212" s="108" t="s">
        <v>32</v>
      </c>
      <c r="B212" s="109">
        <f t="shared" si="29"/>
        <v>9</v>
      </c>
      <c r="C212" s="23" t="s">
        <v>28</v>
      </c>
      <c r="D212" s="24" t="s">
        <v>39</v>
      </c>
      <c r="E212" s="23"/>
      <c r="F212" s="23">
        <v>650</v>
      </c>
      <c r="G212" s="65">
        <v>45714</v>
      </c>
      <c r="H212" s="130"/>
      <c r="I212" s="23" t="s">
        <v>71</v>
      </c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>
        <f t="shared" si="26"/>
        <v>8</v>
      </c>
      <c r="U212" s="11">
        <v>45705</v>
      </c>
      <c r="V212" s="26"/>
      <c r="W212" s="26"/>
      <c r="X212" s="26"/>
      <c r="Y212" s="26"/>
      <c r="Z212" s="26"/>
      <c r="AA212" s="26"/>
      <c r="AB212" s="26"/>
      <c r="AC212" s="26">
        <f t="shared" si="24"/>
        <v>8</v>
      </c>
      <c r="AD212" s="11">
        <v>45708</v>
      </c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</row>
    <row r="213" spans="1:46" ht="14.5" x14ac:dyDescent="0.35">
      <c r="A213" s="30" t="s">
        <v>51</v>
      </c>
      <c r="B213" s="23">
        <f t="shared" si="29"/>
        <v>9</v>
      </c>
      <c r="C213" s="28" t="s">
        <v>209</v>
      </c>
      <c r="D213" s="23" t="s">
        <v>53</v>
      </c>
      <c r="E213" s="23"/>
      <c r="F213" s="23">
        <v>600</v>
      </c>
      <c r="G213" s="65">
        <v>45714</v>
      </c>
      <c r="H213" s="66"/>
      <c r="I213" s="23" t="s">
        <v>54</v>
      </c>
      <c r="J213" s="26"/>
      <c r="K213" s="26"/>
      <c r="L213" s="26"/>
      <c r="M213" s="26"/>
      <c r="N213" s="26">
        <f t="shared" si="30"/>
        <v>9</v>
      </c>
      <c r="O213" s="11">
        <v>45712</v>
      </c>
      <c r="P213" s="26"/>
      <c r="Q213" s="26"/>
      <c r="R213" s="26"/>
      <c r="S213" s="26"/>
      <c r="T213" s="26">
        <f t="shared" si="26"/>
        <v>8</v>
      </c>
      <c r="U213" s="11">
        <v>45706</v>
      </c>
      <c r="V213" s="26"/>
      <c r="W213" s="26"/>
      <c r="X213" s="26"/>
      <c r="Y213" s="26"/>
      <c r="Z213" s="26"/>
      <c r="AA213" s="26"/>
      <c r="AB213" s="26"/>
      <c r="AC213" s="26">
        <f t="shared" si="24"/>
        <v>8</v>
      </c>
      <c r="AD213" s="11">
        <v>45709</v>
      </c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11"/>
      <c r="AT213" s="26"/>
    </row>
    <row r="214" spans="1:46" x14ac:dyDescent="0.3">
      <c r="A214" s="108" t="s">
        <v>144</v>
      </c>
      <c r="B214" s="95">
        <f t="shared" si="29"/>
        <v>9</v>
      </c>
      <c r="C214" s="28" t="s">
        <v>219</v>
      </c>
      <c r="D214" s="23" t="s">
        <v>220</v>
      </c>
      <c r="E214" s="23"/>
      <c r="F214" s="23">
        <v>1000</v>
      </c>
      <c r="G214" s="66">
        <v>45714</v>
      </c>
      <c r="H214" s="66"/>
      <c r="I214" s="44" t="s">
        <v>221</v>
      </c>
      <c r="J214" s="26"/>
      <c r="K214" s="26"/>
      <c r="L214" s="26"/>
      <c r="M214" s="26"/>
      <c r="N214" s="26"/>
      <c r="O214" s="11"/>
      <c r="P214" s="26"/>
      <c r="Q214" s="26"/>
      <c r="R214" s="11"/>
      <c r="S214" s="26"/>
      <c r="V214" s="26"/>
      <c r="Y214" s="26"/>
      <c r="Z214" s="26">
        <f t="shared" si="23"/>
        <v>8</v>
      </c>
      <c r="AA214" s="11">
        <v>45705</v>
      </c>
      <c r="AC214" s="26">
        <f t="shared" si="24"/>
        <v>8</v>
      </c>
      <c r="AD214" s="11">
        <v>45709</v>
      </c>
    </row>
    <row r="215" spans="1:46" x14ac:dyDescent="0.3">
      <c r="A215" s="47" t="s">
        <v>35</v>
      </c>
      <c r="B215" s="109">
        <f t="shared" si="29"/>
        <v>9</v>
      </c>
      <c r="C215" s="28" t="s">
        <v>74</v>
      </c>
      <c r="D215" s="28" t="s">
        <v>75</v>
      </c>
      <c r="E215" s="23">
        <v>650</v>
      </c>
      <c r="F215" s="23">
        <v>650</v>
      </c>
      <c r="G215" s="65">
        <v>45714</v>
      </c>
      <c r="H215" s="66"/>
      <c r="I215" s="23" t="s">
        <v>12</v>
      </c>
      <c r="J215" s="26"/>
      <c r="K215" s="26"/>
      <c r="L215" s="26"/>
      <c r="M215" s="26"/>
      <c r="N215" s="26">
        <f t="shared" si="30"/>
        <v>8</v>
      </c>
      <c r="O215" s="11">
        <v>45711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11"/>
      <c r="AT215" s="26"/>
    </row>
    <row r="216" spans="1:46" ht="14.5" x14ac:dyDescent="0.35">
      <c r="A216" s="93" t="s">
        <v>27</v>
      </c>
      <c r="B216" s="109">
        <f t="shared" si="29"/>
        <v>9</v>
      </c>
      <c r="C216" s="21" t="s">
        <v>215</v>
      </c>
      <c r="D216" s="24" t="s">
        <v>139</v>
      </c>
      <c r="E216" s="131">
        <v>415</v>
      </c>
      <c r="F216" s="44">
        <v>415</v>
      </c>
      <c r="G216" s="132">
        <v>45715</v>
      </c>
      <c r="H216" s="66"/>
      <c r="I216" s="44" t="s">
        <v>12</v>
      </c>
      <c r="J216" s="26"/>
      <c r="K216" s="26"/>
      <c r="L216" s="26"/>
      <c r="M216" s="26"/>
      <c r="N216" s="26">
        <f t="shared" si="30"/>
        <v>9</v>
      </c>
      <c r="O216" s="11">
        <v>45713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</row>
    <row r="217" spans="1:46" x14ac:dyDescent="0.3">
      <c r="A217" s="108" t="s">
        <v>69</v>
      </c>
      <c r="B217" s="95">
        <f t="shared" si="29"/>
        <v>9</v>
      </c>
      <c r="C217" s="23" t="s">
        <v>48</v>
      </c>
      <c r="D217" s="28" t="s">
        <v>72</v>
      </c>
      <c r="E217" s="23"/>
      <c r="F217" s="23">
        <v>800</v>
      </c>
      <c r="G217" s="65">
        <v>45715</v>
      </c>
      <c r="H217" s="65"/>
      <c r="I217" s="23" t="s">
        <v>73</v>
      </c>
      <c r="J217" s="26"/>
      <c r="K217" s="26"/>
      <c r="L217" s="26"/>
      <c r="M217" s="26"/>
      <c r="N217" s="26"/>
      <c r="O217" s="26"/>
      <c r="P217" s="26"/>
      <c r="Q217" s="26">
        <f t="shared" si="25"/>
        <v>8</v>
      </c>
      <c r="R217" s="11">
        <v>45706</v>
      </c>
      <c r="S217" s="26"/>
      <c r="T217" s="26"/>
      <c r="U217" s="26"/>
      <c r="V217" s="26"/>
      <c r="W217" s="26"/>
      <c r="X217" s="26"/>
      <c r="Y217" s="26"/>
      <c r="Z217" s="26">
        <f t="shared" ref="Z217:Z224" si="32">WEEKNUM(AA217,21)</f>
        <v>8</v>
      </c>
      <c r="AA217" s="11">
        <v>45709</v>
      </c>
      <c r="AB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</row>
    <row r="218" spans="1:46" x14ac:dyDescent="0.3">
      <c r="A218" s="108" t="s">
        <v>44</v>
      </c>
      <c r="B218" s="95">
        <f t="shared" si="29"/>
        <v>9</v>
      </c>
      <c r="C218" s="23" t="s">
        <v>45</v>
      </c>
      <c r="D218" s="23" t="s">
        <v>126</v>
      </c>
      <c r="E218" s="23"/>
      <c r="F218" s="23">
        <v>1000</v>
      </c>
      <c r="G218" s="66">
        <v>45715</v>
      </c>
      <c r="H218" s="23"/>
      <c r="I218" s="23" t="s">
        <v>16</v>
      </c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11"/>
      <c r="V218" s="26"/>
      <c r="W218" s="26"/>
      <c r="X218" s="26"/>
      <c r="Y218" s="26"/>
      <c r="Z218" s="26">
        <f t="shared" si="32"/>
        <v>8</v>
      </c>
      <c r="AA218" s="11">
        <v>45710</v>
      </c>
      <c r="AB218" s="26"/>
    </row>
    <row r="219" spans="1:46" x14ac:dyDescent="0.3">
      <c r="A219" s="108" t="s">
        <v>30</v>
      </c>
      <c r="B219" s="123">
        <f t="shared" si="29"/>
        <v>9</v>
      </c>
      <c r="C219" s="34" t="s">
        <v>222</v>
      </c>
      <c r="D219" s="23" t="s">
        <v>55</v>
      </c>
      <c r="E219" s="44">
        <v>774</v>
      </c>
      <c r="F219" s="44">
        <v>774</v>
      </c>
      <c r="G219" s="66">
        <v>45715</v>
      </c>
      <c r="H219" s="23"/>
      <c r="I219" s="66" t="s">
        <v>143</v>
      </c>
      <c r="J219" s="26"/>
      <c r="K219" s="26"/>
      <c r="L219" s="26"/>
      <c r="M219" s="26"/>
      <c r="N219" s="26">
        <f t="shared" si="30"/>
        <v>8</v>
      </c>
      <c r="O219" s="11">
        <v>45711</v>
      </c>
      <c r="P219" s="26"/>
      <c r="Q219" s="26">
        <f t="shared" si="25"/>
        <v>8</v>
      </c>
      <c r="R219" s="11">
        <v>45706</v>
      </c>
      <c r="S219" s="26"/>
      <c r="T219" s="26"/>
      <c r="U219" s="26"/>
      <c r="V219" s="26"/>
      <c r="W219" s="26"/>
      <c r="X219" s="26"/>
      <c r="Y219" s="26"/>
      <c r="Z219" s="26">
        <f t="shared" si="32"/>
        <v>8</v>
      </c>
      <c r="AA219" s="11">
        <v>45709</v>
      </c>
      <c r="AB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</row>
    <row r="220" spans="1:46" x14ac:dyDescent="0.3">
      <c r="A220" s="108" t="s">
        <v>30</v>
      </c>
      <c r="B220" s="23">
        <f t="shared" si="29"/>
        <v>9</v>
      </c>
      <c r="C220" s="23" t="s">
        <v>223</v>
      </c>
      <c r="D220" s="23" t="s">
        <v>31</v>
      </c>
      <c r="E220" s="23"/>
      <c r="F220" s="23">
        <v>1200</v>
      </c>
      <c r="G220" s="65">
        <v>45715</v>
      </c>
      <c r="H220" s="23"/>
      <c r="I220" s="23" t="s">
        <v>99</v>
      </c>
      <c r="J220" s="21"/>
      <c r="K220" s="21"/>
      <c r="L220" s="21"/>
      <c r="M220" s="21"/>
      <c r="N220" s="21"/>
      <c r="O220" s="22"/>
      <c r="P220" s="21"/>
      <c r="Q220" s="26">
        <f t="shared" si="25"/>
        <v>8</v>
      </c>
      <c r="R220" s="22">
        <v>45706</v>
      </c>
      <c r="S220" s="21"/>
      <c r="T220" s="26"/>
      <c r="U220" s="26"/>
      <c r="V220" s="21"/>
      <c r="W220" s="26"/>
      <c r="X220" s="26"/>
      <c r="Y220" s="21"/>
      <c r="Z220" s="26">
        <f t="shared" si="32"/>
        <v>8</v>
      </c>
      <c r="AA220" s="22">
        <v>45709</v>
      </c>
      <c r="AB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</row>
    <row r="221" spans="1:46" ht="14.5" x14ac:dyDescent="0.35">
      <c r="A221" s="30" t="s">
        <v>47</v>
      </c>
      <c r="B221" s="23">
        <f t="shared" si="29"/>
        <v>9</v>
      </c>
      <c r="C221" s="23" t="s">
        <v>48</v>
      </c>
      <c r="D221" s="28" t="s">
        <v>49</v>
      </c>
      <c r="E221" s="23">
        <v>398</v>
      </c>
      <c r="F221" s="23">
        <v>398</v>
      </c>
      <c r="G221" s="65">
        <v>45715</v>
      </c>
      <c r="H221" s="65"/>
      <c r="I221" s="23" t="s">
        <v>50</v>
      </c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>
        <f t="shared" si="26"/>
        <v>8</v>
      </c>
      <c r="U221" s="11">
        <v>45710</v>
      </c>
      <c r="V221" s="26"/>
      <c r="W221" s="26"/>
      <c r="X221" s="26"/>
      <c r="Y221" s="26"/>
      <c r="Z221" s="26"/>
      <c r="AA221" s="26"/>
      <c r="AB221" s="26"/>
      <c r="AC221" s="26">
        <f t="shared" ref="AC221:AC226" si="33">WEEKNUM(AD221,21)</f>
        <v>9</v>
      </c>
      <c r="AD221" s="11">
        <v>45712</v>
      </c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</row>
    <row r="222" spans="1:46" x14ac:dyDescent="0.3">
      <c r="A222" s="47" t="s">
        <v>96</v>
      </c>
      <c r="B222" s="95">
        <f t="shared" si="29"/>
        <v>9</v>
      </c>
      <c r="C222" s="28" t="s">
        <v>97</v>
      </c>
      <c r="D222" s="28" t="s">
        <v>98</v>
      </c>
      <c r="E222" s="133">
        <v>435</v>
      </c>
      <c r="F222" s="48">
        <v>435</v>
      </c>
      <c r="G222" s="134">
        <v>45715</v>
      </c>
      <c r="H222" s="92"/>
      <c r="I222" s="23" t="s">
        <v>99</v>
      </c>
      <c r="J222" s="26"/>
      <c r="K222" s="26"/>
      <c r="L222" s="26"/>
      <c r="M222" s="26"/>
      <c r="N222" s="26"/>
      <c r="O222" s="26"/>
      <c r="P222" s="26"/>
      <c r="Q222" s="26">
        <f t="shared" si="25"/>
        <v>8</v>
      </c>
      <c r="R222" s="11">
        <v>45705</v>
      </c>
      <c r="S222" s="26"/>
      <c r="T222" s="26"/>
      <c r="U222" s="26"/>
      <c r="V222" s="26"/>
      <c r="W222" s="26"/>
      <c r="X222" s="26"/>
      <c r="Y222" s="26"/>
      <c r="Z222" s="26">
        <f t="shared" si="32"/>
        <v>8</v>
      </c>
      <c r="AA222" s="11">
        <v>45709</v>
      </c>
      <c r="AB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</row>
    <row r="223" spans="1:46" x14ac:dyDescent="0.3">
      <c r="A223" s="47" t="s">
        <v>30</v>
      </c>
      <c r="B223" s="116">
        <f t="shared" si="29"/>
        <v>9</v>
      </c>
      <c r="C223" s="23" t="s">
        <v>57</v>
      </c>
      <c r="D223" s="23" t="s">
        <v>133</v>
      </c>
      <c r="E223" s="47"/>
      <c r="F223" s="48">
        <v>1000</v>
      </c>
      <c r="G223" s="88">
        <v>45716</v>
      </c>
      <c r="H223" s="122"/>
      <c r="I223" s="23" t="s">
        <v>167</v>
      </c>
      <c r="N223" s="26">
        <f t="shared" si="30"/>
        <v>9</v>
      </c>
      <c r="O223" s="11">
        <v>45714</v>
      </c>
      <c r="W223">
        <f>WEEKNUM(X223,21)</f>
        <v>8</v>
      </c>
      <c r="X223" s="11">
        <v>45707</v>
      </c>
      <c r="AC223">
        <f t="shared" si="33"/>
        <v>9</v>
      </c>
      <c r="AD223" s="11">
        <v>45712</v>
      </c>
    </row>
    <row r="224" spans="1:46" x14ac:dyDescent="0.3">
      <c r="A224" s="23" t="s">
        <v>30</v>
      </c>
      <c r="B224" s="23">
        <f t="shared" si="29"/>
        <v>9</v>
      </c>
      <c r="C224" s="23" t="s">
        <v>57</v>
      </c>
      <c r="D224" s="28" t="s">
        <v>142</v>
      </c>
      <c r="E224" s="28"/>
      <c r="F224" s="28">
        <v>1100</v>
      </c>
      <c r="G224" s="65">
        <v>45716</v>
      </c>
      <c r="H224" s="65"/>
      <c r="I224" s="28" t="s">
        <v>99</v>
      </c>
      <c r="J224" s="21"/>
      <c r="K224" s="21"/>
      <c r="L224" s="21"/>
      <c r="M224" s="21"/>
      <c r="N224" s="26"/>
      <c r="O224" s="22"/>
      <c r="P224" s="21"/>
      <c r="Q224" s="26">
        <f t="shared" si="25"/>
        <v>8</v>
      </c>
      <c r="R224" s="22">
        <v>45708</v>
      </c>
      <c r="S224" s="21"/>
      <c r="V224" s="21"/>
      <c r="W224" s="26"/>
      <c r="X224" s="26"/>
      <c r="Y224" s="21"/>
      <c r="Z224" s="26">
        <f t="shared" si="32"/>
        <v>8</v>
      </c>
      <c r="AA224" s="22">
        <v>45711</v>
      </c>
      <c r="AB224" s="26"/>
      <c r="AC224" s="21"/>
      <c r="AD224" s="21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</row>
    <row r="225" spans="1:41" x14ac:dyDescent="0.3">
      <c r="A225" s="23" t="s">
        <v>30</v>
      </c>
      <c r="B225" s="23">
        <f t="shared" si="29"/>
        <v>9</v>
      </c>
      <c r="C225" s="23" t="s">
        <v>57</v>
      </c>
      <c r="D225" s="23" t="s">
        <v>202</v>
      </c>
      <c r="E225" s="23"/>
      <c r="F225" s="31">
        <v>1200</v>
      </c>
      <c r="G225" s="65">
        <v>45716</v>
      </c>
      <c r="H225" s="23"/>
      <c r="I225" s="23" t="s">
        <v>203</v>
      </c>
      <c r="J225" s="26"/>
      <c r="K225" s="26"/>
      <c r="L225" s="26"/>
      <c r="M225" s="26"/>
      <c r="N225" s="26">
        <f t="shared" si="30"/>
        <v>9</v>
      </c>
      <c r="O225" s="22">
        <v>45714</v>
      </c>
      <c r="P225" s="26"/>
      <c r="Q225" s="26"/>
      <c r="R225" s="26"/>
      <c r="S225" s="26"/>
      <c r="V225" s="26"/>
      <c r="W225" s="26">
        <f>WEEKNUM(X225,21)</f>
        <v>8</v>
      </c>
      <c r="X225" s="22">
        <v>45711</v>
      </c>
      <c r="Y225" s="26"/>
      <c r="Z225" s="26"/>
      <c r="AA225" s="26"/>
      <c r="AB225" s="26"/>
      <c r="AC225" s="26">
        <f t="shared" si="33"/>
        <v>8</v>
      </c>
      <c r="AD225" s="22">
        <v>45707</v>
      </c>
    </row>
    <row r="226" spans="1:41" x14ac:dyDescent="0.3">
      <c r="A226" s="121" t="s">
        <v>82</v>
      </c>
      <c r="B226" s="95" t="e">
        <f t="shared" si="29"/>
        <v>#VALUE!</v>
      </c>
      <c r="C226" s="44" t="s">
        <v>76</v>
      </c>
      <c r="D226" s="44" t="s">
        <v>224</v>
      </c>
      <c r="E226" s="44"/>
      <c r="F226" s="44">
        <v>1000</v>
      </c>
      <c r="G226" s="135" t="s">
        <v>225</v>
      </c>
      <c r="H226" s="107"/>
      <c r="I226" s="44" t="s">
        <v>17</v>
      </c>
      <c r="J226" s="26"/>
      <c r="K226" s="26"/>
      <c r="L226" s="26"/>
      <c r="M226" s="26"/>
      <c r="N226" s="26"/>
      <c r="O226" s="11"/>
      <c r="P226" s="26"/>
      <c r="Q226" s="26"/>
      <c r="R226" s="26"/>
      <c r="S226" s="26"/>
      <c r="W226" s="26"/>
      <c r="X226" s="11"/>
      <c r="Y226" s="26"/>
      <c r="Z226" s="26"/>
      <c r="AA226" s="26"/>
      <c r="AB226" s="26"/>
      <c r="AC226" s="26" t="e">
        <f t="shared" si="33"/>
        <v>#VALUE!</v>
      </c>
      <c r="AD226" s="136" t="s">
        <v>225</v>
      </c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</row>
  </sheetData>
  <autoFilter ref="A1:I226">
    <sortState ref="A151:CL226">
      <sortCondition ref="G151:G226"/>
    </sortState>
  </autoFilter>
  <sortState ref="A91:CL221">
    <sortCondition ref="G91:G221"/>
  </sortState>
  <mergeCells count="11">
    <mergeCell ref="AQ1:AS1"/>
    <mergeCell ref="AB1:AD1"/>
    <mergeCell ref="AE1:AG1"/>
    <mergeCell ref="AH1:AJ1"/>
    <mergeCell ref="AK1:AM1"/>
    <mergeCell ref="AN1:AP1"/>
    <mergeCell ref="M1:O1"/>
    <mergeCell ref="P1:R1"/>
    <mergeCell ref="S1:U1"/>
    <mergeCell ref="V1:X1"/>
    <mergeCell ref="Y1:AA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60" workbookViewId="0">
      <selection activeCell="K7" sqref="K7"/>
    </sheetView>
  </sheetViews>
  <sheetFormatPr defaultRowHeight="14" x14ac:dyDescent="0.3"/>
  <cols>
    <col min="1" max="1" width="25.4140625" bestFit="1" customWidth="1"/>
    <col min="2" max="2" width="21.75" bestFit="1" customWidth="1"/>
    <col min="6" max="6" width="17.1640625" bestFit="1" customWidth="1"/>
    <col min="7" max="7" width="9.1640625" customWidth="1"/>
  </cols>
  <sheetData>
    <row r="1" spans="1:7" x14ac:dyDescent="0.3">
      <c r="A1" t="s">
        <v>11</v>
      </c>
      <c r="B1" s="137">
        <v>12</v>
      </c>
    </row>
    <row r="3" spans="1:7" x14ac:dyDescent="0.3">
      <c r="A3" t="s">
        <v>226</v>
      </c>
      <c r="B3" t="s">
        <v>227</v>
      </c>
      <c r="F3" t="s">
        <v>228</v>
      </c>
      <c r="G3">
        <v>23181</v>
      </c>
    </row>
    <row r="4" spans="1:7" x14ac:dyDescent="0.3">
      <c r="A4" s="137" t="s">
        <v>35</v>
      </c>
      <c r="B4">
        <v>15049</v>
      </c>
      <c r="F4" s="137" t="s">
        <v>35</v>
      </c>
      <c r="G4" s="10">
        <v>15049</v>
      </c>
    </row>
    <row r="5" spans="1:7" x14ac:dyDescent="0.3">
      <c r="A5" s="137" t="s">
        <v>23</v>
      </c>
      <c r="B5">
        <v>11459</v>
      </c>
      <c r="F5" s="137" t="s">
        <v>23</v>
      </c>
      <c r="G5" s="10">
        <v>11459</v>
      </c>
    </row>
    <row r="6" spans="1:7" x14ac:dyDescent="0.3">
      <c r="A6" s="137" t="s">
        <v>82</v>
      </c>
      <c r="B6">
        <v>11035</v>
      </c>
      <c r="F6" s="137" t="s">
        <v>82</v>
      </c>
      <c r="G6" s="10">
        <v>11035</v>
      </c>
    </row>
    <row r="7" spans="1:7" x14ac:dyDescent="0.3">
      <c r="A7" s="137" t="s">
        <v>30</v>
      </c>
      <c r="B7">
        <v>10990</v>
      </c>
      <c r="F7" s="137" t="s">
        <v>30</v>
      </c>
      <c r="G7" s="10">
        <v>10990</v>
      </c>
    </row>
    <row r="8" spans="1:7" x14ac:dyDescent="0.3">
      <c r="A8" s="137" t="s">
        <v>102</v>
      </c>
      <c r="B8">
        <v>6021</v>
      </c>
      <c r="F8" t="s">
        <v>102</v>
      </c>
      <c r="G8">
        <v>6021</v>
      </c>
    </row>
    <row r="9" spans="1:7" x14ac:dyDescent="0.3">
      <c r="A9" s="137" t="s">
        <v>44</v>
      </c>
      <c r="B9">
        <v>5122</v>
      </c>
      <c r="F9" s="137" t="s">
        <v>44</v>
      </c>
      <c r="G9" s="10">
        <v>5122</v>
      </c>
    </row>
    <row r="10" spans="1:7" x14ac:dyDescent="0.3">
      <c r="A10" s="137" t="s">
        <v>91</v>
      </c>
      <c r="B10">
        <v>4886</v>
      </c>
      <c r="F10" s="137" t="s">
        <v>229</v>
      </c>
      <c r="G10" s="10">
        <v>4886</v>
      </c>
    </row>
    <row r="11" spans="1:7" x14ac:dyDescent="0.3">
      <c r="A11" s="137" t="s">
        <v>69</v>
      </c>
      <c r="B11">
        <v>3686</v>
      </c>
      <c r="F11" s="137" t="s">
        <v>69</v>
      </c>
      <c r="G11" s="10">
        <v>3686</v>
      </c>
    </row>
    <row r="12" spans="1:7" x14ac:dyDescent="0.3">
      <c r="A12" s="137" t="s">
        <v>230</v>
      </c>
      <c r="B12">
        <v>3147</v>
      </c>
      <c r="F12" t="s">
        <v>60</v>
      </c>
      <c r="G12">
        <v>3132</v>
      </c>
    </row>
    <row r="13" spans="1:7" x14ac:dyDescent="0.3">
      <c r="A13" s="137" t="s">
        <v>60</v>
      </c>
      <c r="B13">
        <v>3132</v>
      </c>
      <c r="F13" s="137" t="s">
        <v>231</v>
      </c>
      <c r="G13" s="10">
        <v>24941</v>
      </c>
    </row>
    <row r="14" spans="1:7" x14ac:dyDescent="0.3">
      <c r="A14" s="137" t="s">
        <v>32</v>
      </c>
      <c r="B14">
        <v>3077</v>
      </c>
      <c r="G14">
        <f>SUM(G3:G13)</f>
        <v>119502</v>
      </c>
    </row>
    <row r="15" spans="1:7" x14ac:dyDescent="0.3">
      <c r="A15" s="137" t="s">
        <v>144</v>
      </c>
      <c r="B15">
        <v>2699</v>
      </c>
    </row>
    <row r="16" spans="1:7" x14ac:dyDescent="0.3">
      <c r="A16" s="137" t="s">
        <v>27</v>
      </c>
      <c r="B16">
        <v>2696</v>
      </c>
      <c r="F16" s="137"/>
    </row>
    <row r="17" spans="1:16" x14ac:dyDescent="0.3">
      <c r="A17" s="137" t="s">
        <v>51</v>
      </c>
      <c r="B17">
        <v>2661</v>
      </c>
    </row>
    <row r="18" spans="1:16" x14ac:dyDescent="0.3">
      <c r="A18" s="137" t="s">
        <v>107</v>
      </c>
      <c r="B18">
        <v>2334</v>
      </c>
    </row>
    <row r="19" spans="1:16" x14ac:dyDescent="0.3">
      <c r="A19" s="137" t="s">
        <v>96</v>
      </c>
      <c r="B19">
        <v>1700</v>
      </c>
    </row>
    <row r="20" spans="1:16" x14ac:dyDescent="0.3">
      <c r="A20" s="137" t="s">
        <v>93</v>
      </c>
      <c r="B20">
        <v>1418</v>
      </c>
    </row>
    <row r="21" spans="1:16" x14ac:dyDescent="0.3">
      <c r="A21" s="137" t="s">
        <v>89</v>
      </c>
      <c r="B21">
        <v>1260</v>
      </c>
    </row>
    <row r="22" spans="1:16" x14ac:dyDescent="0.3">
      <c r="A22" s="137" t="s">
        <v>130</v>
      </c>
      <c r="B22">
        <v>974</v>
      </c>
    </row>
    <row r="23" spans="1:16" x14ac:dyDescent="0.3">
      <c r="A23" s="137" t="s">
        <v>66</v>
      </c>
      <c r="B23">
        <v>898</v>
      </c>
    </row>
    <row r="24" spans="1:16" x14ac:dyDescent="0.3">
      <c r="A24" s="137" t="s">
        <v>232</v>
      </c>
      <c r="B24">
        <v>890</v>
      </c>
    </row>
    <row r="25" spans="1:16" x14ac:dyDescent="0.3">
      <c r="A25" s="137" t="s">
        <v>47</v>
      </c>
      <c r="B25">
        <v>600</v>
      </c>
      <c r="M25" s="138"/>
      <c r="O25" s="138"/>
      <c r="P25" s="139"/>
    </row>
    <row r="26" spans="1:16" x14ac:dyDescent="0.3">
      <c r="A26" s="137" t="s">
        <v>41</v>
      </c>
      <c r="B26">
        <v>587</v>
      </c>
      <c r="J26" s="137"/>
      <c r="M26" s="138"/>
      <c r="O26" s="138"/>
      <c r="P26" s="139"/>
    </row>
    <row r="27" spans="1:16" x14ac:dyDescent="0.3">
      <c r="A27" s="137" t="s">
        <v>233</v>
      </c>
      <c r="B27">
        <v>96321</v>
      </c>
      <c r="J27" s="137"/>
      <c r="M27" s="138"/>
      <c r="O27" s="138"/>
      <c r="P27" s="139"/>
    </row>
    <row r="28" spans="1:16" x14ac:dyDescent="0.3">
      <c r="J28" s="137"/>
      <c r="M28" s="138"/>
      <c r="O28" s="138"/>
      <c r="P28" s="139"/>
    </row>
    <row r="29" spans="1:16" x14ac:dyDescent="0.3">
      <c r="J29" s="137"/>
      <c r="M29" s="138"/>
      <c r="O29" s="138"/>
      <c r="P29" s="139"/>
    </row>
    <row r="30" spans="1:16" x14ac:dyDescent="0.3">
      <c r="J30" s="137"/>
      <c r="M30" s="138"/>
      <c r="O30" s="138"/>
      <c r="P30" s="139"/>
    </row>
    <row r="31" spans="1:16" x14ac:dyDescent="0.3">
      <c r="J31" s="137"/>
      <c r="M31" s="138"/>
      <c r="O31" s="138"/>
      <c r="P31" s="139"/>
    </row>
    <row r="32" spans="1:16" x14ac:dyDescent="0.3">
      <c r="J32" s="137"/>
      <c r="K32" s="10"/>
      <c r="M32" s="138"/>
      <c r="O32" s="138"/>
      <c r="P32" s="139"/>
    </row>
    <row r="33" spans="10:16" x14ac:dyDescent="0.3">
      <c r="J33" s="137"/>
      <c r="M33" s="138"/>
      <c r="O33" s="138"/>
      <c r="P33" s="139"/>
    </row>
  </sheetData>
  <phoneticPr fontId="1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K3" sqref="K3"/>
    </sheetView>
  </sheetViews>
  <sheetFormatPr defaultRowHeight="14" x14ac:dyDescent="0.3"/>
  <cols>
    <col min="1" max="1" width="24.83203125" bestFit="1" customWidth="1"/>
    <col min="2" max="2" width="8.83203125" customWidth="1"/>
    <col min="6" max="6" width="16.75" bestFit="1" customWidth="1"/>
    <col min="7" max="7" width="9.4140625" customWidth="1"/>
    <col min="8" max="8" width="9.83203125" customWidth="1"/>
  </cols>
  <sheetData>
    <row r="1" spans="1:8" x14ac:dyDescent="0.3">
      <c r="A1" t="s">
        <v>11</v>
      </c>
      <c r="B1" t="s">
        <v>234</v>
      </c>
    </row>
    <row r="3" spans="1:8" x14ac:dyDescent="0.3">
      <c r="A3" t="s">
        <v>226</v>
      </c>
      <c r="B3" t="s">
        <v>227</v>
      </c>
      <c r="F3" t="s">
        <v>228</v>
      </c>
      <c r="G3">
        <v>60295</v>
      </c>
      <c r="H3" s="138">
        <f t="shared" ref="H3:H9" si="0">G3/G$14</f>
        <v>0.18008344857041308</v>
      </c>
    </row>
    <row r="4" spans="1:8" x14ac:dyDescent="0.3">
      <c r="A4" s="137" t="s">
        <v>35</v>
      </c>
      <c r="B4">
        <v>42941</v>
      </c>
      <c r="F4" s="137" t="s">
        <v>35</v>
      </c>
      <c r="G4" s="10">
        <v>42941</v>
      </c>
      <c r="H4" s="138">
        <f t="shared" si="0"/>
        <v>0.12825214968176646</v>
      </c>
    </row>
    <row r="5" spans="1:8" x14ac:dyDescent="0.3">
      <c r="A5" s="137" t="s">
        <v>82</v>
      </c>
      <c r="B5">
        <v>37873</v>
      </c>
      <c r="F5" s="137" t="s">
        <v>23</v>
      </c>
      <c r="G5" s="10">
        <v>34690</v>
      </c>
      <c r="H5" s="138">
        <f t="shared" si="0"/>
        <v>0.10360883706621826</v>
      </c>
    </row>
    <row r="6" spans="1:8" x14ac:dyDescent="0.3">
      <c r="A6" s="137" t="s">
        <v>23</v>
      </c>
      <c r="B6">
        <v>34690</v>
      </c>
      <c r="F6" s="137" t="s">
        <v>82</v>
      </c>
      <c r="G6" s="10">
        <v>37873</v>
      </c>
      <c r="H6" s="138">
        <f t="shared" si="0"/>
        <v>0.11311552280798168</v>
      </c>
    </row>
    <row r="7" spans="1:8" x14ac:dyDescent="0.3">
      <c r="A7" s="137" t="s">
        <v>30</v>
      </c>
      <c r="B7">
        <v>32645</v>
      </c>
      <c r="F7" s="137" t="s">
        <v>30</v>
      </c>
      <c r="G7" s="10">
        <v>32645</v>
      </c>
      <c r="H7" s="138">
        <f t="shared" si="0"/>
        <v>9.7501022946863511E-2</v>
      </c>
    </row>
    <row r="8" spans="1:8" x14ac:dyDescent="0.3">
      <c r="A8" s="137" t="s">
        <v>44</v>
      </c>
      <c r="B8">
        <v>16089</v>
      </c>
      <c r="F8" s="137" t="s">
        <v>44</v>
      </c>
      <c r="G8" s="10">
        <v>16089</v>
      </c>
      <c r="H8" s="138">
        <f t="shared" si="0"/>
        <v>4.8053115582542105E-2</v>
      </c>
    </row>
    <row r="9" spans="1:8" x14ac:dyDescent="0.3">
      <c r="A9" s="137" t="s">
        <v>144</v>
      </c>
      <c r="B9">
        <v>10969</v>
      </c>
      <c r="F9" t="s">
        <v>235</v>
      </c>
      <c r="G9">
        <v>10969</v>
      </c>
      <c r="H9" s="138">
        <f t="shared" si="0"/>
        <v>3.2761179987873972E-2</v>
      </c>
    </row>
    <row r="10" spans="1:8" x14ac:dyDescent="0.3">
      <c r="A10" s="137" t="s">
        <v>69</v>
      </c>
      <c r="B10">
        <v>10376</v>
      </c>
      <c r="F10" s="137" t="s">
        <v>69</v>
      </c>
      <c r="G10" s="10">
        <v>10376</v>
      </c>
      <c r="H10" s="138">
        <f t="shared" ref="H10:H13" si="1">G10/G$14</f>
        <v>3.0990063228569637E-2</v>
      </c>
    </row>
    <row r="11" spans="1:8" x14ac:dyDescent="0.3">
      <c r="A11" s="137" t="s">
        <v>91</v>
      </c>
      <c r="B11">
        <v>10145</v>
      </c>
      <c r="F11" t="s">
        <v>229</v>
      </c>
      <c r="G11">
        <v>10145</v>
      </c>
      <c r="H11" s="138">
        <f t="shared" si="1"/>
        <v>3.0300134103107071E-2</v>
      </c>
    </row>
    <row r="12" spans="1:8" x14ac:dyDescent="0.3">
      <c r="A12" s="137" t="s">
        <v>102</v>
      </c>
      <c r="B12">
        <v>9642</v>
      </c>
      <c r="F12" t="s">
        <v>102</v>
      </c>
      <c r="G12">
        <v>9642</v>
      </c>
      <c r="H12" s="138">
        <f t="shared" si="1"/>
        <v>2.8797820899177758E-2</v>
      </c>
    </row>
    <row r="13" spans="1:8" x14ac:dyDescent="0.3">
      <c r="A13" s="137" t="s">
        <v>27</v>
      </c>
      <c r="B13">
        <v>9081</v>
      </c>
      <c r="F13" s="137" t="s">
        <v>231</v>
      </c>
      <c r="G13" s="10">
        <v>69152</v>
      </c>
      <c r="H13" s="138">
        <f t="shared" si="1"/>
        <v>0.20653670512548647</v>
      </c>
    </row>
    <row r="14" spans="1:8" x14ac:dyDescent="0.3">
      <c r="A14" s="137" t="s">
        <v>32</v>
      </c>
      <c r="B14">
        <v>8576</v>
      </c>
      <c r="G14">
        <f>SUM(G3:G13)</f>
        <v>334817</v>
      </c>
    </row>
    <row r="15" spans="1:8" x14ac:dyDescent="0.3">
      <c r="A15" s="137" t="s">
        <v>60</v>
      </c>
      <c r="B15">
        <v>7835</v>
      </c>
    </row>
    <row r="16" spans="1:8" x14ac:dyDescent="0.3">
      <c r="A16" s="137" t="s">
        <v>107</v>
      </c>
      <c r="B16">
        <v>7338</v>
      </c>
      <c r="F16" s="137"/>
    </row>
    <row r="17" spans="1:16" x14ac:dyDescent="0.3">
      <c r="A17" s="137" t="s">
        <v>51</v>
      </c>
      <c r="B17">
        <v>6928</v>
      </c>
    </row>
    <row r="18" spans="1:16" x14ac:dyDescent="0.3">
      <c r="A18" s="137" t="s">
        <v>93</v>
      </c>
      <c r="B18">
        <v>5662</v>
      </c>
    </row>
    <row r="19" spans="1:16" x14ac:dyDescent="0.3">
      <c r="A19" s="137" t="s">
        <v>230</v>
      </c>
      <c r="B19">
        <v>5264</v>
      </c>
    </row>
    <row r="20" spans="1:16" x14ac:dyDescent="0.3">
      <c r="A20" s="137" t="s">
        <v>96</v>
      </c>
      <c r="B20">
        <v>3650</v>
      </c>
    </row>
    <row r="21" spans="1:16" x14ac:dyDescent="0.3">
      <c r="A21" s="137" t="s">
        <v>232</v>
      </c>
      <c r="B21">
        <v>3138</v>
      </c>
    </row>
    <row r="22" spans="1:16" x14ac:dyDescent="0.3">
      <c r="A22" s="137" t="s">
        <v>66</v>
      </c>
      <c r="B22">
        <v>3029</v>
      </c>
    </row>
    <row r="23" spans="1:16" x14ac:dyDescent="0.3">
      <c r="A23" s="137" t="s">
        <v>89</v>
      </c>
      <c r="B23">
        <v>2954</v>
      </c>
    </row>
    <row r="24" spans="1:16" x14ac:dyDescent="0.3">
      <c r="A24" s="137" t="s">
        <v>130</v>
      </c>
      <c r="B24">
        <v>2243</v>
      </c>
    </row>
    <row r="25" spans="1:16" x14ac:dyDescent="0.3">
      <c r="A25" s="137" t="s">
        <v>41</v>
      </c>
      <c r="B25">
        <v>1954</v>
      </c>
      <c r="M25" s="138"/>
      <c r="O25" s="138"/>
      <c r="P25" s="139"/>
    </row>
    <row r="26" spans="1:16" x14ac:dyDescent="0.3">
      <c r="A26" s="137" t="s">
        <v>47</v>
      </c>
      <c r="B26">
        <v>1500</v>
      </c>
      <c r="J26" s="137"/>
      <c r="M26" s="138"/>
      <c r="O26" s="138"/>
      <c r="P26" s="139"/>
    </row>
    <row r="27" spans="1:16" x14ac:dyDescent="0.3">
      <c r="A27" s="137" t="s">
        <v>233</v>
      </c>
      <c r="B27">
        <v>274522</v>
      </c>
      <c r="J27" s="137"/>
      <c r="M27" s="138"/>
      <c r="O27" s="138"/>
      <c r="P27" s="139"/>
    </row>
    <row r="28" spans="1:16" x14ac:dyDescent="0.3">
      <c r="J28" s="137"/>
      <c r="M28" s="138"/>
      <c r="O28" s="138"/>
      <c r="P28" s="139"/>
    </row>
    <row r="29" spans="1:16" x14ac:dyDescent="0.3">
      <c r="J29" s="137"/>
      <c r="M29" s="138"/>
      <c r="O29" s="138"/>
      <c r="P29" s="139"/>
    </row>
    <row r="30" spans="1:16" x14ac:dyDescent="0.3">
      <c r="J30" s="137"/>
      <c r="M30" s="138"/>
      <c r="O30" s="138"/>
      <c r="P30" s="139"/>
    </row>
    <row r="31" spans="1:16" x14ac:dyDescent="0.3">
      <c r="J31" s="137"/>
      <c r="M31" s="138"/>
      <c r="O31" s="138"/>
      <c r="P31" s="139"/>
    </row>
    <row r="32" spans="1:16" x14ac:dyDescent="0.3">
      <c r="J32" s="137"/>
      <c r="K32" s="10"/>
      <c r="M32" s="138"/>
      <c r="O32" s="138"/>
      <c r="P32" s="139"/>
    </row>
    <row r="33" spans="10:16" x14ac:dyDescent="0.3">
      <c r="J33" s="137"/>
      <c r="M33" s="138"/>
      <c r="O33" s="138"/>
      <c r="P33" s="139"/>
    </row>
  </sheetData>
  <phoneticPr fontId="1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A29" sqref="A29"/>
    </sheetView>
  </sheetViews>
  <sheetFormatPr defaultRowHeight="14" x14ac:dyDescent="0.3"/>
  <cols>
    <col min="1" max="1" width="25.4140625" bestFit="1" customWidth="1"/>
    <col min="2" max="2" width="98.1640625" bestFit="1" customWidth="1"/>
    <col min="3" max="3" width="38.25" bestFit="1" customWidth="1"/>
    <col min="4" max="4" width="47.58203125" bestFit="1" customWidth="1"/>
    <col min="5" max="5" width="26.58203125" bestFit="1" customWidth="1"/>
    <col min="8" max="8" width="8.75" customWidth="1"/>
  </cols>
  <sheetData>
    <row r="1" spans="1:4" x14ac:dyDescent="0.3">
      <c r="B1" t="s">
        <v>236</v>
      </c>
      <c r="C1" t="s">
        <v>237</v>
      </c>
    </row>
    <row r="2" spans="1:4" x14ac:dyDescent="0.3">
      <c r="A2" s="23" t="s">
        <v>232</v>
      </c>
      <c r="D2" s="140" t="s">
        <v>238</v>
      </c>
    </row>
    <row r="3" spans="1:4" ht="14.5" x14ac:dyDescent="0.35">
      <c r="A3" s="23" t="s">
        <v>27</v>
      </c>
      <c r="B3" s="141" t="s">
        <v>239</v>
      </c>
      <c r="D3" s="140" t="s">
        <v>240</v>
      </c>
    </row>
    <row r="4" spans="1:4" ht="14.5" x14ac:dyDescent="0.35">
      <c r="A4" s="23" t="s">
        <v>69</v>
      </c>
      <c r="B4" s="141" t="s">
        <v>241</v>
      </c>
    </row>
    <row r="5" spans="1:4" ht="14.5" x14ac:dyDescent="0.35">
      <c r="A5" s="23" t="s">
        <v>32</v>
      </c>
      <c r="C5" s="141" t="s">
        <v>242</v>
      </c>
    </row>
    <row r="6" spans="1:4" ht="14.5" x14ac:dyDescent="0.35">
      <c r="A6" s="23" t="s">
        <v>66</v>
      </c>
      <c r="B6" s="141" t="s">
        <v>243</v>
      </c>
    </row>
    <row r="7" spans="1:4" ht="14.5" x14ac:dyDescent="0.35">
      <c r="A7" s="30" t="s">
        <v>51</v>
      </c>
      <c r="B7" s="141" t="s">
        <v>244</v>
      </c>
      <c r="D7" s="140" t="s">
        <v>238</v>
      </c>
    </row>
    <row r="8" spans="1:4" ht="14.5" x14ac:dyDescent="0.35">
      <c r="A8" s="23" t="s">
        <v>102</v>
      </c>
      <c r="B8" s="141" t="s">
        <v>245</v>
      </c>
    </row>
    <row r="9" spans="1:4" ht="14.5" x14ac:dyDescent="0.35">
      <c r="A9" s="23" t="s">
        <v>44</v>
      </c>
      <c r="B9" s="141" t="s">
        <v>246</v>
      </c>
    </row>
    <row r="10" spans="1:4" ht="14.5" x14ac:dyDescent="0.35">
      <c r="A10" s="23" t="s">
        <v>30</v>
      </c>
      <c r="B10" s="141" t="s">
        <v>247</v>
      </c>
    </row>
    <row r="11" spans="1:4" ht="14.5" x14ac:dyDescent="0.35">
      <c r="A11" s="23" t="s">
        <v>144</v>
      </c>
      <c r="B11" s="141" t="s">
        <v>248</v>
      </c>
    </row>
    <row r="12" spans="1:4" ht="14.5" x14ac:dyDescent="0.35">
      <c r="A12" s="23" t="s">
        <v>93</v>
      </c>
      <c r="B12" s="141" t="s">
        <v>249</v>
      </c>
      <c r="D12" s="140" t="s">
        <v>250</v>
      </c>
    </row>
    <row r="13" spans="1:4" x14ac:dyDescent="0.3">
      <c r="A13" s="23" t="s">
        <v>89</v>
      </c>
      <c r="B13" s="140"/>
    </row>
    <row r="14" spans="1:4" ht="14.5" x14ac:dyDescent="0.35">
      <c r="A14" s="23" t="s">
        <v>107</v>
      </c>
      <c r="B14" s="141" t="s">
        <v>251</v>
      </c>
      <c r="D14" s="140" t="s">
        <v>252</v>
      </c>
    </row>
    <row r="15" spans="1:4" ht="14.5" x14ac:dyDescent="0.35">
      <c r="A15" s="23" t="s">
        <v>35</v>
      </c>
      <c r="B15" s="140" t="s">
        <v>253</v>
      </c>
      <c r="C15" s="141" t="s">
        <v>254</v>
      </c>
      <c r="D15" s="140"/>
    </row>
    <row r="16" spans="1:4" ht="14.5" x14ac:dyDescent="0.35">
      <c r="A16" s="23" t="s">
        <v>82</v>
      </c>
      <c r="C16" s="141" t="s">
        <v>255</v>
      </c>
    </row>
    <row r="17" spans="1:5" ht="14.5" x14ac:dyDescent="0.35">
      <c r="A17" s="23" t="s">
        <v>60</v>
      </c>
      <c r="D17" s="141" t="s">
        <v>238</v>
      </c>
      <c r="E17" s="142" t="s">
        <v>256</v>
      </c>
    </row>
    <row r="18" spans="1:5" ht="14.5" x14ac:dyDescent="0.35">
      <c r="A18" s="23" t="s">
        <v>47</v>
      </c>
      <c r="B18" s="141" t="s">
        <v>257</v>
      </c>
    </row>
    <row r="19" spans="1:5" ht="14.5" x14ac:dyDescent="0.35">
      <c r="A19" s="23" t="s">
        <v>96</v>
      </c>
      <c r="B19" s="140"/>
      <c r="D19" s="142" t="s">
        <v>256</v>
      </c>
    </row>
    <row r="20" spans="1:5" ht="14.5" x14ac:dyDescent="0.35">
      <c r="A20" s="143" t="s">
        <v>91</v>
      </c>
      <c r="B20" s="141" t="s">
        <v>258</v>
      </c>
    </row>
    <row r="21" spans="1:5" ht="14.5" x14ac:dyDescent="0.35">
      <c r="A21" s="23" t="s">
        <v>23</v>
      </c>
      <c r="B21" s="141" t="s">
        <v>259</v>
      </c>
    </row>
    <row r="22" spans="1:5" ht="14.5" x14ac:dyDescent="0.35">
      <c r="A22" s="23" t="s">
        <v>41</v>
      </c>
      <c r="D22" s="141" t="s">
        <v>250</v>
      </c>
    </row>
    <row r="23" spans="1:5" x14ac:dyDescent="0.3">
      <c r="A23" s="23"/>
    </row>
    <row r="24" spans="1:5" x14ac:dyDescent="0.3">
      <c r="A24" s="23"/>
    </row>
    <row r="25" spans="1:5" ht="14.5" x14ac:dyDescent="0.35">
      <c r="A25" s="23" t="s">
        <v>260</v>
      </c>
      <c r="B25" s="144" t="s">
        <v>261</v>
      </c>
    </row>
    <row r="26" spans="1:5" ht="14.5" x14ac:dyDescent="0.35">
      <c r="A26" t="s">
        <v>262</v>
      </c>
      <c r="B26" s="144" t="s">
        <v>263</v>
      </c>
    </row>
  </sheetData>
  <phoneticPr fontId="15" type="noConversion"/>
  <hyperlinks>
    <hyperlink ref="B3" r:id="rId1"/>
    <hyperlink ref="B4" r:id="rId2"/>
    <hyperlink ref="C5" r:id="rId3"/>
    <hyperlink ref="B6" r:id="rId4"/>
    <hyperlink ref="B7" r:id="rId5"/>
    <hyperlink ref="B8" r:id="rId6"/>
    <hyperlink ref="B9" r:id="rId7"/>
    <hyperlink ref="B10" r:id="rId8"/>
    <hyperlink ref="B11" r:id="rId9" location="gid=160826181"/>
    <hyperlink ref="B12" r:id="rId10" location="schedule"/>
    <hyperlink ref="B14" r:id="rId11"/>
    <hyperlink ref="C15" r:id="rId12"/>
    <hyperlink ref="C16" r:id="rId13"/>
    <hyperlink ref="D17" r:id="rId14"/>
    <hyperlink ref="E17" r:id="rId15" location="section_lRjh0"/>
    <hyperlink ref="B18" r:id="rId16"/>
    <hyperlink ref="D19" r:id="rId17" location="section_lRjh0"/>
    <hyperlink ref="B20" r:id="rId18"/>
    <hyperlink ref="B21" r:id="rId19"/>
    <hyperlink ref="D22" r:id="rId20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Лист1</vt:lpstr>
      <vt:lpstr>Dec share</vt:lpstr>
      <vt:lpstr>4Q</vt:lpstr>
      <vt:lpstr>weblinks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Tikker Aleksandra Sergeevna</dc:creator>
  <cp:lastModifiedBy>Zhu Evelyn</cp:lastModifiedBy>
  <cp:revision>29</cp:revision>
  <dcterms:created xsi:type="dcterms:W3CDTF">2025-01-24T05:25:50Z</dcterms:created>
  <dcterms:modified xsi:type="dcterms:W3CDTF">2025-02-18T01:22:24Z</dcterms:modified>
</cp:coreProperties>
</file>