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-1" sheetId="1" r:id="rId4"/>
    <sheet state="visible" name="STEP-2" sheetId="2" r:id="rId5"/>
    <sheet state="visible" name="STEP-3-4-5" sheetId="3" r:id="rId6"/>
  </sheets>
  <definedNames/>
  <calcPr/>
</workbook>
</file>

<file path=xl/sharedStrings.xml><?xml version="1.0" encoding="utf-8"?>
<sst xmlns="http://schemas.openxmlformats.org/spreadsheetml/2006/main" count="215" uniqueCount="183">
  <si>
    <t>STEP-1 :-    To Determine what is maximum carpet area available in the project.</t>
  </si>
  <si>
    <t>SQ.MT.</t>
  </si>
  <si>
    <t>SQ.FT.</t>
  </si>
  <si>
    <t>SQ.M. ADDITIONAL AREA</t>
  </si>
  <si>
    <t>PLOT AREA AS PER SOCIETY DOC'S</t>
  </si>
  <si>
    <t>DEDUCTION FOR</t>
  </si>
  <si>
    <t>TYPE OF ADDITIONAL FSI</t>
  </si>
  <si>
    <t>AREA IN SQ.M. OF ADDITIONAL AREA</t>
  </si>
  <si>
    <t>PERCENTAGE OF ADDITIONAL FSI</t>
  </si>
  <si>
    <t>a)</t>
  </si>
  <si>
    <t>ROAD SET BACK AREA</t>
  </si>
  <si>
    <t>SLUM</t>
  </si>
  <si>
    <t>b)</t>
  </si>
  <si>
    <t>PROPOSED D.P.ROAD (on Table Survey)</t>
  </si>
  <si>
    <t>GEN TDR &amp; INCENTIVE</t>
  </si>
  <si>
    <t>c)</t>
  </si>
  <si>
    <t>ANY RESERVATION (P.G.)</t>
  </si>
  <si>
    <t>0.50 FSI</t>
  </si>
  <si>
    <t xml:space="preserve">TOTAL (a) +(b)+( c ) </t>
  </si>
  <si>
    <t>FUNGIBLE</t>
  </si>
  <si>
    <t>BALANCE AREA OF PLOT (1-2)</t>
  </si>
  <si>
    <t>TOTAL</t>
  </si>
  <si>
    <t xml:space="preserve">NET AREA OF PLOT </t>
  </si>
  <si>
    <t>FSI PERMISSIBLE  as per Reg.No.30, Table 12 of  DCPR 30.          ( Road width  13.40 M)</t>
  </si>
  <si>
    <t>DEFICIENT AREA</t>
  </si>
  <si>
    <t>Zonal Basic FSI</t>
  </si>
  <si>
    <t>Additional FSI BY Paying Premium</t>
  </si>
  <si>
    <t>Admissible TDR</t>
  </si>
  <si>
    <t>MAXIMUM FSI CAP</t>
  </si>
  <si>
    <t xml:space="preserve">SQ.M. </t>
  </si>
  <si>
    <r>
      <rPr>
        <rFont val="Calibri"/>
        <b/>
        <color rgb="FF000000"/>
        <sz val="16.0"/>
      </rPr>
      <t>Note:</t>
    </r>
    <r>
      <rPr>
        <rFont val="Calibri"/>
        <color rgb="FF000000"/>
        <sz val="16.0"/>
      </rPr>
      <t>- At present 25% area of net built up area is considered as Deficient area</t>
    </r>
  </si>
  <si>
    <t>i</t>
  </si>
  <si>
    <t>ii</t>
  </si>
  <si>
    <t>iii</t>
  </si>
  <si>
    <t>iv = I +ii+iii</t>
  </si>
  <si>
    <t>Deficient area as per percentage</t>
  </si>
  <si>
    <t>RATE =</t>
  </si>
  <si>
    <t>TYPE</t>
  </si>
  <si>
    <t>AMOUNT</t>
  </si>
  <si>
    <t>PERCENTAGE</t>
  </si>
  <si>
    <t>AMOUNT AS PER PERCENTAGE</t>
  </si>
  <si>
    <t>R.R.RATE x 25%</t>
  </si>
  <si>
    <t>GEN</t>
  </si>
  <si>
    <t>FSI PERMISSIBLE AS PER REG.33(7)(B)</t>
  </si>
  <si>
    <t>0.5 FSI</t>
  </si>
  <si>
    <t>a</t>
  </si>
  <si>
    <t>EXIST.AUTHORIZED B/U AREA as per Society Doc's.</t>
  </si>
  <si>
    <t>b</t>
  </si>
  <si>
    <t>INCENTIVE ADD.B/U AREA</t>
  </si>
  <si>
    <t>Deficient Premium as per Telescopic method by adding 20%</t>
  </si>
  <si>
    <t>BALANCE B/U AREA THAT MAY AVAIL BY FSI BY CHARGING PREMIUM/PURCHASING TDR</t>
  </si>
  <si>
    <t>PERM. B/U AREA AS PER REG 33(7)(B)</t>
  </si>
  <si>
    <t>FUNGIBLE FSI As per Reg.No.31(3) of DCPR 2034</t>
  </si>
  <si>
    <t xml:space="preserve"> FUNGIBLE FSI 35% </t>
  </si>
  <si>
    <t>TOTAL PERMISSIBLE BUILT UP AREA including Fungible</t>
  </si>
  <si>
    <t xml:space="preserve">  </t>
  </si>
  <si>
    <t>RERA CARPET AREA (92%)</t>
  </si>
  <si>
    <t xml:space="preserve">NOTE:- </t>
  </si>
  <si>
    <t>A</t>
  </si>
  <si>
    <r>
      <rPr>
        <rFont val="Calibri"/>
        <b/>
        <color rgb="FF000000"/>
        <sz val="14.0"/>
      </rPr>
      <t>TDR TO BE PURCHASED</t>
    </r>
    <r>
      <rPr>
        <rFont val="Calibri"/>
        <color rgb="FF000000"/>
        <sz val="14.0"/>
      </rPr>
      <t xml:space="preserve"> FROM OPEN MARKET  = </t>
    </r>
    <r>
      <rPr>
        <rFont val="Calibri"/>
        <color rgb="FF000000"/>
        <sz val="16.0"/>
      </rPr>
      <t>10(A)-10(A)(d)</t>
    </r>
  </si>
  <si>
    <t>B</t>
  </si>
  <si>
    <t>FSI By CHARGING PREMIUM</t>
  </si>
  <si>
    <t>C</t>
  </si>
  <si>
    <t>EXISTING BUILT-UP AREA as per Society</t>
  </si>
  <si>
    <t>FREE FUNGIBLE 35% OF EXISTING B/U AREA</t>
  </si>
  <si>
    <t xml:space="preserve">FUNGIBLE BY CHARGING PREMIUM = Total permissible fungible (8) LESS Free fungible </t>
  </si>
  <si>
    <r>
      <rPr>
        <rFont val="Calibri"/>
        <b/>
        <color rgb="FF000000"/>
        <sz val="12.0"/>
      </rPr>
      <t xml:space="preserve">AS PER DCPR 33(7)(B) Additional FSI  =  </t>
    </r>
    <r>
      <rPr>
        <rFont val="Calibri"/>
        <color rgb="FF000000"/>
        <sz val="12.0"/>
      </rPr>
      <t xml:space="preserve">15% OF Existing Builtup area </t>
    </r>
    <r>
      <rPr>
        <rFont val="Calibri"/>
        <color rgb="FF000000"/>
        <sz val="14.0"/>
      </rPr>
      <t xml:space="preserve">OR   </t>
    </r>
    <r>
      <rPr>
        <rFont val="Calibri"/>
        <color rgb="FF000000"/>
        <sz val="12.0"/>
      </rPr>
      <t xml:space="preserve"> 10.00Sq.M. per existing member; whichever is greater</t>
    </r>
  </si>
  <si>
    <t xml:space="preserve">Existing members (Residential) </t>
  </si>
  <si>
    <t>NOS</t>
  </si>
  <si>
    <t xml:space="preserve">Existing members (Commercial) </t>
  </si>
  <si>
    <t>D</t>
  </si>
  <si>
    <t>EXISTING CARPET AREA STATEMENT AS PER SOCIETY DOC'S</t>
  </si>
  <si>
    <t>TOTAL EXISTING CARPET AREA</t>
  </si>
  <si>
    <t>E</t>
  </si>
  <si>
    <t>CONSTRUCTION AREA</t>
  </si>
  <si>
    <t>CONSTRUCTION OF NET BUILT-UP AREA</t>
  </si>
  <si>
    <t>CONSTRUCTION AREA OF STAIRCASE AND LIFT (25%)</t>
  </si>
  <si>
    <t>CONSTRUCTION AREA FOR PARKING (25%)</t>
  </si>
  <si>
    <t>TOTAL CONSTRUCTION AREA</t>
  </si>
  <si>
    <t>STEP-2 :-    To Determine the Total Project Cost</t>
  </si>
  <si>
    <t>READY RECKONER RATE OF 2019-20</t>
  </si>
  <si>
    <t>PER SQ.M.</t>
  </si>
  <si>
    <t>READY RECKONER RATE OF 2020-21</t>
  </si>
  <si>
    <t>READY RECKONER RATE WHICHEVER HIGHER IS ACCEPTED</t>
  </si>
  <si>
    <t>C.T.S. NO.487/6 A,VILLAGE -Bhandup, WARD - S, PG. 203, ZONE 121/556</t>
  </si>
  <si>
    <t>Construction cost as per Ready Reckoner Rate</t>
  </si>
  <si>
    <t>per sq.m.</t>
  </si>
  <si>
    <t xml:space="preserve"> = </t>
  </si>
  <si>
    <t>=</t>
  </si>
  <si>
    <t>SR.NO.</t>
  </si>
  <si>
    <t>ITEM OF WORK</t>
  </si>
  <si>
    <t>AREA IN SQ.M</t>
  </si>
  <si>
    <t>RATE PER SQ.M</t>
  </si>
  <si>
    <t>AMOUNT in CR.</t>
  </si>
  <si>
    <t>PLOT COST</t>
  </si>
  <si>
    <t>LUC Tax</t>
  </si>
  <si>
    <t>Stamp Duty and Registration charges =</t>
  </si>
  <si>
    <t>Debris Management NOC &amp; Excavation Royalty</t>
  </si>
  <si>
    <t>e)</t>
  </si>
  <si>
    <t>Processing Fees 1% for Project Loan</t>
  </si>
  <si>
    <t>f)</t>
  </si>
  <si>
    <t>Purchasing shares from Bank 2.5%</t>
  </si>
  <si>
    <t xml:space="preserve">TOTAL </t>
  </si>
  <si>
    <t>COST OF APPROVAL,TDR,PREMIUM</t>
  </si>
  <si>
    <t>Scrutiny Fees</t>
  </si>
  <si>
    <t>CFO Scrutiny fees</t>
  </si>
  <si>
    <t>c</t>
  </si>
  <si>
    <t xml:space="preserve">TDR Utilization = Quantum of TDR AS PER Sr.No.10 (A) (a)  x 5% of construction cost as per R.R. Rate)                                         </t>
  </si>
  <si>
    <t>d</t>
  </si>
  <si>
    <t xml:space="preserve">COST OF TDR                                                </t>
  </si>
  <si>
    <t>SLUM TDR</t>
  </si>
  <si>
    <t>%</t>
  </si>
  <si>
    <t>GEN TDR</t>
  </si>
  <si>
    <r>
      <rPr>
        <rFont val="Calibri"/>
        <b/>
        <color rgb="FF000000"/>
        <sz val="14.0"/>
      </rPr>
      <t>Note:-</t>
    </r>
    <r>
      <rPr>
        <rFont val="Calibri"/>
        <color rgb="FF000000"/>
        <sz val="14.0"/>
      </rPr>
      <t xml:space="preserve"> </t>
    </r>
    <r>
      <rPr>
        <rFont val="Calibri"/>
        <color rgb="FF000000"/>
        <sz val="14.0"/>
        <u/>
      </rPr>
      <t>Considered 50% of present premium cost of Premium Fsi, Fungible Premium, Staircase premium and Open space deficiency premium as per present policy up to 31-12-2021</t>
    </r>
  </si>
  <si>
    <t>e</t>
  </si>
  <si>
    <t>COST OF PREMIUM FSI  (Quantum x 35% of R.R.Rate)</t>
  </si>
  <si>
    <t>COST OF FUNGIBLE FSI PREMIUM (Quantum x 35% of R.R.Rate)</t>
  </si>
  <si>
    <t>g)</t>
  </si>
  <si>
    <t>Staircase Lift Area =                                       ( Quantum x25% of R.R.Rate)</t>
  </si>
  <si>
    <t>h)</t>
  </si>
  <si>
    <t>Development Charges built up component   ( Quantum x 4% of R.R.Rate)</t>
  </si>
  <si>
    <t>i)</t>
  </si>
  <si>
    <t>Development charges plot component =      ( Plot Area  x 1% of R.R.Rate)</t>
  </si>
  <si>
    <t>j</t>
  </si>
  <si>
    <t>Development Cess = Area Excluding plot potential and Fungible x 4% of R.R.Rate</t>
  </si>
  <si>
    <t>k</t>
  </si>
  <si>
    <t>Labour Cess</t>
  </si>
  <si>
    <t>l</t>
  </si>
  <si>
    <t>Deficiency Premium approximate</t>
  </si>
  <si>
    <t>m</t>
  </si>
  <si>
    <t>Extra Water charges</t>
  </si>
  <si>
    <t>n</t>
  </si>
  <si>
    <t>Extra Sewerage charges</t>
  </si>
  <si>
    <t>BMC Approval Cost</t>
  </si>
  <si>
    <t>TOTAL COST OF APPROVAL,TDR,PREMIUM</t>
  </si>
  <si>
    <t xml:space="preserve">CONSTRUCTION COST </t>
  </si>
  <si>
    <t xml:space="preserve">Cont. Area =( Permiss. B/U Area )                                        </t>
  </si>
  <si>
    <t>PUZZLEPARKING UNITS (for 100 cars)</t>
  </si>
  <si>
    <t>Total</t>
  </si>
  <si>
    <t>GST 18%</t>
  </si>
  <si>
    <t>Total Construction expenses</t>
  </si>
  <si>
    <t>RENTAL AND SHIFTING CHARGES</t>
  </si>
  <si>
    <t>Rent for one month (Residential )</t>
  </si>
  <si>
    <t>Rent for one YEAR</t>
  </si>
  <si>
    <t>RENT FOR 2ND YEAR</t>
  </si>
  <si>
    <t>TOTAL RENT</t>
  </si>
  <si>
    <t>Brokerage</t>
  </si>
  <si>
    <t>d)</t>
  </si>
  <si>
    <t>Shifting and reshifting</t>
  </si>
  <si>
    <t>Total cost for rental,shifting and brokerage</t>
  </si>
  <si>
    <t>All Consultants Fees including GST (10% ON CONSTRUCTION COST PLUS 18% GST)</t>
  </si>
  <si>
    <t>CORPUS FUND</t>
  </si>
  <si>
    <t>Balance profit will be considered as corpus</t>
  </si>
  <si>
    <t>BROKERAGE and COMMISSION</t>
  </si>
  <si>
    <t>( 2.5% of SALE VALUE)</t>
  </si>
  <si>
    <t>TOTAL (Sr.No.1 to 7)</t>
  </si>
  <si>
    <t>ADD 3% CONTENGENCIES</t>
  </si>
  <si>
    <t xml:space="preserve"> </t>
  </si>
  <si>
    <t>TOTAL COST</t>
  </si>
  <si>
    <t>EXPECTED INVESTMENT 40% OF PROJECT COST</t>
  </si>
  <si>
    <t>INTEREST ON INVESTMENT 12.5% PER ANUM</t>
  </si>
  <si>
    <t>INTEREST FOR 2 YEARS</t>
  </si>
  <si>
    <t>TOTAL PROJECT COST INCLUDING  INTEREST</t>
  </si>
  <si>
    <t>Total Project Cost</t>
  </si>
  <si>
    <t>Cr</t>
  </si>
  <si>
    <t>TOTAL RERA C.A. IN THE PROJECT</t>
  </si>
  <si>
    <t xml:space="preserve">Existing Carpet area </t>
  </si>
  <si>
    <t>Sq.Ft.</t>
  </si>
  <si>
    <t>Percentage of additional carpet rea</t>
  </si>
  <si>
    <t>RERA Carpet area to existing members</t>
  </si>
  <si>
    <t>RERA Carpet area to SALE</t>
  </si>
  <si>
    <t>BREAK EVEN COST FOR SALE CARPET AREA</t>
  </si>
  <si>
    <t>PER SQ.FT.</t>
  </si>
  <si>
    <t>SALE RATE CONSIDERED</t>
  </si>
  <si>
    <t>Per Sq.Ft.</t>
  </si>
  <si>
    <t>SALE RECOVERY</t>
  </si>
  <si>
    <t>Cr.</t>
  </si>
  <si>
    <t>BY RETURNING SHARE TO BANK</t>
  </si>
  <si>
    <t>FROM PARKING (50 CARS)</t>
  </si>
  <si>
    <t>TOTAL RECOVERY</t>
  </si>
  <si>
    <t>BALANCE</t>
  </si>
  <si>
    <t>Stamp duty and Registration charges</t>
  </si>
  <si>
    <t xml:space="preserve">NET BALANCE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</si>
</sst>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0">
    <font>
      <sz val="11.0"/>
      <color rgb="FF000000"/>
      <name val="Calibri"/>
    </font>
    <font>
      <b/>
      <sz val="14.0"/>
      <color rgb="FF000000"/>
      <name val="Calibri"/>
    </font>
    <font/>
    <font>
      <sz val="16.0"/>
      <color rgb="FF000000"/>
      <name val="Calibri"/>
    </font>
    <font>
      <sz val="14.0"/>
      <color rgb="FF000000"/>
      <name val="Calibri"/>
    </font>
    <font>
      <b/>
      <sz val="16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3.0"/>
      <color rgb="FF000000"/>
      <name val="Calibri"/>
    </font>
    <font>
      <b/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Border="1" applyFont="1"/>
    <xf borderId="5" fillId="0" fontId="1" numFmtId="0" xfId="0" applyAlignment="1" applyBorder="1" applyFont="1">
      <alignment horizontal="right"/>
    </xf>
    <xf borderId="5" fillId="0" fontId="4" numFmtId="0" xfId="0" applyBorder="1" applyFont="1"/>
    <xf borderId="5" fillId="0" fontId="1" numFmtId="0" xfId="0" applyAlignment="1" applyBorder="1" applyFont="1">
      <alignment horizontal="right" vertical="top"/>
    </xf>
    <xf borderId="6" fillId="0" fontId="1" numFmtId="0" xfId="0" applyAlignment="1" applyBorder="1" applyFont="1">
      <alignment horizontal="right" vertical="top"/>
    </xf>
    <xf borderId="0" fillId="0" fontId="3" numFmtId="2" xfId="0" applyFont="1" applyNumberFormat="1"/>
    <xf borderId="7" fillId="2" fontId="1" numFmtId="0" xfId="0" applyAlignment="1" applyBorder="1" applyFill="1" applyFont="1">
      <alignment vertical="top"/>
    </xf>
    <xf borderId="8" fillId="2" fontId="1" numFmtId="0" xfId="0" applyAlignment="1" applyBorder="1" applyFont="1">
      <alignment horizontal="right"/>
    </xf>
    <xf borderId="9" fillId="2" fontId="1" numFmtId="0" xfId="0" applyAlignment="1" applyBorder="1" applyFont="1">
      <alignment horizontal="left" shrinkToFit="0" vertical="top" wrapText="1"/>
    </xf>
    <xf borderId="10" fillId="0" fontId="2" numFmtId="0" xfId="0" applyBorder="1" applyFont="1"/>
    <xf borderId="11" fillId="0" fontId="2" numFmtId="0" xfId="0" applyBorder="1" applyFont="1"/>
    <xf borderId="8" fillId="2" fontId="1" numFmtId="2" xfId="0" applyAlignment="1" applyBorder="1" applyFont="1" applyNumberFormat="1">
      <alignment vertical="top"/>
    </xf>
    <xf borderId="12" fillId="2" fontId="1" numFmtId="2" xfId="0" applyAlignment="1" applyBorder="1" applyFont="1" applyNumberFormat="1">
      <alignment vertical="top"/>
    </xf>
    <xf borderId="7" fillId="0" fontId="1" numFmtId="0" xfId="0" applyAlignment="1" applyBorder="1" applyFont="1">
      <alignment vertical="top"/>
    </xf>
    <xf borderId="8" fillId="0" fontId="1" numFmtId="0" xfId="0" applyAlignment="1" applyBorder="1" applyFont="1">
      <alignment horizontal="right"/>
    </xf>
    <xf borderId="9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shrinkToFit="0" vertical="top" wrapText="1"/>
    </xf>
    <xf borderId="8" fillId="0" fontId="1" numFmtId="2" xfId="0" applyAlignment="1" applyBorder="1" applyFont="1" applyNumberFormat="1">
      <alignment vertical="top"/>
    </xf>
    <xf borderId="12" fillId="0" fontId="1" numFmtId="2" xfId="0" applyAlignment="1" applyBorder="1" applyFont="1" applyNumberFormat="1">
      <alignment vertical="top"/>
    </xf>
    <xf borderId="13" fillId="0" fontId="3" numFmtId="2" xfId="0" applyBorder="1" applyFont="1" applyNumberFormat="1"/>
    <xf borderId="14" fillId="0" fontId="3" numFmtId="0" xfId="0" applyBorder="1" applyFont="1"/>
    <xf borderId="15" fillId="0" fontId="3" numFmtId="0" xfId="0" applyBorder="1" applyFont="1"/>
    <xf borderId="8" fillId="0" fontId="1" numFmtId="0" xfId="0" applyAlignment="1" applyBorder="1" applyFont="1">
      <alignment horizontal="left" vertical="top"/>
    </xf>
    <xf borderId="8" fillId="0" fontId="4" numFmtId="0" xfId="0" applyBorder="1" applyFont="1"/>
    <xf borderId="12" fillId="0" fontId="4" numFmtId="0" xfId="0" applyBorder="1" applyFont="1"/>
    <xf borderId="16" fillId="0" fontId="5" numFmtId="0" xfId="0" applyAlignment="1" applyBorder="1" applyFont="1">
      <alignment horizontal="left" shrinkToFit="0" vertical="top" wrapText="1"/>
    </xf>
    <xf borderId="7" fillId="0" fontId="4" numFmtId="0" xfId="0" applyBorder="1" applyFont="1"/>
    <xf borderId="8" fillId="0" fontId="4" numFmtId="0" xfId="0" applyAlignment="1" applyBorder="1" applyFont="1">
      <alignment horizontal="right" vertical="top"/>
    </xf>
    <xf borderId="8" fillId="0" fontId="4" numFmtId="0" xfId="0" applyAlignment="1" applyBorder="1" applyFont="1">
      <alignment vertical="top"/>
    </xf>
    <xf borderId="8" fillId="0" fontId="4" numFmtId="2" xfId="0" applyAlignment="1" applyBorder="1" applyFont="1" applyNumberFormat="1">
      <alignment vertical="top"/>
    </xf>
    <xf borderId="12" fillId="0" fontId="4" numFmtId="2" xfId="0" applyAlignment="1" applyBorder="1" applyFont="1" applyNumberFormat="1">
      <alignment vertical="top"/>
    </xf>
    <xf borderId="8" fillId="0" fontId="3" numFmtId="2" xfId="0" applyBorder="1" applyFont="1" applyNumberFormat="1"/>
    <xf borderId="16" fillId="0" fontId="3" numFmtId="2" xfId="0" applyBorder="1" applyFont="1" applyNumberFormat="1"/>
    <xf borderId="8" fillId="0" fontId="4" numFmtId="2" xfId="0" applyBorder="1" applyFont="1" applyNumberFormat="1"/>
    <xf borderId="7" fillId="0" fontId="4" numFmtId="0" xfId="0" applyAlignment="1" applyBorder="1" applyFont="1">
      <alignment horizontal="center"/>
    </xf>
    <xf borderId="8" fillId="0" fontId="1" numFmtId="0" xfId="0" applyAlignment="1" applyBorder="1" applyFont="1">
      <alignment vertical="top"/>
    </xf>
    <xf borderId="17" fillId="0" fontId="3" numFmtId="2" xfId="0" applyBorder="1" applyFont="1" applyNumberFormat="1"/>
    <xf borderId="13" fillId="0" fontId="5" numFmtId="2" xfId="0" applyBorder="1" applyFont="1" applyNumberFormat="1"/>
    <xf borderId="18" fillId="0" fontId="1" numFmtId="0" xfId="0" applyAlignment="1" applyBorder="1" applyFont="1">
      <alignment horizontal="right" vertical="top"/>
    </xf>
    <xf borderId="9" fillId="0" fontId="6" numFmtId="0" xfId="0" applyAlignment="1" applyBorder="1" applyFont="1">
      <alignment horizontal="left" shrinkToFit="0" vertical="top" wrapText="1"/>
    </xf>
    <xf borderId="19" fillId="0" fontId="1" numFmtId="2" xfId="0" applyAlignment="1" applyBorder="1" applyFont="1" applyNumberFormat="1">
      <alignment horizontal="right" vertical="top"/>
    </xf>
    <xf borderId="20" fillId="0" fontId="2" numFmtId="0" xfId="0" applyBorder="1" applyFont="1"/>
    <xf borderId="13" fillId="0" fontId="3" numFmtId="0" xfId="0" applyAlignment="1" applyBorder="1" applyFont="1">
      <alignment horizontal="right" vertical="top"/>
    </xf>
    <xf borderId="21" fillId="0" fontId="3" numFmtId="0" xfId="0" applyBorder="1" applyFont="1"/>
    <xf borderId="22" fillId="0" fontId="2" numFmtId="0" xfId="0" applyBorder="1" applyFont="1"/>
    <xf borderId="9" fillId="0" fontId="7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shrinkToFit="0" vertical="top" wrapText="1"/>
    </xf>
    <xf borderId="23" fillId="0" fontId="1" numFmtId="2" xfId="0" applyAlignment="1" applyBorder="1" applyFont="1" applyNumberFormat="1">
      <alignment vertical="top"/>
    </xf>
    <xf borderId="24" fillId="0" fontId="1" numFmtId="2" xfId="0" applyAlignment="1" applyBorder="1" applyFont="1" applyNumberFormat="1">
      <alignment vertical="top"/>
    </xf>
    <xf borderId="25" fillId="0" fontId="5" numFmtId="0" xfId="0" applyAlignment="1" applyBorder="1" applyFont="1">
      <alignment vertical="top"/>
    </xf>
    <xf borderId="2" fillId="0" fontId="3" numFmtId="0" xfId="0" applyAlignment="1" applyBorder="1" applyFont="1">
      <alignment vertical="top"/>
    </xf>
    <xf borderId="1" fillId="0" fontId="3" numFmtId="0" xfId="0" applyAlignment="1" applyBorder="1" applyFont="1">
      <alignment horizontal="left" shrinkToFit="0" vertical="top" wrapText="1"/>
    </xf>
    <xf borderId="26" fillId="0" fontId="2" numFmtId="0" xfId="0" applyBorder="1" applyFont="1"/>
    <xf borderId="9" fillId="0" fontId="6" numFmtId="0" xfId="0" applyAlignment="1" applyBorder="1" applyFont="1">
      <alignment horizontal="center" shrinkToFit="0" vertical="top" wrapText="1"/>
    </xf>
    <xf borderId="8" fillId="0" fontId="6" numFmtId="0" xfId="0" applyAlignment="1" applyBorder="1" applyFont="1">
      <alignment horizontal="center" shrinkToFit="0" vertical="top" wrapText="1"/>
    </xf>
    <xf borderId="27" fillId="0" fontId="3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vertical="top"/>
    </xf>
    <xf borderId="28" fillId="0" fontId="3" numFmtId="0" xfId="0" applyAlignment="1" applyBorder="1" applyFont="1">
      <alignment horizontal="center" vertical="top"/>
    </xf>
    <xf borderId="28" fillId="0" fontId="3" numFmtId="0" xfId="0" applyAlignment="1" applyBorder="1" applyFont="1">
      <alignment horizontal="center" shrinkToFit="0" vertical="top" wrapText="1"/>
    </xf>
    <xf borderId="29" fillId="0" fontId="3" numFmtId="0" xfId="0" applyAlignment="1" applyBorder="1" applyFont="1">
      <alignment horizontal="center" shrinkToFit="0" vertical="top" wrapText="1"/>
    </xf>
    <xf borderId="9" fillId="0" fontId="1" numFmtId="2" xfId="0" applyAlignment="1" applyBorder="1" applyFont="1" applyNumberFormat="1">
      <alignment horizontal="center" shrinkToFit="0" vertical="top" wrapText="1"/>
    </xf>
    <xf borderId="8" fillId="0" fontId="1" numFmtId="2" xfId="0" applyAlignment="1" applyBorder="1" applyFont="1" applyNumberFormat="1">
      <alignment horizontal="center" shrinkToFit="0" vertical="top" wrapText="1"/>
    </xf>
    <xf borderId="8" fillId="2" fontId="1" numFmtId="2" xfId="0" applyAlignment="1" applyBorder="1" applyFont="1" applyNumberFormat="1">
      <alignment horizontal="center" shrinkToFit="0" vertical="top" wrapText="1"/>
    </xf>
    <xf borderId="30" fillId="0" fontId="1" numFmtId="2" xfId="0" applyAlignment="1" applyBorder="1" applyFont="1" applyNumberFormat="1">
      <alignment vertical="top"/>
    </xf>
    <xf borderId="31" fillId="0" fontId="1" numFmtId="2" xfId="0" applyAlignment="1" applyBorder="1" applyFont="1" applyNumberFormat="1">
      <alignment vertical="top"/>
    </xf>
    <xf borderId="32" fillId="0" fontId="2" numFmtId="0" xfId="0" applyBorder="1" applyFont="1"/>
    <xf borderId="33" fillId="0" fontId="3" numFmtId="0" xfId="0" applyAlignment="1" applyBorder="1" applyFont="1">
      <alignment vertical="top"/>
    </xf>
    <xf borderId="34" fillId="0" fontId="2" numFmtId="0" xfId="0" applyBorder="1" applyFont="1"/>
    <xf borderId="35" fillId="0" fontId="2" numFmtId="0" xfId="0" applyBorder="1" applyFont="1"/>
    <xf borderId="18" fillId="0" fontId="1" numFmtId="0" xfId="0" applyAlignment="1" applyBorder="1" applyFont="1">
      <alignment vertical="top"/>
    </xf>
    <xf borderId="9" fillId="0" fontId="4" numFmtId="2" xfId="0" applyAlignment="1" applyBorder="1" applyFont="1" applyNumberFormat="1">
      <alignment horizontal="center" shrinkToFit="0" vertical="top" wrapText="1"/>
    </xf>
    <xf borderId="8" fillId="0" fontId="4" numFmtId="2" xfId="0" applyAlignment="1" applyBorder="1" applyFont="1" applyNumberFormat="1">
      <alignment horizontal="center" shrinkToFit="0" vertical="top" wrapText="1"/>
    </xf>
    <xf borderId="36" fillId="0" fontId="1" numFmtId="4" xfId="0" applyAlignment="1" applyBorder="1" applyFont="1" applyNumberFormat="1">
      <alignment vertical="top"/>
    </xf>
    <xf borderId="16" fillId="0" fontId="3" numFmtId="2" xfId="0" applyAlignment="1" applyBorder="1" applyFont="1" applyNumberFormat="1">
      <alignment vertical="top"/>
    </xf>
    <xf borderId="30" fillId="0" fontId="3" numFmtId="0" xfId="0" applyAlignment="1" applyBorder="1" applyFont="1">
      <alignment vertical="top"/>
    </xf>
    <xf borderId="16" fillId="0" fontId="3" numFmtId="4" xfId="0" applyAlignment="1" applyBorder="1" applyFont="1" applyNumberFormat="1">
      <alignment vertical="top"/>
    </xf>
    <xf borderId="16" fillId="0" fontId="3" numFmtId="9" xfId="0" applyAlignment="1" applyBorder="1" applyFont="1" applyNumberFormat="1">
      <alignment vertical="top"/>
    </xf>
    <xf borderId="16" fillId="0" fontId="5" numFmtId="4" xfId="0" applyAlignment="1" applyBorder="1" applyFont="1" applyNumberFormat="1">
      <alignment vertical="top"/>
    </xf>
    <xf borderId="10" fillId="0" fontId="1" numFmtId="2" xfId="0" applyAlignment="1" applyBorder="1" applyFont="1" applyNumberFormat="1">
      <alignment horizontal="center" shrinkToFit="0" vertical="top" wrapText="1"/>
    </xf>
    <xf borderId="11" fillId="0" fontId="1" numFmtId="2" xfId="0" applyAlignment="1" applyBorder="1" applyFont="1" applyNumberFormat="1">
      <alignment horizontal="center" shrinkToFit="0" vertical="top" wrapText="1"/>
    </xf>
    <xf borderId="31" fillId="0" fontId="1" numFmtId="4" xfId="0" applyAlignment="1" applyBorder="1" applyFont="1" applyNumberFormat="1">
      <alignment vertical="top"/>
    </xf>
    <xf borderId="8" fillId="0" fontId="3" numFmtId="2" xfId="0" applyAlignment="1" applyBorder="1" applyFont="1" applyNumberFormat="1">
      <alignment vertical="top"/>
    </xf>
    <xf borderId="9" fillId="0" fontId="3" numFmtId="0" xfId="0" applyAlignment="1" applyBorder="1" applyFont="1">
      <alignment vertical="top"/>
    </xf>
    <xf borderId="8" fillId="0" fontId="3" numFmtId="4" xfId="0" applyAlignment="1" applyBorder="1" applyFont="1" applyNumberFormat="1">
      <alignment vertical="top"/>
    </xf>
    <xf borderId="8" fillId="0" fontId="3" numFmtId="9" xfId="0" applyAlignment="1" applyBorder="1" applyFont="1" applyNumberFormat="1">
      <alignment vertical="top"/>
    </xf>
    <xf borderId="8" fillId="0" fontId="5" numFmtId="4" xfId="0" applyAlignment="1" applyBorder="1" applyFont="1" applyNumberFormat="1">
      <alignment vertical="top"/>
    </xf>
    <xf borderId="9" fillId="0" fontId="1" numFmtId="2" xfId="0" applyAlignment="1" applyBorder="1" applyFont="1" applyNumberFormat="1">
      <alignment horizontal="left" shrinkToFit="0" vertical="top" wrapText="1"/>
    </xf>
    <xf borderId="37" fillId="2" fontId="1" numFmtId="0" xfId="0" applyAlignment="1" applyBorder="1" applyFont="1">
      <alignment vertical="top"/>
    </xf>
    <xf borderId="38" fillId="2" fontId="4" numFmtId="2" xfId="0" applyAlignment="1" applyBorder="1" applyFont="1" applyNumberFormat="1">
      <alignment horizontal="center" vertical="top"/>
    </xf>
    <xf borderId="39" fillId="2" fontId="4" numFmtId="2" xfId="0" applyAlignment="1" applyBorder="1" applyFont="1" applyNumberFormat="1">
      <alignment horizontal="left" shrinkToFit="0" vertical="top" wrapText="1"/>
    </xf>
    <xf borderId="8" fillId="2" fontId="4" numFmtId="2" xfId="0" applyAlignment="1" applyBorder="1" applyFont="1" applyNumberFormat="1">
      <alignment vertical="top"/>
    </xf>
    <xf borderId="40" fillId="2" fontId="4" numFmtId="4" xfId="0" applyAlignment="1" applyBorder="1" applyFont="1" applyNumberFormat="1">
      <alignment vertical="top"/>
    </xf>
    <xf borderId="9" fillId="0" fontId="4" numFmtId="2" xfId="0" applyAlignment="1" applyBorder="1" applyFont="1" applyNumberFormat="1">
      <alignment horizontal="center" vertical="top"/>
    </xf>
    <xf borderId="10" fillId="0" fontId="4" numFmtId="2" xfId="0" applyAlignment="1" applyBorder="1" applyFont="1" applyNumberFormat="1">
      <alignment horizontal="left" shrinkToFit="0" vertical="top" wrapText="1"/>
    </xf>
    <xf borderId="31" fillId="0" fontId="4" numFmtId="4" xfId="0" applyAlignment="1" applyBorder="1" applyFont="1" applyNumberFormat="1">
      <alignment vertical="top"/>
    </xf>
    <xf borderId="17" fillId="0" fontId="3" numFmtId="0" xfId="0" applyBorder="1" applyFont="1"/>
    <xf borderId="17" fillId="0" fontId="3" numFmtId="4" xfId="0" applyAlignment="1" applyBorder="1" applyFont="1" applyNumberFormat="1">
      <alignment vertical="top"/>
    </xf>
    <xf borderId="10" fillId="0" fontId="4" numFmtId="2" xfId="0" applyAlignment="1" applyBorder="1" applyFont="1" applyNumberFormat="1">
      <alignment horizontal="right" vertical="top"/>
    </xf>
    <xf borderId="13" fillId="0" fontId="3" numFmtId="2" xfId="0" applyAlignment="1" applyBorder="1" applyFont="1" applyNumberFormat="1">
      <alignment vertical="top"/>
    </xf>
    <xf borderId="14" fillId="0" fontId="3" numFmtId="0" xfId="0" applyAlignment="1" applyBorder="1" applyFont="1">
      <alignment horizontal="left" vertical="top"/>
    </xf>
    <xf borderId="21" fillId="0" fontId="2" numFmtId="0" xfId="0" applyBorder="1" applyFont="1"/>
    <xf borderId="15" fillId="0" fontId="2" numFmtId="0" xfId="0" applyBorder="1" applyFont="1"/>
    <xf borderId="13" fillId="0" fontId="5" numFmtId="4" xfId="0" applyAlignment="1" applyBorder="1" applyFont="1" applyNumberFormat="1">
      <alignment vertical="top"/>
    </xf>
    <xf borderId="12" fillId="0" fontId="1" numFmtId="4" xfId="0" applyAlignment="1" applyBorder="1" applyFont="1" applyNumberFormat="1">
      <alignment vertical="top"/>
    </xf>
    <xf borderId="17" fillId="0" fontId="1" numFmtId="0" xfId="0" applyAlignment="1" applyBorder="1" applyFont="1">
      <alignment vertical="top"/>
    </xf>
    <xf borderId="17" fillId="0" fontId="4" numFmtId="0" xfId="0" applyAlignment="1" applyBorder="1" applyFont="1">
      <alignment vertical="top"/>
    </xf>
    <xf borderId="41" fillId="0" fontId="4" numFmtId="4" xfId="0" applyAlignment="1" applyBorder="1" applyFont="1" applyNumberFormat="1">
      <alignment vertical="top"/>
    </xf>
    <xf borderId="7" fillId="0" fontId="4" numFmtId="0" xfId="0" applyAlignment="1" applyBorder="1" applyFont="1">
      <alignment vertical="top"/>
    </xf>
    <xf borderId="9" fillId="0" fontId="4" numFmtId="0" xfId="0" applyAlignment="1" applyBorder="1" applyFont="1">
      <alignment horizontal="left" vertical="top"/>
    </xf>
    <xf borderId="42" fillId="0" fontId="1" numFmtId="0" xfId="0" applyAlignment="1" applyBorder="1" applyFont="1">
      <alignment vertical="top"/>
    </xf>
    <xf borderId="43" fillId="0" fontId="1" numFmtId="0" xfId="0" applyAlignment="1" applyBorder="1" applyFont="1">
      <alignment horizontal="left" vertical="top"/>
    </xf>
    <xf borderId="44" fillId="0" fontId="2" numFmtId="0" xfId="0" applyBorder="1" applyFont="1"/>
    <xf borderId="45" fillId="0" fontId="2" numFmtId="0" xfId="0" applyBorder="1" applyFont="1"/>
    <xf borderId="33" fillId="0" fontId="1" numFmtId="2" xfId="0" applyAlignment="1" applyBorder="1" applyFont="1" applyNumberFormat="1">
      <alignment vertical="top"/>
    </xf>
    <xf borderId="46" fillId="0" fontId="1" numFmtId="4" xfId="0" applyAlignment="1" applyBorder="1" applyFont="1" applyNumberFormat="1">
      <alignment vertical="top"/>
    </xf>
    <xf borderId="0" fillId="0" fontId="3" numFmtId="9" xfId="0" applyFont="1" applyNumberFormat="1"/>
    <xf borderId="22" fillId="0" fontId="1" numFmtId="0" xfId="0" applyAlignment="1" applyBorder="1" applyFont="1">
      <alignment vertical="top"/>
    </xf>
    <xf borderId="47" fillId="0" fontId="1" numFmtId="0" xfId="0" applyAlignment="1" applyBorder="1" applyFont="1">
      <alignment vertical="top"/>
    </xf>
    <xf borderId="23" fillId="0" fontId="4" numFmtId="0" xfId="0" applyAlignment="1" applyBorder="1" applyFont="1">
      <alignment vertical="top"/>
    </xf>
    <xf borderId="0" fillId="0" fontId="4" numFmtId="0" xfId="0" applyAlignment="1" applyFont="1">
      <alignment vertical="top"/>
    </xf>
    <xf borderId="48" fillId="0" fontId="4" numFmtId="0" xfId="0" applyAlignment="1" applyBorder="1" applyFont="1">
      <alignment vertical="top"/>
    </xf>
    <xf borderId="47" fillId="0" fontId="1" numFmtId="2" xfId="0" applyAlignment="1" applyBorder="1" applyFont="1" applyNumberFormat="1">
      <alignment vertical="top"/>
    </xf>
    <xf borderId="49" fillId="0" fontId="1" numFmtId="2" xfId="0" applyAlignment="1" applyBorder="1" applyFont="1" applyNumberFormat="1">
      <alignment vertical="top"/>
    </xf>
    <xf borderId="1" fillId="0" fontId="1" numFmtId="0" xfId="0" applyAlignment="1" applyBorder="1" applyFont="1">
      <alignment horizontal="center" vertical="top"/>
    </xf>
    <xf borderId="50" fillId="0" fontId="5" numFmtId="0" xfId="0" applyAlignment="1" applyBorder="1" applyFont="1">
      <alignment horizontal="left" vertical="top"/>
    </xf>
    <xf borderId="51" fillId="0" fontId="2" numFmtId="0" xfId="0" applyBorder="1" applyFont="1"/>
    <xf borderId="52" fillId="0" fontId="2" numFmtId="0" xfId="0" applyBorder="1" applyFont="1"/>
    <xf borderId="5" fillId="0" fontId="1" numFmtId="2" xfId="0" applyAlignment="1" applyBorder="1" applyFont="1" applyNumberFormat="1">
      <alignment vertical="top"/>
    </xf>
    <xf borderId="6" fillId="0" fontId="1" numFmtId="2" xfId="0" applyAlignment="1" applyBorder="1" applyFont="1" applyNumberFormat="1">
      <alignment vertical="top"/>
    </xf>
    <xf borderId="53" fillId="0" fontId="2" numFmtId="0" xfId="0" applyBorder="1" applyFont="1"/>
    <xf borderId="8" fillId="0" fontId="1" numFmtId="0" xfId="0" applyAlignment="1" applyBorder="1" applyFont="1">
      <alignment horizontal="right" vertical="top"/>
    </xf>
    <xf borderId="9" fillId="0" fontId="4" numFmtId="0" xfId="0" applyAlignment="1" applyBorder="1" applyFont="1">
      <alignment horizontal="left" shrinkToFit="0" vertical="top" wrapText="1"/>
    </xf>
    <xf borderId="8" fillId="0" fontId="5" numFmtId="2" xfId="0" applyAlignment="1" applyBorder="1" applyFont="1" applyNumberFormat="1">
      <alignment horizontal="right" shrinkToFit="0" vertical="top" wrapText="1"/>
    </xf>
    <xf borderId="12" fillId="0" fontId="5" numFmtId="2" xfId="0" applyAlignment="1" applyBorder="1" applyFont="1" applyNumberFormat="1">
      <alignment horizontal="right" shrinkToFit="0" vertical="top" wrapText="1"/>
    </xf>
    <xf borderId="10" fillId="0" fontId="3" numFmtId="0" xfId="0" applyAlignment="1" applyBorder="1" applyFont="1">
      <alignment horizontal="left"/>
    </xf>
    <xf borderId="24" fillId="0" fontId="3" numFmtId="0" xfId="0" applyBorder="1" applyFont="1"/>
    <xf borderId="8" fillId="0" fontId="5" numFmtId="0" xfId="0" applyAlignment="1" applyBorder="1" applyFont="1">
      <alignment horizontal="right" vertical="top"/>
    </xf>
    <xf borderId="9" fillId="0" fontId="3" numFmtId="0" xfId="0" applyAlignment="1" applyBorder="1" applyFont="1">
      <alignment horizontal="left" vertical="top"/>
    </xf>
    <xf borderId="12" fillId="0" fontId="3" numFmtId="2" xfId="0" applyAlignment="1" applyBorder="1" applyFont="1" applyNumberFormat="1">
      <alignment vertical="top"/>
    </xf>
    <xf borderId="8" fillId="0" fontId="3" numFmtId="0" xfId="0" applyBorder="1" applyFont="1"/>
    <xf borderId="9" fillId="0" fontId="3" numFmtId="0" xfId="0" applyAlignment="1" applyBorder="1" applyFont="1">
      <alignment horizontal="left"/>
    </xf>
    <xf borderId="12" fillId="0" fontId="3" numFmtId="0" xfId="0" applyBorder="1" applyFont="1"/>
    <xf borderId="54" fillId="2" fontId="5" numFmtId="0" xfId="0" applyAlignment="1" applyBorder="1" applyFont="1">
      <alignment horizontal="right" vertical="top"/>
    </xf>
    <xf borderId="55" fillId="2" fontId="1" numFmtId="0" xfId="0" applyAlignment="1" applyBorder="1" applyFont="1">
      <alignment horizontal="left" shrinkToFit="0" vertical="top" wrapText="1"/>
    </xf>
    <xf borderId="56" fillId="0" fontId="2" numFmtId="0" xfId="0" applyBorder="1" applyFont="1"/>
    <xf borderId="57" fillId="0" fontId="2" numFmtId="0" xfId="0" applyBorder="1" applyFont="1"/>
    <xf borderId="54" fillId="2" fontId="3" numFmtId="2" xfId="0" applyAlignment="1" applyBorder="1" applyFont="1" applyNumberFormat="1">
      <alignment vertical="top"/>
    </xf>
    <xf borderId="58" fillId="2" fontId="3" numFmtId="2" xfId="0" applyAlignment="1" applyBorder="1" applyFont="1" applyNumberFormat="1">
      <alignment vertical="top"/>
    </xf>
    <xf borderId="10" fillId="0" fontId="7" numFmtId="0" xfId="0" applyAlignment="1" applyBorder="1" applyFont="1">
      <alignment horizontal="left" shrinkToFit="0" vertical="top" wrapText="1"/>
    </xf>
    <xf borderId="17" fillId="0" fontId="3" numFmtId="2" xfId="0" applyAlignment="1" applyBorder="1" applyFont="1" applyNumberFormat="1">
      <alignment horizontal="right" vertical="top"/>
    </xf>
    <xf borderId="20" fillId="0" fontId="3" numFmtId="2" xfId="0" applyAlignment="1" applyBorder="1" applyFont="1" applyNumberFormat="1">
      <alignment horizontal="right" vertical="top"/>
    </xf>
    <xf borderId="9" fillId="2" fontId="4" numFmtId="0" xfId="0" applyAlignment="1" applyBorder="1" applyFont="1">
      <alignment horizontal="left" shrinkToFit="0" vertical="top" wrapText="1"/>
    </xf>
    <xf borderId="8" fillId="2" fontId="4" numFmtId="2" xfId="0" applyAlignment="1" applyBorder="1" applyFont="1" applyNumberFormat="1">
      <alignment horizontal="right" vertical="top"/>
    </xf>
    <xf borderId="8" fillId="0" fontId="4" numFmtId="0" xfId="0" applyAlignment="1" applyBorder="1" applyFont="1">
      <alignment horizontal="left" vertical="top"/>
    </xf>
    <xf borderId="47" fillId="0" fontId="2" numFmtId="0" xfId="0" applyBorder="1" applyFont="1"/>
    <xf borderId="24" fillId="0" fontId="2" numFmtId="0" xfId="0" applyBorder="1" applyFont="1"/>
    <xf borderId="33" fillId="0" fontId="3" numFmtId="0" xfId="0" applyBorder="1" applyFont="1"/>
    <xf borderId="8" fillId="0" fontId="4" numFmtId="2" xfId="0" applyAlignment="1" applyBorder="1" applyFont="1" applyNumberFormat="1">
      <alignment horizontal="right" vertical="top"/>
    </xf>
    <xf borderId="59" fillId="0" fontId="2" numFmtId="0" xfId="0" applyBorder="1" applyFont="1"/>
    <xf borderId="0" fillId="0" fontId="3" numFmtId="0" xfId="0" applyAlignment="1" applyFont="1">
      <alignment horizontal="right"/>
    </xf>
    <xf borderId="4" fillId="0" fontId="5" numFmtId="0" xfId="0" applyAlignment="1" applyBorder="1" applyFont="1">
      <alignment horizontal="right" vertical="top"/>
    </xf>
    <xf borderId="51" fillId="0" fontId="1" numFmtId="0" xfId="0" applyAlignment="1" applyBorder="1" applyFont="1">
      <alignment horizontal="left" shrinkToFit="0" vertical="top" wrapText="1"/>
    </xf>
    <xf borderId="5" fillId="0" fontId="3" numFmtId="2" xfId="0" applyAlignment="1" applyBorder="1" applyFont="1" applyNumberFormat="1">
      <alignment vertical="top"/>
    </xf>
    <xf borderId="6" fillId="0" fontId="3" numFmtId="2" xfId="0" applyAlignment="1" applyBorder="1" applyFont="1" applyNumberFormat="1">
      <alignment vertical="top"/>
    </xf>
    <xf borderId="7" fillId="0" fontId="3" numFmtId="0" xfId="0" applyBorder="1" applyFont="1"/>
    <xf borderId="8" fillId="2" fontId="4" numFmtId="0" xfId="0" applyAlignment="1" applyBorder="1" applyFont="1">
      <alignment horizontal="left" vertical="top"/>
    </xf>
    <xf borderId="8" fillId="2" fontId="3" numFmtId="2" xfId="0" applyAlignment="1" applyBorder="1" applyFont="1" applyNumberFormat="1">
      <alignment vertical="top"/>
    </xf>
    <xf borderId="12" fillId="2" fontId="3" numFmtId="2" xfId="0" applyAlignment="1" applyBorder="1" applyFont="1" applyNumberFormat="1">
      <alignment vertical="top"/>
    </xf>
    <xf borderId="33" fillId="0" fontId="3" numFmtId="2" xfId="0" applyAlignment="1" applyBorder="1" applyFont="1" applyNumberFormat="1">
      <alignment vertical="top"/>
    </xf>
    <xf borderId="13" fillId="0" fontId="3" numFmtId="0" xfId="0" applyAlignment="1" applyBorder="1" applyFont="1">
      <alignment horizontal="right"/>
    </xf>
    <xf borderId="21" fillId="0" fontId="5" numFmtId="0" xfId="0" applyAlignment="1" applyBorder="1" applyFont="1">
      <alignment horizontal="left"/>
    </xf>
    <xf borderId="34" fillId="0" fontId="3" numFmtId="0" xfId="0" applyBorder="1" applyFont="1"/>
    <xf borderId="15" fillId="0" fontId="5" numFmtId="2" xfId="0" applyBorder="1" applyFont="1" applyNumberFormat="1"/>
    <xf borderId="8" fillId="0" fontId="5" numFmtId="0" xfId="0" applyAlignment="1" applyBorder="1" applyFont="1">
      <alignment horizontal="right"/>
    </xf>
    <xf borderId="9" fillId="0" fontId="5" numFmtId="0" xfId="0" applyAlignment="1" applyBorder="1" applyFont="1">
      <alignment horizontal="left"/>
    </xf>
    <xf borderId="19" fillId="0" fontId="7" numFmtId="0" xfId="0" applyAlignment="1" applyBorder="1" applyFont="1">
      <alignment horizontal="left"/>
    </xf>
    <xf borderId="60" fillId="0" fontId="2" numFmtId="0" xfId="0" applyBorder="1" applyFont="1"/>
    <xf borderId="61" fillId="0" fontId="2" numFmtId="0" xfId="0" applyBorder="1" applyFont="1"/>
    <xf borderId="17" fillId="0" fontId="3" numFmtId="4" xfId="0" applyBorder="1" applyFont="1" applyNumberFormat="1"/>
    <xf borderId="41" fillId="0" fontId="3" numFmtId="4" xfId="0" applyBorder="1" applyFont="1" applyNumberFormat="1"/>
    <xf borderId="8" fillId="0" fontId="3" numFmtId="0" xfId="0" applyAlignment="1" applyBorder="1" applyFont="1">
      <alignment horizontal="right"/>
    </xf>
    <xf borderId="9" fillId="0" fontId="7" numFmtId="0" xfId="0" applyAlignment="1" applyBorder="1" applyFont="1">
      <alignment horizontal="left"/>
    </xf>
    <xf borderId="12" fillId="0" fontId="3" numFmtId="4" xfId="0" applyBorder="1" applyFont="1" applyNumberFormat="1"/>
    <xf borderId="12" fillId="0" fontId="3" numFmtId="4" xfId="0" applyAlignment="1" applyBorder="1" applyFont="1" applyNumberFormat="1">
      <alignment vertical="top"/>
    </xf>
    <xf borderId="62" fillId="0" fontId="2" numFmtId="0" xfId="0" applyBorder="1" applyFont="1"/>
    <xf borderId="33" fillId="0" fontId="3" numFmtId="0" xfId="0" applyAlignment="1" applyBorder="1" applyFont="1">
      <alignment horizontal="right"/>
    </xf>
    <xf borderId="43" fillId="0" fontId="5" numFmtId="0" xfId="0" applyAlignment="1" applyBorder="1" applyFont="1">
      <alignment horizontal="left"/>
    </xf>
    <xf borderId="33" fillId="0" fontId="5" numFmtId="4" xfId="0" applyBorder="1" applyFont="1" applyNumberFormat="1"/>
    <xf borderId="46" fillId="0" fontId="5" numFmtId="4" xfId="0" applyBorder="1" applyFont="1" applyNumberFormat="1"/>
    <xf borderId="1" fillId="0" fontId="5" numFmtId="0" xfId="0" applyAlignment="1" applyBorder="1" applyFont="1">
      <alignment horizontal="left" shrinkToFit="0" vertical="top" wrapText="1"/>
    </xf>
    <xf borderId="0" fillId="0" fontId="4" numFmtId="0" xfId="0" applyFont="1"/>
    <xf borderId="4" fillId="0" fontId="4" numFmtId="0" xfId="0" applyBorder="1" applyFont="1"/>
    <xf borderId="5" fillId="2" fontId="4" numFmtId="0" xfId="0" applyAlignment="1" applyBorder="1" applyFont="1">
      <alignment horizontal="left"/>
    </xf>
    <xf borderId="5" fillId="2" fontId="4" numFmtId="0" xfId="0" applyBorder="1" applyFont="1"/>
    <xf borderId="5" fillId="2" fontId="4" numFmtId="164" xfId="0" applyBorder="1" applyFont="1" applyNumberFormat="1"/>
    <xf borderId="6" fillId="2" fontId="4" numFmtId="0" xfId="0" applyBorder="1" applyFont="1"/>
    <xf borderId="0" fillId="0" fontId="4" numFmtId="0" xfId="0" applyAlignment="1" applyFont="1">
      <alignment horizontal="left"/>
    </xf>
    <xf borderId="0" fillId="0" fontId="4" numFmtId="164" xfId="0" applyFont="1" applyNumberFormat="1"/>
    <xf borderId="26" fillId="0" fontId="4" numFmtId="0" xfId="0" applyBorder="1" applyFont="1"/>
    <xf borderId="5" fillId="0" fontId="4" numFmtId="0" xfId="0" applyAlignment="1" applyBorder="1" applyFont="1">
      <alignment horizontal="left"/>
    </xf>
    <xf borderId="5" fillId="0" fontId="4" numFmtId="164" xfId="0" applyBorder="1" applyFont="1" applyNumberFormat="1"/>
    <xf borderId="6" fillId="0" fontId="4" numFmtId="0" xfId="0" applyBorder="1" applyFont="1"/>
    <xf borderId="5" fillId="0" fontId="1" numFmtId="164" xfId="0" applyBorder="1" applyFont="1" applyNumberFormat="1"/>
    <xf borderId="0" fillId="0" fontId="1" numFmtId="164" xfId="0" applyFont="1" applyNumberFormat="1"/>
    <xf borderId="47" fillId="0" fontId="4" numFmtId="0" xfId="0" applyAlignment="1" applyBorder="1" applyFont="1">
      <alignment horizontal="left"/>
    </xf>
    <xf borderId="47" fillId="0" fontId="4" numFmtId="0" xfId="0" applyBorder="1" applyFont="1"/>
    <xf borderId="23" fillId="0" fontId="1" numFmtId="2" xfId="0" applyBorder="1" applyFont="1" applyNumberFormat="1"/>
    <xf borderId="24" fillId="0" fontId="4" numFmtId="0" xfId="0" applyBorder="1" applyFont="1"/>
    <xf borderId="9" fillId="2" fontId="8" numFmtId="9" xfId="0" applyAlignment="1" applyBorder="1" applyFont="1" applyNumberFormat="1">
      <alignment horizontal="left" shrinkToFit="0" wrapText="1"/>
    </xf>
    <xf borderId="0" fillId="0" fontId="8" numFmtId="9" xfId="0" applyFont="1" applyNumberFormat="1"/>
    <xf borderId="0" fillId="0" fontId="4" numFmtId="2" xfId="0" applyFont="1" applyNumberFormat="1"/>
    <xf borderId="30" fillId="0" fontId="8" numFmtId="9" xfId="0" applyAlignment="1" applyBorder="1" applyFont="1" applyNumberFormat="1">
      <alignment horizontal="left"/>
    </xf>
    <xf borderId="63" fillId="0" fontId="2" numFmtId="0" xfId="0" applyBorder="1" applyFont="1"/>
    <xf borderId="64" fillId="0" fontId="2" numFmtId="0" xfId="0" applyBorder="1" applyFont="1"/>
    <xf borderId="16" fillId="0" fontId="4" numFmtId="164" xfId="0" applyBorder="1" applyFont="1" applyNumberFormat="1"/>
    <xf borderId="30" fillId="0" fontId="4" numFmtId="0" xfId="0" applyBorder="1" applyFont="1"/>
    <xf borderId="8" fillId="0" fontId="4" numFmtId="0" xfId="0" applyAlignment="1" applyBorder="1" applyFont="1">
      <alignment horizontal="left"/>
    </xf>
    <xf borderId="8" fillId="0" fontId="4" numFmtId="9" xfId="0" applyBorder="1" applyFont="1" applyNumberFormat="1"/>
    <xf borderId="7" fillId="0" fontId="1" numFmtId="0" xfId="0" applyAlignment="1" applyBorder="1" applyFont="1">
      <alignment horizontal="righ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2" fillId="0" fontId="1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vertical="top"/>
    </xf>
    <xf borderId="10" fillId="0" fontId="4" numFmtId="0" xfId="0" applyAlignment="1" applyBorder="1" applyFont="1">
      <alignment vertical="top"/>
    </xf>
    <xf borderId="11" fillId="0" fontId="4" numFmtId="0" xfId="0" applyAlignment="1" applyBorder="1" applyFont="1">
      <alignment vertical="top"/>
    </xf>
    <xf borderId="22" fillId="0" fontId="1" numFmtId="0" xfId="0" applyAlignment="1" applyBorder="1" applyFont="1">
      <alignment horizontal="right" vertical="top"/>
    </xf>
    <xf borderId="17" fillId="0" fontId="3" numFmtId="0" xfId="0" applyAlignment="1" applyBorder="1" applyFont="1">
      <alignment horizontal="right" vertical="top"/>
    </xf>
    <xf borderId="10" fillId="0" fontId="4" numFmtId="2" xfId="0" applyAlignment="1" applyBorder="1" applyFont="1" applyNumberFormat="1">
      <alignment vertical="top"/>
    </xf>
    <xf borderId="17" fillId="0" fontId="4" numFmtId="2" xfId="0" applyAlignment="1" applyBorder="1" applyFont="1" applyNumberFormat="1">
      <alignment horizontal="center" vertical="top"/>
    </xf>
    <xf borderId="17" fillId="0" fontId="4" numFmtId="0" xfId="0" applyAlignment="1" applyBorder="1" applyFont="1">
      <alignment horizontal="center" vertical="top"/>
    </xf>
    <xf borderId="41" fillId="0" fontId="1" numFmtId="2" xfId="0" applyAlignment="1" applyBorder="1" applyFont="1" applyNumberFormat="1">
      <alignment horizontal="right" vertical="top"/>
    </xf>
    <xf borderId="9" fillId="0" fontId="4" numFmtId="0" xfId="0" applyAlignment="1" applyBorder="1" applyFont="1">
      <alignment vertical="top"/>
    </xf>
    <xf borderId="8" fillId="0" fontId="3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 vertical="top"/>
    </xf>
    <xf borderId="9" fillId="0" fontId="1" numFmtId="0" xfId="0" applyAlignment="1" applyBorder="1" applyFont="1">
      <alignment horizontal="right" vertical="top"/>
    </xf>
    <xf borderId="12" fillId="0" fontId="1" numFmtId="2" xfId="0" applyAlignment="1" applyBorder="1" applyFont="1" applyNumberFormat="1">
      <alignment horizontal="right" vertical="top"/>
    </xf>
    <xf borderId="9" fillId="0" fontId="1" numFmtId="0" xfId="0" applyAlignment="1" applyBorder="1" applyFont="1">
      <alignment horizontal="left" vertical="top"/>
    </xf>
    <xf borderId="17" fillId="0" fontId="4" numFmtId="0" xfId="0" applyAlignment="1" applyBorder="1" applyFont="1">
      <alignment horizontal="right" vertical="top"/>
    </xf>
    <xf borderId="10" fillId="0" fontId="4" numFmtId="0" xfId="0" applyAlignment="1" applyBorder="1" applyFont="1">
      <alignment horizontal="left" shrinkToFit="0" vertical="top" wrapText="1"/>
    </xf>
    <xf borderId="11" fillId="0" fontId="4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right" vertical="top"/>
    </xf>
    <xf borderId="17" fillId="0" fontId="1" numFmtId="0" xfId="0" applyAlignment="1" applyBorder="1" applyFont="1">
      <alignment horizontal="right" vertical="top"/>
    </xf>
    <xf borderId="8" fillId="0" fontId="4" numFmtId="2" xfId="0" applyAlignment="1" applyBorder="1" applyFont="1" applyNumberFormat="1">
      <alignment horizontal="right" shrinkToFit="0" vertical="top" wrapText="1"/>
    </xf>
    <xf borderId="12" fillId="0" fontId="1" numFmtId="2" xfId="0" applyAlignment="1" applyBorder="1" applyFont="1" applyNumberFormat="1">
      <alignment horizontal="right" shrinkToFit="0" vertical="top" wrapText="1"/>
    </xf>
    <xf borderId="12" fillId="0" fontId="4" numFmtId="2" xfId="0" applyAlignment="1" applyBorder="1" applyFont="1" applyNumberFormat="1">
      <alignment horizontal="right" shrinkToFit="0" vertical="top" wrapText="1"/>
    </xf>
    <xf borderId="8" fillId="0" fontId="7" numFmtId="2" xfId="0" applyAlignment="1" applyBorder="1" applyFont="1" applyNumberFormat="1">
      <alignment vertical="top"/>
    </xf>
    <xf borderId="8" fillId="0" fontId="4" numFmtId="0" xfId="0" applyAlignment="1" applyBorder="1" applyFont="1">
      <alignment horizontal="left" shrinkToFit="0" vertical="top" wrapText="1"/>
    </xf>
    <xf borderId="7" fillId="0" fontId="1" numFmtId="0" xfId="0" applyBorder="1" applyFont="1"/>
    <xf borderId="8" fillId="0" fontId="1" numFmtId="0" xfId="0" applyBorder="1" applyFont="1"/>
    <xf borderId="8" fillId="0" fontId="4" numFmtId="4" xfId="0" applyBorder="1" applyFont="1" applyNumberFormat="1"/>
    <xf borderId="12" fillId="0" fontId="1" numFmtId="2" xfId="0" applyBorder="1" applyFont="1" applyNumberFormat="1"/>
    <xf borderId="7" fillId="0" fontId="1" numFmtId="0" xfId="0" applyAlignment="1" applyBorder="1" applyFont="1">
      <alignment horizontal="right" vertical="top"/>
    </xf>
    <xf borderId="8" fillId="0" fontId="4" numFmtId="4" xfId="0" applyAlignment="1" applyBorder="1" applyFont="1" applyNumberFormat="1">
      <alignment vertical="top"/>
    </xf>
    <xf borderId="12" fillId="2" fontId="4" numFmtId="2" xfId="0" applyAlignment="1" applyBorder="1" applyFont="1" applyNumberFormat="1">
      <alignment vertical="top"/>
    </xf>
    <xf borderId="9" fillId="0" fontId="4" numFmtId="0" xfId="0" applyAlignment="1" applyBorder="1" applyFont="1">
      <alignment horizontal="right" vertical="top"/>
    </xf>
    <xf borderId="53" fillId="0" fontId="4" numFmtId="0" xfId="0" applyBorder="1" applyFont="1"/>
    <xf borderId="9" fillId="0" fontId="1" numFmtId="0" xfId="0" applyBorder="1" applyFont="1"/>
    <xf borderId="10" fillId="0" fontId="4" numFmtId="0" xfId="0" applyBorder="1" applyFont="1"/>
    <xf borderId="11" fillId="0" fontId="4" numFmtId="0" xfId="0" applyBorder="1" applyFont="1"/>
    <xf borderId="9" fillId="0" fontId="4" numFmtId="0" xfId="0" applyBorder="1" applyFont="1"/>
    <xf borderId="8" fillId="2" fontId="4" numFmtId="0" xfId="0" applyBorder="1" applyFont="1"/>
    <xf borderId="12" fillId="0" fontId="4" numFmtId="2" xfId="0" applyBorder="1" applyFont="1" applyNumberFormat="1"/>
    <xf borderId="10" fillId="0" fontId="1" numFmtId="0" xfId="0" applyBorder="1" applyFont="1"/>
    <xf borderId="0" fillId="0" fontId="3" numFmtId="0" xfId="0" applyAlignment="1" applyFont="1">
      <alignment vertical="top"/>
    </xf>
    <xf borderId="0" fillId="0" fontId="3" numFmtId="4" xfId="0" applyAlignment="1" applyFont="1" applyNumberFormat="1">
      <alignment vertical="top"/>
    </xf>
    <xf borderId="0" fillId="0" fontId="3" numFmtId="9" xfId="0" applyAlignment="1" applyFont="1" applyNumberFormat="1">
      <alignment vertical="top"/>
    </xf>
    <xf borderId="0" fillId="0" fontId="5" numFmtId="4" xfId="0" applyAlignment="1" applyFont="1" applyNumberFormat="1">
      <alignment vertical="top"/>
    </xf>
    <xf borderId="0" fillId="0" fontId="3" numFmtId="4" xfId="0" applyFont="1" applyNumberFormat="1"/>
    <xf borderId="7" fillId="0" fontId="1" numFmtId="0" xfId="0" applyAlignment="1" applyBorder="1" applyFont="1">
      <alignment horizontal="left"/>
    </xf>
    <xf borderId="9" fillId="0" fontId="4" numFmtId="0" xfId="0" applyAlignment="1" applyBorder="1" applyFont="1">
      <alignment horizontal="right"/>
    </xf>
    <xf borderId="10" fillId="0" fontId="3" numFmtId="0" xfId="0" applyAlignment="1" applyBorder="1" applyFont="1">
      <alignment vertical="top"/>
    </xf>
    <xf borderId="10" fillId="0" fontId="3" numFmtId="0" xfId="0" applyBorder="1" applyFont="1"/>
    <xf borderId="11" fillId="0" fontId="3" numFmtId="0" xfId="0" applyBorder="1" applyFont="1"/>
    <xf borderId="0" fillId="0" fontId="5" numFmtId="4" xfId="0" applyFont="1" applyNumberFormat="1"/>
    <xf borderId="9" fillId="0" fontId="1" numFmtId="0" xfId="0" applyAlignment="1" applyBorder="1" applyFont="1">
      <alignment horizontal="left"/>
    </xf>
    <xf borderId="41" fillId="0" fontId="1" numFmtId="2" xfId="0" applyAlignment="1" applyBorder="1" applyFont="1" applyNumberFormat="1">
      <alignment vertical="top"/>
    </xf>
    <xf borderId="18" fillId="0" fontId="1" numFmtId="0" xfId="0" applyBorder="1" applyFont="1"/>
    <xf borderId="19" fillId="0" fontId="1" numFmtId="0" xfId="0" applyAlignment="1" applyBorder="1" applyFont="1">
      <alignment horizontal="left"/>
    </xf>
    <xf borderId="60" fillId="0" fontId="1" numFmtId="0" xfId="0" applyAlignment="1" applyBorder="1" applyFont="1">
      <alignment horizontal="left"/>
    </xf>
    <xf borderId="61" fillId="0" fontId="1" numFmtId="0" xfId="0" applyAlignment="1" applyBorder="1" applyFont="1">
      <alignment horizontal="left"/>
    </xf>
    <xf borderId="17" fillId="0" fontId="4" numFmtId="0" xfId="0" applyBorder="1" applyFont="1"/>
    <xf borderId="41" fillId="0" fontId="1" numFmtId="2" xfId="0" applyBorder="1" applyFont="1" applyNumberFormat="1"/>
    <xf borderId="33" fillId="0" fontId="1" numFmtId="0" xfId="0" applyAlignment="1" applyBorder="1" applyFont="1">
      <alignment horizontal="left" vertical="top"/>
    </xf>
    <xf borderId="33" fillId="0" fontId="4" numFmtId="0" xfId="0" applyAlignment="1" applyBorder="1" applyFont="1">
      <alignment vertical="top"/>
    </xf>
    <xf borderId="33" fillId="0" fontId="4" numFmtId="2" xfId="0" applyAlignment="1" applyBorder="1" applyFont="1" applyNumberFormat="1">
      <alignment vertical="top"/>
    </xf>
    <xf borderId="33" fillId="0" fontId="1" numFmtId="0" xfId="0" applyAlignment="1" applyBorder="1" applyFont="1">
      <alignment horizontal="right" vertical="top"/>
    </xf>
    <xf borderId="46" fillId="0" fontId="1" numFmtId="2" xfId="0" applyAlignment="1" applyBorder="1" applyFont="1" applyNumberFormat="1">
      <alignment vertical="top"/>
    </xf>
    <xf borderId="0" fillId="0" fontId="0" numFmtId="4" xfId="0" applyFont="1" applyNumberFormat="1"/>
    <xf borderId="4" fillId="0" fontId="1" numFmtId="0" xfId="0" applyAlignment="1" applyBorder="1" applyFont="1">
      <alignment vertical="top"/>
    </xf>
    <xf borderId="51" fillId="0" fontId="1" numFmtId="0" xfId="0" applyAlignment="1" applyBorder="1" applyFont="1">
      <alignment vertical="top"/>
    </xf>
    <xf borderId="50" fillId="0" fontId="4" numFmtId="0" xfId="0" applyAlignment="1" applyBorder="1" applyFont="1">
      <alignment horizontal="left" vertical="top"/>
    </xf>
    <xf borderId="5" fillId="0" fontId="4" numFmtId="4" xfId="0" applyAlignment="1" applyBorder="1" applyFont="1" applyNumberFormat="1">
      <alignment vertical="top"/>
    </xf>
    <xf borderId="6" fillId="0" fontId="4" numFmtId="2" xfId="0" applyAlignment="1" applyBorder="1" applyFont="1" applyNumberFormat="1">
      <alignment vertical="top"/>
    </xf>
    <xf borderId="26" fillId="0" fontId="1" numFmtId="0" xfId="0" applyAlignment="1" applyBorder="1" applyFont="1">
      <alignment vertical="top"/>
    </xf>
    <xf borderId="63" fillId="0" fontId="1" numFmtId="0" xfId="0" applyAlignment="1" applyBorder="1" applyFont="1">
      <alignment vertical="top"/>
    </xf>
    <xf borderId="30" fillId="0" fontId="4" numFmtId="2" xfId="0" applyAlignment="1" applyBorder="1" applyFont="1" applyNumberFormat="1">
      <alignment horizontal="left" vertical="top"/>
    </xf>
    <xf borderId="63" fillId="0" fontId="4" numFmtId="0" xfId="0" applyAlignment="1" applyBorder="1" applyFont="1">
      <alignment horizontal="left" vertical="top"/>
    </xf>
    <xf borderId="64" fillId="0" fontId="4" numFmtId="0" xfId="0" applyAlignment="1" applyBorder="1" applyFont="1">
      <alignment horizontal="left" vertical="top"/>
    </xf>
    <xf borderId="16" fillId="0" fontId="1" numFmtId="4" xfId="0" applyAlignment="1" applyBorder="1" applyFont="1" applyNumberFormat="1">
      <alignment vertical="top"/>
    </xf>
    <xf borderId="65" fillId="0" fontId="4" numFmtId="2" xfId="0" applyAlignment="1" applyBorder="1" applyFont="1" applyNumberFormat="1">
      <alignment vertical="top"/>
    </xf>
    <xf borderId="18" fillId="0" fontId="4" numFmtId="0" xfId="0" applyAlignment="1" applyBorder="1" applyFont="1">
      <alignment vertical="top"/>
    </xf>
    <xf borderId="60" fillId="0" fontId="4" numFmtId="0" xfId="0" applyAlignment="1" applyBorder="1" applyFont="1">
      <alignment vertical="top"/>
    </xf>
    <xf borderId="17" fillId="0" fontId="4" numFmtId="4" xfId="0" applyAlignment="1" applyBorder="1" applyFont="1" applyNumberFormat="1">
      <alignment horizontal="right" shrinkToFit="0" vertical="top" wrapText="1"/>
    </xf>
    <xf borderId="41" fillId="0" fontId="4" numFmtId="2" xfId="0" applyAlignment="1" applyBorder="1" applyFont="1" applyNumberFormat="1">
      <alignment horizontal="left" shrinkToFit="0" vertical="top" wrapText="1"/>
    </xf>
    <xf borderId="60" fillId="0" fontId="1" numFmtId="0" xfId="0" applyAlignment="1" applyBorder="1" applyFont="1">
      <alignment vertical="top"/>
    </xf>
    <xf borderId="17" fillId="0" fontId="1" numFmtId="4" xfId="0" applyAlignment="1" applyBorder="1" applyFont="1" applyNumberFormat="1">
      <alignment horizontal="right" shrinkToFit="0" vertical="top" wrapText="1"/>
    </xf>
    <xf borderId="41" fillId="0" fontId="1" numFmtId="2" xfId="0" applyAlignment="1" applyBorder="1" applyFont="1" applyNumberFormat="1">
      <alignment horizontal="left" shrinkToFit="0" vertical="top" wrapText="1"/>
    </xf>
    <xf borderId="9" fillId="0" fontId="3" numFmtId="0" xfId="0" applyAlignment="1" applyBorder="1" applyFont="1">
      <alignment horizontal="left" shrinkToFit="0" vertical="top" wrapText="1"/>
    </xf>
    <xf borderId="8" fillId="0" fontId="3" numFmtId="4" xfId="0" applyAlignment="1" applyBorder="1" applyFont="1" applyNumberFormat="1">
      <alignment horizontal="right" shrinkToFit="0" vertical="top" wrapText="1"/>
    </xf>
    <xf borderId="8" fillId="2" fontId="3" numFmtId="4" xfId="0" applyAlignment="1" applyBorder="1" applyFont="1" applyNumberFormat="1">
      <alignment horizontal="right" shrinkToFit="0" vertical="top" wrapText="1"/>
    </xf>
    <xf borderId="12" fillId="0" fontId="3" numFmtId="2" xfId="0" applyAlignment="1" applyBorder="1" applyFont="1" applyNumberFormat="1">
      <alignment horizontal="left" shrinkToFit="0" vertical="top" wrapText="1"/>
    </xf>
    <xf borderId="7" fillId="0" fontId="3" numFmtId="0" xfId="0" applyAlignment="1" applyBorder="1" applyFont="1">
      <alignment vertical="top"/>
    </xf>
    <xf borderId="8" fillId="2" fontId="3" numFmtId="9" xfId="0" applyAlignment="1" applyBorder="1" applyFont="1" applyNumberFormat="1">
      <alignment horizontal="right" readingOrder="0" shrinkToFit="0" vertical="top" wrapText="1"/>
    </xf>
    <xf borderId="12" fillId="0" fontId="3" numFmtId="2" xfId="0" applyAlignment="1" applyBorder="1" applyFont="1" applyNumberFormat="1">
      <alignment horizontal="right" shrinkToFit="0" vertical="top" wrapText="1"/>
    </xf>
    <xf borderId="18" fillId="0" fontId="5" numFmtId="0" xfId="0" applyAlignment="1" applyBorder="1" applyFont="1">
      <alignment vertical="top"/>
    </xf>
    <xf borderId="17" fillId="0" fontId="3" numFmtId="4" xfId="0" applyAlignment="1" applyBorder="1" applyFont="1" applyNumberFormat="1">
      <alignment horizontal="right" shrinkToFit="0" vertical="top" wrapText="1"/>
    </xf>
    <xf borderId="41" fillId="0" fontId="3" numFmtId="2" xfId="0" applyAlignment="1" applyBorder="1" applyFont="1" applyNumberFormat="1">
      <alignment horizontal="left" shrinkToFit="0" vertical="top" wrapText="1"/>
    </xf>
    <xf borderId="19" fillId="0" fontId="1" numFmtId="0" xfId="0" applyAlignment="1" applyBorder="1" applyFont="1">
      <alignment horizontal="left" shrinkToFit="0" vertical="top" wrapText="1"/>
    </xf>
    <xf borderId="60" fillId="0" fontId="1" numFmtId="0" xfId="0" applyAlignment="1" applyBorder="1" applyFont="1">
      <alignment horizontal="left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45" fillId="0" fontId="6" numFmtId="0" xfId="0" applyAlignment="1" applyBorder="1" applyFont="1">
      <alignment vertical="top"/>
    </xf>
    <xf borderId="43" fillId="0" fontId="6" numFmtId="0" xfId="0" applyAlignment="1" applyBorder="1" applyFont="1">
      <alignment horizontal="left" vertical="top"/>
    </xf>
    <xf borderId="33" fillId="0" fontId="1" numFmtId="4" xfId="0" applyAlignment="1" applyBorder="1" applyFont="1" applyNumberFormat="1">
      <alignment vertical="top"/>
    </xf>
    <xf borderId="46" fillId="0" fontId="9" numFmtId="0" xfId="0" applyAlignment="1" applyBorder="1" applyFont="1">
      <alignment horizontal="left" shrinkToFit="0" vertical="top" wrapText="1"/>
    </xf>
    <xf borderId="0" fillId="0" fontId="4" numFmtId="4" xfId="0" applyFont="1" applyNumberFormat="1"/>
    <xf borderId="11" fillId="0" fontId="1" numFmtId="0" xfId="0" applyAlignment="1" applyBorder="1" applyFont="1">
      <alignment vertical="top"/>
    </xf>
    <xf borderId="8" fillId="2" fontId="1" numFmtId="4" xfId="0" applyAlignment="1" applyBorder="1" applyFont="1" applyNumberFormat="1">
      <alignment horizontal="right" readingOrder="0" shrinkToFit="0" vertical="top" wrapText="1"/>
    </xf>
    <xf borderId="12" fillId="0" fontId="1" numFmtId="2" xfId="0" applyAlignment="1" applyBorder="1" applyFont="1" applyNumberFormat="1">
      <alignment horizontal="left" shrinkToFit="0" vertical="top" wrapText="1"/>
    </xf>
    <xf borderId="8" fillId="0" fontId="4" numFmtId="4" xfId="0" applyAlignment="1" applyBorder="1" applyFont="1" applyNumberFormat="1">
      <alignment horizontal="right" shrinkToFit="0" vertical="top" wrapText="1"/>
    </xf>
    <xf borderId="12" fillId="0" fontId="4" numFmtId="2" xfId="0" applyAlignment="1" applyBorder="1" applyFont="1" applyNumberFormat="1">
      <alignment horizontal="left" shrinkToFit="0" vertical="top" wrapText="1"/>
    </xf>
    <xf borderId="8" fillId="2" fontId="4" numFmtId="4" xfId="0" applyAlignment="1" applyBorder="1" applyFont="1" applyNumberFormat="1">
      <alignment horizontal="right" shrinkToFit="0" vertical="top" wrapText="1"/>
    </xf>
    <xf borderId="10" fillId="0" fontId="1" numFmtId="0" xfId="0" applyAlignment="1" applyBorder="1" applyFont="1">
      <alignment vertical="top"/>
    </xf>
    <xf borderId="8" fillId="0" fontId="1" numFmtId="4" xfId="0" applyAlignment="1" applyBorder="1" applyFont="1" applyNumberFormat="1">
      <alignment horizontal="right" shrinkToFit="0" vertical="top" wrapText="1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5.57"/>
    <col customWidth="1" min="3" max="3" width="11.57"/>
    <col customWidth="1" min="4" max="4" width="15.0"/>
    <col customWidth="1" min="5" max="5" width="12.71"/>
    <col customWidth="1" min="6" max="6" width="13.57"/>
    <col customWidth="1" min="7" max="7" width="16.57"/>
    <col customWidth="1" min="8" max="8" width="16.86"/>
    <col customWidth="1" min="9" max="9" width="20.71"/>
    <col customWidth="1" min="10" max="10" width="26.14"/>
    <col customWidth="1" min="11" max="11" width="23.29"/>
    <col customWidth="1" min="12" max="12" width="19.29"/>
    <col customWidth="1" min="13" max="13" width="22.57"/>
    <col customWidth="1" min="14" max="14" width="18.86"/>
    <col customWidth="1" min="15" max="15" width="26.86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</row>
    <row r="2" ht="21.75" customHeight="1">
      <c r="A2" s="5"/>
      <c r="B2" s="6"/>
      <c r="C2" s="7"/>
      <c r="D2" s="7"/>
      <c r="E2" s="7"/>
      <c r="F2" s="7"/>
      <c r="G2" s="8" t="s">
        <v>1</v>
      </c>
      <c r="H2" s="9" t="s">
        <v>2</v>
      </c>
      <c r="I2" s="4"/>
      <c r="J2" s="10" t="str">
        <f>G27-G11</f>
        <v>4060.96</v>
      </c>
      <c r="K2" s="4" t="s">
        <v>3</v>
      </c>
      <c r="L2" s="4"/>
      <c r="M2" s="4"/>
      <c r="N2" s="4"/>
      <c r="O2" s="4"/>
    </row>
    <row r="3" ht="23.25" customHeight="1">
      <c r="A3" s="11">
        <v>1.0</v>
      </c>
      <c r="B3" s="12"/>
      <c r="C3" s="13" t="s">
        <v>4</v>
      </c>
      <c r="D3" s="14"/>
      <c r="E3" s="14"/>
      <c r="F3" s="15"/>
      <c r="G3" s="16">
        <v>2061.4</v>
      </c>
      <c r="H3" s="17" t="str">
        <f>G3*10.764</f>
        <v>22188.91</v>
      </c>
      <c r="I3" s="4"/>
      <c r="J3" s="4"/>
      <c r="K3" s="4"/>
      <c r="L3" s="4"/>
      <c r="M3" s="4"/>
      <c r="N3" s="4"/>
      <c r="O3" s="4"/>
    </row>
    <row r="4" ht="23.25" customHeight="1">
      <c r="A4" s="18"/>
      <c r="B4" s="19"/>
      <c r="C4" s="20"/>
      <c r="D4" s="21"/>
      <c r="E4" s="21"/>
      <c r="F4" s="22"/>
      <c r="G4" s="23"/>
      <c r="H4" s="24"/>
      <c r="I4" s="4"/>
      <c r="J4" s="25" t="str">
        <f>G27-G11</f>
        <v>4060.96</v>
      </c>
      <c r="K4" s="26" t="s">
        <v>3</v>
      </c>
      <c r="L4" s="27"/>
      <c r="M4" s="4"/>
      <c r="N4" s="4"/>
      <c r="O4" s="4"/>
    </row>
    <row r="5" ht="24.75" customHeight="1">
      <c r="A5" s="18">
        <v>2.0</v>
      </c>
      <c r="B5" s="28" t="s">
        <v>5</v>
      </c>
      <c r="C5" s="29"/>
      <c r="D5" s="29"/>
      <c r="E5" s="29"/>
      <c r="F5" s="29"/>
      <c r="G5" s="29"/>
      <c r="H5" s="30"/>
      <c r="I5" s="4"/>
      <c r="J5" s="31" t="s">
        <v>6</v>
      </c>
      <c r="K5" s="31" t="s">
        <v>7</v>
      </c>
      <c r="L5" s="31" t="s">
        <v>8</v>
      </c>
      <c r="M5" s="4"/>
      <c r="N5" s="4"/>
      <c r="O5" s="4"/>
    </row>
    <row r="6" ht="21.0" customHeight="1">
      <c r="A6" s="32"/>
      <c r="B6" s="33" t="s">
        <v>9</v>
      </c>
      <c r="C6" s="34" t="s">
        <v>10</v>
      </c>
      <c r="D6" s="34"/>
      <c r="E6" s="34"/>
      <c r="F6" s="34"/>
      <c r="G6" s="35">
        <v>0.0</v>
      </c>
      <c r="H6" s="36" t="str">
        <f t="shared" ref="H6:H11" si="1">G6*10.764</f>
        <v>0.00</v>
      </c>
      <c r="I6" s="4"/>
      <c r="J6" s="37" t="s">
        <v>11</v>
      </c>
      <c r="K6" s="38" t="str">
        <f>G31</f>
        <v>435.38</v>
      </c>
      <c r="L6" s="37" t="str">
        <f>100*K6/J2</f>
        <v>10.72</v>
      </c>
      <c r="M6" s="4"/>
      <c r="N6" s="4"/>
      <c r="O6" s="4"/>
    </row>
    <row r="7" ht="21.0" customHeight="1">
      <c r="A7" s="32"/>
      <c r="B7" s="33" t="s">
        <v>12</v>
      </c>
      <c r="C7" s="34" t="s">
        <v>13</v>
      </c>
      <c r="D7" s="34"/>
      <c r="E7" s="34"/>
      <c r="F7" s="34"/>
      <c r="G7" s="35">
        <v>0.0</v>
      </c>
      <c r="H7" s="36" t="str">
        <f t="shared" si="1"/>
        <v>0.00</v>
      </c>
      <c r="I7" s="4"/>
      <c r="J7" s="39" t="s">
        <v>14</v>
      </c>
      <c r="K7" s="37" t="str">
        <f>E16-K6</f>
        <v>1007.60</v>
      </c>
      <c r="L7" s="37" t="str">
        <f>K7*100/J2</f>
        <v>24.81</v>
      </c>
      <c r="M7" s="4"/>
      <c r="N7" s="4"/>
      <c r="O7" s="4"/>
    </row>
    <row r="8" ht="21.0" customHeight="1">
      <c r="A8" s="32"/>
      <c r="B8" s="33" t="s">
        <v>15</v>
      </c>
      <c r="C8" s="34" t="s">
        <v>16</v>
      </c>
      <c r="D8" s="34"/>
      <c r="E8" s="34"/>
      <c r="F8" s="34"/>
      <c r="G8" s="35">
        <v>0.0</v>
      </c>
      <c r="H8" s="36" t="str">
        <f t="shared" si="1"/>
        <v>0.00</v>
      </c>
      <c r="I8" s="4"/>
      <c r="J8" s="37" t="s">
        <v>17</v>
      </c>
      <c r="K8" s="37" t="str">
        <f>G33</f>
        <v>1030.70</v>
      </c>
      <c r="L8" s="37" t="str">
        <f>K8*100/J2</f>
        <v>25.38</v>
      </c>
      <c r="M8" s="4"/>
      <c r="N8" s="4"/>
      <c r="O8" s="4"/>
    </row>
    <row r="9" ht="21.0" customHeight="1">
      <c r="A9" s="40"/>
      <c r="B9" s="33"/>
      <c r="C9" s="41" t="s">
        <v>18</v>
      </c>
      <c r="D9" s="34"/>
      <c r="E9" s="34"/>
      <c r="F9" s="34"/>
      <c r="G9" s="23" t="str">
        <f>SUM(G6:G8)</f>
        <v>0.00</v>
      </c>
      <c r="H9" s="24" t="str">
        <f t="shared" si="1"/>
        <v>0.00</v>
      </c>
      <c r="I9" s="4"/>
      <c r="J9" s="42" t="s">
        <v>19</v>
      </c>
      <c r="K9" s="42" t="str">
        <f>G26</f>
        <v>1587.28</v>
      </c>
      <c r="L9" s="42" t="str">
        <f>K9*100/J2</f>
        <v>39.09</v>
      </c>
      <c r="M9" s="4"/>
      <c r="N9" s="4"/>
      <c r="O9" s="4"/>
    </row>
    <row r="10" ht="21.0" customHeight="1">
      <c r="A10" s="18">
        <v>3.0</v>
      </c>
      <c r="B10" s="28" t="s">
        <v>20</v>
      </c>
      <c r="C10" s="34"/>
      <c r="D10" s="34"/>
      <c r="E10" s="34"/>
      <c r="F10" s="34"/>
      <c r="G10" s="23" t="str">
        <f>SUM(G3)</f>
        <v>2061.40</v>
      </c>
      <c r="H10" s="24" t="str">
        <f t="shared" si="1"/>
        <v>22188.91</v>
      </c>
      <c r="I10" s="4"/>
      <c r="J10" s="43" t="s">
        <v>21</v>
      </c>
      <c r="K10" s="43" t="str">
        <f t="shared" ref="K10:L10" si="2">SUM(K6:K9)</f>
        <v>4060.96</v>
      </c>
      <c r="L10" s="43" t="str">
        <f t="shared" si="2"/>
        <v>100.00</v>
      </c>
      <c r="M10" s="4"/>
      <c r="N10" s="4"/>
      <c r="O10" s="4"/>
    </row>
    <row r="11" ht="21.0" customHeight="1">
      <c r="A11" s="18">
        <v>4.0</v>
      </c>
      <c r="B11" s="28" t="s">
        <v>22</v>
      </c>
      <c r="C11" s="34"/>
      <c r="D11" s="34"/>
      <c r="E11" s="34"/>
      <c r="F11" s="34"/>
      <c r="G11" s="23" t="str">
        <f>SUM(G10)</f>
        <v>2061.40</v>
      </c>
      <c r="H11" s="24" t="str">
        <f t="shared" si="1"/>
        <v>22188.91</v>
      </c>
      <c r="I11" s="4"/>
      <c r="J11" s="10"/>
      <c r="K11" s="10"/>
      <c r="L11" s="4"/>
      <c r="M11" s="4"/>
      <c r="N11" s="4"/>
      <c r="O11" s="4"/>
    </row>
    <row r="12" ht="37.5" customHeight="1">
      <c r="A12" s="44">
        <v>5.0</v>
      </c>
      <c r="B12" s="45" t="s">
        <v>23</v>
      </c>
      <c r="C12" s="14"/>
      <c r="D12" s="14"/>
      <c r="E12" s="14"/>
      <c r="F12" s="15"/>
      <c r="G12" s="46" t="str">
        <f>F15</f>
        <v>2.20</v>
      </c>
      <c r="H12" s="47"/>
      <c r="I12" s="4"/>
      <c r="J12" s="48" t="s">
        <v>24</v>
      </c>
      <c r="K12" s="26"/>
      <c r="L12" s="49"/>
      <c r="M12" s="49"/>
      <c r="N12" s="49"/>
      <c r="O12" s="27"/>
    </row>
    <row r="13" ht="52.5" customHeight="1">
      <c r="A13" s="50"/>
      <c r="B13" s="51" t="s">
        <v>25</v>
      </c>
      <c r="C13" s="15"/>
      <c r="D13" s="52" t="s">
        <v>26</v>
      </c>
      <c r="E13" s="52" t="s">
        <v>27</v>
      </c>
      <c r="F13" s="52" t="s">
        <v>28</v>
      </c>
      <c r="G13" s="53"/>
      <c r="H13" s="54"/>
      <c r="I13" s="4"/>
      <c r="J13" s="55" t="str">
        <f>G27*25%</f>
        <v>1530.5895</v>
      </c>
      <c r="K13" s="56" t="s">
        <v>29</v>
      </c>
      <c r="L13" s="56"/>
      <c r="M13" s="57" t="s">
        <v>30</v>
      </c>
      <c r="N13" s="2"/>
      <c r="O13" s="3"/>
    </row>
    <row r="14" ht="25.5" customHeight="1">
      <c r="A14" s="58"/>
      <c r="B14" s="59" t="s">
        <v>31</v>
      </c>
      <c r="C14" s="15"/>
      <c r="D14" s="60" t="s">
        <v>32</v>
      </c>
      <c r="E14" s="60" t="s">
        <v>33</v>
      </c>
      <c r="F14" s="60" t="s">
        <v>34</v>
      </c>
      <c r="G14" s="53"/>
      <c r="H14" s="54"/>
      <c r="I14" s="4"/>
      <c r="J14" s="61" t="s">
        <v>35</v>
      </c>
      <c r="K14" s="62" t="s">
        <v>36</v>
      </c>
      <c r="L14" s="63" t="s">
        <v>37</v>
      </c>
      <c r="M14" s="63" t="s">
        <v>38</v>
      </c>
      <c r="N14" s="64" t="s">
        <v>39</v>
      </c>
      <c r="O14" s="65" t="s">
        <v>40</v>
      </c>
    </row>
    <row r="15" ht="24.75" customHeight="1">
      <c r="A15" s="18"/>
      <c r="B15" s="66">
        <v>1.0</v>
      </c>
      <c r="C15" s="15"/>
      <c r="D15" s="67">
        <v>0.5</v>
      </c>
      <c r="E15" s="68">
        <v>0.7</v>
      </c>
      <c r="F15" s="67" t="str">
        <f>B15+D15+E15</f>
        <v>2.20</v>
      </c>
      <c r="G15" s="69"/>
      <c r="H15" s="70"/>
      <c r="I15" s="4"/>
      <c r="J15" s="71"/>
      <c r="K15" s="72" t="s">
        <v>41</v>
      </c>
      <c r="L15" s="73"/>
      <c r="M15" s="73"/>
      <c r="N15" s="73"/>
      <c r="O15" s="74"/>
    </row>
    <row r="16" ht="24.75" customHeight="1">
      <c r="A16" s="75"/>
      <c r="B16" s="76"/>
      <c r="C16" s="77" t="str">
        <f>G11*B15</f>
        <v>2061.40</v>
      </c>
      <c r="D16" s="77" t="str">
        <f>G11*D15</f>
        <v>1030.70</v>
      </c>
      <c r="E16" s="77" t="str">
        <f>G11*E15</f>
        <v>1442.98</v>
      </c>
      <c r="F16" s="77"/>
      <c r="G16" s="23" t="str">
        <f>SUM(C16:F16)</f>
        <v>4535.08</v>
      </c>
      <c r="H16" s="78" t="str">
        <f>G16*10.764</f>
        <v>48,815.60</v>
      </c>
      <c r="I16" s="4"/>
      <c r="J16" s="79" t="str">
        <f>J13*L6%</f>
        <v>164.10</v>
      </c>
      <c r="K16" s="79" t="str">
        <f>'STEP-2'!H2/4</f>
        <v>14325.00</v>
      </c>
      <c r="L16" s="80" t="s">
        <v>11</v>
      </c>
      <c r="M16" s="81" t="str">
        <f t="shared" ref="M16:M19" si="3">K16*J16</f>
        <v>2,350,679.05</v>
      </c>
      <c r="N16" s="82">
        <v>0.1</v>
      </c>
      <c r="O16" s="83" t="str">
        <f t="shared" ref="O16:O19" si="4">M16*N16</f>
        <v>235,067.91</v>
      </c>
    </row>
    <row r="17" ht="21.0" customHeight="1">
      <c r="A17" s="75"/>
      <c r="B17" s="66"/>
      <c r="C17" s="84"/>
      <c r="D17" s="84"/>
      <c r="E17" s="84"/>
      <c r="F17" s="85"/>
      <c r="G17" s="69"/>
      <c r="H17" s="86"/>
      <c r="I17" s="4"/>
      <c r="J17" s="87" t="str">
        <f>J13*L7%</f>
        <v>379.77</v>
      </c>
      <c r="K17" s="87" t="str">
        <f>K16</f>
        <v>14325.00</v>
      </c>
      <c r="L17" s="88" t="s">
        <v>42</v>
      </c>
      <c r="M17" s="89" t="str">
        <f t="shared" si="3"/>
        <v>5,440,176.89</v>
      </c>
      <c r="N17" s="90">
        <v>1.0</v>
      </c>
      <c r="O17" s="91" t="str">
        <f t="shared" si="4"/>
        <v>5,440,176.89</v>
      </c>
    </row>
    <row r="18" ht="24.75" customHeight="1">
      <c r="A18" s="75">
        <v>6.0</v>
      </c>
      <c r="B18" s="92" t="s">
        <v>43</v>
      </c>
      <c r="C18" s="14"/>
      <c r="D18" s="14"/>
      <c r="E18" s="14"/>
      <c r="F18" s="15"/>
      <c r="G18" s="23"/>
      <c r="H18" s="86"/>
      <c r="I18" s="4"/>
      <c r="J18" s="87" t="str">
        <f>J13*L8%</f>
        <v>388.47</v>
      </c>
      <c r="K18" s="87" t="str">
        <f>K16</f>
        <v>14325.00</v>
      </c>
      <c r="L18" s="88" t="s">
        <v>44</v>
      </c>
      <c r="M18" s="89" t="str">
        <f t="shared" si="3"/>
        <v>5,564,897.10</v>
      </c>
      <c r="N18" s="90">
        <v>1.0</v>
      </c>
      <c r="O18" s="91" t="str">
        <f t="shared" si="4"/>
        <v>5,564,897.10</v>
      </c>
    </row>
    <row r="19" ht="39.0" customHeight="1">
      <c r="A19" s="93"/>
      <c r="B19" s="94" t="s">
        <v>45</v>
      </c>
      <c r="C19" s="95" t="s">
        <v>46</v>
      </c>
      <c r="D19" s="14"/>
      <c r="E19" s="14"/>
      <c r="F19" s="15"/>
      <c r="G19" s="96">
        <v>2419.0</v>
      </c>
      <c r="H19" s="97" t="str">
        <f>SUM(G19*10.764)</f>
        <v>26,038.12</v>
      </c>
      <c r="I19" s="4"/>
      <c r="J19" s="87" t="str">
        <f>J13*L9%</f>
        <v>598.25</v>
      </c>
      <c r="K19" s="87" t="str">
        <f>K16</f>
        <v>14325.00</v>
      </c>
      <c r="L19" s="88" t="s">
        <v>19</v>
      </c>
      <c r="M19" s="89" t="str">
        <f t="shared" si="3"/>
        <v>8,569,941.54</v>
      </c>
      <c r="N19" s="90">
        <v>0.25</v>
      </c>
      <c r="O19" s="91" t="str">
        <f t="shared" si="4"/>
        <v>2,142,485.38</v>
      </c>
    </row>
    <row r="20" ht="24.75" customHeight="1">
      <c r="A20" s="75"/>
      <c r="B20" s="98" t="s">
        <v>47</v>
      </c>
      <c r="C20" s="99" t="s">
        <v>48</v>
      </c>
      <c r="D20" s="14"/>
      <c r="E20" s="14"/>
      <c r="F20" s="15"/>
      <c r="G20" s="35" t="str">
        <f>G38</f>
        <v>650.00</v>
      </c>
      <c r="H20" s="100" t="str">
        <f t="shared" ref="H20:H23" si="5">G20*10.764</f>
        <v>6,996.60</v>
      </c>
      <c r="I20" s="4"/>
      <c r="J20" s="101"/>
      <c r="K20" s="101"/>
      <c r="L20" s="101"/>
      <c r="M20" s="101"/>
      <c r="N20" s="101"/>
      <c r="O20" s="102" t="str">
        <f>SUM(O16:O19)</f>
        <v>13,382,627.28</v>
      </c>
    </row>
    <row r="21" ht="24.75" customHeight="1">
      <c r="A21" s="75"/>
      <c r="B21" s="98"/>
      <c r="C21" s="103" t="s">
        <v>21</v>
      </c>
      <c r="D21" s="14"/>
      <c r="E21" s="14"/>
      <c r="F21" s="15"/>
      <c r="G21" s="23" t="str">
        <f>SUM(G19:G20)</f>
        <v>3069.00</v>
      </c>
      <c r="H21" s="86" t="str">
        <f t="shared" si="5"/>
        <v>33,034.72</v>
      </c>
      <c r="I21" s="4"/>
      <c r="J21" s="104" t="str">
        <f>SUM(J16:J20)</f>
        <v>1530.59</v>
      </c>
      <c r="K21" s="105" t="s">
        <v>49</v>
      </c>
      <c r="L21" s="106"/>
      <c r="M21" s="106"/>
      <c r="N21" s="107"/>
      <c r="O21" s="108" t="str">
        <f>O20*1.2</f>
        <v>16,059,152.74</v>
      </c>
    </row>
    <row r="22" ht="41.25" customHeight="1">
      <c r="A22" s="75"/>
      <c r="B22" s="92" t="s">
        <v>50</v>
      </c>
      <c r="C22" s="14"/>
      <c r="D22" s="14"/>
      <c r="E22" s="14"/>
      <c r="F22" s="15"/>
      <c r="G22" s="23" t="str">
        <f>SUM(G16-G21)</f>
        <v>1466.08</v>
      </c>
      <c r="H22" s="109" t="str">
        <f t="shared" si="5"/>
        <v>15,780.89</v>
      </c>
      <c r="I22" s="4"/>
      <c r="J22" s="10"/>
      <c r="K22" s="4"/>
      <c r="L22" s="4"/>
      <c r="M22" s="4"/>
      <c r="N22" s="4"/>
      <c r="O22" s="4"/>
    </row>
    <row r="23" ht="24.75" customHeight="1">
      <c r="A23" s="75"/>
      <c r="B23" s="92" t="s">
        <v>51</v>
      </c>
      <c r="C23" s="14"/>
      <c r="D23" s="14"/>
      <c r="E23" s="14"/>
      <c r="F23" s="15"/>
      <c r="G23" s="23" t="str">
        <f>SUM(G21:G22)</f>
        <v>4535.08</v>
      </c>
      <c r="H23" s="109" t="str">
        <f t="shared" si="5"/>
        <v>48,815.60</v>
      </c>
      <c r="I23" s="4"/>
      <c r="J23" s="4"/>
      <c r="K23" s="4"/>
      <c r="L23" s="4"/>
      <c r="M23" s="4"/>
      <c r="N23" s="4"/>
      <c r="O23" s="4"/>
    </row>
    <row r="24" ht="15.0" customHeight="1">
      <c r="A24" s="75"/>
      <c r="B24" s="92"/>
      <c r="C24" s="14"/>
      <c r="D24" s="14"/>
      <c r="E24" s="14"/>
      <c r="F24" s="15"/>
      <c r="G24" s="23"/>
      <c r="H24" s="109"/>
      <c r="I24" s="4"/>
      <c r="J24" s="4"/>
      <c r="K24" s="4"/>
      <c r="L24" s="4"/>
      <c r="M24" s="4"/>
      <c r="N24" s="4"/>
      <c r="O24" s="4"/>
    </row>
    <row r="25" ht="21.75" customHeight="1">
      <c r="A25" s="75">
        <v>7.0</v>
      </c>
      <c r="B25" s="110" t="s">
        <v>52</v>
      </c>
      <c r="C25" s="111"/>
      <c r="D25" s="111"/>
      <c r="E25" s="111"/>
      <c r="F25" s="111"/>
      <c r="G25" s="111"/>
      <c r="H25" s="112"/>
      <c r="I25" s="4"/>
      <c r="J25" s="4"/>
      <c r="K25" s="4"/>
      <c r="L25" s="4"/>
      <c r="M25" s="4"/>
      <c r="N25" s="4"/>
      <c r="O25" s="4"/>
    </row>
    <row r="26" ht="23.25" customHeight="1">
      <c r="A26" s="113"/>
      <c r="B26" s="114" t="s">
        <v>53</v>
      </c>
      <c r="C26" s="14"/>
      <c r="D26" s="14"/>
      <c r="E26" s="14"/>
      <c r="F26" s="15"/>
      <c r="G26" s="23" t="str">
        <f>G23*35%</f>
        <v>1587.28</v>
      </c>
      <c r="H26" s="109" t="str">
        <f t="shared" ref="H26:H28" si="6">G26*10.764</f>
        <v>17,085.46</v>
      </c>
      <c r="I26" s="4"/>
      <c r="J26" s="4"/>
      <c r="K26" s="4"/>
      <c r="L26" s="4"/>
      <c r="M26" s="4"/>
      <c r="N26" s="4"/>
      <c r="O26" s="4"/>
    </row>
    <row r="27" ht="21.75" customHeight="1">
      <c r="A27" s="18">
        <v>8.0</v>
      </c>
      <c r="B27" s="45" t="s">
        <v>54</v>
      </c>
      <c r="C27" s="14"/>
      <c r="D27" s="14"/>
      <c r="E27" s="14"/>
      <c r="F27" s="15"/>
      <c r="G27" s="23" t="str">
        <f>G23+G26</f>
        <v>6122.36</v>
      </c>
      <c r="H27" s="109" t="str">
        <f t="shared" si="6"/>
        <v>65,901.06</v>
      </c>
      <c r="I27" s="4"/>
      <c r="J27" s="4" t="s">
        <v>55</v>
      </c>
      <c r="K27" s="4"/>
      <c r="L27" s="4"/>
      <c r="M27" s="4"/>
      <c r="N27" s="4"/>
      <c r="O27" s="4"/>
    </row>
    <row r="28" ht="22.5" customHeight="1">
      <c r="A28" s="115">
        <v>9.0</v>
      </c>
      <c r="B28" s="116" t="s">
        <v>56</v>
      </c>
      <c r="C28" s="117"/>
      <c r="D28" s="117"/>
      <c r="E28" s="117"/>
      <c r="F28" s="118"/>
      <c r="G28" s="119" t="str">
        <f>G27*92%</f>
        <v>5632.57</v>
      </c>
      <c r="H28" s="120" t="str">
        <f t="shared" si="6"/>
        <v>60,628.98</v>
      </c>
      <c r="I28" s="121"/>
      <c r="J28" s="4"/>
      <c r="K28" s="4"/>
      <c r="L28" s="4"/>
      <c r="M28" s="4"/>
      <c r="N28" s="4"/>
      <c r="O28" s="4"/>
    </row>
    <row r="29" ht="14.25" customHeight="1">
      <c r="A29" s="122"/>
      <c r="B29" s="123"/>
      <c r="C29" s="124"/>
      <c r="D29" s="125"/>
      <c r="E29" s="125"/>
      <c r="F29" s="126"/>
      <c r="G29" s="127"/>
      <c r="H29" s="128"/>
      <c r="I29" s="4"/>
      <c r="J29" s="4"/>
      <c r="K29" s="4"/>
      <c r="L29" s="4"/>
      <c r="M29" s="4"/>
      <c r="N29" s="4"/>
      <c r="O29" s="4"/>
    </row>
    <row r="30" ht="24.0" customHeight="1">
      <c r="A30" s="129">
        <v>10.0</v>
      </c>
      <c r="B30" s="130" t="s">
        <v>57</v>
      </c>
      <c r="C30" s="131"/>
      <c r="D30" s="131"/>
      <c r="E30" s="131"/>
      <c r="F30" s="132"/>
      <c r="G30" s="133"/>
      <c r="H30" s="134"/>
      <c r="I30" s="4"/>
      <c r="J30" s="4"/>
      <c r="K30" s="4"/>
      <c r="L30" s="4"/>
      <c r="M30" s="4"/>
      <c r="N30" s="4"/>
      <c r="O30" s="4"/>
    </row>
    <row r="31" ht="22.5" customHeight="1">
      <c r="A31" s="135"/>
      <c r="B31" s="136" t="s">
        <v>58</v>
      </c>
      <c r="C31" s="137" t="s">
        <v>59</v>
      </c>
      <c r="D31" s="14"/>
      <c r="E31" s="14"/>
      <c r="F31" s="15"/>
      <c r="G31" s="138" t="str">
        <f>G22-G33</f>
        <v>435.38</v>
      </c>
      <c r="H31" s="139" t="str">
        <f>G31*10.764</f>
        <v>4686.43</v>
      </c>
      <c r="I31" s="4"/>
      <c r="J31" s="4"/>
      <c r="K31" s="4"/>
      <c r="L31" s="4"/>
      <c r="M31" s="4"/>
      <c r="N31" s="4"/>
      <c r="O31" s="4"/>
    </row>
    <row r="32" ht="19.5" customHeight="1">
      <c r="A32" s="135"/>
      <c r="B32" s="4"/>
      <c r="C32" s="140"/>
      <c r="D32" s="14"/>
      <c r="E32" s="14"/>
      <c r="F32" s="14"/>
      <c r="G32" s="4"/>
      <c r="H32" s="141"/>
      <c r="I32" s="4"/>
      <c r="J32" s="4"/>
      <c r="K32" s="4"/>
      <c r="L32" s="4"/>
      <c r="M32" s="4"/>
      <c r="N32" s="4"/>
      <c r="O32" s="4"/>
    </row>
    <row r="33" ht="26.25" customHeight="1">
      <c r="A33" s="135"/>
      <c r="B33" s="142" t="s">
        <v>60</v>
      </c>
      <c r="C33" s="143" t="s">
        <v>61</v>
      </c>
      <c r="D33" s="14"/>
      <c r="E33" s="14"/>
      <c r="F33" s="15"/>
      <c r="G33" s="87" t="str">
        <f>D16</f>
        <v>1030.70</v>
      </c>
      <c r="H33" s="144" t="str">
        <f>G33*10.764</f>
        <v>11094.45</v>
      </c>
      <c r="I33" s="4"/>
      <c r="J33" s="4"/>
      <c r="K33" s="4"/>
      <c r="L33" s="4"/>
      <c r="M33" s="4"/>
      <c r="N33" s="4"/>
      <c r="O33" s="4"/>
    </row>
    <row r="34" ht="21.75" customHeight="1">
      <c r="A34" s="135"/>
      <c r="B34" s="145"/>
      <c r="C34" s="146"/>
      <c r="D34" s="14"/>
      <c r="E34" s="14"/>
      <c r="F34" s="15"/>
      <c r="G34" s="145"/>
      <c r="H34" s="147"/>
      <c r="I34" s="4"/>
      <c r="J34" s="4"/>
      <c r="K34" s="4"/>
      <c r="L34" s="4"/>
      <c r="M34" s="4"/>
      <c r="N34" s="4"/>
      <c r="O34" s="4"/>
    </row>
    <row r="35" ht="48.0" customHeight="1">
      <c r="A35" s="135"/>
      <c r="B35" s="148" t="s">
        <v>62</v>
      </c>
      <c r="C35" s="149" t="s">
        <v>63</v>
      </c>
      <c r="D35" s="150"/>
      <c r="E35" s="150"/>
      <c r="F35" s="151"/>
      <c r="G35" s="152" t="str">
        <f>G19</f>
        <v>2419.00</v>
      </c>
      <c r="H35" s="153" t="str">
        <f t="shared" ref="H35:H37" si="7">SUM(G35*10.764)</f>
        <v>26038.12</v>
      </c>
      <c r="I35" s="4"/>
      <c r="J35" s="4"/>
      <c r="K35" s="4"/>
      <c r="L35" s="4"/>
      <c r="M35" s="4"/>
      <c r="N35" s="4"/>
      <c r="O35" s="4"/>
    </row>
    <row r="36" ht="31.5" customHeight="1">
      <c r="A36" s="135"/>
      <c r="B36" s="145"/>
      <c r="C36" s="154" t="s">
        <v>64</v>
      </c>
      <c r="D36" s="14"/>
      <c r="E36" s="14"/>
      <c r="F36" s="15"/>
      <c r="G36" s="87" t="str">
        <f>SUM(G35*35%)</f>
        <v>846.65</v>
      </c>
      <c r="H36" s="144" t="str">
        <f t="shared" si="7"/>
        <v>9113.34</v>
      </c>
      <c r="I36" s="4"/>
      <c r="J36" s="4"/>
      <c r="K36" s="4"/>
      <c r="L36" s="4"/>
      <c r="M36" s="4"/>
      <c r="N36" s="4"/>
      <c r="O36" s="4"/>
    </row>
    <row r="37" ht="39.0" customHeight="1">
      <c r="A37" s="135"/>
      <c r="B37" s="145"/>
      <c r="C37" s="154" t="s">
        <v>65</v>
      </c>
      <c r="D37" s="14"/>
      <c r="E37" s="14"/>
      <c r="F37" s="15"/>
      <c r="G37" s="87" t="str">
        <f>G26-G36</f>
        <v>740.63</v>
      </c>
      <c r="H37" s="144" t="str">
        <f t="shared" si="7"/>
        <v>7972.12</v>
      </c>
      <c r="I37" s="4"/>
      <c r="J37" s="4"/>
      <c r="K37" s="4"/>
      <c r="L37" s="4"/>
      <c r="M37" s="4"/>
      <c r="N37" s="4"/>
      <c r="O37" s="4"/>
    </row>
    <row r="38" ht="48.0" customHeight="1">
      <c r="A38" s="135"/>
      <c r="B38" s="145"/>
      <c r="C38" s="154" t="s">
        <v>66</v>
      </c>
      <c r="D38" s="14"/>
      <c r="E38" s="14"/>
      <c r="F38" s="15"/>
      <c r="G38" s="155" t="str">
        <f>E39*10</f>
        <v>650.00</v>
      </c>
      <c r="H38" s="156"/>
      <c r="I38" s="4"/>
      <c r="J38" s="4"/>
      <c r="K38" s="4"/>
      <c r="L38" s="4"/>
      <c r="M38" s="4"/>
      <c r="N38" s="4"/>
      <c r="O38" s="4"/>
    </row>
    <row r="39" ht="44.25" customHeight="1">
      <c r="A39" s="135"/>
      <c r="B39" s="145"/>
      <c r="C39" s="157" t="s">
        <v>67</v>
      </c>
      <c r="D39" s="15"/>
      <c r="E39" s="158">
        <v>65.0</v>
      </c>
      <c r="F39" s="159" t="s">
        <v>68</v>
      </c>
      <c r="G39" s="160"/>
      <c r="H39" s="161"/>
      <c r="I39" s="4"/>
      <c r="J39" s="4"/>
      <c r="K39" s="4"/>
      <c r="L39" s="4"/>
      <c r="M39" s="4"/>
      <c r="N39" s="4"/>
      <c r="O39" s="4"/>
    </row>
    <row r="40" ht="39.75" customHeight="1">
      <c r="A40" s="135"/>
      <c r="B40" s="162"/>
      <c r="C40" s="137" t="s">
        <v>69</v>
      </c>
      <c r="D40" s="15"/>
      <c r="E40" s="163">
        <v>0.0</v>
      </c>
      <c r="F40" s="159" t="s">
        <v>68</v>
      </c>
      <c r="G40" s="73"/>
      <c r="H40" s="164"/>
      <c r="I40" s="4"/>
      <c r="J40" s="4"/>
      <c r="K40" s="4"/>
      <c r="L40" s="4"/>
      <c r="M40" s="4"/>
      <c r="N40" s="4"/>
      <c r="O40" s="4"/>
    </row>
    <row r="41" ht="21.0" customHeight="1">
      <c r="A41" s="135"/>
      <c r="B41" s="165"/>
      <c r="C41" s="4"/>
      <c r="D41" s="4"/>
      <c r="E41" s="4"/>
      <c r="F41" s="4"/>
      <c r="G41" s="4"/>
      <c r="H41" s="141"/>
      <c r="I41" s="4"/>
      <c r="J41" s="4"/>
      <c r="K41" s="4"/>
      <c r="L41" s="4"/>
      <c r="M41" s="4"/>
      <c r="N41" s="4"/>
      <c r="O41" s="4"/>
    </row>
    <row r="42" ht="38.25" customHeight="1">
      <c r="A42" s="135"/>
      <c r="B42" s="166" t="s">
        <v>70</v>
      </c>
      <c r="C42" s="167" t="s">
        <v>71</v>
      </c>
      <c r="D42" s="131"/>
      <c r="E42" s="131"/>
      <c r="F42" s="132"/>
      <c r="G42" s="168"/>
      <c r="H42" s="169"/>
      <c r="I42" s="4"/>
      <c r="J42" s="4"/>
      <c r="K42" s="4"/>
      <c r="L42" s="4"/>
      <c r="M42" s="4"/>
      <c r="N42" s="4"/>
      <c r="O42" s="4"/>
    </row>
    <row r="43" ht="36.0" customHeight="1">
      <c r="A43" s="135"/>
      <c r="B43" s="170"/>
      <c r="C43" s="157" t="s">
        <v>67</v>
      </c>
      <c r="D43" s="15"/>
      <c r="E43" s="158">
        <v>65.0</v>
      </c>
      <c r="F43" s="171" t="s">
        <v>68</v>
      </c>
      <c r="G43" s="172" t="str">
        <f>H43/10.764</f>
        <v>2239.97</v>
      </c>
      <c r="H43" s="173">
        <v>24111.0</v>
      </c>
      <c r="I43" s="4"/>
      <c r="J43" s="4"/>
      <c r="K43" s="4"/>
      <c r="L43" s="4"/>
      <c r="M43" s="4"/>
      <c r="N43" s="4"/>
      <c r="O43" s="4"/>
    </row>
    <row r="44" ht="36.0" customHeight="1">
      <c r="A44" s="135"/>
      <c r="B44" s="170"/>
      <c r="C44" s="137" t="s">
        <v>69</v>
      </c>
      <c r="D44" s="15"/>
      <c r="E44" s="163">
        <v>0.0</v>
      </c>
      <c r="F44" s="159" t="s">
        <v>68</v>
      </c>
      <c r="G44" s="87">
        <v>0.0</v>
      </c>
      <c r="H44" s="144" t="str">
        <f>SUM(G44*10.764)</f>
        <v>0.00</v>
      </c>
      <c r="I44" s="4"/>
      <c r="J44" s="4"/>
      <c r="K44" s="4"/>
      <c r="L44" s="4"/>
      <c r="M44" s="4"/>
      <c r="N44" s="4"/>
      <c r="O44" s="4"/>
    </row>
    <row r="45" ht="21.0" customHeight="1">
      <c r="A45" s="135"/>
      <c r="B45" s="170"/>
      <c r="C45" s="154"/>
      <c r="D45" s="14"/>
      <c r="E45" s="14"/>
      <c r="F45" s="15"/>
      <c r="G45" s="174"/>
      <c r="H45" s="144"/>
      <c r="I45" s="4"/>
      <c r="J45" s="4"/>
      <c r="K45" s="4"/>
      <c r="L45" s="4"/>
      <c r="M45" s="4"/>
      <c r="N45" s="4"/>
      <c r="O45" s="4"/>
    </row>
    <row r="46" ht="21.0" customHeight="1">
      <c r="A46" s="135"/>
      <c r="B46" s="175"/>
      <c r="C46" s="176" t="s">
        <v>72</v>
      </c>
      <c r="D46" s="106"/>
      <c r="E46" s="106"/>
      <c r="F46" s="106"/>
      <c r="G46" s="177"/>
      <c r="H46" s="178" t="str">
        <f>SUM(H43:H45)</f>
        <v>24111.00</v>
      </c>
      <c r="I46" s="4"/>
      <c r="J46" s="4"/>
      <c r="K46" s="4"/>
      <c r="L46" s="4"/>
      <c r="M46" s="4"/>
      <c r="N46" s="4"/>
      <c r="O46" s="4"/>
    </row>
    <row r="47" ht="21.0" customHeight="1">
      <c r="A47" s="135"/>
      <c r="B47" s="165"/>
      <c r="C47" s="4"/>
      <c r="D47" s="4"/>
      <c r="E47" s="4"/>
      <c r="F47" s="4"/>
      <c r="G47" s="4"/>
      <c r="H47" s="141"/>
      <c r="I47" s="4"/>
      <c r="J47" s="4"/>
      <c r="K47" s="4"/>
      <c r="L47" s="4"/>
      <c r="M47" s="4"/>
      <c r="N47" s="4"/>
      <c r="O47" s="4"/>
    </row>
    <row r="48" ht="21.0" customHeight="1">
      <c r="A48" s="135"/>
      <c r="B48" s="179" t="s">
        <v>73</v>
      </c>
      <c r="C48" s="180" t="s">
        <v>74</v>
      </c>
      <c r="D48" s="14"/>
      <c r="E48" s="14"/>
      <c r="F48" s="15"/>
      <c r="G48" s="145"/>
      <c r="H48" s="147"/>
      <c r="I48" s="4"/>
      <c r="J48" s="4"/>
      <c r="K48" s="4"/>
      <c r="L48" s="4"/>
      <c r="M48" s="4"/>
      <c r="N48" s="4"/>
      <c r="O48" s="4"/>
    </row>
    <row r="49" ht="21.0" customHeight="1">
      <c r="A49" s="135"/>
      <c r="B49" s="101"/>
      <c r="C49" s="181" t="s">
        <v>75</v>
      </c>
      <c r="D49" s="182"/>
      <c r="E49" s="182"/>
      <c r="F49" s="183"/>
      <c r="G49" s="184" t="str">
        <f>SUM(G27)</f>
        <v>6,122.36</v>
      </c>
      <c r="H49" s="185" t="str">
        <f t="shared" ref="H49:H52" si="8">G49*10.764</f>
        <v>65,901.06</v>
      </c>
      <c r="I49" s="4"/>
      <c r="J49" s="4"/>
      <c r="K49" s="4"/>
      <c r="L49" s="4"/>
      <c r="M49" s="4"/>
      <c r="N49" s="4"/>
      <c r="O49" s="4"/>
    </row>
    <row r="50" ht="21.0" customHeight="1">
      <c r="A50" s="135"/>
      <c r="B50" s="186"/>
      <c r="C50" s="187" t="s">
        <v>76</v>
      </c>
      <c r="D50" s="14"/>
      <c r="E50" s="14"/>
      <c r="F50" s="15"/>
      <c r="G50" s="37" t="str">
        <f>G49*25%</f>
        <v>1530.59</v>
      </c>
      <c r="H50" s="188" t="str">
        <f t="shared" si="8"/>
        <v>16,475.27</v>
      </c>
      <c r="I50" s="4"/>
      <c r="J50" s="4"/>
      <c r="K50" s="4"/>
      <c r="L50" s="4"/>
      <c r="M50" s="4"/>
      <c r="N50" s="4"/>
      <c r="O50" s="4"/>
    </row>
    <row r="51" ht="23.25" customHeight="1">
      <c r="A51" s="135"/>
      <c r="B51" s="186"/>
      <c r="C51" s="51" t="s">
        <v>77</v>
      </c>
      <c r="D51" s="14"/>
      <c r="E51" s="14"/>
      <c r="F51" s="15"/>
      <c r="G51" s="87" t="str">
        <f>G49*25%</f>
        <v>1530.59</v>
      </c>
      <c r="H51" s="189" t="str">
        <f t="shared" si="8"/>
        <v>16,475.27</v>
      </c>
      <c r="I51" s="4"/>
      <c r="J51" s="4"/>
      <c r="K51" s="4"/>
      <c r="L51" s="4"/>
      <c r="M51" s="4"/>
      <c r="N51" s="4"/>
      <c r="O51" s="4"/>
    </row>
    <row r="52" ht="21.0" customHeight="1">
      <c r="A52" s="190"/>
      <c r="B52" s="191"/>
      <c r="C52" s="192" t="s">
        <v>78</v>
      </c>
      <c r="D52" s="117"/>
      <c r="E52" s="117"/>
      <c r="F52" s="118"/>
      <c r="G52" s="193" t="str">
        <f>SUM(G49:G51)</f>
        <v>9,183.54</v>
      </c>
      <c r="H52" s="194" t="str">
        <f t="shared" si="8"/>
        <v>98,851.59</v>
      </c>
      <c r="I52" s="4"/>
      <c r="J52" s="4"/>
      <c r="K52" s="4"/>
      <c r="L52" s="4"/>
      <c r="M52" s="4"/>
      <c r="N52" s="4"/>
      <c r="O52" s="4"/>
    </row>
    <row r="53" ht="21.0" customHeight="1">
      <c r="A53" s="4"/>
      <c r="B53" s="16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ht="21.0" customHeight="1">
      <c r="A54" s="4"/>
      <c r="B54" s="16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21.0" customHeight="1">
      <c r="A55" s="4"/>
      <c r="B55" s="16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21.0" customHeight="1">
      <c r="A56" s="4"/>
      <c r="B56" s="16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ht="21.0" customHeight="1">
      <c r="A57" s="4"/>
      <c r="B57" s="16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ht="21.0" customHeight="1">
      <c r="A58" s="4"/>
      <c r="B58" s="16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ht="21.0" customHeight="1">
      <c r="A59" s="4"/>
      <c r="B59" s="16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ht="21.0" customHeight="1">
      <c r="A60" s="4"/>
      <c r="B60" s="16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ht="21.0" customHeight="1">
      <c r="A61" s="4"/>
      <c r="B61" s="16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ht="21.0" customHeight="1">
      <c r="A62" s="4"/>
      <c r="B62" s="16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ht="21.0" customHeight="1">
      <c r="A63" s="4"/>
      <c r="B63" s="16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ht="21.0" customHeight="1">
      <c r="A64" s="4"/>
      <c r="B64" s="16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ht="21.0" customHeight="1">
      <c r="A65" s="4"/>
      <c r="B65" s="16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ht="21.0" customHeight="1">
      <c r="A66" s="4"/>
      <c r="B66" s="16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ht="21.0" customHeight="1">
      <c r="A67" s="4"/>
      <c r="B67" s="16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ht="21.0" customHeight="1">
      <c r="A68" s="4"/>
      <c r="B68" s="16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ht="21.0" customHeight="1">
      <c r="A69" s="4"/>
      <c r="B69" s="16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ht="21.0" customHeight="1">
      <c r="A70" s="4"/>
      <c r="B70" s="16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ht="21.0" customHeight="1">
      <c r="A71" s="4"/>
      <c r="B71" s="16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ht="21.0" customHeight="1">
      <c r="A72" s="4"/>
      <c r="B72" s="16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ht="21.0" customHeight="1">
      <c r="A73" s="4"/>
      <c r="B73" s="16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ht="21.0" customHeight="1">
      <c r="A74" s="4"/>
      <c r="B74" s="16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ht="21.0" customHeight="1">
      <c r="A75" s="4"/>
      <c r="B75" s="16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ht="21.0" customHeight="1">
      <c r="A76" s="4"/>
      <c r="B76" s="16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ht="21.0" customHeight="1">
      <c r="A77" s="4"/>
      <c r="B77" s="16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ht="21.0" customHeight="1">
      <c r="A78" s="4"/>
      <c r="B78" s="16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ht="21.0" customHeight="1">
      <c r="A79" s="4"/>
      <c r="B79" s="16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ht="21.0" customHeight="1">
      <c r="A80" s="4"/>
      <c r="B80" s="16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ht="21.0" customHeight="1">
      <c r="A81" s="4"/>
      <c r="B81" s="16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ht="21.0" customHeight="1">
      <c r="A82" s="4"/>
      <c r="B82" s="16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ht="21.0" customHeight="1">
      <c r="A83" s="4"/>
      <c r="B83" s="16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ht="21.0" customHeight="1">
      <c r="A84" s="4"/>
      <c r="B84" s="16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ht="21.0" customHeight="1">
      <c r="A85" s="4"/>
      <c r="B85" s="16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ht="21.0" customHeight="1">
      <c r="A86" s="4"/>
      <c r="B86" s="16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ht="21.0" customHeight="1">
      <c r="A87" s="4"/>
      <c r="B87" s="16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ht="21.0" customHeight="1">
      <c r="A88" s="4"/>
      <c r="B88" s="16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ht="21.0" customHeight="1">
      <c r="A89" s="4"/>
      <c r="B89" s="16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ht="21.0" customHeight="1">
      <c r="A90" s="4"/>
      <c r="B90" s="16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ht="21.0" customHeight="1">
      <c r="A91" s="4"/>
      <c r="B91" s="16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ht="21.0" customHeight="1">
      <c r="A92" s="4"/>
      <c r="B92" s="16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ht="21.0" customHeight="1">
      <c r="A93" s="4"/>
      <c r="B93" s="16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ht="21.0" customHeight="1">
      <c r="A94" s="4"/>
      <c r="B94" s="16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ht="21.0" customHeight="1">
      <c r="A95" s="4"/>
      <c r="B95" s="16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ht="21.0" customHeight="1">
      <c r="A96" s="4"/>
      <c r="B96" s="16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ht="21.0" customHeight="1">
      <c r="A97" s="4"/>
      <c r="B97" s="16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ht="21.0" customHeight="1">
      <c r="A98" s="4"/>
      <c r="B98" s="16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ht="21.0" customHeight="1">
      <c r="A99" s="4"/>
      <c r="B99" s="16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ht="21.0" customHeight="1">
      <c r="A100" s="4"/>
      <c r="B100" s="16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</sheetData>
  <mergeCells count="49">
    <mergeCell ref="C46:F46"/>
    <mergeCell ref="C42:F42"/>
    <mergeCell ref="C45:F45"/>
    <mergeCell ref="C43:D43"/>
    <mergeCell ref="C44:D44"/>
    <mergeCell ref="C50:F50"/>
    <mergeCell ref="C51:F51"/>
    <mergeCell ref="C52:F52"/>
    <mergeCell ref="A30:A52"/>
    <mergeCell ref="H38:H40"/>
    <mergeCell ref="C36:F36"/>
    <mergeCell ref="B30:F30"/>
    <mergeCell ref="M14:M15"/>
    <mergeCell ref="N14:N15"/>
    <mergeCell ref="G38:G40"/>
    <mergeCell ref="C40:D40"/>
    <mergeCell ref="C39:D39"/>
    <mergeCell ref="K21:N21"/>
    <mergeCell ref="M13:O13"/>
    <mergeCell ref="J14:J15"/>
    <mergeCell ref="L14:L15"/>
    <mergeCell ref="O14:O15"/>
    <mergeCell ref="C37:F37"/>
    <mergeCell ref="C38:F38"/>
    <mergeCell ref="C35:F35"/>
    <mergeCell ref="C33:F33"/>
    <mergeCell ref="C34:F34"/>
    <mergeCell ref="C48:F48"/>
    <mergeCell ref="C49:F49"/>
    <mergeCell ref="C19:F19"/>
    <mergeCell ref="C20:F20"/>
    <mergeCell ref="B15:C15"/>
    <mergeCell ref="A12:A14"/>
    <mergeCell ref="A1:H1"/>
    <mergeCell ref="C3:F3"/>
    <mergeCell ref="G12:H12"/>
    <mergeCell ref="B12:F12"/>
    <mergeCell ref="B13:C13"/>
    <mergeCell ref="B14:C14"/>
    <mergeCell ref="B26:F26"/>
    <mergeCell ref="B27:F27"/>
    <mergeCell ref="C31:F31"/>
    <mergeCell ref="C32:F32"/>
    <mergeCell ref="B22:F22"/>
    <mergeCell ref="B23:F23"/>
    <mergeCell ref="B24:F24"/>
    <mergeCell ref="B18:F18"/>
    <mergeCell ref="C21:F21"/>
    <mergeCell ref="B28:F28"/>
  </mergeCells>
  <printOptions/>
  <pageMargins bottom="0.5118110236220472" footer="0.0" header="0.0" left="0.7086614173228347" right="0.7086614173228347" top="0.5118110236220472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5.57"/>
    <col customWidth="1" min="3" max="3" width="14.29"/>
    <col customWidth="1" min="4" max="4" width="15.71"/>
    <col customWidth="1" min="5" max="5" width="5.0"/>
    <col customWidth="1" min="6" max="6" width="12.29"/>
    <col customWidth="1" min="7" max="7" width="15.29"/>
    <col customWidth="1" min="8" max="9" width="14.43"/>
    <col customWidth="1" min="10" max="10" width="18.71"/>
    <col customWidth="1" min="11" max="11" width="9.14"/>
    <col customWidth="1" min="12" max="12" width="12.71"/>
    <col customWidth="1" min="13" max="14" width="9.14"/>
    <col customWidth="1" min="15" max="15" width="14.29"/>
    <col customWidth="1" min="16" max="17" width="9.14"/>
  </cols>
  <sheetData>
    <row r="1" ht="30.75" customHeight="1">
      <c r="A1" s="195" t="s">
        <v>79</v>
      </c>
      <c r="B1" s="2"/>
      <c r="C1" s="2"/>
      <c r="D1" s="2"/>
      <c r="E1" s="2"/>
      <c r="F1" s="2"/>
      <c r="G1" s="2"/>
      <c r="H1" s="2"/>
      <c r="I1" s="3"/>
      <c r="J1" s="196"/>
      <c r="K1" s="196"/>
      <c r="L1" s="196"/>
      <c r="M1" s="196"/>
      <c r="N1" s="196"/>
      <c r="O1" s="196"/>
      <c r="P1" s="196"/>
      <c r="Q1" s="196"/>
    </row>
    <row r="2" ht="18.0" customHeight="1">
      <c r="A2" s="197">
        <v>1.0</v>
      </c>
      <c r="B2" s="198" t="s">
        <v>80</v>
      </c>
      <c r="C2" s="199"/>
      <c r="D2" s="199"/>
      <c r="E2" s="199"/>
      <c r="F2" s="199"/>
      <c r="G2" s="199"/>
      <c r="H2" s="200">
        <v>57300.0</v>
      </c>
      <c r="I2" s="201" t="s">
        <v>81</v>
      </c>
      <c r="J2" s="196"/>
      <c r="K2" s="202"/>
      <c r="L2" s="196"/>
      <c r="M2" s="196"/>
      <c r="N2" s="196"/>
      <c r="O2" s="203"/>
      <c r="P2" s="196"/>
      <c r="Q2" s="196"/>
    </row>
    <row r="3" ht="18.0" customHeight="1">
      <c r="A3" s="204"/>
      <c r="B3" s="205" t="s">
        <v>82</v>
      </c>
      <c r="C3" s="7"/>
      <c r="D3" s="7"/>
      <c r="E3" s="7"/>
      <c r="F3" s="7"/>
      <c r="G3" s="7"/>
      <c r="H3" s="206"/>
      <c r="I3" s="207" t="s">
        <v>81</v>
      </c>
      <c r="J3" s="196"/>
      <c r="K3" s="202"/>
      <c r="L3" s="196"/>
      <c r="M3" s="196"/>
      <c r="N3" s="196"/>
      <c r="O3" s="203"/>
      <c r="P3" s="196"/>
      <c r="Q3" s="196"/>
    </row>
    <row r="4" ht="18.0" customHeight="1">
      <c r="A4" s="204"/>
      <c r="B4" s="205" t="s">
        <v>83</v>
      </c>
      <c r="C4" s="7"/>
      <c r="D4" s="7"/>
      <c r="E4" s="7"/>
      <c r="F4" s="7"/>
      <c r="G4" s="7"/>
      <c r="H4" s="208" t="str">
        <f>H2</f>
        <v>  57,300.00 </v>
      </c>
      <c r="I4" s="207" t="s">
        <v>81</v>
      </c>
      <c r="J4" s="196"/>
      <c r="K4" s="202"/>
      <c r="L4" s="196"/>
      <c r="M4" s="196"/>
      <c r="N4" s="196"/>
      <c r="O4" s="209"/>
      <c r="P4" s="196"/>
      <c r="Q4" s="196"/>
    </row>
    <row r="5" ht="18.0" customHeight="1">
      <c r="A5" s="204"/>
      <c r="B5" s="210"/>
      <c r="C5" s="211"/>
      <c r="D5" s="211"/>
      <c r="E5" s="211"/>
      <c r="F5" s="211"/>
      <c r="G5" s="211"/>
      <c r="H5" s="212"/>
      <c r="I5" s="213"/>
      <c r="J5" s="196"/>
      <c r="K5" s="196"/>
      <c r="L5" s="196"/>
      <c r="M5" s="196"/>
      <c r="N5" s="196"/>
      <c r="O5" s="196"/>
      <c r="P5" s="196"/>
      <c r="Q5" s="196"/>
    </row>
    <row r="6" ht="18.0" customHeight="1">
      <c r="A6" s="204"/>
      <c r="B6" s="214" t="s">
        <v>84</v>
      </c>
      <c r="C6" s="14"/>
      <c r="D6" s="14"/>
      <c r="E6" s="14"/>
      <c r="F6" s="14"/>
      <c r="G6" s="14"/>
      <c r="H6" s="14"/>
      <c r="I6" s="15"/>
      <c r="J6" s="196"/>
      <c r="K6" s="215"/>
      <c r="L6" s="216"/>
      <c r="M6" s="196"/>
      <c r="N6" s="216"/>
      <c r="O6" s="196"/>
      <c r="P6" s="196"/>
      <c r="Q6" s="196"/>
    </row>
    <row r="7" ht="18.0" customHeight="1">
      <c r="A7" s="204"/>
      <c r="B7" s="217" t="s">
        <v>85</v>
      </c>
      <c r="C7" s="218"/>
      <c r="D7" s="218"/>
      <c r="E7" s="218"/>
      <c r="F7" s="219"/>
      <c r="G7" s="220">
        <v>30250.0</v>
      </c>
      <c r="H7" s="221" t="s">
        <v>86</v>
      </c>
      <c r="I7" s="213"/>
      <c r="J7" s="196"/>
      <c r="K7" s="196"/>
      <c r="L7" s="196"/>
      <c r="M7" s="196"/>
      <c r="N7" s="196"/>
      <c r="O7" s="196"/>
      <c r="P7" s="196"/>
      <c r="Q7" s="196"/>
    </row>
    <row r="8" ht="18.0" customHeight="1">
      <c r="A8" s="32">
        <v>2.0</v>
      </c>
      <c r="B8" s="222" t="s">
        <v>87</v>
      </c>
      <c r="C8" s="223">
        <v>0.35</v>
      </c>
      <c r="D8" s="39" t="str">
        <f>H2</f>
        <v>57300.00</v>
      </c>
      <c r="E8" s="29" t="s">
        <v>88</v>
      </c>
      <c r="F8" s="39" t="str">
        <f>H2*35%</f>
        <v>20055.00</v>
      </c>
      <c r="G8" s="29"/>
      <c r="H8" s="29"/>
      <c r="I8" s="30"/>
      <c r="J8" s="196"/>
      <c r="K8" s="196"/>
      <c r="L8" s="196"/>
      <c r="M8" s="196"/>
      <c r="N8" s="196"/>
      <c r="O8" s="196"/>
      <c r="P8" s="196"/>
      <c r="Q8" s="196"/>
    </row>
    <row r="9" ht="39.75" customHeight="1">
      <c r="A9" s="224" t="s">
        <v>89</v>
      </c>
      <c r="B9" s="19"/>
      <c r="C9" s="20" t="s">
        <v>90</v>
      </c>
      <c r="D9" s="14"/>
      <c r="E9" s="14"/>
      <c r="F9" s="15"/>
      <c r="G9" s="225" t="s">
        <v>91</v>
      </c>
      <c r="H9" s="225" t="s">
        <v>92</v>
      </c>
      <c r="I9" s="226" t="s">
        <v>93</v>
      </c>
      <c r="J9" s="196"/>
      <c r="K9" s="196"/>
      <c r="L9" s="196"/>
      <c r="M9" s="196"/>
      <c r="N9" s="196"/>
      <c r="O9" s="196"/>
      <c r="P9" s="196"/>
      <c r="Q9" s="196"/>
    </row>
    <row r="10" ht="29.25" customHeight="1">
      <c r="A10" s="18">
        <v>1.0</v>
      </c>
      <c r="B10" s="227" t="s">
        <v>94</v>
      </c>
      <c r="C10" s="228"/>
      <c r="D10" s="228"/>
      <c r="E10" s="228"/>
      <c r="F10" s="229"/>
      <c r="G10" s="35"/>
      <c r="H10" s="34"/>
      <c r="I10" s="24"/>
      <c r="J10" s="196"/>
      <c r="K10" s="196"/>
      <c r="L10" s="196"/>
      <c r="M10" s="196"/>
      <c r="N10" s="196"/>
      <c r="O10" s="196"/>
      <c r="P10" s="196"/>
      <c r="Q10" s="196"/>
    </row>
    <row r="11" ht="24.0" customHeight="1">
      <c r="A11" s="230"/>
      <c r="B11" s="231" t="s">
        <v>9</v>
      </c>
      <c r="C11" s="228" t="s">
        <v>95</v>
      </c>
      <c r="D11" s="232" t="str">
        <f>'STEP-1'!G27</f>
        <v>6122.36</v>
      </c>
      <c r="E11" s="228"/>
      <c r="F11" s="229" t="str">
        <f>H2*1.6%</f>
        <v>916.8</v>
      </c>
      <c r="G11" s="233" t="str">
        <f>'STEP-1'!G27</f>
        <v>6122.36</v>
      </c>
      <c r="H11" s="234" t="str">
        <f>SUM(D8*1.6)</f>
        <v>91680</v>
      </c>
      <c r="I11" s="235" t="str">
        <f>(D11*F11/10000000)*2</f>
        <v>1.12</v>
      </c>
      <c r="J11" s="196"/>
      <c r="K11" s="196"/>
      <c r="L11" s="196"/>
      <c r="M11" s="196"/>
      <c r="N11" s="196"/>
      <c r="O11" s="196"/>
      <c r="P11" s="196"/>
      <c r="Q11" s="196"/>
    </row>
    <row r="12" ht="24.0" customHeight="1">
      <c r="A12" s="50"/>
      <c r="B12" s="231" t="s">
        <v>12</v>
      </c>
      <c r="C12" s="236" t="s">
        <v>96</v>
      </c>
      <c r="D12" s="228"/>
      <c r="E12" s="228"/>
      <c r="F12" s="229"/>
      <c r="G12" s="233"/>
      <c r="H12" s="234"/>
      <c r="I12" s="235"/>
      <c r="J12" s="196"/>
      <c r="K12" s="196"/>
      <c r="L12" s="196"/>
      <c r="M12" s="196"/>
      <c r="N12" s="196"/>
      <c r="O12" s="196"/>
      <c r="P12" s="196"/>
      <c r="Q12" s="196"/>
    </row>
    <row r="13" ht="41.25" customHeight="1">
      <c r="A13" s="50"/>
      <c r="B13" s="237" t="s">
        <v>15</v>
      </c>
      <c r="C13" s="137" t="s">
        <v>97</v>
      </c>
      <c r="D13" s="14"/>
      <c r="E13" s="14"/>
      <c r="F13" s="15"/>
      <c r="G13" s="35"/>
      <c r="H13" s="34"/>
      <c r="I13" s="24">
        <v>0.15</v>
      </c>
      <c r="J13" s="196"/>
      <c r="K13" s="196"/>
      <c r="L13" s="196"/>
      <c r="M13" s="196"/>
      <c r="N13" s="196"/>
      <c r="O13" s="196"/>
      <c r="P13" s="196"/>
      <c r="Q13" s="196"/>
    </row>
    <row r="14" ht="24.0" customHeight="1">
      <c r="A14" s="50"/>
      <c r="B14" s="237" t="s">
        <v>98</v>
      </c>
      <c r="C14" s="114" t="s">
        <v>99</v>
      </c>
      <c r="D14" s="14"/>
      <c r="E14" s="14"/>
      <c r="F14" s="15"/>
      <c r="G14" s="35"/>
      <c r="H14" s="34"/>
      <c r="I14" s="24">
        <v>0.07</v>
      </c>
      <c r="J14" s="196"/>
      <c r="K14" s="196"/>
      <c r="L14" s="196"/>
      <c r="M14" s="196"/>
      <c r="N14" s="196"/>
      <c r="O14" s="196"/>
      <c r="P14" s="196"/>
      <c r="Q14" s="196"/>
    </row>
    <row r="15" ht="24.0" customHeight="1">
      <c r="A15" s="58"/>
      <c r="B15" s="237" t="s">
        <v>100</v>
      </c>
      <c r="C15" s="114" t="s">
        <v>101</v>
      </c>
      <c r="D15" s="14"/>
      <c r="E15" s="14"/>
      <c r="F15" s="15"/>
      <c r="G15" s="35"/>
      <c r="H15" s="34"/>
      <c r="I15" s="24" t="str">
        <f>I14*2.5</f>
        <v>0.18</v>
      </c>
      <c r="J15" s="196"/>
      <c r="K15" s="196"/>
      <c r="L15" s="196"/>
      <c r="M15" s="196"/>
      <c r="N15" s="196"/>
      <c r="O15" s="196"/>
      <c r="P15" s="196"/>
      <c r="Q15" s="196"/>
    </row>
    <row r="16" ht="25.5" customHeight="1">
      <c r="A16" s="238"/>
      <c r="B16" s="239" t="s">
        <v>102</v>
      </c>
      <c r="C16" s="14"/>
      <c r="D16" s="14"/>
      <c r="E16" s="14"/>
      <c r="F16" s="15"/>
      <c r="G16" s="35"/>
      <c r="H16" s="136"/>
      <c r="I16" s="240" t="str">
        <f>SUM(I11:I15)</f>
        <v>1.52</v>
      </c>
      <c r="J16" s="196"/>
      <c r="K16" s="196"/>
      <c r="L16" s="196"/>
      <c r="M16" s="196"/>
      <c r="N16" s="196"/>
      <c r="O16" s="196"/>
      <c r="P16" s="196"/>
      <c r="Q16" s="196"/>
    </row>
    <row r="17" ht="21.0" customHeight="1">
      <c r="A17" s="238"/>
      <c r="B17" s="241"/>
      <c r="C17" s="14"/>
      <c r="D17" s="14"/>
      <c r="E17" s="14"/>
      <c r="F17" s="15"/>
      <c r="G17" s="35"/>
      <c r="H17" s="136"/>
      <c r="I17" s="24"/>
      <c r="J17" s="196"/>
      <c r="K17" s="196"/>
      <c r="L17" s="196"/>
      <c r="M17" s="196"/>
      <c r="N17" s="196"/>
      <c r="O17" s="196"/>
      <c r="P17" s="196"/>
      <c r="Q17" s="196"/>
    </row>
    <row r="18" ht="25.5" customHeight="1">
      <c r="A18" s="18">
        <v>2.0</v>
      </c>
      <c r="B18" s="41" t="s">
        <v>103</v>
      </c>
      <c r="C18" s="34"/>
      <c r="D18" s="34"/>
      <c r="E18" s="34"/>
      <c r="F18" s="29"/>
      <c r="G18" s="29"/>
      <c r="H18" s="29"/>
      <c r="I18" s="30"/>
      <c r="J18" s="196"/>
      <c r="K18" s="196"/>
      <c r="L18" s="196"/>
      <c r="M18" s="196"/>
      <c r="N18" s="196"/>
      <c r="O18" s="196"/>
      <c r="P18" s="196"/>
      <c r="Q18" s="196"/>
    </row>
    <row r="19" ht="25.5" customHeight="1">
      <c r="A19" s="18"/>
      <c r="B19" s="136" t="s">
        <v>45</v>
      </c>
      <c r="C19" s="114" t="s">
        <v>104</v>
      </c>
      <c r="D19" s="14"/>
      <c r="E19" s="14"/>
      <c r="F19" s="15"/>
      <c r="G19" s="35" t="str">
        <f>'STEP-1'!G52</f>
        <v>9183.54</v>
      </c>
      <c r="H19" s="35">
        <v>86.0</v>
      </c>
      <c r="I19" s="36" t="str">
        <f t="shared" ref="I19:I21" si="1">G19*H19/10000000</f>
        <v>0.08</v>
      </c>
      <c r="J19" s="196"/>
      <c r="K19" s="196"/>
      <c r="L19" s="196"/>
      <c r="M19" s="196"/>
      <c r="N19" s="196"/>
      <c r="O19" s="196"/>
      <c r="P19" s="196"/>
      <c r="Q19" s="196"/>
    </row>
    <row r="20" ht="22.5" customHeight="1">
      <c r="A20" s="18"/>
      <c r="B20" s="136" t="s">
        <v>47</v>
      </c>
      <c r="C20" s="114" t="s">
        <v>105</v>
      </c>
      <c r="D20" s="14"/>
      <c r="E20" s="14"/>
      <c r="F20" s="15"/>
      <c r="G20" s="35" t="str">
        <f>G19</f>
        <v>9183.54</v>
      </c>
      <c r="H20" s="35">
        <v>53.0</v>
      </c>
      <c r="I20" s="36" t="str">
        <f t="shared" si="1"/>
        <v>0.05</v>
      </c>
      <c r="J20" s="196"/>
      <c r="K20" s="196"/>
      <c r="L20" s="196"/>
      <c r="M20" s="196"/>
      <c r="N20" s="196"/>
      <c r="O20" s="196"/>
      <c r="P20" s="196"/>
      <c r="Q20" s="196"/>
    </row>
    <row r="21" ht="56.25" customHeight="1">
      <c r="A21" s="18"/>
      <c r="B21" s="136" t="s">
        <v>106</v>
      </c>
      <c r="C21" s="137" t="s">
        <v>107</v>
      </c>
      <c r="D21" s="14"/>
      <c r="E21" s="14"/>
      <c r="F21" s="15"/>
      <c r="G21" s="35" t="str">
        <f>'STEP-1'!G31</f>
        <v>435.38</v>
      </c>
      <c r="H21" s="35" t="str">
        <f>G7*5%</f>
        <v>1512.50</v>
      </c>
      <c r="I21" s="36" t="str">
        <f t="shared" si="1"/>
        <v>0.07</v>
      </c>
      <c r="J21" s="196"/>
      <c r="K21" s="196"/>
      <c r="L21" s="196"/>
      <c r="M21" s="196"/>
      <c r="N21" s="196"/>
      <c r="O21" s="196"/>
      <c r="P21" s="196"/>
      <c r="Q21" s="196"/>
    </row>
    <row r="22" ht="28.5" customHeight="1">
      <c r="A22" s="113"/>
      <c r="B22" s="33" t="s">
        <v>108</v>
      </c>
      <c r="C22" s="137" t="s">
        <v>109</v>
      </c>
      <c r="D22" s="14"/>
      <c r="E22" s="14"/>
      <c r="F22" s="15"/>
      <c r="G22" s="35"/>
      <c r="H22" s="35"/>
      <c r="I22" s="36"/>
      <c r="J22" s="196"/>
      <c r="K22" s="196"/>
      <c r="L22" s="196"/>
      <c r="M22" s="196"/>
      <c r="N22" s="196"/>
      <c r="O22" s="196"/>
      <c r="P22" s="196"/>
      <c r="Q22" s="196"/>
    </row>
    <row r="23" ht="28.5" customHeight="1">
      <c r="A23" s="113"/>
      <c r="B23" s="242"/>
      <c r="C23" s="137" t="s">
        <v>110</v>
      </c>
      <c r="D23" s="99" t="str">
        <f>G21</f>
        <v>435.38</v>
      </c>
      <c r="E23" s="243">
        <v>70.0</v>
      </c>
      <c r="F23" s="244" t="s">
        <v>111</v>
      </c>
      <c r="G23" s="35" t="str">
        <f>H4*70%</f>
        <v>40110.00</v>
      </c>
      <c r="H23" s="35"/>
      <c r="I23" s="36" t="str">
        <f>D23*G23/10000000</f>
        <v>1.75</v>
      </c>
      <c r="J23" s="196"/>
      <c r="K23" s="196"/>
      <c r="L23" s="196"/>
      <c r="M23" s="196"/>
      <c r="N23" s="196"/>
      <c r="O23" s="196"/>
      <c r="P23" s="196"/>
      <c r="Q23" s="196"/>
    </row>
    <row r="24" ht="28.5" customHeight="1">
      <c r="A24" s="113"/>
      <c r="B24" s="242"/>
      <c r="C24" s="137" t="s">
        <v>112</v>
      </c>
      <c r="D24" s="99"/>
      <c r="E24" s="243">
        <v>35.0</v>
      </c>
      <c r="F24" s="244" t="s">
        <v>111</v>
      </c>
      <c r="G24" s="35"/>
      <c r="H24" s="35"/>
      <c r="I24" s="36"/>
      <c r="J24" s="196"/>
      <c r="K24" s="196"/>
      <c r="L24" s="196"/>
      <c r="M24" s="196"/>
      <c r="N24" s="196"/>
      <c r="O24" s="196"/>
      <c r="P24" s="196"/>
      <c r="Q24" s="196"/>
    </row>
    <row r="25" ht="102.75" customHeight="1">
      <c r="A25" s="113"/>
      <c r="B25" s="242"/>
      <c r="C25" s="137" t="s">
        <v>113</v>
      </c>
      <c r="D25" s="14"/>
      <c r="E25" s="14"/>
      <c r="F25" s="15"/>
      <c r="G25" s="35"/>
      <c r="H25" s="35"/>
      <c r="I25" s="36"/>
      <c r="J25" s="196"/>
      <c r="K25" s="196"/>
      <c r="L25" s="196"/>
      <c r="M25" s="196"/>
      <c r="N25" s="196"/>
      <c r="O25" s="196"/>
      <c r="P25" s="196"/>
      <c r="Q25" s="196"/>
    </row>
    <row r="26" ht="37.5" customHeight="1">
      <c r="A26" s="245"/>
      <c r="B26" s="246" t="s">
        <v>114</v>
      </c>
      <c r="C26" s="20" t="s">
        <v>115</v>
      </c>
      <c r="D26" s="14"/>
      <c r="E26" s="14"/>
      <c r="F26" s="15"/>
      <c r="G26" s="35" t="str">
        <f>'STEP-1'!G33</f>
        <v>1030.70</v>
      </c>
      <c r="H26" s="35" t="str">
        <f>F8</f>
        <v>20055.00</v>
      </c>
      <c r="I26" s="24" t="str">
        <f t="shared" ref="I26:I28" si="2">(G26*H26/10000000)*50%</f>
        <v>1.03</v>
      </c>
      <c r="J26" s="196"/>
      <c r="K26" s="196"/>
      <c r="L26" s="196"/>
      <c r="M26" s="196"/>
      <c r="N26" s="196"/>
      <c r="O26" s="196"/>
      <c r="P26" s="196"/>
      <c r="Q26" s="196"/>
    </row>
    <row r="27" ht="43.5" customHeight="1">
      <c r="A27" s="18"/>
      <c r="B27" s="136" t="s">
        <v>100</v>
      </c>
      <c r="C27" s="20" t="s">
        <v>116</v>
      </c>
      <c r="D27" s="14"/>
      <c r="E27" s="14"/>
      <c r="F27" s="15"/>
      <c r="G27" s="247" t="str">
        <f>'STEP-1'!G37</f>
        <v>740.63</v>
      </c>
      <c r="H27" s="247" t="str">
        <f>F8</f>
        <v>20055.00</v>
      </c>
      <c r="I27" s="248" t="str">
        <f t="shared" si="2"/>
        <v>0.74</v>
      </c>
      <c r="J27" s="196"/>
      <c r="K27" s="196"/>
      <c r="L27" s="196"/>
      <c r="M27" s="196"/>
      <c r="N27" s="196"/>
      <c r="O27" s="196"/>
      <c r="P27" s="196"/>
      <c r="Q27" s="196"/>
    </row>
    <row r="28" ht="41.25" customHeight="1">
      <c r="A28" s="113"/>
      <c r="B28" s="136" t="s">
        <v>117</v>
      </c>
      <c r="C28" s="20" t="s">
        <v>118</v>
      </c>
      <c r="D28" s="14"/>
      <c r="E28" s="14"/>
      <c r="F28" s="15"/>
      <c r="G28" s="35" t="str">
        <f>'STEP-1'!G50</f>
        <v>1530.59</v>
      </c>
      <c r="H28" s="35" t="str">
        <f>H2*25%</f>
        <v>14325.00</v>
      </c>
      <c r="I28" s="248" t="str">
        <f t="shared" si="2"/>
        <v>1.10</v>
      </c>
      <c r="J28" s="196"/>
      <c r="K28" s="196"/>
      <c r="L28" s="196"/>
      <c r="M28" s="196"/>
      <c r="N28" s="196"/>
      <c r="O28" s="196"/>
      <c r="P28" s="196"/>
      <c r="Q28" s="196"/>
    </row>
    <row r="29" ht="43.5" customHeight="1">
      <c r="A29" s="113"/>
      <c r="B29" s="33" t="s">
        <v>119</v>
      </c>
      <c r="C29" s="137" t="s">
        <v>120</v>
      </c>
      <c r="D29" s="14"/>
      <c r="E29" s="14"/>
      <c r="F29" s="15"/>
      <c r="G29" s="35" t="str">
        <f>'STEP-1'!G27</f>
        <v>6122.36</v>
      </c>
      <c r="H29" s="35" t="str">
        <f>H2*4%</f>
        <v>2292.00</v>
      </c>
      <c r="I29" s="249" t="str">
        <f t="shared" ref="I29:I30" si="3">G29*H29/10000000</f>
        <v>1.40</v>
      </c>
      <c r="J29" s="196"/>
      <c r="K29" s="196"/>
      <c r="L29" s="196"/>
      <c r="M29" s="196"/>
      <c r="N29" s="196"/>
      <c r="O29" s="196"/>
      <c r="P29" s="196"/>
      <c r="Q29" s="196"/>
    </row>
    <row r="30" ht="43.5" customHeight="1">
      <c r="A30" s="113"/>
      <c r="B30" s="33" t="s">
        <v>121</v>
      </c>
      <c r="C30" s="137" t="s">
        <v>122</v>
      </c>
      <c r="D30" s="14"/>
      <c r="E30" s="14"/>
      <c r="F30" s="15"/>
      <c r="G30" s="35" t="str">
        <f>'STEP-1'!G10</f>
        <v>2061.40</v>
      </c>
      <c r="H30" s="35" t="str">
        <f>H2*1%</f>
        <v>573.00</v>
      </c>
      <c r="I30" s="249" t="str">
        <f t="shared" si="3"/>
        <v>0.12</v>
      </c>
      <c r="J30" s="196"/>
      <c r="K30" s="196"/>
      <c r="L30" s="196"/>
      <c r="M30" s="196"/>
      <c r="N30" s="196"/>
      <c r="O30" s="196"/>
      <c r="P30" s="196"/>
      <c r="Q30" s="196"/>
    </row>
    <row r="31" ht="43.5" customHeight="1">
      <c r="A31" s="113"/>
      <c r="B31" s="33" t="s">
        <v>123</v>
      </c>
      <c r="C31" s="137" t="s">
        <v>124</v>
      </c>
      <c r="D31" s="14"/>
      <c r="E31" s="14"/>
      <c r="F31" s="15"/>
      <c r="G31" s="35">
        <v>0.0</v>
      </c>
      <c r="H31" s="35">
        <v>0.0</v>
      </c>
      <c r="I31" s="249">
        <v>0.0</v>
      </c>
      <c r="J31" s="196"/>
      <c r="K31" s="196"/>
      <c r="L31" s="196"/>
      <c r="M31" s="196"/>
      <c r="N31" s="196"/>
      <c r="O31" s="196"/>
      <c r="P31" s="196"/>
      <c r="Q31" s="196"/>
    </row>
    <row r="32" ht="25.5" customHeight="1">
      <c r="A32" s="113"/>
      <c r="B32" s="33" t="s">
        <v>125</v>
      </c>
      <c r="C32" s="137" t="s">
        <v>126</v>
      </c>
      <c r="D32" s="14"/>
      <c r="E32" s="14"/>
      <c r="F32" s="15"/>
      <c r="G32" s="35" t="str">
        <f>'STEP-1'!G27</f>
        <v>6122.36</v>
      </c>
      <c r="H32" s="35" t="str">
        <f>G7*1%</f>
        <v>302.50</v>
      </c>
      <c r="I32" s="249" t="str">
        <f>G32*H32/10000000</f>
        <v>0.19</v>
      </c>
      <c r="J32" s="196"/>
      <c r="K32" s="196"/>
      <c r="L32" s="196"/>
      <c r="M32" s="196"/>
      <c r="N32" s="196"/>
      <c r="O32" s="196"/>
      <c r="P32" s="196"/>
      <c r="Q32" s="196"/>
    </row>
    <row r="33" ht="25.5" customHeight="1">
      <c r="A33" s="113"/>
      <c r="B33" s="136" t="s">
        <v>127</v>
      </c>
      <c r="C33" s="20" t="s">
        <v>128</v>
      </c>
      <c r="D33" s="14"/>
      <c r="E33" s="14"/>
      <c r="F33" s="15"/>
      <c r="G33" s="35"/>
      <c r="H33" s="34"/>
      <c r="I33" s="248" t="str">
        <f>('STEP-1'!O21/10000000)*50%</f>
        <v>0.80</v>
      </c>
      <c r="J33" s="196"/>
      <c r="K33" s="196"/>
      <c r="L33" s="196"/>
      <c r="M33" s="196"/>
      <c r="N33" s="196"/>
      <c r="O33" s="196"/>
      <c r="P33" s="196"/>
      <c r="Q33" s="196"/>
    </row>
    <row r="34" ht="25.5" customHeight="1">
      <c r="A34" s="113"/>
      <c r="B34" s="33" t="s">
        <v>129</v>
      </c>
      <c r="C34" s="137" t="s">
        <v>130</v>
      </c>
      <c r="D34" s="14"/>
      <c r="E34" s="14"/>
      <c r="F34" s="15"/>
      <c r="G34" s="35" t="str">
        <f>'STEP-1'!G27</f>
        <v>6122.36</v>
      </c>
      <c r="H34" s="35">
        <v>300.0</v>
      </c>
      <c r="I34" s="249" t="str">
        <f t="shared" ref="I34:I36" si="4">G34*H34/10000000</f>
        <v>0.18</v>
      </c>
      <c r="J34" s="196"/>
      <c r="K34" s="196"/>
      <c r="L34" s="196"/>
      <c r="M34" s="196"/>
      <c r="N34" s="196"/>
      <c r="O34" s="196"/>
      <c r="P34" s="196"/>
      <c r="Q34" s="196"/>
    </row>
    <row r="35" ht="25.5" customHeight="1">
      <c r="A35" s="113"/>
      <c r="B35" s="33" t="s">
        <v>131</v>
      </c>
      <c r="C35" s="137" t="s">
        <v>132</v>
      </c>
      <c r="D35" s="14"/>
      <c r="E35" s="14"/>
      <c r="F35" s="15"/>
      <c r="G35" s="35" t="str">
        <f>G34</f>
        <v>6122.36</v>
      </c>
      <c r="H35" s="35">
        <v>285.0</v>
      </c>
      <c r="I35" s="249" t="str">
        <f t="shared" si="4"/>
        <v>0.17</v>
      </c>
      <c r="J35" s="196"/>
      <c r="K35" s="196"/>
      <c r="L35" s="196"/>
      <c r="M35" s="196"/>
      <c r="N35" s="196"/>
      <c r="O35" s="196"/>
      <c r="P35" s="196"/>
      <c r="Q35" s="196"/>
    </row>
    <row r="36" ht="25.5" customHeight="1">
      <c r="A36" s="113"/>
      <c r="B36" s="33" t="s">
        <v>129</v>
      </c>
      <c r="C36" s="34" t="s">
        <v>133</v>
      </c>
      <c r="D36" s="34"/>
      <c r="E36" s="34"/>
      <c r="F36" s="34"/>
      <c r="G36" s="250" t="str">
        <f>'STEP-1'!H49</f>
        <v>65901.06</v>
      </c>
      <c r="H36" s="96">
        <v>175.0</v>
      </c>
      <c r="I36" s="36" t="str">
        <f t="shared" si="4"/>
        <v>1.15</v>
      </c>
      <c r="J36" s="196"/>
      <c r="K36" s="196"/>
      <c r="L36" s="196"/>
      <c r="M36" s="196"/>
      <c r="N36" s="196"/>
      <c r="O36" s="196"/>
      <c r="P36" s="196"/>
      <c r="Q36" s="196"/>
    </row>
    <row r="37" ht="23.25" customHeight="1">
      <c r="A37" s="113"/>
      <c r="B37" s="28" t="s">
        <v>134</v>
      </c>
      <c r="C37" s="34"/>
      <c r="D37" s="34"/>
      <c r="E37" s="34"/>
      <c r="F37" s="34"/>
      <c r="G37" s="34"/>
      <c r="H37" s="34"/>
      <c r="I37" s="24" t="str">
        <f>SUM(I19:I36)</f>
        <v>8.83</v>
      </c>
      <c r="J37" s="196"/>
      <c r="K37" s="196"/>
      <c r="L37" s="196"/>
      <c r="M37" s="196"/>
      <c r="N37" s="196"/>
      <c r="O37" s="196"/>
      <c r="P37" s="196"/>
      <c r="Q37" s="196"/>
    </row>
    <row r="38" ht="18.75" customHeight="1">
      <c r="A38" s="224"/>
      <c r="B38" s="19"/>
      <c r="C38" s="225"/>
      <c r="D38" s="251"/>
      <c r="E38" s="251"/>
      <c r="F38" s="251"/>
      <c r="G38" s="225"/>
      <c r="H38" s="225"/>
      <c r="I38" s="226"/>
      <c r="J38" s="196"/>
      <c r="K38" s="196"/>
      <c r="L38" s="196"/>
      <c r="M38" s="196"/>
      <c r="N38" s="196"/>
      <c r="O38" s="196"/>
      <c r="P38" s="196"/>
      <c r="Q38" s="196"/>
    </row>
    <row r="39" ht="18.0" customHeight="1">
      <c r="A39" s="252">
        <v>3.0</v>
      </c>
      <c r="B39" s="253" t="s">
        <v>135</v>
      </c>
      <c r="C39" s="29"/>
      <c r="D39" s="29"/>
      <c r="E39" s="29"/>
      <c r="F39" s="29"/>
      <c r="G39" s="254"/>
      <c r="H39" s="39"/>
      <c r="I39" s="255"/>
      <c r="J39" s="196"/>
      <c r="K39" s="196"/>
      <c r="L39" s="196"/>
      <c r="M39" s="196"/>
      <c r="N39" s="196"/>
      <c r="O39" s="196"/>
      <c r="P39" s="196"/>
      <c r="Q39" s="196"/>
    </row>
    <row r="40" ht="25.5" customHeight="1">
      <c r="A40" s="256" t="s">
        <v>9</v>
      </c>
      <c r="B40" s="137" t="s">
        <v>136</v>
      </c>
      <c r="C40" s="14"/>
      <c r="D40" s="14"/>
      <c r="E40" s="14"/>
      <c r="F40" s="15"/>
      <c r="G40" s="35" t="str">
        <f>'STEP-1'!H52</f>
        <v>98851.59</v>
      </c>
      <c r="H40" s="257">
        <v>2600.0</v>
      </c>
      <c r="I40" s="24" t="str">
        <f>G40*H40/10000000</f>
        <v>25.70</v>
      </c>
      <c r="J40" s="196"/>
      <c r="K40" s="196"/>
      <c r="L40" s="196"/>
      <c r="M40" s="196"/>
      <c r="N40" s="196"/>
      <c r="O40" s="196"/>
      <c r="P40" s="196"/>
      <c r="Q40" s="196"/>
    </row>
    <row r="41" ht="23.25" customHeight="1">
      <c r="A41" s="256" t="s">
        <v>12</v>
      </c>
      <c r="B41" s="114" t="s">
        <v>137</v>
      </c>
      <c r="C41" s="14"/>
      <c r="D41" s="14"/>
      <c r="E41" s="14"/>
      <c r="F41" s="15"/>
      <c r="G41" s="35"/>
      <c r="H41" s="35"/>
      <c r="I41" s="258">
        <v>2.0</v>
      </c>
      <c r="J41" s="196"/>
      <c r="K41" s="196"/>
      <c r="L41" s="196"/>
      <c r="M41" s="196"/>
      <c r="N41" s="196"/>
      <c r="O41" s="196"/>
      <c r="P41" s="196"/>
      <c r="Q41" s="196"/>
    </row>
    <row r="42" ht="23.25" customHeight="1">
      <c r="A42" s="256"/>
      <c r="B42" s="259" t="s">
        <v>138</v>
      </c>
      <c r="C42" s="14"/>
      <c r="D42" s="14"/>
      <c r="E42" s="14"/>
      <c r="F42" s="15"/>
      <c r="G42" s="35"/>
      <c r="H42" s="35"/>
      <c r="I42" s="24" t="str">
        <f>SUM(I40:I41)</f>
        <v>27.70</v>
      </c>
      <c r="J42" s="196"/>
      <c r="K42" s="196"/>
      <c r="L42" s="196"/>
      <c r="M42" s="196"/>
      <c r="N42" s="196"/>
      <c r="O42" s="196"/>
      <c r="P42" s="196"/>
      <c r="Q42" s="196"/>
    </row>
    <row r="43" ht="23.25" customHeight="1">
      <c r="A43" s="256"/>
      <c r="B43" s="114" t="s">
        <v>139</v>
      </c>
      <c r="C43" s="14"/>
      <c r="D43" s="14"/>
      <c r="E43" s="14"/>
      <c r="F43" s="15"/>
      <c r="G43" s="35"/>
      <c r="H43" s="35"/>
      <c r="I43" s="24" t="str">
        <f>I42*18%</f>
        <v>4.99</v>
      </c>
      <c r="J43" s="196"/>
      <c r="K43" s="196"/>
      <c r="L43" s="196"/>
      <c r="M43" s="196"/>
      <c r="N43" s="196"/>
      <c r="O43" s="196"/>
      <c r="P43" s="196"/>
      <c r="Q43" s="196"/>
    </row>
    <row r="44" ht="20.25" customHeight="1">
      <c r="A44" s="18"/>
      <c r="B44" s="20" t="s">
        <v>140</v>
      </c>
      <c r="C44" s="14"/>
      <c r="D44" s="14"/>
      <c r="E44" s="14"/>
      <c r="F44" s="15"/>
      <c r="G44" s="35"/>
      <c r="H44" s="34"/>
      <c r="I44" s="24" t="str">
        <f>SUM(I42:I43)</f>
        <v>32.69</v>
      </c>
      <c r="J44" s="196"/>
      <c r="K44" s="196"/>
      <c r="L44" s="196"/>
      <c r="M44" s="196"/>
      <c r="N44" s="196"/>
      <c r="O44" s="196"/>
      <c r="P44" s="196"/>
      <c r="Q44" s="196"/>
    </row>
    <row r="45" ht="18.0" customHeight="1">
      <c r="A45" s="260"/>
      <c r="B45" s="196"/>
      <c r="C45" s="196"/>
      <c r="D45" s="196"/>
      <c r="E45" s="196"/>
      <c r="F45" s="196"/>
      <c r="G45" s="196"/>
      <c r="H45" s="196"/>
      <c r="I45" s="213"/>
      <c r="J45" s="196"/>
      <c r="K45" s="196"/>
      <c r="L45" s="196"/>
      <c r="M45" s="196"/>
      <c r="N45" s="196"/>
      <c r="O45" s="196"/>
      <c r="P45" s="196"/>
      <c r="Q45" s="196"/>
    </row>
    <row r="46" ht="18.0" customHeight="1">
      <c r="A46" s="252">
        <v>4.0</v>
      </c>
      <c r="B46" s="261" t="s">
        <v>141</v>
      </c>
      <c r="C46" s="262"/>
      <c r="D46" s="262"/>
      <c r="E46" s="262"/>
      <c r="F46" s="263"/>
      <c r="G46" s="29"/>
      <c r="H46" s="29"/>
      <c r="I46" s="30"/>
      <c r="J46" s="196"/>
      <c r="K46" s="196"/>
      <c r="L46" s="4"/>
      <c r="M46" s="4"/>
      <c r="N46" s="4"/>
      <c r="O46" s="4"/>
      <c r="P46" s="196"/>
      <c r="Q46" s="196"/>
    </row>
    <row r="47" ht="18.0" customHeight="1">
      <c r="A47" s="32"/>
      <c r="B47" s="264" t="s">
        <v>9</v>
      </c>
      <c r="C47" s="262" t="s">
        <v>142</v>
      </c>
      <c r="D47" s="262"/>
      <c r="E47" s="262"/>
      <c r="F47" s="263"/>
      <c r="G47" s="39" t="str">
        <f>'STEP-1'!H46</f>
        <v>24111.00</v>
      </c>
      <c r="H47" s="265">
        <v>50.0</v>
      </c>
      <c r="I47" s="266" t="str">
        <f>G47*H47/10000000</f>
        <v>0.12</v>
      </c>
      <c r="J47" s="196"/>
      <c r="K47" s="196"/>
      <c r="L47" s="4"/>
      <c r="M47" s="4"/>
      <c r="N47" s="4"/>
      <c r="O47" s="4"/>
      <c r="P47" s="196"/>
      <c r="Q47" s="196"/>
    </row>
    <row r="48" ht="18.0" customHeight="1">
      <c r="A48" s="32"/>
      <c r="B48" s="264"/>
      <c r="C48" s="262" t="s">
        <v>143</v>
      </c>
      <c r="D48" s="262"/>
      <c r="E48" s="262"/>
      <c r="F48" s="263"/>
      <c r="G48" s="39" t="str">
        <f>I47</f>
        <v>0.12</v>
      </c>
      <c r="H48" s="29">
        <v>12.0</v>
      </c>
      <c r="I48" s="266" t="str">
        <f>I47*12</f>
        <v>1.45</v>
      </c>
      <c r="J48" s="196"/>
      <c r="K48" s="196"/>
      <c r="L48" s="4"/>
      <c r="M48" s="4"/>
      <c r="N48" s="4"/>
      <c r="O48" s="4"/>
      <c r="P48" s="196"/>
      <c r="Q48" s="196"/>
    </row>
    <row r="49" ht="18.0" customHeight="1">
      <c r="A49" s="32"/>
      <c r="B49" s="264"/>
      <c r="C49" s="262" t="s">
        <v>144</v>
      </c>
      <c r="D49" s="262"/>
      <c r="E49" s="262"/>
      <c r="F49" s="263"/>
      <c r="G49" s="29"/>
      <c r="H49" s="29"/>
      <c r="I49" s="266" t="str">
        <f>I48</f>
        <v>1.45</v>
      </c>
      <c r="J49" s="196"/>
      <c r="K49" s="196"/>
      <c r="L49" s="4"/>
      <c r="M49" s="4"/>
      <c r="N49" s="4"/>
      <c r="O49" s="4"/>
      <c r="P49" s="196"/>
      <c r="Q49" s="196"/>
    </row>
    <row r="50" ht="18.0" customHeight="1">
      <c r="A50" s="32"/>
      <c r="B50" s="264"/>
      <c r="C50" s="267" t="s">
        <v>145</v>
      </c>
      <c r="D50" s="262"/>
      <c r="E50" s="262"/>
      <c r="F50" s="263"/>
      <c r="G50" s="29"/>
      <c r="H50" s="29"/>
      <c r="I50" s="255" t="str">
        <f>SUM(I48:I49)</f>
        <v>2.89</v>
      </c>
      <c r="J50" s="196"/>
      <c r="K50" s="196"/>
      <c r="L50" s="4"/>
      <c r="M50" s="4"/>
      <c r="N50" s="4"/>
      <c r="O50" s="4"/>
      <c r="P50" s="196"/>
      <c r="Q50" s="196"/>
    </row>
    <row r="51" ht="18.0" customHeight="1">
      <c r="A51" s="32"/>
      <c r="B51" s="264"/>
      <c r="C51" s="267"/>
      <c r="D51" s="262"/>
      <c r="E51" s="262"/>
      <c r="F51" s="263"/>
      <c r="G51" s="29"/>
      <c r="H51" s="29"/>
      <c r="I51" s="255"/>
      <c r="J51" s="196"/>
      <c r="K51" s="196"/>
      <c r="L51" s="4"/>
      <c r="M51" s="4"/>
      <c r="N51" s="4"/>
      <c r="O51" s="4"/>
      <c r="P51" s="196"/>
      <c r="Q51" s="196"/>
    </row>
    <row r="52" ht="18.0" customHeight="1">
      <c r="A52" s="32"/>
      <c r="B52" s="264" t="s">
        <v>15</v>
      </c>
      <c r="C52" s="267" t="s">
        <v>146</v>
      </c>
      <c r="D52" s="262"/>
      <c r="E52" s="262"/>
      <c r="F52" s="263"/>
      <c r="G52" s="39" t="str">
        <f t="shared" ref="G52:I52" si="5">G47</f>
        <v>24111.00</v>
      </c>
      <c r="H52" s="29" t="str">
        <f t="shared" si="5"/>
        <v>50</v>
      </c>
      <c r="I52" s="255" t="str">
        <f t="shared" si="5"/>
        <v>0.12</v>
      </c>
      <c r="J52" s="196"/>
      <c r="K52" s="196"/>
      <c r="L52" s="4"/>
      <c r="M52" s="4"/>
      <c r="N52" s="4"/>
      <c r="O52" s="4"/>
      <c r="P52" s="196"/>
      <c r="Q52" s="196"/>
    </row>
    <row r="53" ht="18.0" customHeight="1">
      <c r="A53" s="32"/>
      <c r="B53" s="264" t="s">
        <v>147</v>
      </c>
      <c r="C53" s="267" t="s">
        <v>148</v>
      </c>
      <c r="D53" s="262"/>
      <c r="E53" s="262"/>
      <c r="F53" s="263"/>
      <c r="G53" s="39" t="str">
        <f>'STEP-1'!E39</f>
        <v>65.00</v>
      </c>
      <c r="H53" s="29">
        <v>30000.0</v>
      </c>
      <c r="I53" s="255" t="str">
        <f>G53*H53/10000000</f>
        <v>0.20</v>
      </c>
      <c r="J53" s="196"/>
      <c r="K53" s="196"/>
      <c r="L53" s="4"/>
      <c r="M53" s="4"/>
      <c r="N53" s="4"/>
      <c r="O53" s="4"/>
      <c r="P53" s="196"/>
      <c r="Q53" s="196"/>
    </row>
    <row r="54" ht="18.0" customHeight="1">
      <c r="A54" s="32"/>
      <c r="B54" s="264" t="s">
        <v>149</v>
      </c>
      <c r="C54" s="262"/>
      <c r="D54" s="262"/>
      <c r="E54" s="262"/>
      <c r="F54" s="263"/>
      <c r="G54" s="29"/>
      <c r="H54" s="29"/>
      <c r="I54" s="255" t="str">
        <f>SUM(I50+I52+I53)</f>
        <v>3.21</v>
      </c>
      <c r="J54" s="196"/>
      <c r="K54" s="196"/>
      <c r="L54" s="268"/>
      <c r="M54" s="4"/>
      <c r="N54" s="4"/>
      <c r="O54" s="4"/>
      <c r="P54" s="196"/>
      <c r="Q54" s="196"/>
    </row>
    <row r="55" ht="18.0" customHeight="1">
      <c r="A55" s="260"/>
      <c r="B55" s="196"/>
      <c r="C55" s="196"/>
      <c r="D55" s="196"/>
      <c r="E55" s="196"/>
      <c r="F55" s="196"/>
      <c r="G55" s="196"/>
      <c r="H55" s="196"/>
      <c r="I55" s="213"/>
      <c r="J55" s="196"/>
      <c r="K55" s="196"/>
      <c r="L55" s="268"/>
      <c r="M55" s="269"/>
      <c r="N55" s="270"/>
      <c r="O55" s="271"/>
      <c r="P55" s="196"/>
      <c r="Q55" s="196"/>
    </row>
    <row r="56" ht="35.25" customHeight="1">
      <c r="A56" s="18">
        <v>5.0</v>
      </c>
      <c r="B56" s="45" t="s">
        <v>150</v>
      </c>
      <c r="C56" s="14"/>
      <c r="D56" s="14"/>
      <c r="E56" s="14"/>
      <c r="F56" s="15"/>
      <c r="G56" s="34"/>
      <c r="H56" s="34"/>
      <c r="I56" s="24" t="str">
        <f>(I42*10%)*1.18</f>
        <v>3.27</v>
      </c>
      <c r="J56" s="196"/>
      <c r="K56" s="196"/>
      <c r="L56" s="268"/>
      <c r="M56" s="269"/>
      <c r="N56" s="270"/>
      <c r="O56" s="271"/>
      <c r="P56" s="196"/>
      <c r="Q56" s="196"/>
    </row>
    <row r="57" ht="18.0" customHeight="1">
      <c r="A57" s="260"/>
      <c r="B57" s="196"/>
      <c r="C57" s="196"/>
      <c r="D57" s="196"/>
      <c r="E57" s="196"/>
      <c r="F57" s="196"/>
      <c r="G57" s="196"/>
      <c r="H57" s="196"/>
      <c r="I57" s="213"/>
      <c r="J57" s="196"/>
      <c r="K57" s="196"/>
      <c r="L57" s="268"/>
      <c r="M57" s="269"/>
      <c r="N57" s="270"/>
      <c r="O57" s="271"/>
      <c r="P57" s="196"/>
      <c r="Q57" s="196"/>
    </row>
    <row r="58" ht="18.0" customHeight="1">
      <c r="A58" s="252">
        <v>6.0</v>
      </c>
      <c r="B58" s="261" t="s">
        <v>151</v>
      </c>
      <c r="C58" s="262"/>
      <c r="D58" s="262"/>
      <c r="E58" s="262"/>
      <c r="F58" s="263"/>
      <c r="G58" s="39"/>
      <c r="H58" s="29"/>
      <c r="I58" s="255"/>
      <c r="J58" s="196"/>
      <c r="K58" s="196"/>
      <c r="L58" s="4"/>
      <c r="M58" s="4"/>
      <c r="N58" s="4"/>
      <c r="O58" s="272"/>
      <c r="P58" s="196"/>
      <c r="Q58" s="196"/>
    </row>
    <row r="59" ht="29.25" customHeight="1">
      <c r="A59" s="273"/>
      <c r="B59" s="274"/>
      <c r="C59" s="275" t="s">
        <v>152</v>
      </c>
      <c r="D59" s="276"/>
      <c r="E59" s="276"/>
      <c r="F59" s="277"/>
      <c r="G59" s="39"/>
      <c r="H59" s="39"/>
      <c r="I59" s="255"/>
      <c r="J59" s="196"/>
      <c r="K59" s="196"/>
      <c r="L59" s="4"/>
      <c r="M59" s="4"/>
      <c r="N59" s="4"/>
      <c r="O59" s="278"/>
      <c r="P59" s="196"/>
      <c r="Q59" s="196"/>
    </row>
    <row r="60" ht="12.0" customHeight="1">
      <c r="A60" s="32"/>
      <c r="B60" s="29"/>
      <c r="C60" s="29"/>
      <c r="D60" s="29"/>
      <c r="E60" s="29"/>
      <c r="F60" s="29"/>
      <c r="G60" s="29"/>
      <c r="H60" s="29"/>
      <c r="I60" s="30"/>
      <c r="J60" s="196"/>
      <c r="K60" s="196"/>
      <c r="L60" s="196"/>
      <c r="M60" s="196"/>
      <c r="N60" s="196"/>
      <c r="O60" s="196"/>
      <c r="P60" s="196"/>
      <c r="Q60" s="196"/>
    </row>
    <row r="61" ht="18.75" customHeight="1">
      <c r="A61" s="252">
        <v>7.0</v>
      </c>
      <c r="B61" s="279" t="s">
        <v>153</v>
      </c>
      <c r="C61" s="14"/>
      <c r="D61" s="14"/>
      <c r="E61" s="14"/>
      <c r="F61" s="15"/>
      <c r="G61" s="39"/>
      <c r="H61" s="29"/>
      <c r="I61" s="255"/>
      <c r="J61" s="196"/>
      <c r="K61" s="196"/>
      <c r="L61" s="196"/>
      <c r="M61" s="196"/>
      <c r="N61" s="196"/>
      <c r="O61" s="196"/>
      <c r="P61" s="196"/>
      <c r="Q61" s="196"/>
    </row>
    <row r="62" ht="25.5" customHeight="1">
      <c r="A62" s="18"/>
      <c r="B62" s="114" t="s">
        <v>154</v>
      </c>
      <c r="C62" s="14"/>
      <c r="D62" s="14"/>
      <c r="E62" s="14"/>
      <c r="F62" s="15"/>
      <c r="G62" s="35" t="str">
        <f>'STEP-3-4-5'!G15</f>
        <v>60.42</v>
      </c>
      <c r="H62" s="34"/>
      <c r="I62" s="24" t="str">
        <f>G62*2.5%</f>
        <v>1.51</v>
      </c>
      <c r="J62" s="196"/>
      <c r="K62" s="196"/>
      <c r="L62" s="196"/>
      <c r="M62" s="196"/>
      <c r="N62" s="196"/>
      <c r="O62" s="196"/>
      <c r="P62" s="196"/>
      <c r="Q62" s="196"/>
    </row>
    <row r="63" ht="18.0" customHeight="1">
      <c r="A63" s="260"/>
      <c r="B63" s="196"/>
      <c r="C63" s="196"/>
      <c r="D63" s="196"/>
      <c r="E63" s="196"/>
      <c r="F63" s="196"/>
      <c r="G63" s="196"/>
      <c r="H63" s="196"/>
      <c r="I63" s="213"/>
      <c r="J63" s="196"/>
      <c r="K63" s="196"/>
      <c r="L63" s="196"/>
      <c r="M63" s="196"/>
      <c r="N63" s="196"/>
      <c r="O63" s="196"/>
      <c r="P63" s="196"/>
      <c r="Q63" s="196"/>
    </row>
    <row r="64" ht="18.0" customHeight="1">
      <c r="A64" s="32">
        <v>8.0</v>
      </c>
      <c r="B64" s="253" t="s">
        <v>155</v>
      </c>
      <c r="C64" s="29"/>
      <c r="D64" s="29"/>
      <c r="E64" s="29"/>
      <c r="F64" s="29"/>
      <c r="G64" s="29"/>
      <c r="H64" s="29"/>
      <c r="I64" s="24" t="str">
        <f>SUM(I16,I37,I44,I54,I56,I62)</f>
        <v>51.03</v>
      </c>
      <c r="J64" s="196"/>
      <c r="K64" s="196"/>
      <c r="L64" s="196"/>
      <c r="M64" s="196"/>
      <c r="N64" s="196"/>
      <c r="O64" s="196"/>
      <c r="P64" s="196"/>
      <c r="Q64" s="196"/>
    </row>
    <row r="65" ht="18.0" customHeight="1">
      <c r="A65" s="32"/>
      <c r="B65" s="29"/>
      <c r="C65" s="114" t="s">
        <v>156</v>
      </c>
      <c r="D65" s="14"/>
      <c r="E65" s="14"/>
      <c r="F65" s="15"/>
      <c r="G65" s="34"/>
      <c r="H65" s="34"/>
      <c r="I65" s="36" t="str">
        <f>I64*3%</f>
        <v>1.53</v>
      </c>
      <c r="J65" s="196"/>
      <c r="K65" s="196" t="s">
        <v>157</v>
      </c>
      <c r="L65" s="196"/>
      <c r="M65" s="196"/>
      <c r="N65" s="196"/>
      <c r="O65" s="196"/>
      <c r="P65" s="196"/>
      <c r="Q65" s="196"/>
    </row>
    <row r="66" ht="18.0" customHeight="1">
      <c r="A66" s="32"/>
      <c r="B66" s="241" t="s">
        <v>158</v>
      </c>
      <c r="C66" s="14"/>
      <c r="D66" s="14"/>
      <c r="E66" s="14"/>
      <c r="F66" s="15"/>
      <c r="G66" s="29"/>
      <c r="H66" s="29"/>
      <c r="I66" s="24" t="str">
        <f>SUM(I64:I65)</f>
        <v>52.56</v>
      </c>
      <c r="J66" s="196"/>
      <c r="K66" s="196"/>
      <c r="L66" s="196"/>
      <c r="M66" s="196"/>
      <c r="N66" s="196"/>
      <c r="O66" s="196"/>
      <c r="P66" s="196"/>
      <c r="Q66" s="196"/>
    </row>
    <row r="67" ht="18.0" customHeight="1">
      <c r="A67" s="32"/>
      <c r="B67" s="29"/>
      <c r="C67" s="29"/>
      <c r="D67" s="29"/>
      <c r="E67" s="29"/>
      <c r="F67" s="29"/>
      <c r="G67" s="29"/>
      <c r="H67" s="29"/>
      <c r="I67" s="30"/>
      <c r="J67" s="196"/>
      <c r="K67" s="196"/>
      <c r="L67" s="196"/>
      <c r="M67" s="196"/>
      <c r="N67" s="196"/>
      <c r="O67" s="196"/>
      <c r="P67" s="196"/>
      <c r="Q67" s="196"/>
    </row>
    <row r="68" ht="18.0" customHeight="1">
      <c r="A68" s="252">
        <v>9.0</v>
      </c>
      <c r="B68" s="253" t="s">
        <v>159</v>
      </c>
      <c r="C68" s="29"/>
      <c r="D68" s="29"/>
      <c r="E68" s="29"/>
      <c r="F68" s="29"/>
      <c r="G68" s="29"/>
      <c r="H68" s="29"/>
      <c r="I68" s="255" t="str">
        <f>I66*40%</f>
        <v>21.02</v>
      </c>
      <c r="J68" s="196"/>
      <c r="K68" s="196"/>
      <c r="L68" s="196"/>
      <c r="M68" s="196"/>
      <c r="N68" s="196"/>
      <c r="O68" s="196"/>
      <c r="P68" s="196"/>
      <c r="Q68" s="196"/>
    </row>
    <row r="69" ht="18.0" customHeight="1">
      <c r="A69" s="252"/>
      <c r="B69" s="261" t="s">
        <v>160</v>
      </c>
      <c r="C69" s="262"/>
      <c r="D69" s="262"/>
      <c r="E69" s="262"/>
      <c r="F69" s="263"/>
      <c r="G69" s="29"/>
      <c r="H69" s="29"/>
      <c r="I69" s="255" t="str">
        <f>I68*12.5%</f>
        <v>2.63</v>
      </c>
      <c r="J69" s="196"/>
      <c r="K69" s="196"/>
      <c r="L69" s="196"/>
      <c r="M69" s="196"/>
      <c r="N69" s="196"/>
      <c r="O69" s="196"/>
      <c r="P69" s="196"/>
      <c r="Q69" s="196"/>
    </row>
    <row r="70" ht="18.0" customHeight="1">
      <c r="A70" s="75"/>
      <c r="B70" s="241" t="s">
        <v>161</v>
      </c>
      <c r="C70" s="14"/>
      <c r="D70" s="14"/>
      <c r="E70" s="14"/>
      <c r="F70" s="15"/>
      <c r="G70" s="111"/>
      <c r="H70" s="111"/>
      <c r="I70" s="280" t="str">
        <f>I69*2</f>
        <v>5.26</v>
      </c>
      <c r="J70" s="196"/>
      <c r="K70" s="196"/>
      <c r="L70" s="196"/>
      <c r="M70" s="196"/>
      <c r="N70" s="196"/>
      <c r="O70" s="196"/>
      <c r="P70" s="196"/>
      <c r="Q70" s="196"/>
    </row>
    <row r="71" ht="18.0" customHeight="1">
      <c r="A71" s="281"/>
      <c r="B71" s="282"/>
      <c r="C71" s="283"/>
      <c r="D71" s="283"/>
      <c r="E71" s="283"/>
      <c r="F71" s="284"/>
      <c r="G71" s="285"/>
      <c r="H71" s="285"/>
      <c r="I71" s="286"/>
      <c r="J71" s="196"/>
      <c r="K71" s="196"/>
      <c r="L71" s="196"/>
      <c r="M71" s="196"/>
      <c r="N71" s="196"/>
      <c r="O71" s="196"/>
      <c r="P71" s="196"/>
      <c r="Q71" s="196"/>
    </row>
    <row r="72" ht="18.0" customHeight="1">
      <c r="A72" s="115">
        <v>10.0</v>
      </c>
      <c r="B72" s="287" t="s">
        <v>162</v>
      </c>
      <c r="C72" s="288"/>
      <c r="D72" s="288"/>
      <c r="E72" s="288"/>
      <c r="F72" s="288"/>
      <c r="G72" s="289"/>
      <c r="H72" s="290"/>
      <c r="I72" s="291" t="str">
        <f>I66+I70</f>
        <v>57.81</v>
      </c>
      <c r="J72" s="196"/>
      <c r="K72" s="196"/>
      <c r="L72" s="196"/>
      <c r="M72" s="196"/>
      <c r="N72" s="196"/>
      <c r="O72" s="196"/>
      <c r="P72" s="196"/>
      <c r="Q72" s="196"/>
    </row>
    <row r="73" ht="18.0" customHeight="1">
      <c r="A73" s="196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</row>
    <row r="74" ht="18.0" customHeight="1">
      <c r="A74" s="196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</row>
    <row r="75" ht="18.0" customHeight="1">
      <c r="A75" s="19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</row>
    <row r="76" ht="18.0" customHeight="1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</row>
    <row r="77" ht="18.0" customHeight="1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</row>
    <row r="78" ht="18.0" customHeight="1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</row>
    <row r="79" ht="18.0" customHeight="1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</row>
    <row r="80" ht="18.0" customHeight="1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</row>
    <row r="81" ht="18.0" customHeight="1">
      <c r="A81" s="196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</row>
    <row r="82" ht="18.0" customHeight="1">
      <c r="A82" s="196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</row>
    <row r="83" ht="18.0" customHeight="1">
      <c r="A83" s="196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</row>
    <row r="84" ht="18.0" customHeight="1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</row>
    <row r="85" ht="18.0" customHeight="1">
      <c r="A85" s="196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</row>
    <row r="86" ht="18.0" customHeight="1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</row>
    <row r="87" ht="18.0" customHeight="1">
      <c r="A87" s="196"/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</row>
    <row r="88" ht="18.0" customHeight="1">
      <c r="A88" s="196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</row>
    <row r="89" ht="18.0" customHeight="1">
      <c r="A89" s="196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</row>
    <row r="90" ht="18.0" customHeight="1">
      <c r="A90" s="196"/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</row>
    <row r="91" ht="18.0" customHeight="1">
      <c r="A91" s="196"/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</row>
    <row r="92" ht="18.0" customHeight="1">
      <c r="A92" s="196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</row>
    <row r="93" ht="18.0" customHeight="1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</row>
    <row r="94" ht="18.0" customHeight="1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</row>
    <row r="95" ht="18.0" customHeight="1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</row>
    <row r="96" ht="18.0" customHeight="1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</row>
    <row r="97" ht="18.0" customHeight="1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</row>
    <row r="98" ht="18.0" customHeight="1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</row>
    <row r="99" ht="18.0" customHeight="1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</row>
    <row r="100" ht="18.0" customHeight="1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</row>
  </sheetData>
  <mergeCells count="36">
    <mergeCell ref="A11:A15"/>
    <mergeCell ref="C9:F9"/>
    <mergeCell ref="C14:F14"/>
    <mergeCell ref="C15:F15"/>
    <mergeCell ref="C13:F13"/>
    <mergeCell ref="A1:I1"/>
    <mergeCell ref="B7:F7"/>
    <mergeCell ref="B6:I6"/>
    <mergeCell ref="B40:F40"/>
    <mergeCell ref="C20:F20"/>
    <mergeCell ref="C21:F21"/>
    <mergeCell ref="C32:F32"/>
    <mergeCell ref="C22:F22"/>
    <mergeCell ref="C35:F35"/>
    <mergeCell ref="C19:F19"/>
    <mergeCell ref="C25:F25"/>
    <mergeCell ref="C26:F26"/>
    <mergeCell ref="C29:F29"/>
    <mergeCell ref="C27:F27"/>
    <mergeCell ref="C28:F28"/>
    <mergeCell ref="C33:F33"/>
    <mergeCell ref="C34:F34"/>
    <mergeCell ref="B61:F61"/>
    <mergeCell ref="B56:F56"/>
    <mergeCell ref="B41:F41"/>
    <mergeCell ref="B43:F43"/>
    <mergeCell ref="B42:F42"/>
    <mergeCell ref="B70:F70"/>
    <mergeCell ref="B62:F62"/>
    <mergeCell ref="C65:F65"/>
    <mergeCell ref="B66:F66"/>
    <mergeCell ref="B44:F44"/>
    <mergeCell ref="C30:F30"/>
    <mergeCell ref="C31:F31"/>
    <mergeCell ref="B17:F17"/>
    <mergeCell ref="B16:F16"/>
  </mergeCells>
  <printOptions/>
  <pageMargins bottom="0.7480314960629921" footer="0.0" header="0.0" left="0.11811023622047245" right="0.11811023622047245" top="0.7480314960629921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.43"/>
    <col customWidth="1" min="3" max="3" width="15.29"/>
    <col customWidth="1" min="4" max="4" width="8.71"/>
    <col customWidth="1" min="5" max="5" width="25.71"/>
    <col customWidth="1" min="6" max="6" width="10.71"/>
    <col customWidth="1" min="7" max="7" width="22.0"/>
    <col customWidth="1" min="8" max="11" width="8.71"/>
  </cols>
  <sheetData>
    <row r="1" ht="14.25" customHeight="1">
      <c r="F1" s="292"/>
    </row>
    <row r="2" ht="14.25" customHeight="1">
      <c r="A2" s="293">
        <v>1.0</v>
      </c>
      <c r="B2" s="294"/>
      <c r="C2" s="295" t="s">
        <v>163</v>
      </c>
      <c r="D2" s="131"/>
      <c r="E2" s="131"/>
      <c r="F2" s="132"/>
      <c r="G2" s="296" t="str">
        <f>C3*10000000</f>
        <v>578,132,335.94</v>
      </c>
      <c r="H2" s="297" t="s">
        <v>164</v>
      </c>
    </row>
    <row r="3" ht="14.25" customHeight="1">
      <c r="A3" s="298"/>
      <c r="B3" s="299"/>
      <c r="C3" s="300" t="str">
        <f>'STEP-2'!I72</f>
        <v>57.81</v>
      </c>
      <c r="D3" s="301"/>
      <c r="E3" s="301"/>
      <c r="F3" s="302"/>
      <c r="G3" s="303"/>
      <c r="H3" s="304"/>
    </row>
    <row r="4" ht="14.25" customHeight="1">
      <c r="A4" s="305"/>
      <c r="B4" s="306"/>
      <c r="C4" s="137"/>
      <c r="D4" s="243"/>
      <c r="E4" s="243"/>
      <c r="F4" s="244"/>
      <c r="G4" s="307"/>
      <c r="H4" s="308"/>
    </row>
    <row r="5" ht="27.75" customHeight="1">
      <c r="A5" s="75">
        <v>2.0</v>
      </c>
      <c r="B5" s="309"/>
      <c r="C5" s="20" t="s">
        <v>165</v>
      </c>
      <c r="D5" s="14"/>
      <c r="E5" s="14"/>
      <c r="F5" s="15"/>
      <c r="G5" s="310" t="str">
        <f>'STEP-1'!H28</f>
        <v>60,628.98</v>
      </c>
      <c r="H5" s="311" t="s">
        <v>2</v>
      </c>
    </row>
    <row r="6" ht="16.5" customHeight="1">
      <c r="A6" s="75"/>
      <c r="B6" s="309"/>
      <c r="C6" s="20"/>
      <c r="D6" s="21"/>
      <c r="E6" s="21"/>
      <c r="F6" s="22"/>
      <c r="G6" s="310"/>
      <c r="H6" s="311"/>
    </row>
    <row r="7" ht="24.0" customHeight="1">
      <c r="A7" s="224">
        <v>3.0</v>
      </c>
      <c r="B7" s="312" t="s">
        <v>166</v>
      </c>
      <c r="C7" s="14"/>
      <c r="D7" s="14"/>
      <c r="E7" s="15"/>
      <c r="F7" s="313"/>
      <c r="G7" s="314">
        <v>24111.0</v>
      </c>
      <c r="H7" s="315" t="s">
        <v>167</v>
      </c>
    </row>
    <row r="8" ht="27.0" customHeight="1">
      <c r="A8" s="316"/>
      <c r="B8" s="312" t="s">
        <v>168</v>
      </c>
      <c r="C8" s="14"/>
      <c r="D8" s="14"/>
      <c r="E8" s="15"/>
      <c r="F8" s="317">
        <v>0.16</v>
      </c>
      <c r="G8" s="318" t="str">
        <f>G7*F8</f>
        <v>3857.76</v>
      </c>
      <c r="H8" s="311" t="s">
        <v>167</v>
      </c>
    </row>
    <row r="9" ht="33.75" customHeight="1">
      <c r="A9" s="316"/>
      <c r="B9" s="312" t="s">
        <v>169</v>
      </c>
      <c r="C9" s="14"/>
      <c r="D9" s="14"/>
      <c r="E9" s="15"/>
      <c r="F9" s="313"/>
      <c r="G9" s="257" t="str">
        <f>SUM(G7:G8)</f>
        <v>27,968.76</v>
      </c>
      <c r="H9" s="315" t="s">
        <v>167</v>
      </c>
    </row>
    <row r="10" ht="28.5" customHeight="1">
      <c r="A10" s="319">
        <v>4.0</v>
      </c>
      <c r="B10" s="312" t="s">
        <v>170</v>
      </c>
      <c r="C10" s="14"/>
      <c r="D10" s="14"/>
      <c r="E10" s="15"/>
      <c r="F10" s="320"/>
      <c r="G10" s="257" t="str">
        <f>G5-G9</f>
        <v>32,660.22</v>
      </c>
      <c r="H10" s="321" t="s">
        <v>167</v>
      </c>
    </row>
    <row r="11" ht="13.5" customHeight="1">
      <c r="A11" s="75"/>
      <c r="B11" s="306"/>
      <c r="C11" s="322"/>
      <c r="D11" s="323"/>
      <c r="E11" s="323"/>
      <c r="F11" s="324"/>
      <c r="G11" s="310"/>
      <c r="H11" s="308"/>
    </row>
    <row r="12" ht="23.25" customHeight="1">
      <c r="A12" s="115">
        <v>5.0</v>
      </c>
      <c r="B12" s="325"/>
      <c r="C12" s="326" t="s">
        <v>171</v>
      </c>
      <c r="D12" s="117"/>
      <c r="E12" s="117"/>
      <c r="F12" s="118"/>
      <c r="G12" s="327" t="str">
        <f>G2/G10</f>
        <v>17,701.42</v>
      </c>
      <c r="H12" s="328" t="s">
        <v>172</v>
      </c>
    </row>
    <row r="13" ht="14.25" customHeight="1">
      <c r="A13" s="260"/>
      <c r="B13" s="196"/>
      <c r="C13" s="196"/>
      <c r="D13" s="196"/>
      <c r="E13" s="196"/>
      <c r="F13" s="196"/>
      <c r="G13" s="329"/>
      <c r="H13" s="196"/>
    </row>
    <row r="14" ht="14.25" customHeight="1">
      <c r="A14" s="18">
        <v>6.0</v>
      </c>
      <c r="B14" s="330"/>
      <c r="C14" s="13" t="s">
        <v>173</v>
      </c>
      <c r="D14" s="14"/>
      <c r="E14" s="14"/>
      <c r="F14" s="15"/>
      <c r="G14" s="331">
        <v>18500.0</v>
      </c>
      <c r="H14" s="332" t="s">
        <v>174</v>
      </c>
    </row>
    <row r="15" ht="14.25" customHeight="1">
      <c r="A15" s="113">
        <v>7.0</v>
      </c>
      <c r="B15" s="229"/>
      <c r="C15" s="137" t="s">
        <v>175</v>
      </c>
      <c r="D15" s="14"/>
      <c r="E15" s="14"/>
      <c r="F15" s="15"/>
      <c r="G15" s="333" t="str">
        <f>G14*G10/10000000</f>
        <v>60.42</v>
      </c>
      <c r="H15" s="334" t="s">
        <v>176</v>
      </c>
    </row>
    <row r="16" ht="14.25" customHeight="1">
      <c r="A16" s="113"/>
      <c r="B16" s="228"/>
      <c r="C16" s="137" t="s">
        <v>177</v>
      </c>
      <c r="D16" s="14"/>
      <c r="E16" s="14"/>
      <c r="F16" s="15"/>
      <c r="G16" s="333" t="str">
        <f>'STEP-2'!I15</f>
        <v>0.18</v>
      </c>
      <c r="H16" s="334" t="s">
        <v>176</v>
      </c>
    </row>
    <row r="17" ht="14.25" customHeight="1">
      <c r="A17" s="113"/>
      <c r="B17" s="228"/>
      <c r="C17" s="157" t="s">
        <v>178</v>
      </c>
      <c r="D17" s="14"/>
      <c r="E17" s="14"/>
      <c r="F17" s="15"/>
      <c r="G17" s="335">
        <v>3.0</v>
      </c>
      <c r="H17" s="334" t="s">
        <v>176</v>
      </c>
    </row>
    <row r="18" ht="14.25" customHeight="1">
      <c r="A18" s="18"/>
      <c r="B18" s="336"/>
      <c r="C18" s="20" t="s">
        <v>179</v>
      </c>
      <c r="D18" s="14"/>
      <c r="E18" s="14"/>
      <c r="F18" s="15"/>
      <c r="G18" s="337" t="str">
        <f>SUM(G15:G17)</f>
        <v>63.60</v>
      </c>
      <c r="H18" s="332" t="s">
        <v>176</v>
      </c>
    </row>
    <row r="19" ht="12.75" customHeight="1">
      <c r="A19" s="18"/>
      <c r="B19" s="336"/>
      <c r="C19" s="20"/>
      <c r="D19" s="21"/>
      <c r="E19" s="21"/>
      <c r="F19" s="22"/>
      <c r="G19" s="337"/>
      <c r="H19" s="332"/>
    </row>
    <row r="20" ht="24.0" customHeight="1">
      <c r="A20" s="18"/>
      <c r="B20" s="336"/>
      <c r="C20" s="20" t="s">
        <v>180</v>
      </c>
      <c r="D20" s="14"/>
      <c r="E20" s="14"/>
      <c r="F20" s="15"/>
      <c r="G20" s="337" t="str">
        <f>G18-C3</f>
        <v>5.78</v>
      </c>
      <c r="H20" s="332"/>
    </row>
    <row r="21" ht="24.0" customHeight="1">
      <c r="A21" s="18">
        <v>8.0</v>
      </c>
      <c r="B21" s="336"/>
      <c r="C21" s="20" t="s">
        <v>181</v>
      </c>
      <c r="D21" s="14"/>
      <c r="E21" s="14"/>
      <c r="F21" s="15"/>
      <c r="G21" s="337" t="str">
        <f>G15*5%</f>
        <v>3.02</v>
      </c>
      <c r="H21" s="332" t="s">
        <v>176</v>
      </c>
    </row>
    <row r="22" ht="12.75" customHeight="1">
      <c r="A22" s="18"/>
      <c r="B22" s="336"/>
      <c r="C22" s="20"/>
      <c r="D22" s="21"/>
      <c r="E22" s="21"/>
      <c r="F22" s="22"/>
      <c r="G22" s="337"/>
      <c r="H22" s="332"/>
    </row>
    <row r="23" ht="20.25" customHeight="1">
      <c r="A23" s="18">
        <v>9.0</v>
      </c>
      <c r="B23" s="336"/>
      <c r="C23" s="20" t="s">
        <v>182</v>
      </c>
      <c r="D23" s="14"/>
      <c r="E23" s="14"/>
      <c r="F23" s="15"/>
      <c r="G23" s="337" t="str">
        <f>G20-G21</f>
        <v>2.76</v>
      </c>
      <c r="H23" s="332" t="s">
        <v>176</v>
      </c>
    </row>
    <row r="24" ht="14.25" customHeight="1">
      <c r="F24" s="292"/>
    </row>
    <row r="25" ht="14.25" customHeight="1">
      <c r="F25" s="292"/>
      <c r="G25" s="338"/>
    </row>
    <row r="26" ht="14.25" customHeight="1">
      <c r="F26" s="292"/>
      <c r="G26" s="292"/>
    </row>
    <row r="27" ht="14.25" customHeight="1">
      <c r="F27" s="292"/>
    </row>
    <row r="28" ht="14.25" customHeight="1">
      <c r="F28" s="292"/>
    </row>
    <row r="29" ht="14.25" customHeight="1">
      <c r="F29" s="292"/>
    </row>
    <row r="30" ht="14.25" customHeight="1">
      <c r="F30" s="292"/>
    </row>
    <row r="31" ht="14.25" customHeight="1">
      <c r="F31" s="292"/>
    </row>
    <row r="32" ht="14.25" customHeight="1">
      <c r="F32" s="292"/>
    </row>
    <row r="33" ht="14.25" customHeight="1">
      <c r="F33" s="292"/>
    </row>
    <row r="34" ht="14.25" customHeight="1">
      <c r="F34" s="292"/>
    </row>
    <row r="35" ht="14.25" customHeight="1">
      <c r="F35" s="292"/>
    </row>
    <row r="36" ht="14.25" customHeight="1">
      <c r="F36" s="292"/>
    </row>
    <row r="37" ht="14.25" customHeight="1">
      <c r="F37" s="292"/>
    </row>
    <row r="38" ht="14.25" customHeight="1">
      <c r="F38" s="292"/>
    </row>
    <row r="39" ht="14.25" customHeight="1">
      <c r="F39" s="292"/>
    </row>
    <row r="40" ht="14.25" customHeight="1">
      <c r="F40" s="292"/>
    </row>
    <row r="41" ht="14.25" customHeight="1">
      <c r="F41" s="292"/>
    </row>
    <row r="42" ht="14.25" customHeight="1">
      <c r="F42" s="292"/>
    </row>
    <row r="43" ht="14.25" customHeight="1">
      <c r="F43" s="292"/>
    </row>
    <row r="44" ht="14.25" customHeight="1">
      <c r="F44" s="292"/>
    </row>
    <row r="45" ht="14.25" customHeight="1">
      <c r="F45" s="292"/>
    </row>
    <row r="46" ht="14.25" customHeight="1">
      <c r="F46" s="292"/>
    </row>
    <row r="47" ht="14.25" customHeight="1">
      <c r="F47" s="292"/>
    </row>
    <row r="48" ht="14.25" customHeight="1">
      <c r="F48" s="292"/>
    </row>
    <row r="49" ht="14.25" customHeight="1">
      <c r="F49" s="292"/>
    </row>
    <row r="50" ht="14.25" customHeight="1">
      <c r="F50" s="292"/>
    </row>
    <row r="51" ht="14.25" customHeight="1">
      <c r="F51" s="292"/>
    </row>
    <row r="52" ht="14.25" customHeight="1">
      <c r="F52" s="292"/>
    </row>
    <row r="53" ht="14.25" customHeight="1">
      <c r="F53" s="292"/>
    </row>
    <row r="54" ht="14.25" customHeight="1">
      <c r="F54" s="292"/>
    </row>
    <row r="55" ht="14.25" customHeight="1">
      <c r="F55" s="292"/>
    </row>
    <row r="56" ht="14.25" customHeight="1">
      <c r="F56" s="292"/>
    </row>
    <row r="57" ht="14.25" customHeight="1">
      <c r="F57" s="292"/>
    </row>
    <row r="58" ht="14.25" customHeight="1">
      <c r="F58" s="292"/>
    </row>
    <row r="59" ht="14.25" customHeight="1">
      <c r="F59" s="292"/>
    </row>
    <row r="60" ht="14.25" customHeight="1">
      <c r="F60" s="292"/>
    </row>
    <row r="61" ht="14.25" customHeight="1">
      <c r="F61" s="292"/>
    </row>
    <row r="62" ht="14.25" customHeight="1">
      <c r="F62" s="292"/>
    </row>
    <row r="63" ht="14.25" customHeight="1">
      <c r="F63" s="292"/>
    </row>
    <row r="64" ht="14.25" customHeight="1">
      <c r="F64" s="292"/>
    </row>
    <row r="65" ht="14.25" customHeight="1">
      <c r="F65" s="292"/>
    </row>
    <row r="66" ht="14.25" customHeight="1">
      <c r="F66" s="292"/>
    </row>
    <row r="67" ht="14.25" customHeight="1">
      <c r="F67" s="292"/>
    </row>
    <row r="68" ht="14.25" customHeight="1">
      <c r="F68" s="292"/>
    </row>
    <row r="69" ht="14.25" customHeight="1">
      <c r="F69" s="292"/>
    </row>
    <row r="70" ht="14.25" customHeight="1">
      <c r="F70" s="292"/>
    </row>
    <row r="71" ht="14.25" customHeight="1">
      <c r="F71" s="292"/>
    </row>
    <row r="72" ht="14.25" customHeight="1">
      <c r="F72" s="292"/>
    </row>
    <row r="73" ht="14.25" customHeight="1">
      <c r="F73" s="292"/>
    </row>
    <row r="74" ht="14.25" customHeight="1">
      <c r="F74" s="292"/>
    </row>
    <row r="75" ht="14.25" customHeight="1">
      <c r="F75" s="292"/>
    </row>
    <row r="76" ht="14.25" customHeight="1">
      <c r="F76" s="292"/>
    </row>
    <row r="77" ht="14.25" customHeight="1">
      <c r="F77" s="292"/>
    </row>
    <row r="78" ht="14.25" customHeight="1">
      <c r="F78" s="292"/>
    </row>
    <row r="79" ht="14.25" customHeight="1">
      <c r="F79" s="292"/>
    </row>
    <row r="80" ht="14.25" customHeight="1">
      <c r="F80" s="292"/>
    </row>
    <row r="81" ht="14.25" customHeight="1">
      <c r="F81" s="292"/>
    </row>
    <row r="82" ht="14.25" customHeight="1">
      <c r="F82" s="292"/>
    </row>
    <row r="83" ht="14.25" customHeight="1">
      <c r="F83" s="292"/>
    </row>
    <row r="84" ht="14.25" customHeight="1">
      <c r="F84" s="292"/>
    </row>
    <row r="85" ht="14.25" customHeight="1">
      <c r="F85" s="292"/>
    </row>
    <row r="86" ht="14.25" customHeight="1">
      <c r="F86" s="292"/>
    </row>
    <row r="87" ht="14.25" customHeight="1">
      <c r="F87" s="292"/>
    </row>
    <row r="88" ht="14.25" customHeight="1">
      <c r="F88" s="292"/>
    </row>
    <row r="89" ht="14.25" customHeight="1">
      <c r="F89" s="292"/>
    </row>
    <row r="90" ht="14.25" customHeight="1">
      <c r="F90" s="292"/>
    </row>
    <row r="91" ht="14.25" customHeight="1">
      <c r="F91" s="292"/>
    </row>
    <row r="92" ht="14.25" customHeight="1">
      <c r="F92" s="292"/>
    </row>
    <row r="93" ht="14.25" customHeight="1">
      <c r="F93" s="292"/>
    </row>
    <row r="94" ht="14.25" customHeight="1">
      <c r="F94" s="292"/>
    </row>
    <row r="95" ht="14.25" customHeight="1">
      <c r="F95" s="292"/>
    </row>
    <row r="96" ht="14.25" customHeight="1">
      <c r="F96" s="292"/>
    </row>
    <row r="97" ht="14.25" customHeight="1">
      <c r="F97" s="292"/>
    </row>
    <row r="98" ht="14.25" customHeight="1">
      <c r="F98" s="292"/>
    </row>
    <row r="99" ht="14.25" customHeight="1">
      <c r="F99" s="292"/>
    </row>
    <row r="100" ht="14.25" customHeight="1">
      <c r="F100" s="292"/>
    </row>
  </sheetData>
  <mergeCells count="15">
    <mergeCell ref="C17:F17"/>
    <mergeCell ref="C18:F18"/>
    <mergeCell ref="C12:F12"/>
    <mergeCell ref="C14:F14"/>
    <mergeCell ref="C15:F15"/>
    <mergeCell ref="C16:F16"/>
    <mergeCell ref="B7:E7"/>
    <mergeCell ref="B8:E8"/>
    <mergeCell ref="B9:E9"/>
    <mergeCell ref="B10:E10"/>
    <mergeCell ref="C21:F21"/>
    <mergeCell ref="C23:F23"/>
    <mergeCell ref="C20:F20"/>
    <mergeCell ref="C2:F2"/>
    <mergeCell ref="C5:F5"/>
  </mergeCells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STEP-1</vt:lpstr>
      <vt:lpstr>STEP-2</vt:lpstr>
      <vt:lpstr>STEP-3-4-5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2016-03-14T09:02:48Z</dcterms:created>
  <dc:creator>admin</dc:creator>
  <cp:lastModifiedBy>Sandeep</cp:lastModifiedBy>
  <cp:lastPrinted>2018-03-07T07:29:02Z</cp:lastPrinted>
  <dcterms:modified xsi:type="dcterms:W3CDTF">2021-02-06T08:19:11Z</dcterms:modified>
</cp:coreProperties>
</file>