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2ABCEE25-960B-A44F-965A-C93163E8C4C0}" xr6:coauthVersionLast="47" xr6:coauthVersionMax="47" xr10:uidLastSave="{00000000-0000-0000-0000-000000000000}"/>
  <bookViews>
    <workbookView xWindow="0" yWindow="1420" windowWidth="30240" windowHeight="16320" xr2:uid="{00000000-000D-0000-FFFF-FFFF00000000}"/>
  </bookViews>
  <sheets>
    <sheet name="vanadium" sheetId="1" r:id="rId1"/>
    <sheet name="Allocation titanium-vanadium" sheetId="2" r:id="rId2"/>
  </sheets>
  <definedNames>
    <definedName name="_xlnm._FilterDatabase" localSheetId="0" hidden="1">vanadium!$A$1:$I$270</definedName>
  </definedNames>
  <calcPr calcId="191029" iterate="1" iterateDelta="0.01"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2" i="1" l="1"/>
  <c r="B14" i="1"/>
  <c r="B15" i="1"/>
  <c r="B16" i="1"/>
  <c r="B17" i="1"/>
  <c r="B18" i="1"/>
  <c r="B19" i="1"/>
  <c r="B20" i="1"/>
  <c r="B21" i="1"/>
  <c r="B22" i="1"/>
  <c r="B24" i="1"/>
  <c r="B25" i="1"/>
  <c r="B26" i="1"/>
  <c r="B27" i="1"/>
  <c r="B28" i="1"/>
  <c r="B29" i="1"/>
  <c r="B30" i="1"/>
  <c r="B31" i="1"/>
  <c r="B32" i="1"/>
  <c r="B33" i="1"/>
  <c r="B13" i="1"/>
  <c r="B2" i="2"/>
  <c r="D2" i="2" s="1"/>
  <c r="B3" i="2"/>
  <c r="D3" i="2" s="1"/>
  <c r="B4" i="2"/>
  <c r="B268" i="1"/>
  <c r="B105" i="1"/>
  <c r="B104" i="1"/>
  <c r="B99" i="1"/>
  <c r="B98" i="1"/>
  <c r="B95" i="1"/>
  <c r="B94" i="1"/>
  <c r="B81" i="1"/>
  <c r="B80" i="1"/>
  <c r="B79" i="1"/>
  <c r="B78" i="1"/>
  <c r="B69" i="1"/>
  <c r="B68" i="1"/>
  <c r="B67" i="1"/>
  <c r="B66" i="1"/>
  <c r="B88" i="1"/>
  <c r="B87" i="1"/>
  <c r="B5" i="2" l="1"/>
  <c r="D4" i="2"/>
  <c r="E4" i="2" s="1"/>
  <c r="G4" i="2" s="1"/>
  <c r="E3" i="2" l="1"/>
  <c r="E2" i="2"/>
  <c r="G2" i="2" s="1"/>
</calcChain>
</file>

<file path=xl/sharedStrings.xml><?xml version="1.0" encoding="utf-8"?>
<sst xmlns="http://schemas.openxmlformats.org/spreadsheetml/2006/main" count="1081" uniqueCount="225">
  <si>
    <t>Activity</t>
  </si>
  <si>
    <t>comment</t>
  </si>
  <si>
    <t>location</t>
  </si>
  <si>
    <t>GLO</t>
  </si>
  <si>
    <t>production amount</t>
  </si>
  <si>
    <t>reference product</t>
  </si>
  <si>
    <t>unit</t>
  </si>
  <si>
    <t>kilogram</t>
  </si>
  <si>
    <t>Exchanges</t>
  </si>
  <si>
    <t>name</t>
  </si>
  <si>
    <t>amount</t>
  </si>
  <si>
    <t>type</t>
  </si>
  <si>
    <t>production</t>
  </si>
  <si>
    <t>technosphere</t>
  </si>
  <si>
    <t>RoW</t>
  </si>
  <si>
    <t>kilowatt hour</t>
  </si>
  <si>
    <t>electricity, medium voltage</t>
  </si>
  <si>
    <t>megajoule</t>
  </si>
  <si>
    <t>categories</t>
  </si>
  <si>
    <t>Carbon dioxide, fossil</t>
  </si>
  <si>
    <t>biosphere</t>
  </si>
  <si>
    <t>Water</t>
  </si>
  <si>
    <t>cubic meter</t>
  </si>
  <si>
    <t>database</t>
  </si>
  <si>
    <t>market for diesel, burned in building machine</t>
  </si>
  <si>
    <t>diesel, burned in building machine</t>
  </si>
  <si>
    <t>Nitrogen oxides</t>
  </si>
  <si>
    <t>Particulates, &gt; 10 um</t>
  </si>
  <si>
    <t>natural resource::in ground</t>
  </si>
  <si>
    <t>market for electricity, medium voltage</t>
  </si>
  <si>
    <t>Copper, ion</t>
  </si>
  <si>
    <t>Cobalt</t>
  </si>
  <si>
    <t>Chromium</t>
  </si>
  <si>
    <t>Chromium, ion</t>
  </si>
  <si>
    <t>Cadmium, ion</t>
  </si>
  <si>
    <t>Zinc</t>
  </si>
  <si>
    <t>Cadmium</t>
  </si>
  <si>
    <t>Arsenic, ion</t>
  </si>
  <si>
    <t>Particulates, &lt; 2.5 um</t>
  </si>
  <si>
    <t>Mercury</t>
  </si>
  <si>
    <t>Nickel</t>
  </si>
  <si>
    <t>Zinc, ion</t>
  </si>
  <si>
    <t>Nickel, ion</t>
  </si>
  <si>
    <t>Particulates, &gt; 2.5 um, and &lt; 10um</t>
  </si>
  <si>
    <t>Lead</t>
  </si>
  <si>
    <t>Manganese</t>
  </si>
  <si>
    <t>Iron, ion</t>
  </si>
  <si>
    <t>Copper</t>
  </si>
  <si>
    <t>water</t>
  </si>
  <si>
    <t>water::surface water</t>
  </si>
  <si>
    <t>air::non-urban air or from high stacks</t>
  </si>
  <si>
    <t>natural resource::in water</t>
  </si>
  <si>
    <t>market for conveyor belt</t>
  </si>
  <si>
    <t>market for blasting</t>
  </si>
  <si>
    <t>conveyor belt</t>
  </si>
  <si>
    <t>blasting</t>
  </si>
  <si>
    <t>meter</t>
  </si>
  <si>
    <t>Occupation, mineral extraction site</t>
  </si>
  <si>
    <t>Transformation, to mineral extraction site</t>
  </si>
  <si>
    <t>square meter-year</t>
  </si>
  <si>
    <t>square meter</t>
  </si>
  <si>
    <t>natural resource::land</t>
  </si>
  <si>
    <t>market for electricity, high voltage</t>
  </si>
  <si>
    <t>electricity, high voltage</t>
  </si>
  <si>
    <t>Comment</t>
  </si>
  <si>
    <t>vanadium</t>
  </si>
  <si>
    <t>vanadium bearing magnetite</t>
  </si>
  <si>
    <t>ZA</t>
  </si>
  <si>
    <t>Usually, vanadium is obtained from vanadium containing titanomagnetite ore. The principal product253 derived from titanomagnetite ore is pig iron, while the vanadium contained in the ore is concentrated in the slag from which it is recovered. One of the most important deposits of vanadium is the Evraz Highveld Steel &amp; Vanadium deposit in South Africa, why it is taken as a reference process. This mine produces titanomagnetite ore containing 1.7 % vanadium pentoxide. In order to produce vanadium pentoxide bearing slags, several process steps are carried out. The mining operation itself is approximated by the ecoinvent dataset “ilmenite-magnetite mine operation”, which is modified in such way that the ore has a vanadium pentoxide content of 1.7 %.</t>
  </si>
  <si>
    <t>ilmenite, 54% titanium dioxide</t>
  </si>
  <si>
    <t>market for ilmenite, 54% titanium dioxide</t>
  </si>
  <si>
    <t>market for mine infrastructure, open cast, ilmenite from hard-rock ore</t>
  </si>
  <si>
    <t>mine infrastructure, open cast, ilmenite from hard-rock ore</t>
  </si>
  <si>
    <t>market for industrial machine, heavy, unspecified</t>
  </si>
  <si>
    <t>industrial machine, heavy, unspecified</t>
  </si>
  <si>
    <t>market for diesel, burned in diesel-electric generating set, 10MW</t>
  </si>
  <si>
    <t>diesel, burned in diesel-electric generating set, 10MW</t>
  </si>
  <si>
    <t>market for heat, central or small-scale, natural gas</t>
  </si>
  <si>
    <t>heat, central or small-scale, natural gas</t>
  </si>
  <si>
    <t>market for petrol, unleaded, burned in machinery</t>
  </si>
  <si>
    <t>petrol, unleaded, burned in machinery</t>
  </si>
  <si>
    <t>market for recultivation, ilmenite mine</t>
  </si>
  <si>
    <t>recultivation, ilmenite mine</t>
  </si>
  <si>
    <t>Transformation, from forest, unspecified</t>
  </si>
  <si>
    <t>Water, unspecified natural origin</t>
  </si>
  <si>
    <t>pre-reduced vanadium pentoxide bearing magnetite</t>
  </si>
  <si>
    <t>dolomite</t>
  </si>
  <si>
    <t>market for dolomite</t>
  </si>
  <si>
    <t>market for steel, unalloyed</t>
  </si>
  <si>
    <t>steel, unalloyed</t>
  </si>
  <si>
    <t>market for lime</t>
  </si>
  <si>
    <t>lime</t>
  </si>
  <si>
    <t>market for chromium</t>
  </si>
  <si>
    <t>chromium</t>
  </si>
  <si>
    <t>market for lubricating oil</t>
  </si>
  <si>
    <t>lubricating oil</t>
  </si>
  <si>
    <t>market for sodium hydroxide, without water, in 50% solution state</t>
  </si>
  <si>
    <t>sodium hydroxide, without water, in 50% solution state</t>
  </si>
  <si>
    <t>market for solvent, organic</t>
  </si>
  <si>
    <t>solvent, organic</t>
  </si>
  <si>
    <t>market for hard coal</t>
  </si>
  <si>
    <t>hard coal</t>
  </si>
  <si>
    <t>market for aluminium oxide factory</t>
  </si>
  <si>
    <t>aluminium oxide factory</t>
  </si>
  <si>
    <t>market for heat, district or industrial, natural gas</t>
  </si>
  <si>
    <t>heat, district or industrial, natural gas</t>
  </si>
  <si>
    <t>market for heat, district or industrial, other than natural gas</t>
  </si>
  <si>
    <t>heat, district or industrial, other than natural gas</t>
  </si>
  <si>
    <t>market group for tap water</t>
  </si>
  <si>
    <t>tap water</t>
  </si>
  <si>
    <t>market for waste mineral oil</t>
  </si>
  <si>
    <t>waste mineral oil</t>
  </si>
  <si>
    <t>market for scrap steel</t>
  </si>
  <si>
    <t>scrap steel</t>
  </si>
  <si>
    <t>market for spent solvent mixture</t>
  </si>
  <si>
    <t>spent solvent mixture</t>
  </si>
  <si>
    <t>Carbon monoxide, fossil</t>
  </si>
  <si>
    <t>Dinitrogen monoxide</t>
  </si>
  <si>
    <t>Dioxins, measured as 2,3,7,8-tetrachlorodibenzo-p-dioxin</t>
  </si>
  <si>
    <t>Hydrocarbons, aliphatic, alkanes, unspecified</t>
  </si>
  <si>
    <t>Hydrogen chloride</t>
  </si>
  <si>
    <t>Hydrogen fluoride</t>
  </si>
  <si>
    <t>Methane, fossil</t>
  </si>
  <si>
    <t>Nitrate</t>
  </si>
  <si>
    <t>NMVOC, non-methane volatile organic compounds, unspecified origin</t>
  </si>
  <si>
    <t>PAH, polycyclic aromatic hydrocarbons</t>
  </si>
  <si>
    <t>Phosphorus</t>
  </si>
  <si>
    <t>Silver</t>
  </si>
  <si>
    <t>Sulfur dioxide</t>
  </si>
  <si>
    <t>Suspended solids, unspecified</t>
  </si>
  <si>
    <t>air</t>
  </si>
  <si>
    <t>vanadium pentoxide bearing cast iron</t>
  </si>
  <si>
    <t>vanadium pentoxide bearing cast iron, production</t>
  </si>
  <si>
    <t>anode, for metal electrolysis</t>
  </si>
  <si>
    <t>electric arc furnace converter</t>
  </si>
  <si>
    <t>electric arc furnace dust</t>
  </si>
  <si>
    <t>electric arc furnace slag</t>
  </si>
  <si>
    <t>inert waste, for final disposal</t>
  </si>
  <si>
    <t>natural gas, high pressure</t>
  </si>
  <si>
    <t>oxygen, liquid</t>
  </si>
  <si>
    <t>quicklime, in pieces, loose</t>
  </si>
  <si>
    <t>refractory, basic, packed</t>
  </si>
  <si>
    <t>market for anode, for metal electrolysis</t>
  </si>
  <si>
    <t>market for electric arc furnace converter</t>
  </si>
  <si>
    <t>market for electric arc furnace dust</t>
  </si>
  <si>
    <t>market for electric arc furnace slag</t>
  </si>
  <si>
    <t>market for inert waste, for final disposal</t>
  </si>
  <si>
    <t>market for natural gas, high pressure</t>
  </si>
  <si>
    <t>market for oxygen, liquid</t>
  </si>
  <si>
    <t>market for quicklime, in pieces, loose</t>
  </si>
  <si>
    <t>market for refractory, basic, packed</t>
  </si>
  <si>
    <t>Benzene</t>
  </si>
  <si>
    <t>Benzene, hexachloro-</t>
  </si>
  <si>
    <t>Hydrocarbons, aromatic</t>
  </si>
  <si>
    <t>Polychlorinated biphenyls</t>
  </si>
  <si>
    <t>Water, cooling, unspecified natural origin</t>
  </si>
  <si>
    <t>vanadium slag</t>
  </si>
  <si>
    <t>argon, liquid</t>
  </si>
  <si>
    <t>ferrochromium, high-carbon, 68% Cr</t>
  </si>
  <si>
    <t>market for argon, liquid</t>
  </si>
  <si>
    <t>market for ferrochromium, high-carbon, 68% Cr</t>
  </si>
  <si>
    <t>market for aluminium, wrought alloy</t>
  </si>
  <si>
    <t>aluminium, wrought alloy</t>
  </si>
  <si>
    <t>market for cast iron</t>
  </si>
  <si>
    <t>cast iron</t>
  </si>
  <si>
    <t>market for electricity, low voltage</t>
  </si>
  <si>
    <t>market for ethylene glycol</t>
  </si>
  <si>
    <t>market for ferromanganese, high-coal, 74.5% Mn</t>
  </si>
  <si>
    <t>market for ferrosilicon</t>
  </si>
  <si>
    <t>market for iron scrap, unsorted</t>
  </si>
  <si>
    <t>market for molybdenum trioxide</t>
  </si>
  <si>
    <t>market for nickel, class 1</t>
  </si>
  <si>
    <t>market for propane, burned in building machine</t>
  </si>
  <si>
    <t>market for sulfuric acid</t>
  </si>
  <si>
    <t>electricity, low voltage</t>
  </si>
  <si>
    <t>ethylene glycol</t>
  </si>
  <si>
    <t>ferromanganese, high-coal, 74.5% Mn</t>
  </si>
  <si>
    <t>ferrosilicon</t>
  </si>
  <si>
    <t>iron scrap, unsorted</t>
  </si>
  <si>
    <t>molybdenum trioxide</t>
  </si>
  <si>
    <t>nickel, class 1</t>
  </si>
  <si>
    <t>propane, burned in building machine</t>
  </si>
  <si>
    <t>sulfuric acid</t>
  </si>
  <si>
    <t>Argon-40</t>
  </si>
  <si>
    <t>Chloride</t>
  </si>
  <si>
    <t>Chromium VI</t>
  </si>
  <si>
    <t>air::urban air close to ground</t>
  </si>
  <si>
    <t>vanadium pentoxide</t>
  </si>
  <si>
    <t>market for ammonium sulfate</t>
  </si>
  <si>
    <t>ammonium sulfate</t>
  </si>
  <si>
    <t>market for sodium sulfate, anhydrite</t>
  </si>
  <si>
    <t>sodium sulfate, anhydrite</t>
  </si>
  <si>
    <t>market for soda ash, dense</t>
  </si>
  <si>
    <t>soda ash, dense</t>
  </si>
  <si>
    <t>market for water, deionised</t>
  </si>
  <si>
    <t>water, deionised</t>
  </si>
  <si>
    <t>transport, freight, lorry, unspecified</t>
  </si>
  <si>
    <t>transport, freight train</t>
  </si>
  <si>
    <t>ton kilometer</t>
  </si>
  <si>
    <t>market group for transport, freight, lorry, unspecified</t>
  </si>
  <si>
    <t>market group for transport, freight train</t>
  </si>
  <si>
    <t>Oxygen</t>
  </si>
  <si>
    <t>basic oxygen furnace slag</t>
  </si>
  <si>
    <t>treatment of basic oxygen furnace slag, residual material landfill</t>
  </si>
  <si>
    <t>Product</t>
  </si>
  <si>
    <t>mass</t>
  </si>
  <si>
    <t>price (eur/kg)</t>
  </si>
  <si>
    <t>Value (eur)</t>
  </si>
  <si>
    <t>Allocation</t>
  </si>
  <si>
    <t>V2O5</t>
  </si>
  <si>
    <t>titania slag, 94% titanium dioxide</t>
  </si>
  <si>
    <t>Fe</t>
  </si>
  <si>
    <t>Usually, vanadium is obtained from vanadium containing titanomagnetite ore. The principal product derived from titanomagnetite ore is pig iron, while the vanadium contained in the ore is concentrated in the slag from which it is recovered. One of the most important deposits of vanadium is the Evraz Highveld Steel &amp; Vanadium deposit in South Africa, why it is taken as a reference process. This mine produces titanomagnetite ore containing 1.7 % vanadium pentoxide. In order to produce vanadium pentoxide bearing slags, several process steps are carried out. The mining operation itself is approximated by the ecoinvent dataset “ilmenite-magnetite mine operation”, which is modified in such way that the ore has a vanadium pentoxide content of 1.7 %. 
Allocation has been performed in a separate sheet, taking the monetary values from ecoinvent and the original source. 77% is allocated to the vanadium bearing magnetite and 23% to the titanium dioxide</t>
  </si>
  <si>
    <t>source</t>
  </si>
  <si>
    <t>Life Cycle Assessment of a Vanadium Redox Flow Battery, Selina Weber, Jens F. Peters, Manuel Baumann, and Marcel Weil, Environ. Sci. Technol. 2018, 52, 10864−10873, DOI: 10.1021/acs.est.8b02073</t>
  </si>
  <si>
    <t>vanadium bearing magnetite production</t>
  </si>
  <si>
    <t>pre-reduced vanadium pentoxide bearing magnetite production</t>
  </si>
  <si>
    <t>A reduction is performed on vanadium pentoxide-bearing magnetite in an electric arc furnace to obtain a cast iron (pig iron) which still contains the vanadium from the ore (1.4 % vanadium pentoxide in the iron).</t>
  </si>
  <si>
    <t>After reduction, a slag is also formed during the reduction stage. It contains about 30 % titanium dioxide which is deposited on slag piles. In a heat-resistant ladle, the molten pig iron is oxidized with oxygen lances, with the vanadium being transferred to the slag. The resulting slag contains 25 % vanadium pentoxide, being the principal raw material for the vanadium production.
In order to model this process, the ecoinvent dataset “steel production, electric arc furnace” is modified. Steel and vanadium pentoxide bearing slag are outputs of the process. The amount of the slag is adjusted so that the ladle slag (vanadium slag) has targeted vanadium pentoxide concentration of 25 %. In addition, the allocation between the two by-products, vanadium slag and steel, is done based on their market prices. Since no price for vanadium bearing slag is available, this is approximated by the market price for vanadium pentoxide and the corresponding V2O5 content of the slag. Original values were multiplied by 50%, following allocation in Table S12 from the original paper</t>
  </si>
  <si>
    <t>vanadium slag production</t>
  </si>
  <si>
    <t>vanadium pentoxide production</t>
  </si>
  <si>
    <t>The basic process for the preparation of the vanadium pentoxide is based on literature data. The obtained vanadium slag is first ground and the iron granulates are removed. Electricity demand for these process steps are taken from reference processes (grinding and crushing for aluminum oxide and sieving for soda ash). Afterwards, the material is mixed with sodium salts (Na2SO4 and Na2CO3) and roasted in a rotary kiln at 850 °C. Emissions, such as sulfur dioxide and carbon dioxide are calculated using stoichiometric relationships. Electricity and heat demand for driving the rotary kiln are taken from a reference process (rotary kiln for phosphorus production). After cooling, the roasted product is leached with water by adding sulfuric acid and ammonium at elevated temperature. The intermediate product ammonium polyvanadate is precipitated. A yield of 90 % is assumed. In addition, sodium sulfate is formed as a by-product. As reference process for the electricity demand, the digestor in the titanium dioxide production is used. Based on stoichiometric calculations, the required input of sulfuric acid and the output of sodium sulfate are computed.</t>
  </si>
  <si>
    <t>Vanadium</t>
  </si>
  <si>
    <t>Iron, 72% in magnetite, 14% in crude ore</t>
  </si>
  <si>
    <t>Water, well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</si>
</sst>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4">
    <xf numFmtId="0" fontId="0" fillId="0" borderId="0"/>
    <xf numFmtId="0" fontId="1" fillId="0" borderId="0"/>
    <xf numFmtId="9" fontId="1" fillId="0" borderId="0" applyFont="0" applyFill="0" applyBorder="0" applyAlignment="0" applyProtection="0"/>
    <xf numFmtId="9" fontId="3" fillId="0" borderId="0" applyFont="0" applyFill="0" applyBorder="0" applyAlignment="0" applyProtection="0"/>
  </cellStyleXfs>
  <cellXfs count="6">
    <xf numFmtId="0" fontId="0" fillId="0" borderId="0" xfId="0"/>
    <xf numFmtId="0" fontId="2" fillId="0" borderId="0" xfId="0" applyFont="1"/>
    <xf numFmtId="11" fontId="0" fillId="0" borderId="0" xfId="0" applyNumberFormat="1"/>
    <xf numFmtId="0" fontId="0" fillId="0" borderId="0" xfId="0" applyAlignment="1">
      <alignment wrapText="1"/>
    </xf>
    <xf numFmtId="0" fontId="0" fillId="0" borderId="0" xfId="0" applyAlignment="1">
      <alignment vertical="center" wrapText="1"/>
    </xf>
    <xf numFmtId="9" fontId="0" fillId="0" borderId="0" xfId="3" applyFont="1"/>
  </cellXfs>
  <cellStyles count="4">
    <cellStyle name="Normal" xfId="0" builtinId="0"/>
    <cellStyle name="Normal 2" xfId="1" xr:uid="{00000000-0005-0000-0000-000001000000}"/>
    <cellStyle name="Per cent" xfId="3" builtinId="5"/>
    <cellStyle name="Per cent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70"/>
  <sheetViews>
    <sheetView tabSelected="1" topLeftCell="A102" zoomScaleNormal="100" workbookViewId="0">
      <selection activeCell="B244" sqref="B244"/>
    </sheetView>
  </sheetViews>
  <sheetFormatPr baseColWidth="10" defaultColWidth="8.83203125" defaultRowHeight="15" x14ac:dyDescent="0.2"/>
  <cols>
    <col min="1" max="1" width="67" bestFit="1" customWidth="1"/>
    <col min="2" max="2" width="12.6640625" bestFit="1" customWidth="1"/>
    <col min="3" max="3" width="17.6640625" bestFit="1" customWidth="1"/>
    <col min="4" max="4" width="17.5" customWidth="1"/>
    <col min="6" max="6" width="13.83203125" bestFit="1" customWidth="1"/>
    <col min="7" max="7" width="49.1640625" bestFit="1" customWidth="1"/>
  </cols>
  <sheetData>
    <row r="1" spans="1:8" x14ac:dyDescent="0.2">
      <c r="A1" s="1" t="s">
        <v>23</v>
      </c>
      <c r="B1" t="s">
        <v>65</v>
      </c>
    </row>
    <row r="2" spans="1:8" x14ac:dyDescent="0.2">
      <c r="A2" s="1"/>
    </row>
    <row r="3" spans="1:8" x14ac:dyDescent="0.2">
      <c r="A3" s="1" t="s">
        <v>0</v>
      </c>
      <c r="B3" s="1" t="s">
        <v>215</v>
      </c>
    </row>
    <row r="4" spans="1:8" x14ac:dyDescent="0.2">
      <c r="A4" t="s">
        <v>1</v>
      </c>
      <c r="B4" t="s">
        <v>212</v>
      </c>
    </row>
    <row r="5" spans="1:8" x14ac:dyDescent="0.2">
      <c r="A5" t="s">
        <v>213</v>
      </c>
      <c r="B5" t="s">
        <v>214</v>
      </c>
    </row>
    <row r="6" spans="1:8" x14ac:dyDescent="0.2">
      <c r="A6" t="s">
        <v>2</v>
      </c>
      <c r="B6" t="s">
        <v>67</v>
      </c>
    </row>
    <row r="7" spans="1:8" x14ac:dyDescent="0.2">
      <c r="A7" t="s">
        <v>4</v>
      </c>
      <c r="B7">
        <v>1</v>
      </c>
    </row>
    <row r="8" spans="1:8" x14ac:dyDescent="0.2">
      <c r="A8" t="s">
        <v>5</v>
      </c>
      <c r="B8" t="s">
        <v>66</v>
      </c>
    </row>
    <row r="9" spans="1:8" x14ac:dyDescent="0.2">
      <c r="A9" t="s">
        <v>6</v>
      </c>
      <c r="B9" t="s">
        <v>7</v>
      </c>
    </row>
    <row r="10" spans="1:8" x14ac:dyDescent="0.2">
      <c r="A10" s="1" t="s">
        <v>8</v>
      </c>
    </row>
    <row r="11" spans="1:8" s="1" customFormat="1" x14ac:dyDescent="0.2">
      <c r="A11" s="1" t="s">
        <v>9</v>
      </c>
      <c r="B11" s="1" t="s">
        <v>10</v>
      </c>
      <c r="C11" s="1" t="s">
        <v>6</v>
      </c>
      <c r="D11" s="1" t="s">
        <v>18</v>
      </c>
      <c r="E11" s="1" t="s">
        <v>2</v>
      </c>
      <c r="F11" s="1" t="s">
        <v>11</v>
      </c>
      <c r="G11" s="1" t="s">
        <v>5</v>
      </c>
      <c r="H11" s="1" t="s">
        <v>64</v>
      </c>
    </row>
    <row r="12" spans="1:8" x14ac:dyDescent="0.2">
      <c r="A12" t="str">
        <f>B3</f>
        <v>vanadium bearing magnetite production</v>
      </c>
      <c r="B12" s="2">
        <v>1.53</v>
      </c>
      <c r="C12" t="s">
        <v>7</v>
      </c>
      <c r="E12" t="s">
        <v>67</v>
      </c>
      <c r="F12" t="s">
        <v>12</v>
      </c>
      <c r="G12" t="s">
        <v>66</v>
      </c>
      <c r="H12" s="2">
        <v>1.53</v>
      </c>
    </row>
    <row r="13" spans="1:8" x14ac:dyDescent="0.2">
      <c r="A13" t="s">
        <v>70</v>
      </c>
      <c r="B13" s="2">
        <f>H13*0.767404063816987</f>
        <v>0.19185101595424675</v>
      </c>
      <c r="C13" t="s">
        <v>7</v>
      </c>
      <c r="E13" t="s">
        <v>3</v>
      </c>
      <c r="F13" t="s">
        <v>13</v>
      </c>
      <c r="G13" t="s">
        <v>69</v>
      </c>
      <c r="H13" s="2">
        <v>0.25</v>
      </c>
    </row>
    <row r="14" spans="1:8" x14ac:dyDescent="0.2">
      <c r="A14" t="s">
        <v>71</v>
      </c>
      <c r="B14" s="2">
        <f t="shared" ref="B14:B33" si="0">H14*0.767404063816987</f>
        <v>2.3636045165563198E-11</v>
      </c>
      <c r="C14" t="s">
        <v>6</v>
      </c>
      <c r="E14" t="s">
        <v>3</v>
      </c>
      <c r="F14" t="s">
        <v>13</v>
      </c>
      <c r="G14" t="s">
        <v>72</v>
      </c>
      <c r="H14" s="2">
        <v>3.08E-11</v>
      </c>
    </row>
    <row r="15" spans="1:8" x14ac:dyDescent="0.2">
      <c r="A15" t="s">
        <v>73</v>
      </c>
      <c r="B15" s="2">
        <f t="shared" si="0"/>
        <v>9.3623295785672415E-6</v>
      </c>
      <c r="C15" t="s">
        <v>7</v>
      </c>
      <c r="E15" t="s">
        <v>14</v>
      </c>
      <c r="F15" t="s">
        <v>13</v>
      </c>
      <c r="G15" s="2" t="s">
        <v>74</v>
      </c>
      <c r="H15" s="2">
        <v>1.22E-5</v>
      </c>
    </row>
    <row r="16" spans="1:8" x14ac:dyDescent="0.2">
      <c r="A16" t="s">
        <v>52</v>
      </c>
      <c r="B16" s="2">
        <f t="shared" si="0"/>
        <v>4.2667665948224477E-8</v>
      </c>
      <c r="C16" t="s">
        <v>56</v>
      </c>
      <c r="E16" t="s">
        <v>3</v>
      </c>
      <c r="F16" t="s">
        <v>13</v>
      </c>
      <c r="G16" t="s">
        <v>54</v>
      </c>
      <c r="H16" s="2">
        <v>5.5600000000000002E-8</v>
      </c>
    </row>
    <row r="17" spans="1:8" x14ac:dyDescent="0.2">
      <c r="A17" t="s">
        <v>75</v>
      </c>
      <c r="B17" s="2">
        <f t="shared" si="0"/>
        <v>1.8264216718844293E-2</v>
      </c>
      <c r="C17" t="s">
        <v>17</v>
      </c>
      <c r="E17" t="s">
        <v>3</v>
      </c>
      <c r="F17" t="s">
        <v>13</v>
      </c>
      <c r="G17" t="s">
        <v>76</v>
      </c>
      <c r="H17" s="2">
        <v>2.3800000000000002E-2</v>
      </c>
    </row>
    <row r="18" spans="1:8" x14ac:dyDescent="0.2">
      <c r="A18" t="s">
        <v>29</v>
      </c>
      <c r="B18" s="2">
        <f t="shared" si="0"/>
        <v>1.1050618518964613E-2</v>
      </c>
      <c r="C18" t="s">
        <v>15</v>
      </c>
      <c r="E18" t="s">
        <v>67</v>
      </c>
      <c r="F18" t="s">
        <v>13</v>
      </c>
      <c r="G18" t="s">
        <v>16</v>
      </c>
      <c r="H18" s="2">
        <v>1.44E-2</v>
      </c>
    </row>
    <row r="19" spans="1:8" x14ac:dyDescent="0.2">
      <c r="A19" t="s">
        <v>77</v>
      </c>
      <c r="B19" s="2">
        <f t="shared" si="0"/>
        <v>1.18180225827816E-2</v>
      </c>
      <c r="C19" t="s">
        <v>17</v>
      </c>
      <c r="E19" t="s">
        <v>14</v>
      </c>
      <c r="F19" t="s">
        <v>13</v>
      </c>
      <c r="G19" t="s">
        <v>78</v>
      </c>
      <c r="H19" s="2">
        <v>1.54E-2</v>
      </c>
    </row>
    <row r="20" spans="1:8" x14ac:dyDescent="0.2">
      <c r="A20" t="s">
        <v>79</v>
      </c>
      <c r="B20" s="2">
        <f t="shared" si="0"/>
        <v>4.811623480132509E-2</v>
      </c>
      <c r="C20" t="s">
        <v>17</v>
      </c>
      <c r="E20" t="s">
        <v>3</v>
      </c>
      <c r="F20" t="s">
        <v>13</v>
      </c>
      <c r="G20" t="s">
        <v>80</v>
      </c>
      <c r="H20" s="2">
        <v>6.2700000000000006E-2</v>
      </c>
    </row>
    <row r="21" spans="1:8" x14ac:dyDescent="0.2">
      <c r="A21" t="s">
        <v>53</v>
      </c>
      <c r="B21" s="2">
        <f t="shared" si="0"/>
        <v>1.1894762989163299E-4</v>
      </c>
      <c r="C21" t="s">
        <v>7</v>
      </c>
      <c r="E21" t="s">
        <v>3</v>
      </c>
      <c r="F21" t="s">
        <v>13</v>
      </c>
      <c r="G21" t="s">
        <v>55</v>
      </c>
      <c r="H21" s="2">
        <v>1.55E-4</v>
      </c>
    </row>
    <row r="22" spans="1:8" x14ac:dyDescent="0.2">
      <c r="A22" t="s">
        <v>81</v>
      </c>
      <c r="B22" s="2">
        <f t="shared" si="0"/>
        <v>6.3617796890428222E-5</v>
      </c>
      <c r="C22" t="s">
        <v>60</v>
      </c>
      <c r="E22" t="s">
        <v>3</v>
      </c>
      <c r="F22" t="s">
        <v>13</v>
      </c>
      <c r="G22" t="s">
        <v>82</v>
      </c>
      <c r="H22" s="2">
        <v>8.2899999999999996E-5</v>
      </c>
    </row>
    <row r="23" spans="1:8" ht="32" x14ac:dyDescent="0.2">
      <c r="A23" t="s">
        <v>222</v>
      </c>
      <c r="B23" s="2">
        <v>1</v>
      </c>
      <c r="C23" t="s">
        <v>7</v>
      </c>
      <c r="D23" s="3" t="s">
        <v>28</v>
      </c>
      <c r="F23" t="s">
        <v>20</v>
      </c>
      <c r="H23" s="2">
        <v>3.4000000000000002E-2</v>
      </c>
    </row>
    <row r="24" spans="1:8" ht="32" x14ac:dyDescent="0.2">
      <c r="A24" t="s">
        <v>223</v>
      </c>
      <c r="B24" s="2">
        <f t="shared" si="0"/>
        <v>0.82879638892234597</v>
      </c>
      <c r="C24" t="s">
        <v>7</v>
      </c>
      <c r="D24" s="3" t="s">
        <v>28</v>
      </c>
      <c r="F24" t="s">
        <v>20</v>
      </c>
      <c r="H24" s="2">
        <v>1.08</v>
      </c>
    </row>
    <row r="25" spans="1:8" x14ac:dyDescent="0.2">
      <c r="A25" t="s">
        <v>57</v>
      </c>
      <c r="B25" s="2">
        <f t="shared" si="0"/>
        <v>1.9108361189042976E-3</v>
      </c>
      <c r="C25" t="s">
        <v>59</v>
      </c>
      <c r="D25" t="s">
        <v>61</v>
      </c>
      <c r="F25" t="s">
        <v>20</v>
      </c>
      <c r="H25" s="2">
        <v>2.49E-3</v>
      </c>
    </row>
    <row r="26" spans="1:8" x14ac:dyDescent="0.2">
      <c r="A26" t="s">
        <v>83</v>
      </c>
      <c r="B26" s="2">
        <f t="shared" si="0"/>
        <v>6.3617796890428222E-5</v>
      </c>
      <c r="C26" t="s">
        <v>60</v>
      </c>
      <c r="D26" t="s">
        <v>61</v>
      </c>
      <c r="F26" t="s">
        <v>20</v>
      </c>
      <c r="H26" s="2">
        <v>8.2899999999999996E-5</v>
      </c>
    </row>
    <row r="27" spans="1:8" x14ac:dyDescent="0.2">
      <c r="A27" t="s">
        <v>58</v>
      </c>
      <c r="B27" s="2">
        <f t="shared" si="0"/>
        <v>6.3617796890428222E-5</v>
      </c>
      <c r="C27" t="s">
        <v>60</v>
      </c>
      <c r="D27" t="s">
        <v>61</v>
      </c>
      <c r="F27" t="s">
        <v>20</v>
      </c>
      <c r="H27" s="2">
        <v>8.2899999999999996E-5</v>
      </c>
    </row>
    <row r="28" spans="1:8" x14ac:dyDescent="0.2">
      <c r="A28" t="s">
        <v>224</v>
      </c>
      <c r="B28" s="2">
        <f t="shared" si="0"/>
        <v>4.4969878139675439E-5</v>
      </c>
      <c r="C28" t="s">
        <v>22</v>
      </c>
      <c r="D28" t="s">
        <v>51</v>
      </c>
      <c r="F28" t="s">
        <v>20</v>
      </c>
      <c r="H28" s="2">
        <v>5.8600000000000001E-5</v>
      </c>
    </row>
    <row r="29" spans="1:8" x14ac:dyDescent="0.2">
      <c r="A29" t="s">
        <v>38</v>
      </c>
      <c r="B29" s="2">
        <f t="shared" si="0"/>
        <v>1.358305192956067E-5</v>
      </c>
      <c r="C29" t="s">
        <v>7</v>
      </c>
      <c r="D29" t="s">
        <v>50</v>
      </c>
      <c r="F29" t="s">
        <v>20</v>
      </c>
      <c r="H29" s="2">
        <v>1.77E-5</v>
      </c>
    </row>
    <row r="30" spans="1:8" x14ac:dyDescent="0.2">
      <c r="A30" t="s">
        <v>27</v>
      </c>
      <c r="B30" s="2">
        <f t="shared" si="0"/>
        <v>1.8187476312462591E-4</v>
      </c>
      <c r="C30" t="s">
        <v>7</v>
      </c>
      <c r="D30" t="s">
        <v>50</v>
      </c>
      <c r="F30" t="s">
        <v>20</v>
      </c>
      <c r="H30" s="2">
        <v>2.3699999999999999E-4</v>
      </c>
    </row>
    <row r="31" spans="1:8" x14ac:dyDescent="0.2">
      <c r="A31" t="s">
        <v>43</v>
      </c>
      <c r="B31" s="2">
        <f t="shared" si="0"/>
        <v>7.3440568907285649E-5</v>
      </c>
      <c r="C31" t="s">
        <v>7</v>
      </c>
      <c r="D31" t="s">
        <v>50</v>
      </c>
      <c r="F31" t="s">
        <v>20</v>
      </c>
      <c r="H31" s="2">
        <v>9.5699999999999995E-5</v>
      </c>
    </row>
    <row r="32" spans="1:8" x14ac:dyDescent="0.2">
      <c r="A32" t="s">
        <v>21</v>
      </c>
      <c r="B32" s="2">
        <f t="shared" si="0"/>
        <v>6.7454817209513161E-6</v>
      </c>
      <c r="C32" t="s">
        <v>22</v>
      </c>
      <c r="D32" t="s">
        <v>130</v>
      </c>
      <c r="F32" t="s">
        <v>20</v>
      </c>
      <c r="H32" s="2">
        <v>8.7900000000000005E-6</v>
      </c>
    </row>
    <row r="33" spans="1:8" x14ac:dyDescent="0.2">
      <c r="A33" t="s">
        <v>21</v>
      </c>
      <c r="B33" s="2">
        <f t="shared" si="0"/>
        <v>3.8216722378085953E-5</v>
      </c>
      <c r="C33" t="s">
        <v>22</v>
      </c>
      <c r="D33" t="s">
        <v>48</v>
      </c>
      <c r="F33" t="s">
        <v>20</v>
      </c>
      <c r="H33" s="2">
        <v>4.9799999999999998E-5</v>
      </c>
    </row>
    <row r="35" spans="1:8" x14ac:dyDescent="0.2">
      <c r="A35" s="1" t="s">
        <v>0</v>
      </c>
      <c r="B35" s="1" t="s">
        <v>216</v>
      </c>
    </row>
    <row r="36" spans="1:8" x14ac:dyDescent="0.2">
      <c r="A36" t="s">
        <v>1</v>
      </c>
      <c r="B36" t="s">
        <v>68</v>
      </c>
    </row>
    <row r="37" spans="1:8" x14ac:dyDescent="0.2">
      <c r="A37" t="s">
        <v>213</v>
      </c>
      <c r="B37" t="s">
        <v>214</v>
      </c>
    </row>
    <row r="38" spans="1:8" x14ac:dyDescent="0.2">
      <c r="A38" t="s">
        <v>2</v>
      </c>
      <c r="B38" t="s">
        <v>67</v>
      </c>
    </row>
    <row r="39" spans="1:8" x14ac:dyDescent="0.2">
      <c r="A39" t="s">
        <v>4</v>
      </c>
      <c r="B39">
        <v>1</v>
      </c>
    </row>
    <row r="40" spans="1:8" x14ac:dyDescent="0.2">
      <c r="A40" t="s">
        <v>5</v>
      </c>
      <c r="B40" t="s">
        <v>85</v>
      </c>
    </row>
    <row r="41" spans="1:8" x14ac:dyDescent="0.2">
      <c r="A41" t="s">
        <v>6</v>
      </c>
      <c r="B41" t="s">
        <v>7</v>
      </c>
    </row>
    <row r="42" spans="1:8" x14ac:dyDescent="0.2">
      <c r="A42" s="1" t="s">
        <v>8</v>
      </c>
    </row>
    <row r="43" spans="1:8" s="1" customFormat="1" x14ac:dyDescent="0.2">
      <c r="A43" s="1" t="s">
        <v>9</v>
      </c>
      <c r="B43" s="1" t="s">
        <v>10</v>
      </c>
      <c r="C43" s="1" t="s">
        <v>6</v>
      </c>
      <c r="D43" s="1" t="s">
        <v>18</v>
      </c>
      <c r="E43" s="1" t="s">
        <v>2</v>
      </c>
      <c r="F43" s="1" t="s">
        <v>11</v>
      </c>
      <c r="G43" s="1" t="s">
        <v>5</v>
      </c>
      <c r="H43" s="1" t="s">
        <v>64</v>
      </c>
    </row>
    <row r="44" spans="1:8" x14ac:dyDescent="0.2">
      <c r="A44" t="s">
        <v>216</v>
      </c>
      <c r="B44" s="2">
        <v>1.46</v>
      </c>
      <c r="C44" t="s">
        <v>7</v>
      </c>
      <c r="E44" t="s">
        <v>67</v>
      </c>
      <c r="F44" t="s">
        <v>12</v>
      </c>
      <c r="G44" t="s">
        <v>85</v>
      </c>
      <c r="H44" s="2"/>
    </row>
    <row r="45" spans="1:8" x14ac:dyDescent="0.2">
      <c r="A45" t="s">
        <v>215</v>
      </c>
      <c r="B45" s="2">
        <v>1.53</v>
      </c>
      <c r="C45" t="s">
        <v>7</v>
      </c>
      <c r="E45" t="s">
        <v>67</v>
      </c>
      <c r="F45" t="s">
        <v>13</v>
      </c>
      <c r="G45" t="s">
        <v>66</v>
      </c>
      <c r="H45" s="2"/>
    </row>
    <row r="46" spans="1:8" x14ac:dyDescent="0.2">
      <c r="A46" t="s">
        <v>87</v>
      </c>
      <c r="B46" s="2">
        <v>1.3699999999999999E-3</v>
      </c>
      <c r="C46" t="s">
        <v>7</v>
      </c>
      <c r="E46" t="s">
        <v>14</v>
      </c>
      <c r="F46" t="s">
        <v>13</v>
      </c>
      <c r="G46" t="s">
        <v>86</v>
      </c>
      <c r="H46" s="2"/>
    </row>
    <row r="47" spans="1:8" x14ac:dyDescent="0.2">
      <c r="A47" t="s">
        <v>88</v>
      </c>
      <c r="B47" s="2">
        <v>3.3800000000000002E-5</v>
      </c>
      <c r="C47" t="s">
        <v>7</v>
      </c>
      <c r="E47" t="s">
        <v>3</v>
      </c>
      <c r="F47" t="s">
        <v>13</v>
      </c>
      <c r="G47" t="s">
        <v>89</v>
      </c>
      <c r="H47" s="2"/>
    </row>
    <row r="48" spans="1:8" x14ac:dyDescent="0.2">
      <c r="A48" t="s">
        <v>90</v>
      </c>
      <c r="B48" s="2">
        <v>5.6999999999999998E-4</v>
      </c>
      <c r="C48" t="s">
        <v>7</v>
      </c>
      <c r="E48" t="s">
        <v>14</v>
      </c>
      <c r="F48" t="s">
        <v>13</v>
      </c>
      <c r="G48" t="s">
        <v>91</v>
      </c>
      <c r="H48" s="2"/>
    </row>
    <row r="49" spans="1:8" x14ac:dyDescent="0.2">
      <c r="A49" t="s">
        <v>92</v>
      </c>
      <c r="B49" s="2">
        <v>5.9699999999999996E-6</v>
      </c>
      <c r="C49" t="s">
        <v>7</v>
      </c>
      <c r="E49" t="s">
        <v>3</v>
      </c>
      <c r="F49" t="s">
        <v>13</v>
      </c>
      <c r="G49" t="s">
        <v>93</v>
      </c>
      <c r="H49" s="2"/>
    </row>
    <row r="50" spans="1:8" x14ac:dyDescent="0.2">
      <c r="A50" t="s">
        <v>94</v>
      </c>
      <c r="B50" s="2">
        <v>4.5999999999999999E-7</v>
      </c>
      <c r="C50" t="s">
        <v>7</v>
      </c>
      <c r="E50" t="s">
        <v>14</v>
      </c>
      <c r="F50" t="s">
        <v>13</v>
      </c>
      <c r="G50" t="s">
        <v>95</v>
      </c>
      <c r="H50" s="2"/>
    </row>
    <row r="51" spans="1:8" x14ac:dyDescent="0.2">
      <c r="A51" t="s">
        <v>96</v>
      </c>
      <c r="B51" s="2">
        <v>3.2899999999999998E-6</v>
      </c>
      <c r="C51" t="s">
        <v>7</v>
      </c>
      <c r="E51" t="s">
        <v>3</v>
      </c>
      <c r="F51" t="s">
        <v>13</v>
      </c>
      <c r="G51" t="s">
        <v>97</v>
      </c>
      <c r="H51" s="2"/>
    </row>
    <row r="52" spans="1:8" x14ac:dyDescent="0.2">
      <c r="A52" t="s">
        <v>98</v>
      </c>
      <c r="B52" s="2">
        <v>4.0000000000000002E-9</v>
      </c>
      <c r="C52" t="s">
        <v>7</v>
      </c>
      <c r="E52" t="s">
        <v>3</v>
      </c>
      <c r="F52" t="s">
        <v>13</v>
      </c>
      <c r="G52" t="s">
        <v>99</v>
      </c>
      <c r="H52" s="2"/>
    </row>
    <row r="53" spans="1:8" x14ac:dyDescent="0.2">
      <c r="A53" t="s">
        <v>100</v>
      </c>
      <c r="B53" s="2">
        <v>1.2999999999999999E-2</v>
      </c>
      <c r="C53" t="s">
        <v>7</v>
      </c>
      <c r="E53" t="s">
        <v>67</v>
      </c>
      <c r="F53" t="s">
        <v>13</v>
      </c>
      <c r="G53" t="s">
        <v>101</v>
      </c>
      <c r="H53" s="2"/>
    </row>
    <row r="54" spans="1:8" x14ac:dyDescent="0.2">
      <c r="A54" t="s">
        <v>102</v>
      </c>
      <c r="B54" s="2">
        <v>2.5000000000000001E-11</v>
      </c>
      <c r="C54" t="s">
        <v>6</v>
      </c>
      <c r="E54" t="s">
        <v>3</v>
      </c>
      <c r="F54" t="s">
        <v>13</v>
      </c>
      <c r="G54" t="s">
        <v>103</v>
      </c>
      <c r="H54" s="2"/>
    </row>
    <row r="55" spans="1:8" x14ac:dyDescent="0.2">
      <c r="A55" t="s">
        <v>62</v>
      </c>
      <c r="B55" s="2">
        <v>2.2899999999999999E-3</v>
      </c>
      <c r="C55" t="s">
        <v>15</v>
      </c>
      <c r="E55" t="s">
        <v>67</v>
      </c>
      <c r="F55" t="s">
        <v>13</v>
      </c>
      <c r="G55" t="s">
        <v>63</v>
      </c>
      <c r="H55" s="2"/>
    </row>
    <row r="56" spans="1:8" x14ac:dyDescent="0.2">
      <c r="A56" t="s">
        <v>29</v>
      </c>
      <c r="B56" s="2">
        <v>2.5000000000000001E-2</v>
      </c>
      <c r="C56" t="s">
        <v>15</v>
      </c>
      <c r="E56" t="s">
        <v>67</v>
      </c>
      <c r="F56" t="s">
        <v>13</v>
      </c>
      <c r="G56" t="s">
        <v>16</v>
      </c>
      <c r="H56" s="2"/>
    </row>
    <row r="57" spans="1:8" x14ac:dyDescent="0.2">
      <c r="A57" t="s">
        <v>104</v>
      </c>
      <c r="B57" s="2">
        <v>6.5500000000000003E-2</v>
      </c>
      <c r="C57" t="s">
        <v>17</v>
      </c>
      <c r="E57" t="s">
        <v>14</v>
      </c>
      <c r="F57" t="s">
        <v>13</v>
      </c>
      <c r="G57" t="s">
        <v>105</v>
      </c>
      <c r="H57" s="2"/>
    </row>
    <row r="58" spans="1:8" x14ac:dyDescent="0.2">
      <c r="A58" t="s">
        <v>106</v>
      </c>
      <c r="B58" s="2">
        <v>2.3300000000000001E-2</v>
      </c>
      <c r="C58" t="s">
        <v>17</v>
      </c>
      <c r="E58" t="s">
        <v>14</v>
      </c>
      <c r="F58" t="s">
        <v>13</v>
      </c>
      <c r="G58" t="s">
        <v>107</v>
      </c>
      <c r="H58" s="2"/>
    </row>
    <row r="59" spans="1:8" x14ac:dyDescent="0.2">
      <c r="A59" t="s">
        <v>108</v>
      </c>
      <c r="B59" s="2">
        <v>2.1600000000000001E-2</v>
      </c>
      <c r="C59" t="s">
        <v>7</v>
      </c>
      <c r="E59" t="s">
        <v>3</v>
      </c>
      <c r="F59" t="s">
        <v>13</v>
      </c>
      <c r="G59" t="s">
        <v>109</v>
      </c>
      <c r="H59" s="2"/>
    </row>
    <row r="60" spans="1:8" x14ac:dyDescent="0.2">
      <c r="A60" t="s">
        <v>110</v>
      </c>
      <c r="B60" s="2">
        <v>-8.6599999999999995E-8</v>
      </c>
      <c r="C60" t="s">
        <v>7</v>
      </c>
      <c r="E60" t="s">
        <v>14</v>
      </c>
      <c r="F60" t="s">
        <v>13</v>
      </c>
      <c r="G60" t="s">
        <v>111</v>
      </c>
      <c r="H60" s="2"/>
    </row>
    <row r="61" spans="1:8" x14ac:dyDescent="0.2">
      <c r="A61" t="s">
        <v>112</v>
      </c>
      <c r="B61" s="2">
        <v>-3.2600000000000001E-6</v>
      </c>
      <c r="C61" t="s">
        <v>7</v>
      </c>
      <c r="E61" t="s">
        <v>14</v>
      </c>
      <c r="F61" t="s">
        <v>13</v>
      </c>
      <c r="G61" t="s">
        <v>113</v>
      </c>
      <c r="H61" s="2"/>
    </row>
    <row r="62" spans="1:8" x14ac:dyDescent="0.2">
      <c r="A62" t="s">
        <v>114</v>
      </c>
      <c r="B62" s="2">
        <v>-1.23E-7</v>
      </c>
      <c r="C62" t="s">
        <v>7</v>
      </c>
      <c r="E62" t="s">
        <v>14</v>
      </c>
      <c r="F62" t="s">
        <v>13</v>
      </c>
      <c r="G62" t="s">
        <v>115</v>
      </c>
      <c r="H62" s="2"/>
    </row>
    <row r="63" spans="1:8" x14ac:dyDescent="0.2">
      <c r="A63" t="s">
        <v>37</v>
      </c>
      <c r="B63" s="2">
        <v>6.2000000000000002E-12</v>
      </c>
      <c r="C63" t="s">
        <v>7</v>
      </c>
      <c r="D63" t="s">
        <v>49</v>
      </c>
      <c r="F63" t="s">
        <v>20</v>
      </c>
      <c r="H63" s="2"/>
    </row>
    <row r="64" spans="1:8" x14ac:dyDescent="0.2">
      <c r="A64" t="s">
        <v>36</v>
      </c>
      <c r="B64" s="2">
        <v>2.1E-10</v>
      </c>
      <c r="C64" t="s">
        <v>7</v>
      </c>
      <c r="D64" t="s">
        <v>130</v>
      </c>
      <c r="F64" t="s">
        <v>20</v>
      </c>
      <c r="H64" s="2"/>
    </row>
    <row r="65" spans="1:8" x14ac:dyDescent="0.2">
      <c r="A65" t="s">
        <v>34</v>
      </c>
      <c r="B65" s="2">
        <v>3.1000000000000001E-12</v>
      </c>
      <c r="C65" t="s">
        <v>7</v>
      </c>
      <c r="D65" t="s">
        <v>49</v>
      </c>
      <c r="F65" t="s">
        <v>20</v>
      </c>
      <c r="H65" s="2"/>
    </row>
    <row r="66" spans="1:8" x14ac:dyDescent="0.2">
      <c r="A66" t="s">
        <v>19</v>
      </c>
      <c r="B66" s="2">
        <f>(0.0237/(0.0237+0.000424770660780544))*0.0245</f>
        <v>2.4068622585662891E-2</v>
      </c>
      <c r="C66" t="s">
        <v>7</v>
      </c>
      <c r="D66" t="s">
        <v>130</v>
      </c>
      <c r="F66" t="s">
        <v>20</v>
      </c>
      <c r="H66" s="2"/>
    </row>
    <row r="67" spans="1:8" x14ac:dyDescent="0.2">
      <c r="A67" t="s">
        <v>19</v>
      </c>
      <c r="B67" s="2">
        <f>(0.000424770660780544/(0.0237+0.000424770660780544))*0.0245</f>
        <v>4.3137741433711186E-4</v>
      </c>
      <c r="C67" t="s">
        <v>7</v>
      </c>
      <c r="D67" t="s">
        <v>50</v>
      </c>
      <c r="F67" t="s">
        <v>20</v>
      </c>
      <c r="H67" s="2"/>
    </row>
    <row r="68" spans="1:8" x14ac:dyDescent="0.2">
      <c r="A68" t="s">
        <v>116</v>
      </c>
      <c r="B68" s="2">
        <f>(0.00021/(0.00021+1.1703573561119E-08))* 0.00021</f>
        <v>2.0998829707865793E-4</v>
      </c>
      <c r="C68" t="s">
        <v>7</v>
      </c>
      <c r="D68" t="s">
        <v>130</v>
      </c>
      <c r="F68" t="s">
        <v>20</v>
      </c>
      <c r="H68" s="2"/>
    </row>
    <row r="69" spans="1:8" x14ac:dyDescent="0.2">
      <c r="A69" t="s">
        <v>116</v>
      </c>
      <c r="B69" s="2">
        <f>(1.1703573561119E-08/(0.00021+1.1703573561119E-08))* 0.00021</f>
        <v>1.1702921342067539E-8</v>
      </c>
      <c r="C69" t="s">
        <v>7</v>
      </c>
      <c r="D69" t="s">
        <v>50</v>
      </c>
      <c r="F69" t="s">
        <v>20</v>
      </c>
      <c r="H69" s="2"/>
    </row>
    <row r="70" spans="1:8" x14ac:dyDescent="0.2">
      <c r="A70" t="s">
        <v>32</v>
      </c>
      <c r="B70" s="2">
        <v>2.7000000000000002E-9</v>
      </c>
      <c r="C70" t="s">
        <v>7</v>
      </c>
      <c r="D70" t="s">
        <v>130</v>
      </c>
      <c r="F70" t="s">
        <v>20</v>
      </c>
      <c r="H70" s="2"/>
    </row>
    <row r="71" spans="1:8" x14ac:dyDescent="0.2">
      <c r="A71" t="s">
        <v>33</v>
      </c>
      <c r="B71" s="2">
        <v>4.9600000000000002E-11</v>
      </c>
      <c r="C71" t="s">
        <v>7</v>
      </c>
      <c r="D71" t="s">
        <v>49</v>
      </c>
      <c r="F71" t="s">
        <v>20</v>
      </c>
      <c r="H71" s="2"/>
    </row>
    <row r="72" spans="1:8" x14ac:dyDescent="0.2">
      <c r="A72" t="s">
        <v>31</v>
      </c>
      <c r="B72" s="2">
        <v>6.2000000000000002E-12</v>
      </c>
      <c r="C72" t="s">
        <v>7</v>
      </c>
      <c r="D72" t="s">
        <v>49</v>
      </c>
      <c r="F72" t="s">
        <v>20</v>
      </c>
      <c r="H72" s="2"/>
    </row>
    <row r="73" spans="1:8" x14ac:dyDescent="0.2">
      <c r="A73" t="s">
        <v>47</v>
      </c>
      <c r="B73" s="2">
        <v>4.5999999999999998E-9</v>
      </c>
      <c r="C73" t="s">
        <v>7</v>
      </c>
      <c r="D73" t="s">
        <v>130</v>
      </c>
      <c r="F73" t="s">
        <v>20</v>
      </c>
      <c r="H73" s="2"/>
    </row>
    <row r="74" spans="1:8" x14ac:dyDescent="0.2">
      <c r="A74" t="s">
        <v>30</v>
      </c>
      <c r="B74" s="2">
        <v>6.2000000000000002E-12</v>
      </c>
      <c r="C74" t="s">
        <v>7</v>
      </c>
      <c r="D74" t="s">
        <v>49</v>
      </c>
      <c r="F74" t="s">
        <v>20</v>
      </c>
      <c r="H74" s="2"/>
    </row>
    <row r="75" spans="1:8" x14ac:dyDescent="0.2">
      <c r="A75" t="s">
        <v>117</v>
      </c>
      <c r="B75" s="2">
        <v>1.5E-9</v>
      </c>
      <c r="C75" t="s">
        <v>7</v>
      </c>
      <c r="D75" t="s">
        <v>50</v>
      </c>
      <c r="F75" t="s">
        <v>20</v>
      </c>
      <c r="H75" s="2"/>
    </row>
    <row r="76" spans="1:8" x14ac:dyDescent="0.2">
      <c r="A76" t="s">
        <v>118</v>
      </c>
      <c r="B76" s="2">
        <v>5.7000000000000003E-15</v>
      </c>
      <c r="C76" t="s">
        <v>7</v>
      </c>
      <c r="D76" t="s">
        <v>130</v>
      </c>
      <c r="F76" t="s">
        <v>20</v>
      </c>
      <c r="H76" s="2"/>
    </row>
    <row r="77" spans="1:8" x14ac:dyDescent="0.2">
      <c r="A77" t="s">
        <v>119</v>
      </c>
      <c r="B77" s="2">
        <v>2.2500000000000001E-5</v>
      </c>
      <c r="C77" t="s">
        <v>7</v>
      </c>
      <c r="D77" t="s">
        <v>130</v>
      </c>
      <c r="F77" t="s">
        <v>20</v>
      </c>
      <c r="H77" s="2"/>
    </row>
    <row r="78" spans="1:8" x14ac:dyDescent="0.2">
      <c r="A78" t="s">
        <v>120</v>
      </c>
      <c r="B78" s="2">
        <f xml:space="preserve"> (0.000025/(0.000025+1.10897114448942E-07))*0.0000252</f>
        <v>2.5088709380976064E-5</v>
      </c>
      <c r="C78" t="s">
        <v>7</v>
      </c>
      <c r="D78" t="s">
        <v>130</v>
      </c>
      <c r="F78" t="s">
        <v>20</v>
      </c>
      <c r="H78" s="2"/>
    </row>
    <row r="79" spans="1:8" x14ac:dyDescent="0.2">
      <c r="A79" t="s">
        <v>120</v>
      </c>
      <c r="B79" s="2">
        <f xml:space="preserve"> (1.10897114448942E-07/(0.000025+1.10897114448942E-07))*0.0000252</f>
        <v>1.1129061902393389E-7</v>
      </c>
      <c r="C79" t="s">
        <v>7</v>
      </c>
      <c r="D79" t="s">
        <v>50</v>
      </c>
      <c r="F79" t="s">
        <v>20</v>
      </c>
      <c r="H79" s="2"/>
    </row>
    <row r="80" spans="1:8" x14ac:dyDescent="0.2">
      <c r="A80" t="s">
        <v>121</v>
      </c>
      <c r="B80" s="2">
        <f>(0.0000199/(0.0000199+2.59429822928332E-07))*0.0000204</f>
        <v>2.0137474301891281E-5</v>
      </c>
      <c r="C80" t="s">
        <v>7</v>
      </c>
      <c r="D80" t="s">
        <v>130</v>
      </c>
      <c r="F80" t="s">
        <v>20</v>
      </c>
      <c r="H80" s="2"/>
    </row>
    <row r="81" spans="1:8" x14ac:dyDescent="0.2">
      <c r="A81" t="s">
        <v>121</v>
      </c>
      <c r="B81" s="2">
        <f>(2.59429822928332E-07/(0.0000199+2.59429822928332E-07))*0.0000204</f>
        <v>2.6252569810871818E-7</v>
      </c>
      <c r="C81" t="s">
        <v>7</v>
      </c>
      <c r="D81" t="s">
        <v>50</v>
      </c>
      <c r="F81" t="s">
        <v>20</v>
      </c>
      <c r="H81" s="2"/>
    </row>
    <row r="82" spans="1:8" x14ac:dyDescent="0.2">
      <c r="A82" t="s">
        <v>46</v>
      </c>
      <c r="B82" s="2">
        <v>1.18E-8</v>
      </c>
      <c r="C82" t="s">
        <v>7</v>
      </c>
      <c r="D82" t="s">
        <v>49</v>
      </c>
      <c r="F82" t="s">
        <v>20</v>
      </c>
      <c r="H82" s="2"/>
    </row>
    <row r="83" spans="1:8" x14ac:dyDescent="0.2">
      <c r="A83" t="s">
        <v>44</v>
      </c>
      <c r="B83" s="2">
        <v>6.6500000000000007E-8</v>
      </c>
      <c r="C83" t="s">
        <v>7</v>
      </c>
      <c r="D83" t="s">
        <v>130</v>
      </c>
      <c r="F83" t="s">
        <v>20</v>
      </c>
      <c r="H83" s="2"/>
    </row>
    <row r="84" spans="1:8" x14ac:dyDescent="0.2">
      <c r="A84" t="s">
        <v>44</v>
      </c>
      <c r="B84" s="2">
        <v>6.2000000000000002E-12</v>
      </c>
      <c r="C84" t="s">
        <v>7</v>
      </c>
      <c r="D84" t="s">
        <v>49</v>
      </c>
      <c r="F84" t="s">
        <v>20</v>
      </c>
      <c r="H84" s="2"/>
    </row>
    <row r="85" spans="1:8" x14ac:dyDescent="0.2">
      <c r="A85" t="s">
        <v>45</v>
      </c>
      <c r="B85" s="2">
        <v>1.86E-9</v>
      </c>
      <c r="C85" t="s">
        <v>7</v>
      </c>
      <c r="D85" t="s">
        <v>49</v>
      </c>
      <c r="F85" t="s">
        <v>20</v>
      </c>
      <c r="H85" s="2"/>
    </row>
    <row r="86" spans="1:8" x14ac:dyDescent="0.2">
      <c r="A86" t="s">
        <v>45</v>
      </c>
      <c r="B86" s="2">
        <v>2.3000000000000001E-8</v>
      </c>
      <c r="C86" t="s">
        <v>7</v>
      </c>
      <c r="D86" t="s">
        <v>130</v>
      </c>
      <c r="F86" t="s">
        <v>20</v>
      </c>
      <c r="H86" s="2"/>
    </row>
    <row r="87" spans="1:8" x14ac:dyDescent="0.2">
      <c r="A87" t="s">
        <v>39</v>
      </c>
      <c r="B87" s="2">
        <f xml:space="preserve"> (0.00000000025/(0.00000000025+5.53572086952709E-11))*0.000000000349</f>
        <v>2.8573093254553073E-10</v>
      </c>
      <c r="C87" t="s">
        <v>7</v>
      </c>
      <c r="D87" t="s">
        <v>130</v>
      </c>
      <c r="F87" t="s">
        <v>20</v>
      </c>
      <c r="H87" s="2"/>
    </row>
    <row r="88" spans="1:8" x14ac:dyDescent="0.2">
      <c r="A88" t="s">
        <v>39</v>
      </c>
      <c r="B88" s="2">
        <f xml:space="preserve"> (5.53572086952709E-11/(0.00000000025+5.53572086952709E-11))*0.000000000349</f>
        <v>6.3269067454469265E-11</v>
      </c>
      <c r="C88" t="s">
        <v>7</v>
      </c>
      <c r="D88" t="s">
        <v>50</v>
      </c>
      <c r="F88" t="s">
        <v>20</v>
      </c>
      <c r="H88" s="2"/>
    </row>
    <row r="89" spans="1:8" x14ac:dyDescent="0.2">
      <c r="A89" t="s">
        <v>39</v>
      </c>
      <c r="B89" s="2">
        <v>8.06E-13</v>
      </c>
      <c r="C89" t="s">
        <v>7</v>
      </c>
      <c r="D89" t="s">
        <v>49</v>
      </c>
      <c r="F89" t="s">
        <v>20</v>
      </c>
      <c r="H89" s="2"/>
    </row>
    <row r="90" spans="1:8" x14ac:dyDescent="0.2">
      <c r="A90" t="s">
        <v>122</v>
      </c>
      <c r="B90" s="2">
        <v>6.0999999999999996E-11</v>
      </c>
      <c r="C90" t="s">
        <v>7</v>
      </c>
      <c r="D90" t="s">
        <v>50</v>
      </c>
      <c r="F90" t="s">
        <v>20</v>
      </c>
      <c r="H90" s="2"/>
    </row>
    <row r="91" spans="1:8" x14ac:dyDescent="0.2">
      <c r="A91" t="s">
        <v>40</v>
      </c>
      <c r="B91" s="2">
        <v>1.4999999999999999E-8</v>
      </c>
      <c r="C91" t="s">
        <v>7</v>
      </c>
      <c r="D91" t="s">
        <v>130</v>
      </c>
      <c r="F91" t="s">
        <v>20</v>
      </c>
      <c r="H91" s="2"/>
    </row>
    <row r="92" spans="1:8" x14ac:dyDescent="0.2">
      <c r="A92" t="s">
        <v>42</v>
      </c>
      <c r="B92" s="2">
        <v>6.2000000000000002E-12</v>
      </c>
      <c r="C92" t="s">
        <v>7</v>
      </c>
      <c r="D92" t="s">
        <v>49</v>
      </c>
      <c r="F92" t="s">
        <v>20</v>
      </c>
      <c r="H92" s="2"/>
    </row>
    <row r="93" spans="1:8" x14ac:dyDescent="0.2">
      <c r="A93" t="s">
        <v>123</v>
      </c>
      <c r="B93" s="2">
        <v>1.14E-8</v>
      </c>
      <c r="C93" t="s">
        <v>7</v>
      </c>
      <c r="D93" t="s">
        <v>49</v>
      </c>
      <c r="F93" t="s">
        <v>20</v>
      </c>
      <c r="H93" s="2"/>
    </row>
    <row r="94" spans="1:8" x14ac:dyDescent="0.2">
      <c r="A94" t="s">
        <v>26</v>
      </c>
      <c r="B94" s="2">
        <f>(0.000315/(0.000315+1.10020168568621E-07))*0.00032</f>
        <v>3.1988827250265439E-4</v>
      </c>
      <c r="C94" t="s">
        <v>7</v>
      </c>
      <c r="D94" t="s">
        <v>130</v>
      </c>
      <c r="F94" t="s">
        <v>20</v>
      </c>
      <c r="H94" s="2"/>
    </row>
    <row r="95" spans="1:8" x14ac:dyDescent="0.2">
      <c r="A95" t="s">
        <v>26</v>
      </c>
      <c r="B95" s="2">
        <f>(1.10020168568621E-07/(0.000315+1.10020168568621E-07))*0.00032</f>
        <v>1.1172749734560954E-7</v>
      </c>
      <c r="C95" t="s">
        <v>7</v>
      </c>
      <c r="D95" t="s">
        <v>50</v>
      </c>
      <c r="F95" t="s">
        <v>20</v>
      </c>
      <c r="H95" s="2"/>
    </row>
    <row r="96" spans="1:8" x14ac:dyDescent="0.2">
      <c r="A96" t="s">
        <v>124</v>
      </c>
      <c r="B96" s="2">
        <v>4.1999999999999997E-11</v>
      </c>
      <c r="C96" t="s">
        <v>7</v>
      </c>
      <c r="D96" t="s">
        <v>50</v>
      </c>
      <c r="F96" t="s">
        <v>20</v>
      </c>
      <c r="H96" s="2"/>
    </row>
    <row r="97" spans="1:8" x14ac:dyDescent="0.2">
      <c r="A97" t="s">
        <v>125</v>
      </c>
      <c r="B97" s="2">
        <v>1.8999999999999999E-10</v>
      </c>
      <c r="C97" t="s">
        <v>7</v>
      </c>
      <c r="D97" t="s">
        <v>130</v>
      </c>
      <c r="F97" t="s">
        <v>20</v>
      </c>
      <c r="H97" s="2"/>
    </row>
    <row r="98" spans="1:8" x14ac:dyDescent="0.2">
      <c r="A98" t="s">
        <v>38</v>
      </c>
      <c r="B98" s="2">
        <f>(0.000075/(0.000075+1.89822243677843E-07))* 0.0000753</f>
        <v>7.5109899604462174E-5</v>
      </c>
      <c r="C98" t="s">
        <v>7</v>
      </c>
      <c r="D98" t="s">
        <v>130</v>
      </c>
      <c r="F98" t="s">
        <v>20</v>
      </c>
      <c r="H98" s="2"/>
    </row>
    <row r="99" spans="1:8" x14ac:dyDescent="0.2">
      <c r="A99" t="s">
        <v>38</v>
      </c>
      <c r="B99" s="2">
        <f>(1.89822243677843E-07/(0.000075+1.89822243677843E-07))* 0.0000753</f>
        <v>1.901003955378206E-7</v>
      </c>
      <c r="C99" t="s">
        <v>7</v>
      </c>
      <c r="D99" t="s">
        <v>50</v>
      </c>
      <c r="F99" t="s">
        <v>20</v>
      </c>
      <c r="H99" s="2"/>
    </row>
    <row r="100" spans="1:8" x14ac:dyDescent="0.2">
      <c r="A100" t="s">
        <v>27</v>
      </c>
      <c r="B100" s="2">
        <v>5.8599999999999998E-7</v>
      </c>
      <c r="C100" t="s">
        <v>7</v>
      </c>
      <c r="D100" t="s">
        <v>50</v>
      </c>
      <c r="F100" t="s">
        <v>20</v>
      </c>
      <c r="H100" s="2"/>
    </row>
    <row r="101" spans="1:8" x14ac:dyDescent="0.2">
      <c r="A101" t="s">
        <v>43</v>
      </c>
      <c r="B101" s="2">
        <v>4.01E-7</v>
      </c>
      <c r="C101" t="s">
        <v>7</v>
      </c>
      <c r="D101" t="s">
        <v>50</v>
      </c>
      <c r="F101" t="s">
        <v>20</v>
      </c>
      <c r="H101" s="2"/>
    </row>
    <row r="102" spans="1:8" x14ac:dyDescent="0.2">
      <c r="A102" t="s">
        <v>126</v>
      </c>
      <c r="B102" s="2">
        <v>7.4400000000000002E-10</v>
      </c>
      <c r="C102" t="s">
        <v>7</v>
      </c>
      <c r="D102" t="s">
        <v>49</v>
      </c>
      <c r="F102" t="s">
        <v>20</v>
      </c>
      <c r="H102" s="2"/>
    </row>
    <row r="103" spans="1:8" x14ac:dyDescent="0.2">
      <c r="A103" t="s">
        <v>127</v>
      </c>
      <c r="B103" s="2">
        <v>5.64E-11</v>
      </c>
      <c r="C103" t="s">
        <v>7</v>
      </c>
      <c r="D103" t="s">
        <v>50</v>
      </c>
      <c r="F103" t="s">
        <v>20</v>
      </c>
      <c r="H103" s="2"/>
    </row>
    <row r="104" spans="1:8" x14ac:dyDescent="0.2">
      <c r="A104" t="s">
        <v>128</v>
      </c>
      <c r="B104" s="2">
        <f>(0.000134/(0.000134+5.26350225251074E-07))*0.000131</f>
        <v>1.3048744703626883E-4</v>
      </c>
      <c r="C104" t="s">
        <v>7</v>
      </c>
      <c r="D104" t="s">
        <v>130</v>
      </c>
      <c r="F104" t="s">
        <v>20</v>
      </c>
      <c r="H104" s="2"/>
    </row>
    <row r="105" spans="1:8" x14ac:dyDescent="0.2">
      <c r="A105" t="s">
        <v>128</v>
      </c>
      <c r="B105" s="2">
        <f>(5.26350225251074E-07/(0.000134+5.26350225251074E-07))*0.000131</f>
        <v>5.1255296373117686E-7</v>
      </c>
      <c r="C105" t="s">
        <v>7</v>
      </c>
      <c r="D105" t="s">
        <v>50</v>
      </c>
      <c r="F105" t="s">
        <v>20</v>
      </c>
      <c r="H105" s="2"/>
    </row>
    <row r="106" spans="1:8" x14ac:dyDescent="0.2">
      <c r="A106" t="s">
        <v>129</v>
      </c>
      <c r="B106" s="2">
        <v>3.9699999999999998E-8</v>
      </c>
      <c r="C106" t="s">
        <v>7</v>
      </c>
      <c r="D106" t="s">
        <v>49</v>
      </c>
      <c r="F106" t="s">
        <v>20</v>
      </c>
      <c r="H106" s="2"/>
    </row>
    <row r="107" spans="1:8" x14ac:dyDescent="0.2">
      <c r="A107" t="s">
        <v>21</v>
      </c>
      <c r="B107" s="2">
        <v>1.84E-5</v>
      </c>
      <c r="C107" t="s">
        <v>22</v>
      </c>
      <c r="D107" t="s">
        <v>48</v>
      </c>
      <c r="F107" t="s">
        <v>20</v>
      </c>
      <c r="H107" s="2"/>
    </row>
    <row r="108" spans="1:8" x14ac:dyDescent="0.2">
      <c r="A108" t="s">
        <v>21</v>
      </c>
      <c r="B108" s="2">
        <v>3.2499999999999999E-3</v>
      </c>
      <c r="C108" t="s">
        <v>22</v>
      </c>
      <c r="D108" t="s">
        <v>130</v>
      </c>
      <c r="F108" t="s">
        <v>20</v>
      </c>
      <c r="H108" s="2"/>
    </row>
    <row r="109" spans="1:8" x14ac:dyDescent="0.2">
      <c r="A109" t="s">
        <v>84</v>
      </c>
      <c r="B109" s="2">
        <v>9.0000000000000006E-5</v>
      </c>
      <c r="C109" t="s">
        <v>22</v>
      </c>
      <c r="D109" t="s">
        <v>51</v>
      </c>
      <c r="F109" t="s">
        <v>20</v>
      </c>
      <c r="H109" s="2"/>
    </row>
    <row r="110" spans="1:8" x14ac:dyDescent="0.2">
      <c r="A110" t="s">
        <v>35</v>
      </c>
      <c r="B110" s="2">
        <v>5.62E-8</v>
      </c>
      <c r="C110" t="s">
        <v>7</v>
      </c>
      <c r="D110" t="s">
        <v>130</v>
      </c>
      <c r="F110" t="s">
        <v>20</v>
      </c>
      <c r="H110" s="2"/>
    </row>
    <row r="111" spans="1:8" x14ac:dyDescent="0.2">
      <c r="A111" t="s">
        <v>41</v>
      </c>
      <c r="B111" s="2">
        <v>2.4800000000000001E-11</v>
      </c>
      <c r="C111" t="s">
        <v>7</v>
      </c>
      <c r="D111" t="s">
        <v>49</v>
      </c>
      <c r="F111" t="s">
        <v>20</v>
      </c>
      <c r="H111" s="2"/>
    </row>
    <row r="112" spans="1:8" x14ac:dyDescent="0.2">
      <c r="H112" s="2"/>
    </row>
    <row r="113" spans="1:8" x14ac:dyDescent="0.2">
      <c r="A113" s="1" t="s">
        <v>0</v>
      </c>
      <c r="B113" s="1" t="s">
        <v>132</v>
      </c>
    </row>
    <row r="114" spans="1:8" x14ac:dyDescent="0.2">
      <c r="A114" t="s">
        <v>1</v>
      </c>
      <c r="B114" t="s">
        <v>217</v>
      </c>
    </row>
    <row r="115" spans="1:8" x14ac:dyDescent="0.2">
      <c r="A115" t="s">
        <v>213</v>
      </c>
      <c r="B115" t="s">
        <v>214</v>
      </c>
    </row>
    <row r="116" spans="1:8" x14ac:dyDescent="0.2">
      <c r="A116" t="s">
        <v>2</v>
      </c>
      <c r="B116" t="s">
        <v>67</v>
      </c>
    </row>
    <row r="117" spans="1:8" x14ac:dyDescent="0.2">
      <c r="A117" t="s">
        <v>4</v>
      </c>
      <c r="B117">
        <v>1</v>
      </c>
    </row>
    <row r="118" spans="1:8" x14ac:dyDescent="0.2">
      <c r="A118" t="s">
        <v>5</v>
      </c>
      <c r="B118" t="s">
        <v>131</v>
      </c>
    </row>
    <row r="119" spans="1:8" x14ac:dyDescent="0.2">
      <c r="A119" t="s">
        <v>6</v>
      </c>
      <c r="B119" t="s">
        <v>7</v>
      </c>
    </row>
    <row r="120" spans="1:8" x14ac:dyDescent="0.2">
      <c r="A120" s="1" t="s">
        <v>8</v>
      </c>
    </row>
    <row r="121" spans="1:8" s="1" customFormat="1" x14ac:dyDescent="0.2">
      <c r="A121" s="1" t="s">
        <v>9</v>
      </c>
      <c r="B121" s="1" t="s">
        <v>10</v>
      </c>
      <c r="C121" s="1" t="s">
        <v>6</v>
      </c>
      <c r="D121" s="1" t="s">
        <v>18</v>
      </c>
      <c r="E121" s="1" t="s">
        <v>2</v>
      </c>
      <c r="F121" s="1" t="s">
        <v>11</v>
      </c>
      <c r="G121" s="1" t="s">
        <v>5</v>
      </c>
      <c r="H121" s="1" t="s">
        <v>64</v>
      </c>
    </row>
    <row r="122" spans="1:8" x14ac:dyDescent="0.2">
      <c r="A122" t="s">
        <v>132</v>
      </c>
      <c r="B122" s="2">
        <v>1.32</v>
      </c>
      <c r="C122" t="s">
        <v>7</v>
      </c>
      <c r="E122" t="s">
        <v>67</v>
      </c>
      <c r="F122" t="s">
        <v>12</v>
      </c>
      <c r="G122" t="s">
        <v>131</v>
      </c>
      <c r="H122" s="2"/>
    </row>
    <row r="123" spans="1:8" x14ac:dyDescent="0.2">
      <c r="A123" t="s">
        <v>216</v>
      </c>
      <c r="B123">
        <v>1.46</v>
      </c>
      <c r="C123" t="s">
        <v>7</v>
      </c>
      <c r="E123" t="s">
        <v>67</v>
      </c>
      <c r="F123" t="s">
        <v>13</v>
      </c>
      <c r="G123" t="s">
        <v>85</v>
      </c>
    </row>
    <row r="124" spans="1:8" x14ac:dyDescent="0.2">
      <c r="A124" t="s">
        <v>142</v>
      </c>
      <c r="B124" s="2">
        <v>3.0000000000000001E-3</v>
      </c>
      <c r="C124" t="s">
        <v>7</v>
      </c>
      <c r="E124" t="s">
        <v>3</v>
      </c>
      <c r="F124" t="s">
        <v>13</v>
      </c>
      <c r="G124" t="s">
        <v>133</v>
      </c>
    </row>
    <row r="125" spans="1:8" x14ac:dyDescent="0.2">
      <c r="A125" t="s">
        <v>143</v>
      </c>
      <c r="B125" s="2">
        <v>3.9999999999999998E-11</v>
      </c>
      <c r="C125" t="s">
        <v>6</v>
      </c>
      <c r="E125" t="s">
        <v>3</v>
      </c>
      <c r="F125" t="s">
        <v>13</v>
      </c>
      <c r="G125" t="s">
        <v>134</v>
      </c>
    </row>
    <row r="126" spans="1:8" x14ac:dyDescent="0.2">
      <c r="A126" t="s">
        <v>144</v>
      </c>
      <c r="B126" s="2">
        <v>9.5999999999999992E-3</v>
      </c>
      <c r="C126" t="s">
        <v>7</v>
      </c>
      <c r="E126" t="s">
        <v>14</v>
      </c>
      <c r="F126" t="s">
        <v>13</v>
      </c>
      <c r="G126" t="s">
        <v>135</v>
      </c>
    </row>
    <row r="127" spans="1:8" x14ac:dyDescent="0.2">
      <c r="A127" t="s">
        <v>145</v>
      </c>
      <c r="B127" s="2">
        <v>-9.2799999999999994E-2</v>
      </c>
      <c r="C127" t="s">
        <v>7</v>
      </c>
      <c r="E127" t="s">
        <v>14</v>
      </c>
      <c r="F127" t="s">
        <v>13</v>
      </c>
      <c r="G127" t="s">
        <v>136</v>
      </c>
    </row>
    <row r="128" spans="1:8" x14ac:dyDescent="0.2">
      <c r="A128" t="s">
        <v>29</v>
      </c>
      <c r="B128">
        <v>0.42</v>
      </c>
      <c r="C128" t="s">
        <v>15</v>
      </c>
      <c r="E128" t="s">
        <v>67</v>
      </c>
      <c r="F128" t="s">
        <v>13</v>
      </c>
      <c r="G128" t="s">
        <v>16</v>
      </c>
    </row>
    <row r="129" spans="1:7" x14ac:dyDescent="0.2">
      <c r="A129" t="s">
        <v>100</v>
      </c>
      <c r="B129" s="2">
        <v>1.4E-2</v>
      </c>
      <c r="C129" t="s">
        <v>7</v>
      </c>
      <c r="E129" t="s">
        <v>67</v>
      </c>
      <c r="F129" t="s">
        <v>13</v>
      </c>
      <c r="G129" t="s">
        <v>101</v>
      </c>
    </row>
    <row r="130" spans="1:7" x14ac:dyDescent="0.2">
      <c r="A130" t="s">
        <v>146</v>
      </c>
      <c r="B130" s="2">
        <v>-5.0000000000000001E-3</v>
      </c>
      <c r="C130" t="s">
        <v>7</v>
      </c>
      <c r="E130" t="s">
        <v>14</v>
      </c>
      <c r="F130" t="s">
        <v>13</v>
      </c>
      <c r="G130" t="s">
        <v>137</v>
      </c>
    </row>
    <row r="131" spans="1:7" x14ac:dyDescent="0.2">
      <c r="A131" t="s">
        <v>147</v>
      </c>
      <c r="B131" s="2">
        <v>2.5000000000000001E-2</v>
      </c>
      <c r="C131" t="s">
        <v>22</v>
      </c>
      <c r="E131" t="s">
        <v>14</v>
      </c>
      <c r="F131" t="s">
        <v>13</v>
      </c>
      <c r="G131" t="s">
        <v>138</v>
      </c>
    </row>
    <row r="132" spans="1:7" x14ac:dyDescent="0.2">
      <c r="A132" t="s">
        <v>148</v>
      </c>
      <c r="B132" s="2">
        <v>5.0700000000000002E-2</v>
      </c>
      <c r="C132" t="s">
        <v>7</v>
      </c>
      <c r="E132" t="s">
        <v>14</v>
      </c>
      <c r="F132" t="s">
        <v>13</v>
      </c>
      <c r="G132" t="s">
        <v>139</v>
      </c>
    </row>
    <row r="133" spans="1:7" x14ac:dyDescent="0.2">
      <c r="A133" t="s">
        <v>149</v>
      </c>
      <c r="B133" s="2">
        <v>5.5E-2</v>
      </c>
      <c r="C133" t="s">
        <v>7</v>
      </c>
      <c r="E133" t="s">
        <v>14</v>
      </c>
      <c r="F133" t="s">
        <v>13</v>
      </c>
      <c r="G133" t="s">
        <v>140</v>
      </c>
    </row>
    <row r="134" spans="1:7" x14ac:dyDescent="0.2">
      <c r="A134" t="s">
        <v>150</v>
      </c>
      <c r="B134" s="2">
        <v>1.35E-2</v>
      </c>
      <c r="C134" t="s">
        <v>7</v>
      </c>
      <c r="E134" t="s">
        <v>3</v>
      </c>
      <c r="F134" t="s">
        <v>13</v>
      </c>
      <c r="G134" t="s">
        <v>141</v>
      </c>
    </row>
    <row r="135" spans="1:7" x14ac:dyDescent="0.2">
      <c r="A135" t="s">
        <v>151</v>
      </c>
      <c r="B135" s="2">
        <v>2.3099999999999999E-6</v>
      </c>
      <c r="C135" t="s">
        <v>7</v>
      </c>
      <c r="D135" t="s">
        <v>130</v>
      </c>
      <c r="F135" t="s">
        <v>20</v>
      </c>
    </row>
    <row r="136" spans="1:7" x14ac:dyDescent="0.2">
      <c r="A136" t="s">
        <v>36</v>
      </c>
      <c r="B136" s="2">
        <v>3.6500000000000003E-8</v>
      </c>
      <c r="C136" t="s">
        <v>7</v>
      </c>
      <c r="D136" t="s">
        <v>130</v>
      </c>
      <c r="F136" t="s">
        <v>20</v>
      </c>
    </row>
    <row r="137" spans="1:7" x14ac:dyDescent="0.2">
      <c r="A137" t="s">
        <v>116</v>
      </c>
      <c r="B137" s="2">
        <v>2.32E-3</v>
      </c>
      <c r="C137" t="s">
        <v>7</v>
      </c>
      <c r="D137" t="s">
        <v>130</v>
      </c>
      <c r="F137" t="s">
        <v>20</v>
      </c>
    </row>
    <row r="138" spans="1:7" x14ac:dyDescent="0.2">
      <c r="A138" t="s">
        <v>32</v>
      </c>
      <c r="B138" s="2">
        <v>1.2500000000000001E-6</v>
      </c>
      <c r="C138" t="s">
        <v>7</v>
      </c>
      <c r="D138" t="s">
        <v>130</v>
      </c>
      <c r="F138" t="s">
        <v>20</v>
      </c>
    </row>
    <row r="139" spans="1:7" x14ac:dyDescent="0.2">
      <c r="A139" t="s">
        <v>47</v>
      </c>
      <c r="B139" s="2">
        <v>2.3099999999999999E-7</v>
      </c>
      <c r="C139" t="s">
        <v>7</v>
      </c>
      <c r="D139" t="s">
        <v>130</v>
      </c>
      <c r="F139" t="s">
        <v>20</v>
      </c>
    </row>
    <row r="140" spans="1:7" x14ac:dyDescent="0.2">
      <c r="A140" t="s">
        <v>118</v>
      </c>
      <c r="B140" s="2">
        <v>4.5399999999999996E-12</v>
      </c>
      <c r="C140" t="s">
        <v>7</v>
      </c>
      <c r="D140" t="s">
        <v>130</v>
      </c>
      <c r="F140" t="s">
        <v>20</v>
      </c>
    </row>
    <row r="141" spans="1:7" x14ac:dyDescent="0.2">
      <c r="A141" t="s">
        <v>153</v>
      </c>
      <c r="B141" s="2">
        <v>7.7000000000000001E-5</v>
      </c>
      <c r="C141" t="s">
        <v>7</v>
      </c>
      <c r="D141" t="s">
        <v>130</v>
      </c>
      <c r="F141" t="s">
        <v>20</v>
      </c>
    </row>
    <row r="142" spans="1:7" x14ac:dyDescent="0.2">
      <c r="A142" t="s">
        <v>120</v>
      </c>
      <c r="B142" s="2">
        <v>5.2000000000000002E-6</v>
      </c>
      <c r="C142" t="s">
        <v>7</v>
      </c>
      <c r="D142" t="s">
        <v>130</v>
      </c>
      <c r="F142" t="s">
        <v>20</v>
      </c>
    </row>
    <row r="143" spans="1:7" x14ac:dyDescent="0.2">
      <c r="A143" t="s">
        <v>121</v>
      </c>
      <c r="B143" s="2">
        <v>2.3499999999999999E-6</v>
      </c>
      <c r="C143" t="s">
        <v>7</v>
      </c>
      <c r="D143" t="s">
        <v>130</v>
      </c>
      <c r="F143" t="s">
        <v>20</v>
      </c>
    </row>
    <row r="144" spans="1:7" x14ac:dyDescent="0.2">
      <c r="A144" t="s">
        <v>44</v>
      </c>
      <c r="B144" s="2">
        <v>1.81E-6</v>
      </c>
      <c r="C144" t="s">
        <v>7</v>
      </c>
      <c r="D144" t="s">
        <v>130</v>
      </c>
      <c r="F144" t="s">
        <v>20</v>
      </c>
    </row>
    <row r="145" spans="1:6" x14ac:dyDescent="0.2">
      <c r="A145" t="s">
        <v>39</v>
      </c>
      <c r="B145" s="2">
        <v>2.2400000000000002E-6</v>
      </c>
      <c r="C145" t="s">
        <v>7</v>
      </c>
      <c r="D145" t="s">
        <v>130</v>
      </c>
      <c r="F145" t="s">
        <v>20</v>
      </c>
    </row>
    <row r="146" spans="1:6" x14ac:dyDescent="0.2">
      <c r="A146" t="s">
        <v>40</v>
      </c>
      <c r="B146" s="2">
        <v>7.0100000000000004E-7</v>
      </c>
      <c r="C146" t="s">
        <v>7</v>
      </c>
      <c r="D146" t="s">
        <v>130</v>
      </c>
      <c r="F146" t="s">
        <v>20</v>
      </c>
    </row>
    <row r="147" spans="1:6" x14ac:dyDescent="0.2">
      <c r="A147" t="s">
        <v>26</v>
      </c>
      <c r="B147" s="2">
        <v>1.8000000000000001E-4</v>
      </c>
      <c r="C147" t="s">
        <v>7</v>
      </c>
      <c r="D147" t="s">
        <v>130</v>
      </c>
      <c r="F147" t="s">
        <v>20</v>
      </c>
    </row>
    <row r="148" spans="1:6" x14ac:dyDescent="0.2">
      <c r="A148" t="s">
        <v>125</v>
      </c>
      <c r="B148" s="2">
        <v>3.7300000000000003E-8</v>
      </c>
      <c r="C148" t="s">
        <v>7</v>
      </c>
      <c r="D148" t="s">
        <v>130</v>
      </c>
      <c r="F148" t="s">
        <v>20</v>
      </c>
    </row>
    <row r="149" spans="1:6" x14ac:dyDescent="0.2">
      <c r="A149" t="s">
        <v>38</v>
      </c>
      <c r="B149" s="2">
        <v>1.7000000000000001E-4</v>
      </c>
      <c r="C149" t="s">
        <v>7</v>
      </c>
      <c r="D149" t="s">
        <v>130</v>
      </c>
      <c r="F149" t="s">
        <v>20</v>
      </c>
    </row>
    <row r="150" spans="1:6" x14ac:dyDescent="0.2">
      <c r="A150" t="s">
        <v>27</v>
      </c>
      <c r="B150" s="2">
        <v>5.8600000000000001E-5</v>
      </c>
      <c r="C150" t="s">
        <v>7</v>
      </c>
      <c r="D150" t="s">
        <v>130</v>
      </c>
      <c r="F150" t="s">
        <v>20</v>
      </c>
    </row>
    <row r="151" spans="1:6" x14ac:dyDescent="0.2">
      <c r="A151" t="s">
        <v>43</v>
      </c>
      <c r="B151" s="2">
        <v>1.7000000000000001E-4</v>
      </c>
      <c r="C151" t="s">
        <v>7</v>
      </c>
      <c r="D151" t="s">
        <v>130</v>
      </c>
      <c r="F151" t="s">
        <v>20</v>
      </c>
    </row>
    <row r="152" spans="1:6" x14ac:dyDescent="0.2">
      <c r="A152" t="s">
        <v>154</v>
      </c>
      <c r="B152" s="2">
        <v>2.33E-8</v>
      </c>
      <c r="C152" t="s">
        <v>7</v>
      </c>
      <c r="D152" t="s">
        <v>130</v>
      </c>
      <c r="F152" t="s">
        <v>20</v>
      </c>
    </row>
    <row r="153" spans="1:6" x14ac:dyDescent="0.2">
      <c r="A153" t="s">
        <v>128</v>
      </c>
      <c r="B153" s="2">
        <v>7.7000000000000001E-5</v>
      </c>
      <c r="C153" t="s">
        <v>7</v>
      </c>
      <c r="D153" t="s">
        <v>130</v>
      </c>
      <c r="F153" t="s">
        <v>20</v>
      </c>
    </row>
    <row r="154" spans="1:6" x14ac:dyDescent="0.2">
      <c r="A154" t="s">
        <v>21</v>
      </c>
      <c r="B154" s="2">
        <v>3.2000000000000002E-3</v>
      </c>
      <c r="C154" t="s">
        <v>22</v>
      </c>
      <c r="D154" t="s">
        <v>48</v>
      </c>
      <c r="F154" t="s">
        <v>20</v>
      </c>
    </row>
    <row r="155" spans="1:6" x14ac:dyDescent="0.2">
      <c r="A155" t="s">
        <v>21</v>
      </c>
      <c r="B155" s="2">
        <v>2.0213444046306502E-3</v>
      </c>
      <c r="C155" t="s">
        <v>22</v>
      </c>
      <c r="D155" t="s">
        <v>130</v>
      </c>
      <c r="F155" t="s">
        <v>20</v>
      </c>
    </row>
    <row r="156" spans="1:6" x14ac:dyDescent="0.2">
      <c r="A156" t="s">
        <v>155</v>
      </c>
      <c r="B156" s="2">
        <v>5.2199999999999998E-3</v>
      </c>
      <c r="C156" t="s">
        <v>22</v>
      </c>
      <c r="D156" t="s">
        <v>51</v>
      </c>
      <c r="F156" t="s">
        <v>20</v>
      </c>
    </row>
    <row r="157" spans="1:6" x14ac:dyDescent="0.2">
      <c r="A157" t="s">
        <v>35</v>
      </c>
      <c r="B157" s="2">
        <v>2.2900000000000001E-5</v>
      </c>
      <c r="C157" t="s">
        <v>7</v>
      </c>
      <c r="D157" t="s">
        <v>130</v>
      </c>
      <c r="F157" t="s">
        <v>20</v>
      </c>
    </row>
    <row r="158" spans="1:6" x14ac:dyDescent="0.2">
      <c r="B158" s="2"/>
    </row>
    <row r="159" spans="1:6" x14ac:dyDescent="0.2">
      <c r="A159" s="1" t="s">
        <v>0</v>
      </c>
      <c r="B159" s="1" t="s">
        <v>219</v>
      </c>
    </row>
    <row r="160" spans="1:6" x14ac:dyDescent="0.2">
      <c r="A160" t="s">
        <v>1</v>
      </c>
      <c r="B160" t="s">
        <v>218</v>
      </c>
    </row>
    <row r="161" spans="1:9" x14ac:dyDescent="0.2">
      <c r="A161" t="s">
        <v>213</v>
      </c>
      <c r="B161" t="s">
        <v>214</v>
      </c>
    </row>
    <row r="162" spans="1:9" x14ac:dyDescent="0.2">
      <c r="A162" t="s">
        <v>2</v>
      </c>
      <c r="B162" t="s">
        <v>67</v>
      </c>
    </row>
    <row r="163" spans="1:9" x14ac:dyDescent="0.2">
      <c r="A163" t="s">
        <v>4</v>
      </c>
      <c r="B163">
        <v>1</v>
      </c>
    </row>
    <row r="164" spans="1:9" x14ac:dyDescent="0.2">
      <c r="A164" t="s">
        <v>5</v>
      </c>
      <c r="B164" t="s">
        <v>156</v>
      </c>
    </row>
    <row r="165" spans="1:9" x14ac:dyDescent="0.2">
      <c r="A165" t="s">
        <v>6</v>
      </c>
      <c r="B165" t="s">
        <v>7</v>
      </c>
    </row>
    <row r="166" spans="1:9" x14ac:dyDescent="0.2">
      <c r="A166" s="1" t="s">
        <v>8</v>
      </c>
    </row>
    <row r="167" spans="1:9" s="1" customFormat="1" x14ac:dyDescent="0.2">
      <c r="A167" s="1" t="s">
        <v>9</v>
      </c>
      <c r="B167" s="1" t="s">
        <v>10</v>
      </c>
      <c r="C167" s="1" t="s">
        <v>6</v>
      </c>
      <c r="D167" s="1" t="s">
        <v>18</v>
      </c>
      <c r="E167" s="1" t="s">
        <v>2</v>
      </c>
      <c r="F167" s="1" t="s">
        <v>11</v>
      </c>
      <c r="G167" s="1" t="s">
        <v>5</v>
      </c>
      <c r="H167" s="1" t="s">
        <v>64</v>
      </c>
    </row>
    <row r="168" spans="1:9" x14ac:dyDescent="0.2">
      <c r="A168" t="s">
        <v>219</v>
      </c>
      <c r="B168" s="2">
        <v>1</v>
      </c>
      <c r="C168" t="s">
        <v>7</v>
      </c>
      <c r="E168" t="s">
        <v>67</v>
      </c>
      <c r="F168" t="s">
        <v>12</v>
      </c>
      <c r="G168" t="s">
        <v>156</v>
      </c>
      <c r="H168" s="2"/>
      <c r="I168" s="2"/>
    </row>
    <row r="169" spans="1:9" x14ac:dyDescent="0.2">
      <c r="A169" t="s">
        <v>132</v>
      </c>
      <c r="B169" s="2">
        <v>10.766721044045678</v>
      </c>
      <c r="C169" t="s">
        <v>7</v>
      </c>
      <c r="E169" t="s">
        <v>67</v>
      </c>
      <c r="F169" t="s">
        <v>13</v>
      </c>
      <c r="G169" t="s">
        <v>131</v>
      </c>
      <c r="H169" s="2"/>
      <c r="I169" s="2"/>
    </row>
    <row r="170" spans="1:9" x14ac:dyDescent="0.2">
      <c r="A170" t="s">
        <v>161</v>
      </c>
      <c r="B170" s="2">
        <v>1.2071778140293638E-4</v>
      </c>
      <c r="C170" t="s">
        <v>7</v>
      </c>
      <c r="E170" t="s">
        <v>3</v>
      </c>
      <c r="F170" t="s">
        <v>13</v>
      </c>
      <c r="G170" t="s">
        <v>162</v>
      </c>
      <c r="H170" s="2"/>
      <c r="I170" s="2"/>
    </row>
    <row r="171" spans="1:9" x14ac:dyDescent="0.2">
      <c r="A171" t="s">
        <v>142</v>
      </c>
      <c r="B171" s="2">
        <v>2.4469820554649267E-2</v>
      </c>
      <c r="C171" t="s">
        <v>7</v>
      </c>
      <c r="E171" t="s">
        <v>3</v>
      </c>
      <c r="F171" t="s">
        <v>13</v>
      </c>
      <c r="G171" t="s">
        <v>133</v>
      </c>
      <c r="H171" s="2"/>
      <c r="I171" s="2"/>
    </row>
    <row r="172" spans="1:9" x14ac:dyDescent="0.2">
      <c r="A172" t="s">
        <v>159</v>
      </c>
      <c r="B172" s="2">
        <v>2.6835236541598695E-2</v>
      </c>
      <c r="C172" t="s">
        <v>7</v>
      </c>
      <c r="E172" t="s">
        <v>14</v>
      </c>
      <c r="F172" t="s">
        <v>13</v>
      </c>
      <c r="G172" t="s">
        <v>157</v>
      </c>
      <c r="H172" s="2"/>
      <c r="I172" s="2"/>
    </row>
    <row r="173" spans="1:9" x14ac:dyDescent="0.2">
      <c r="A173" t="s">
        <v>163</v>
      </c>
      <c r="B173" s="2">
        <v>4.200652528548124E-4</v>
      </c>
      <c r="C173" t="s">
        <v>7</v>
      </c>
      <c r="E173" t="s">
        <v>3</v>
      </c>
      <c r="F173" t="s">
        <v>13</v>
      </c>
      <c r="G173" t="s">
        <v>164</v>
      </c>
      <c r="H173" s="2"/>
      <c r="I173" s="2"/>
    </row>
    <row r="174" spans="1:9" x14ac:dyDescent="0.2">
      <c r="A174" t="s">
        <v>24</v>
      </c>
      <c r="B174" s="2">
        <v>2.8221859706362151E-2</v>
      </c>
      <c r="C174" t="s">
        <v>17</v>
      </c>
      <c r="E174" t="s">
        <v>3</v>
      </c>
      <c r="F174" t="s">
        <v>13</v>
      </c>
      <c r="G174" t="s">
        <v>25</v>
      </c>
      <c r="H174" s="2"/>
      <c r="I174" s="2"/>
    </row>
    <row r="175" spans="1:9" x14ac:dyDescent="0.2">
      <c r="A175" t="s">
        <v>143</v>
      </c>
      <c r="B175" s="2">
        <v>3.262642740619902E-10</v>
      </c>
      <c r="C175" t="s">
        <v>6</v>
      </c>
      <c r="E175" t="s">
        <v>3</v>
      </c>
      <c r="F175" t="s">
        <v>13</v>
      </c>
      <c r="G175" t="s">
        <v>134</v>
      </c>
      <c r="H175" s="2"/>
      <c r="I175" s="2"/>
    </row>
    <row r="176" spans="1:9" x14ac:dyDescent="0.2">
      <c r="A176" t="s">
        <v>144</v>
      </c>
      <c r="B176" s="2">
        <v>-7.8303425774877644E-2</v>
      </c>
      <c r="C176" t="s">
        <v>7</v>
      </c>
      <c r="E176" t="s">
        <v>14</v>
      </c>
      <c r="F176" t="s">
        <v>13</v>
      </c>
      <c r="G176" t="s">
        <v>135</v>
      </c>
      <c r="H176" s="2"/>
      <c r="I176" s="2"/>
    </row>
    <row r="177" spans="1:9" x14ac:dyDescent="0.2">
      <c r="A177" t="s">
        <v>145</v>
      </c>
      <c r="B177" s="2">
        <v>0.75693311582381728</v>
      </c>
      <c r="C177" t="s">
        <v>7</v>
      </c>
      <c r="E177" t="s">
        <v>14</v>
      </c>
      <c r="F177" t="s">
        <v>13</v>
      </c>
      <c r="G177" t="s">
        <v>136</v>
      </c>
      <c r="H177" s="2"/>
      <c r="I177" s="2"/>
    </row>
    <row r="178" spans="1:9" x14ac:dyDescent="0.2">
      <c r="A178" t="s">
        <v>145</v>
      </c>
      <c r="B178" s="2">
        <v>-0.40619902120717777</v>
      </c>
      <c r="C178" t="s">
        <v>7</v>
      </c>
      <c r="E178" t="s">
        <v>14</v>
      </c>
      <c r="F178" t="s">
        <v>13</v>
      </c>
      <c r="G178" t="s">
        <v>136</v>
      </c>
      <c r="H178" s="2"/>
      <c r="I178" s="2"/>
    </row>
    <row r="179" spans="1:9" x14ac:dyDescent="0.2">
      <c r="A179" t="s">
        <v>165</v>
      </c>
      <c r="B179" s="2">
        <v>0.28221859706362151</v>
      </c>
      <c r="C179" t="s">
        <v>15</v>
      </c>
      <c r="E179" t="s">
        <v>67</v>
      </c>
      <c r="F179" t="s">
        <v>13</v>
      </c>
      <c r="G179" t="s">
        <v>174</v>
      </c>
      <c r="H179" s="2"/>
      <c r="I179" s="2"/>
    </row>
    <row r="180" spans="1:9" x14ac:dyDescent="0.2">
      <c r="A180" t="s">
        <v>29</v>
      </c>
      <c r="B180" s="2">
        <v>4.4045676998368677</v>
      </c>
      <c r="C180" t="s">
        <v>15</v>
      </c>
      <c r="E180" t="s">
        <v>67</v>
      </c>
      <c r="F180" t="s">
        <v>13</v>
      </c>
      <c r="G180" t="s">
        <v>16</v>
      </c>
      <c r="I180" s="2"/>
    </row>
    <row r="181" spans="1:9" x14ac:dyDescent="0.2">
      <c r="A181" t="s">
        <v>166</v>
      </c>
      <c r="B181" s="2">
        <v>2.7079934747145184E-7</v>
      </c>
      <c r="C181" t="s">
        <v>7</v>
      </c>
      <c r="E181" t="s">
        <v>3</v>
      </c>
      <c r="F181" t="s">
        <v>13</v>
      </c>
      <c r="G181" t="s">
        <v>175</v>
      </c>
      <c r="H181" s="2"/>
      <c r="I181" s="2"/>
    </row>
    <row r="182" spans="1:9" x14ac:dyDescent="0.2">
      <c r="A182" t="s">
        <v>160</v>
      </c>
      <c r="B182" s="2">
        <v>8.9722675367047314E-4</v>
      </c>
      <c r="C182" t="s">
        <v>7</v>
      </c>
      <c r="E182" t="s">
        <v>3</v>
      </c>
      <c r="F182" t="s">
        <v>13</v>
      </c>
      <c r="G182" t="s">
        <v>158</v>
      </c>
      <c r="H182" s="2"/>
      <c r="I182" s="2"/>
    </row>
    <row r="183" spans="1:9" x14ac:dyDescent="0.2">
      <c r="A183" t="s">
        <v>167</v>
      </c>
      <c r="B183" s="2">
        <v>3.6296900489396407E-4</v>
      </c>
      <c r="C183" t="s">
        <v>7</v>
      </c>
      <c r="E183" t="s">
        <v>3</v>
      </c>
      <c r="F183" t="s">
        <v>13</v>
      </c>
      <c r="G183" t="s">
        <v>176</v>
      </c>
      <c r="H183" s="2"/>
      <c r="I183" s="2"/>
    </row>
    <row r="184" spans="1:9" x14ac:dyDescent="0.2">
      <c r="A184" t="s">
        <v>168</v>
      </c>
      <c r="B184" s="2">
        <v>3.0179445350734097E-2</v>
      </c>
      <c r="C184" t="s">
        <v>7</v>
      </c>
      <c r="E184" t="s">
        <v>3</v>
      </c>
      <c r="F184" t="s">
        <v>13</v>
      </c>
      <c r="G184" t="s">
        <v>177</v>
      </c>
      <c r="H184" s="2"/>
      <c r="I184" s="2"/>
    </row>
    <row r="185" spans="1:9" x14ac:dyDescent="0.2">
      <c r="A185" t="s">
        <v>100</v>
      </c>
      <c r="B185" s="2">
        <v>0.11419249592169657</v>
      </c>
      <c r="C185" t="s">
        <v>7</v>
      </c>
      <c r="E185" t="s">
        <v>67</v>
      </c>
      <c r="F185" t="s">
        <v>13</v>
      </c>
      <c r="G185" t="s">
        <v>101</v>
      </c>
      <c r="H185" s="2"/>
      <c r="I185" s="2"/>
    </row>
    <row r="186" spans="1:9" x14ac:dyDescent="0.2">
      <c r="A186" t="s">
        <v>104</v>
      </c>
      <c r="B186" s="2">
        <v>10.032626427406198</v>
      </c>
      <c r="C186" t="s">
        <v>17</v>
      </c>
      <c r="E186" t="s">
        <v>14</v>
      </c>
      <c r="F186" t="s">
        <v>13</v>
      </c>
      <c r="G186" t="s">
        <v>105</v>
      </c>
      <c r="I186" s="2"/>
    </row>
    <row r="187" spans="1:9" x14ac:dyDescent="0.2">
      <c r="A187" t="s">
        <v>146</v>
      </c>
      <c r="B187" s="2">
        <v>-4.0783034257748776E-2</v>
      </c>
      <c r="C187" t="s">
        <v>7</v>
      </c>
      <c r="E187" t="s">
        <v>14</v>
      </c>
      <c r="F187" t="s">
        <v>13</v>
      </c>
      <c r="G187" t="s">
        <v>137</v>
      </c>
      <c r="H187" s="2"/>
      <c r="I187" s="2"/>
    </row>
    <row r="188" spans="1:9" x14ac:dyDescent="0.2">
      <c r="A188" t="s">
        <v>169</v>
      </c>
      <c r="B188" s="2">
        <v>-4.200652528548124E-4</v>
      </c>
      <c r="C188" t="s">
        <v>7</v>
      </c>
      <c r="E188" t="s">
        <v>3</v>
      </c>
      <c r="F188" t="s">
        <v>13</v>
      </c>
      <c r="G188" t="s">
        <v>178</v>
      </c>
      <c r="H188" s="2"/>
      <c r="I188" s="2"/>
    </row>
    <row r="189" spans="1:9" x14ac:dyDescent="0.2">
      <c r="A189" t="s">
        <v>170</v>
      </c>
      <c r="B189" s="2">
        <v>1.1500815660685156E-4</v>
      </c>
      <c r="C189" t="s">
        <v>7</v>
      </c>
      <c r="E189" t="s">
        <v>3</v>
      </c>
      <c r="F189" t="s">
        <v>13</v>
      </c>
      <c r="G189" t="s">
        <v>179</v>
      </c>
      <c r="H189" s="2"/>
      <c r="I189" s="2"/>
    </row>
    <row r="190" spans="1:9" x14ac:dyDescent="0.2">
      <c r="A190" t="s">
        <v>147</v>
      </c>
      <c r="B190" s="2">
        <v>0.2039151712887439</v>
      </c>
      <c r="C190" t="s">
        <v>22</v>
      </c>
      <c r="E190" t="s">
        <v>14</v>
      </c>
      <c r="F190" t="s">
        <v>13</v>
      </c>
      <c r="G190" t="s">
        <v>138</v>
      </c>
      <c r="H190" s="2"/>
      <c r="I190" s="2"/>
    </row>
    <row r="191" spans="1:9" x14ac:dyDescent="0.2">
      <c r="A191" t="s">
        <v>171</v>
      </c>
      <c r="B191" s="2">
        <v>2.707993474714519E-4</v>
      </c>
      <c r="C191" t="s">
        <v>7</v>
      </c>
      <c r="E191" t="s">
        <v>3</v>
      </c>
      <c r="F191" t="s">
        <v>13</v>
      </c>
      <c r="G191" t="s">
        <v>180</v>
      </c>
      <c r="H191" s="2"/>
      <c r="I191" s="2"/>
    </row>
    <row r="192" spans="1:9" x14ac:dyDescent="0.2">
      <c r="A192" t="s">
        <v>148</v>
      </c>
      <c r="B192" s="2">
        <v>0.41353996737357263</v>
      </c>
      <c r="C192" t="s">
        <v>7</v>
      </c>
      <c r="E192" t="s">
        <v>14</v>
      </c>
      <c r="F192" t="s">
        <v>13</v>
      </c>
      <c r="G192" t="s">
        <v>139</v>
      </c>
      <c r="H192" s="2"/>
      <c r="I192" s="2"/>
    </row>
    <row r="193" spans="1:9" x14ac:dyDescent="0.2">
      <c r="A193" t="s">
        <v>172</v>
      </c>
      <c r="B193" s="2">
        <v>2.226753670473083E-2</v>
      </c>
      <c r="C193" t="s">
        <v>17</v>
      </c>
      <c r="E193" t="s">
        <v>3</v>
      </c>
      <c r="F193" t="s">
        <v>13</v>
      </c>
      <c r="G193" t="s">
        <v>181</v>
      </c>
      <c r="H193" s="2"/>
      <c r="I193" s="2"/>
    </row>
    <row r="194" spans="1:9" x14ac:dyDescent="0.2">
      <c r="A194" t="s">
        <v>149</v>
      </c>
      <c r="B194" s="2">
        <v>0.44861337683523655</v>
      </c>
      <c r="C194" t="s">
        <v>7</v>
      </c>
      <c r="E194" t="s">
        <v>14</v>
      </c>
      <c r="F194" t="s">
        <v>13</v>
      </c>
      <c r="G194" t="s">
        <v>140</v>
      </c>
      <c r="H194" s="2"/>
      <c r="I194" s="2"/>
    </row>
    <row r="195" spans="1:9" x14ac:dyDescent="0.2">
      <c r="A195" t="s">
        <v>150</v>
      </c>
      <c r="B195" s="2">
        <v>0.11011419249592169</v>
      </c>
      <c r="C195" t="s">
        <v>7</v>
      </c>
      <c r="E195" t="s">
        <v>3</v>
      </c>
      <c r="F195" t="s">
        <v>13</v>
      </c>
      <c r="G195" t="s">
        <v>141</v>
      </c>
      <c r="H195" s="2"/>
      <c r="I195" s="2"/>
    </row>
    <row r="196" spans="1:9" x14ac:dyDescent="0.2">
      <c r="A196" t="s">
        <v>114</v>
      </c>
      <c r="B196" s="2">
        <v>-2.7079934747145184E-7</v>
      </c>
      <c r="C196" t="s">
        <v>7</v>
      </c>
      <c r="E196" t="s">
        <v>14</v>
      </c>
      <c r="F196" t="s">
        <v>13</v>
      </c>
      <c r="G196" t="s">
        <v>115</v>
      </c>
      <c r="H196" s="2"/>
      <c r="I196" s="2"/>
    </row>
    <row r="197" spans="1:9" x14ac:dyDescent="0.2">
      <c r="A197" t="s">
        <v>183</v>
      </c>
      <c r="B197" s="2">
        <v>2.6835236541598695E-2</v>
      </c>
      <c r="C197" t="s">
        <v>7</v>
      </c>
      <c r="D197" t="s">
        <v>130</v>
      </c>
      <c r="F197" t="s">
        <v>20</v>
      </c>
      <c r="H197" s="2"/>
      <c r="I197" s="2"/>
    </row>
    <row r="198" spans="1:9" x14ac:dyDescent="0.2">
      <c r="A198" t="s">
        <v>151</v>
      </c>
      <c r="B198" s="2">
        <v>1.867862969004894E-5</v>
      </c>
      <c r="C198" t="s">
        <v>7</v>
      </c>
      <c r="D198" t="s">
        <v>130</v>
      </c>
      <c r="F198" t="s">
        <v>20</v>
      </c>
      <c r="H198" s="2"/>
      <c r="I198" s="2"/>
    </row>
    <row r="199" spans="1:9" x14ac:dyDescent="0.2">
      <c r="A199" t="s">
        <v>152</v>
      </c>
      <c r="B199" s="2">
        <v>1.6313213703099511E-7</v>
      </c>
      <c r="C199" t="s">
        <v>7</v>
      </c>
      <c r="D199" t="s">
        <v>130</v>
      </c>
      <c r="F199" t="s">
        <v>20</v>
      </c>
      <c r="H199" s="2"/>
      <c r="I199" s="2"/>
    </row>
    <row r="200" spans="1:9" x14ac:dyDescent="0.2">
      <c r="A200" t="s">
        <v>36</v>
      </c>
      <c r="B200" s="2">
        <v>2.7991821514884684E-7</v>
      </c>
      <c r="C200" t="s">
        <v>7</v>
      </c>
      <c r="D200" t="s">
        <v>130</v>
      </c>
      <c r="F200" t="s">
        <v>20</v>
      </c>
      <c r="H200" s="2"/>
      <c r="I200" s="2"/>
    </row>
    <row r="201" spans="1:9" x14ac:dyDescent="0.2">
      <c r="A201" t="s">
        <v>36</v>
      </c>
      <c r="B201" s="2">
        <v>1.7797934932719244E-8</v>
      </c>
      <c r="C201" t="s">
        <v>7</v>
      </c>
      <c r="D201" t="s">
        <v>186</v>
      </c>
      <c r="F201" t="s">
        <v>20</v>
      </c>
      <c r="H201" s="2"/>
      <c r="I201" s="2"/>
    </row>
    <row r="202" spans="1:9" x14ac:dyDescent="0.2">
      <c r="A202" t="s">
        <v>116</v>
      </c>
      <c r="B202" s="2">
        <v>1.8118918608107184E-2</v>
      </c>
      <c r="C202" t="s">
        <v>7</v>
      </c>
      <c r="D202" t="s">
        <v>130</v>
      </c>
      <c r="F202" t="s">
        <v>20</v>
      </c>
      <c r="H202" s="2"/>
      <c r="I202" s="2"/>
    </row>
    <row r="203" spans="1:9" x14ac:dyDescent="0.2">
      <c r="A203" t="s">
        <v>116</v>
      </c>
      <c r="B203" s="2">
        <v>8.0440928748825007E-4</v>
      </c>
      <c r="C203" t="s">
        <v>7</v>
      </c>
      <c r="D203" t="s">
        <v>186</v>
      </c>
      <c r="F203" t="s">
        <v>20</v>
      </c>
      <c r="H203" s="2"/>
      <c r="I203" s="2"/>
    </row>
    <row r="204" spans="1:9" x14ac:dyDescent="0.2">
      <c r="A204" t="s">
        <v>184</v>
      </c>
      <c r="B204" s="2">
        <v>1.4845024469820555E-5</v>
      </c>
      <c r="C204" t="s">
        <v>7</v>
      </c>
      <c r="D204" t="s">
        <v>48</v>
      </c>
      <c r="F204" t="s">
        <v>20</v>
      </c>
      <c r="H204" s="2"/>
      <c r="I204" s="2"/>
    </row>
    <row r="205" spans="1:9" x14ac:dyDescent="0.2">
      <c r="A205" t="s">
        <v>32</v>
      </c>
      <c r="B205" s="2">
        <v>6.361900127729115E-8</v>
      </c>
      <c r="C205" t="s">
        <v>7</v>
      </c>
      <c r="D205" t="s">
        <v>186</v>
      </c>
      <c r="F205" t="s">
        <v>20</v>
      </c>
      <c r="H205" s="2"/>
      <c r="I205" s="2"/>
    </row>
    <row r="206" spans="1:9" x14ac:dyDescent="0.2">
      <c r="A206" t="s">
        <v>32</v>
      </c>
      <c r="B206" s="2">
        <v>1.0132139563159903E-5</v>
      </c>
      <c r="C206" t="s">
        <v>7</v>
      </c>
      <c r="D206" t="s">
        <v>130</v>
      </c>
      <c r="F206" t="s">
        <v>20</v>
      </c>
      <c r="H206" s="2"/>
      <c r="I206" s="2"/>
    </row>
    <row r="207" spans="1:9" x14ac:dyDescent="0.2">
      <c r="A207" t="s">
        <v>185</v>
      </c>
      <c r="B207" s="2">
        <v>1.566068515497553E-8</v>
      </c>
      <c r="C207" t="s">
        <v>7</v>
      </c>
      <c r="D207" t="s">
        <v>48</v>
      </c>
      <c r="F207" t="s">
        <v>20</v>
      </c>
      <c r="H207" s="2"/>
      <c r="I207" s="2"/>
    </row>
    <row r="208" spans="1:9" x14ac:dyDescent="0.2">
      <c r="A208" t="s">
        <v>47</v>
      </c>
      <c r="B208" s="2">
        <v>1.8156810799257381E-6</v>
      </c>
      <c r="C208" t="s">
        <v>7</v>
      </c>
      <c r="D208" t="s">
        <v>130</v>
      </c>
      <c r="F208" t="s">
        <v>20</v>
      </c>
      <c r="H208" s="2"/>
      <c r="I208" s="2"/>
    </row>
    <row r="209" spans="1:9" x14ac:dyDescent="0.2">
      <c r="A209" t="s">
        <v>47</v>
      </c>
      <c r="B209" s="2">
        <v>6.8495102782255181E-8</v>
      </c>
      <c r="C209" t="s">
        <v>7</v>
      </c>
      <c r="D209" t="s">
        <v>186</v>
      </c>
      <c r="F209" t="s">
        <v>20</v>
      </c>
      <c r="H209" s="2"/>
      <c r="I209" s="2"/>
    </row>
    <row r="210" spans="1:9" x14ac:dyDescent="0.2">
      <c r="A210" t="s">
        <v>118</v>
      </c>
      <c r="B210" s="2">
        <v>3.6903479644718653E-11</v>
      </c>
      <c r="C210" t="s">
        <v>7</v>
      </c>
      <c r="D210" t="s">
        <v>130</v>
      </c>
      <c r="F210" t="s">
        <v>20</v>
      </c>
      <c r="H210" s="2"/>
      <c r="I210" s="2"/>
    </row>
    <row r="211" spans="1:9" x14ac:dyDescent="0.2">
      <c r="A211" t="s">
        <v>118</v>
      </c>
      <c r="B211" s="2">
        <v>1.275154613172401E-13</v>
      </c>
      <c r="C211" t="s">
        <v>7</v>
      </c>
      <c r="D211" t="s">
        <v>186</v>
      </c>
      <c r="F211" t="s">
        <v>20</v>
      </c>
      <c r="H211" s="2"/>
      <c r="I211" s="2"/>
    </row>
    <row r="212" spans="1:9" x14ac:dyDescent="0.2">
      <c r="A212" t="s">
        <v>153</v>
      </c>
      <c r="B212" s="2">
        <v>6.2805872756933119E-4</v>
      </c>
      <c r="C212" t="s">
        <v>7</v>
      </c>
      <c r="D212" t="s">
        <v>130</v>
      </c>
      <c r="F212" t="s">
        <v>20</v>
      </c>
      <c r="H212" s="2"/>
      <c r="I212" s="2"/>
    </row>
    <row r="213" spans="1:9" x14ac:dyDescent="0.2">
      <c r="A213" t="s">
        <v>120</v>
      </c>
      <c r="B213" s="2">
        <v>4.1906997349137401E-5</v>
      </c>
      <c r="C213" t="s">
        <v>7</v>
      </c>
      <c r="D213" t="s">
        <v>130</v>
      </c>
      <c r="F213" t="s">
        <v>20</v>
      </c>
      <c r="H213" s="2"/>
      <c r="I213" s="2"/>
    </row>
    <row r="214" spans="1:9" x14ac:dyDescent="0.2">
      <c r="A214" t="s">
        <v>120</v>
      </c>
      <c r="B214" s="2">
        <v>5.0735827892132786E-7</v>
      </c>
      <c r="C214" t="s">
        <v>7</v>
      </c>
      <c r="D214" t="s">
        <v>186</v>
      </c>
      <c r="F214" t="s">
        <v>20</v>
      </c>
      <c r="H214" s="2"/>
      <c r="I214" s="2"/>
    </row>
    <row r="215" spans="1:9" x14ac:dyDescent="0.2">
      <c r="A215" t="s">
        <v>121</v>
      </c>
      <c r="B215" s="2">
        <v>1.9168026101141925E-5</v>
      </c>
      <c r="C215" t="s">
        <v>7</v>
      </c>
      <c r="D215" t="s">
        <v>130</v>
      </c>
      <c r="F215" t="s">
        <v>20</v>
      </c>
      <c r="H215" s="2"/>
      <c r="I215" s="2"/>
    </row>
    <row r="216" spans="1:9" x14ac:dyDescent="0.2">
      <c r="A216" t="s">
        <v>44</v>
      </c>
      <c r="B216" s="2">
        <v>1.3904058641384682E-5</v>
      </c>
      <c r="C216" t="s">
        <v>7</v>
      </c>
      <c r="D216" t="s">
        <v>130</v>
      </c>
      <c r="F216" t="s">
        <v>20</v>
      </c>
      <c r="H216" s="2"/>
      <c r="I216" s="2"/>
    </row>
    <row r="217" spans="1:9" x14ac:dyDescent="0.2">
      <c r="A217" t="s">
        <v>44</v>
      </c>
      <c r="B217" s="2">
        <v>8.5939975992037473E-7</v>
      </c>
      <c r="C217" t="s">
        <v>7</v>
      </c>
      <c r="D217" t="s">
        <v>186</v>
      </c>
      <c r="F217" t="s">
        <v>20</v>
      </c>
      <c r="H217" s="2"/>
      <c r="I217" s="2"/>
    </row>
    <row r="218" spans="1:9" x14ac:dyDescent="0.2">
      <c r="A218" t="s">
        <v>39</v>
      </c>
      <c r="B218" s="2">
        <v>1.8040586862796359E-5</v>
      </c>
      <c r="C218" t="s">
        <v>7</v>
      </c>
      <c r="D218" t="s">
        <v>130</v>
      </c>
      <c r="F218" t="s">
        <v>20</v>
      </c>
      <c r="H218" s="2"/>
      <c r="I218" s="2"/>
    </row>
    <row r="219" spans="1:9" x14ac:dyDescent="0.2">
      <c r="A219" t="s">
        <v>39</v>
      </c>
      <c r="B219" s="2">
        <v>2.3021248467509493E-7</v>
      </c>
      <c r="C219" t="s">
        <v>7</v>
      </c>
      <c r="D219" t="s">
        <v>186</v>
      </c>
      <c r="F219" t="s">
        <v>20</v>
      </c>
      <c r="H219" s="2"/>
      <c r="I219" s="2"/>
    </row>
    <row r="220" spans="1:9" x14ac:dyDescent="0.2">
      <c r="A220" t="s">
        <v>40</v>
      </c>
      <c r="B220" s="2">
        <v>6.334403156917815E-9</v>
      </c>
      <c r="C220" t="s">
        <v>7</v>
      </c>
      <c r="D220" t="s">
        <v>186</v>
      </c>
      <c r="F220" t="s">
        <v>20</v>
      </c>
      <c r="H220" s="2"/>
      <c r="I220" s="2"/>
    </row>
    <row r="221" spans="1:9" x14ac:dyDescent="0.2">
      <c r="A221" t="s">
        <v>40</v>
      </c>
      <c r="B221" s="2">
        <v>5.7114469997794617E-6</v>
      </c>
      <c r="C221" t="s">
        <v>7</v>
      </c>
      <c r="D221" t="s">
        <v>130</v>
      </c>
      <c r="F221" t="s">
        <v>20</v>
      </c>
      <c r="H221" s="2"/>
      <c r="I221" s="2"/>
    </row>
    <row r="222" spans="1:9" x14ac:dyDescent="0.2">
      <c r="A222" t="s">
        <v>26</v>
      </c>
      <c r="B222" s="2">
        <v>9.8311281204529851E-5</v>
      </c>
      <c r="C222" t="s">
        <v>7</v>
      </c>
      <c r="D222" t="s">
        <v>186</v>
      </c>
      <c r="F222" t="s">
        <v>20</v>
      </c>
      <c r="H222" s="2"/>
      <c r="I222" s="2"/>
    </row>
    <row r="223" spans="1:9" x14ac:dyDescent="0.2">
      <c r="A223" t="s">
        <v>26</v>
      </c>
      <c r="B223" s="2">
        <v>1.3698779520744263E-3</v>
      </c>
      <c r="C223" t="s">
        <v>7</v>
      </c>
      <c r="D223" t="s">
        <v>130</v>
      </c>
      <c r="F223" t="s">
        <v>20</v>
      </c>
      <c r="H223" s="2"/>
      <c r="I223" s="2"/>
    </row>
    <row r="224" spans="1:9" x14ac:dyDescent="0.2">
      <c r="A224" t="s">
        <v>125</v>
      </c>
      <c r="B224" s="2">
        <v>4.3980752575014565E-8</v>
      </c>
      <c r="C224" t="s">
        <v>7</v>
      </c>
      <c r="D224" t="s">
        <v>186</v>
      </c>
      <c r="F224" t="s">
        <v>20</v>
      </c>
      <c r="H224" s="2"/>
      <c r="I224" s="2"/>
    </row>
    <row r="225" spans="1:9" x14ac:dyDescent="0.2">
      <c r="A225" t="s">
        <v>125</v>
      </c>
      <c r="B225" s="2">
        <v>2.6026068298779136E-7</v>
      </c>
      <c r="C225" t="s">
        <v>7</v>
      </c>
      <c r="D225" t="s">
        <v>130</v>
      </c>
      <c r="F225" t="s">
        <v>20</v>
      </c>
      <c r="H225" s="2"/>
      <c r="I225" s="2"/>
    </row>
    <row r="226" spans="1:9" x14ac:dyDescent="0.2">
      <c r="A226" t="s">
        <v>38</v>
      </c>
      <c r="B226" s="2">
        <v>1.3692947115998329E-3</v>
      </c>
      <c r="C226" t="s">
        <v>7</v>
      </c>
      <c r="D226" t="s">
        <v>130</v>
      </c>
      <c r="F226" t="s">
        <v>20</v>
      </c>
      <c r="H226" s="2"/>
      <c r="I226" s="2"/>
    </row>
    <row r="227" spans="1:9" x14ac:dyDescent="0.2">
      <c r="A227" t="s">
        <v>38</v>
      </c>
      <c r="B227" s="2">
        <v>1.7328453163625522E-5</v>
      </c>
      <c r="C227" t="s">
        <v>7</v>
      </c>
      <c r="D227" t="s">
        <v>186</v>
      </c>
      <c r="F227" t="s">
        <v>20</v>
      </c>
      <c r="H227" s="2"/>
      <c r="I227" s="2"/>
    </row>
    <row r="228" spans="1:9" x14ac:dyDescent="0.2">
      <c r="A228" t="s">
        <v>27</v>
      </c>
      <c r="B228" s="2">
        <v>4.7189200559099822E-4</v>
      </c>
      <c r="C228" t="s">
        <v>7</v>
      </c>
      <c r="D228" t="s">
        <v>130</v>
      </c>
      <c r="F228" t="s">
        <v>20</v>
      </c>
      <c r="H228" s="2"/>
      <c r="I228" s="2"/>
    </row>
    <row r="229" spans="1:9" x14ac:dyDescent="0.2">
      <c r="A229" t="s">
        <v>27</v>
      </c>
      <c r="B229" s="2">
        <v>6.0851559098174747E-6</v>
      </c>
      <c r="C229" t="s">
        <v>7</v>
      </c>
      <c r="D229" t="s">
        <v>186</v>
      </c>
      <c r="F229" t="s">
        <v>20</v>
      </c>
      <c r="H229" s="2"/>
      <c r="I229" s="2"/>
    </row>
    <row r="230" spans="1:9" x14ac:dyDescent="0.2">
      <c r="A230" t="s">
        <v>43</v>
      </c>
      <c r="B230" s="2">
        <v>1.7306146281032646E-5</v>
      </c>
      <c r="C230" t="s">
        <v>7</v>
      </c>
      <c r="D230" t="s">
        <v>186</v>
      </c>
      <c r="F230" t="s">
        <v>20</v>
      </c>
      <c r="H230" s="2"/>
      <c r="I230" s="2"/>
    </row>
    <row r="231" spans="1:9" x14ac:dyDescent="0.2">
      <c r="A231" t="s">
        <v>43</v>
      </c>
      <c r="B231" s="2">
        <v>1.369317018482426E-3</v>
      </c>
      <c r="C231" t="s">
        <v>7</v>
      </c>
      <c r="D231" t="s">
        <v>130</v>
      </c>
      <c r="F231" t="s">
        <v>20</v>
      </c>
      <c r="H231" s="2"/>
      <c r="I231" s="2"/>
    </row>
    <row r="232" spans="1:9" x14ac:dyDescent="0.2">
      <c r="A232" t="s">
        <v>154</v>
      </c>
      <c r="B232" s="2">
        <v>1.8790058650402165E-7</v>
      </c>
      <c r="C232" t="s">
        <v>7</v>
      </c>
      <c r="D232" t="s">
        <v>130</v>
      </c>
      <c r="F232" t="s">
        <v>20</v>
      </c>
      <c r="H232" s="2"/>
      <c r="I232" s="2"/>
    </row>
    <row r="233" spans="1:9" x14ac:dyDescent="0.2">
      <c r="A233" t="s">
        <v>154</v>
      </c>
      <c r="B233" s="2">
        <v>2.1483531370876351E-9</v>
      </c>
      <c r="C233" t="s">
        <v>7</v>
      </c>
      <c r="D233" t="s">
        <v>186</v>
      </c>
      <c r="F233" t="s">
        <v>20</v>
      </c>
      <c r="H233" s="2"/>
      <c r="I233" s="2"/>
    </row>
    <row r="234" spans="1:9" x14ac:dyDescent="0.2">
      <c r="A234" t="s">
        <v>128</v>
      </c>
      <c r="B234" s="2">
        <v>6.2577188080919859E-4</v>
      </c>
      <c r="C234" t="s">
        <v>7</v>
      </c>
      <c r="D234" t="s">
        <v>130</v>
      </c>
      <c r="F234" t="s">
        <v>20</v>
      </c>
      <c r="H234" s="2"/>
      <c r="I234" s="2"/>
    </row>
    <row r="235" spans="1:9" x14ac:dyDescent="0.2">
      <c r="A235" t="s">
        <v>128</v>
      </c>
      <c r="B235" s="2">
        <v>2.2868467601324959E-6</v>
      </c>
      <c r="C235" t="s">
        <v>7</v>
      </c>
      <c r="D235" t="s">
        <v>186</v>
      </c>
      <c r="F235" t="s">
        <v>20</v>
      </c>
      <c r="H235" s="2"/>
      <c r="I235" s="2"/>
    </row>
    <row r="236" spans="1:9" x14ac:dyDescent="0.2">
      <c r="A236" t="s">
        <v>21</v>
      </c>
      <c r="B236" s="2">
        <v>1.9232809628718763E-4</v>
      </c>
      <c r="C236" t="s">
        <v>22</v>
      </c>
      <c r="D236" t="s">
        <v>186</v>
      </c>
      <c r="F236" t="s">
        <v>20</v>
      </c>
      <c r="H236" s="2"/>
      <c r="I236" s="2"/>
    </row>
    <row r="237" spans="1:9" x14ac:dyDescent="0.2">
      <c r="A237" t="s">
        <v>21</v>
      </c>
      <c r="B237" s="2">
        <v>1.8760195758564437E-2</v>
      </c>
      <c r="C237" t="s">
        <v>22</v>
      </c>
      <c r="D237" t="s">
        <v>48</v>
      </c>
      <c r="F237" t="s">
        <v>20</v>
      </c>
      <c r="H237" s="2"/>
      <c r="I237" s="2"/>
    </row>
    <row r="238" spans="1:9" x14ac:dyDescent="0.2">
      <c r="A238" t="s">
        <v>21</v>
      </c>
      <c r="B238" s="2">
        <v>2.3624963910238096E-2</v>
      </c>
      <c r="C238" t="s">
        <v>22</v>
      </c>
      <c r="D238" t="s">
        <v>130</v>
      </c>
      <c r="F238" t="s">
        <v>20</v>
      </c>
      <c r="H238" s="2"/>
      <c r="I238" s="2"/>
    </row>
    <row r="239" spans="1:9" x14ac:dyDescent="0.2">
      <c r="A239" t="s">
        <v>155</v>
      </c>
      <c r="B239" s="2">
        <v>4.5072649796873438E-3</v>
      </c>
      <c r="C239" t="s">
        <v>22</v>
      </c>
      <c r="D239" t="s">
        <v>51</v>
      </c>
      <c r="F239" t="s">
        <v>20</v>
      </c>
      <c r="H239" s="2"/>
      <c r="I239" s="2"/>
    </row>
    <row r="240" spans="1:9" x14ac:dyDescent="0.2">
      <c r="A240" t="s">
        <v>84</v>
      </c>
      <c r="B240" s="2">
        <v>4.5072649796873438E-3</v>
      </c>
      <c r="C240" t="s">
        <v>22</v>
      </c>
      <c r="D240" t="s">
        <v>28</v>
      </c>
      <c r="F240" t="s">
        <v>20</v>
      </c>
      <c r="H240" s="2"/>
      <c r="I240" s="2"/>
    </row>
    <row r="241" spans="1:9" x14ac:dyDescent="0.2">
      <c r="A241" t="s">
        <v>35</v>
      </c>
      <c r="B241" s="2">
        <v>1.5797549550038205E-5</v>
      </c>
      <c r="C241" t="s">
        <v>7</v>
      </c>
      <c r="D241" t="s">
        <v>186</v>
      </c>
      <c r="F241" t="s">
        <v>20</v>
      </c>
      <c r="H241" s="2"/>
      <c r="I241" s="2"/>
    </row>
    <row r="242" spans="1:9" x14ac:dyDescent="0.2">
      <c r="A242" t="s">
        <v>35</v>
      </c>
      <c r="B242" s="2">
        <v>1.709887473504512E-4</v>
      </c>
      <c r="C242" t="s">
        <v>7</v>
      </c>
      <c r="D242" t="s">
        <v>130</v>
      </c>
      <c r="F242" t="s">
        <v>20</v>
      </c>
      <c r="H242" s="2"/>
      <c r="I242" s="2"/>
    </row>
    <row r="244" spans="1:9" x14ac:dyDescent="0.2">
      <c r="A244" s="1" t="s">
        <v>0</v>
      </c>
      <c r="B244" s="1" t="s">
        <v>220</v>
      </c>
    </row>
    <row r="245" spans="1:9" x14ac:dyDescent="0.2">
      <c r="A245" t="s">
        <v>1</v>
      </c>
      <c r="B245" t="s">
        <v>221</v>
      </c>
    </row>
    <row r="246" spans="1:9" x14ac:dyDescent="0.2">
      <c r="A246" t="s">
        <v>213</v>
      </c>
      <c r="B246" t="s">
        <v>214</v>
      </c>
    </row>
    <row r="247" spans="1:9" x14ac:dyDescent="0.2">
      <c r="A247" t="s">
        <v>2</v>
      </c>
      <c r="B247" t="s">
        <v>67</v>
      </c>
    </row>
    <row r="248" spans="1:9" x14ac:dyDescent="0.2">
      <c r="A248" t="s">
        <v>4</v>
      </c>
      <c r="B248">
        <v>1</v>
      </c>
    </row>
    <row r="249" spans="1:9" x14ac:dyDescent="0.2">
      <c r="A249" t="s">
        <v>5</v>
      </c>
      <c r="B249" t="s">
        <v>187</v>
      </c>
    </row>
    <row r="250" spans="1:9" x14ac:dyDescent="0.2">
      <c r="A250" t="s">
        <v>6</v>
      </c>
      <c r="B250" t="s">
        <v>7</v>
      </c>
    </row>
    <row r="251" spans="1:9" x14ac:dyDescent="0.2">
      <c r="A251" s="1" t="s">
        <v>8</v>
      </c>
    </row>
    <row r="252" spans="1:9" x14ac:dyDescent="0.2">
      <c r="A252" s="1" t="s">
        <v>9</v>
      </c>
      <c r="B252" s="1" t="s">
        <v>10</v>
      </c>
      <c r="C252" s="1" t="s">
        <v>6</v>
      </c>
      <c r="D252" s="1" t="s">
        <v>18</v>
      </c>
      <c r="E252" s="1" t="s">
        <v>2</v>
      </c>
      <c r="F252" s="1" t="s">
        <v>11</v>
      </c>
      <c r="G252" s="1" t="s">
        <v>5</v>
      </c>
      <c r="H252" s="1" t="s">
        <v>64</v>
      </c>
    </row>
    <row r="253" spans="1:9" x14ac:dyDescent="0.2">
      <c r="A253" t="s">
        <v>220</v>
      </c>
      <c r="B253">
        <v>1</v>
      </c>
      <c r="C253" t="s">
        <v>7</v>
      </c>
      <c r="E253" t="s">
        <v>67</v>
      </c>
      <c r="F253" t="s">
        <v>12</v>
      </c>
      <c r="G253" t="s">
        <v>187</v>
      </c>
    </row>
    <row r="254" spans="1:9" x14ac:dyDescent="0.2">
      <c r="A254" t="s">
        <v>219</v>
      </c>
      <c r="B254" s="2">
        <v>1.35</v>
      </c>
      <c r="C254" t="s">
        <v>7</v>
      </c>
      <c r="E254" t="s">
        <v>67</v>
      </c>
      <c r="F254" t="s">
        <v>13</v>
      </c>
      <c r="G254" t="s">
        <v>156</v>
      </c>
      <c r="H254" s="2"/>
    </row>
    <row r="255" spans="1:9" x14ac:dyDescent="0.2">
      <c r="A255" t="s">
        <v>188</v>
      </c>
      <c r="B255">
        <v>0.31</v>
      </c>
      <c r="C255" t="s">
        <v>7</v>
      </c>
      <c r="E255" t="s">
        <v>14</v>
      </c>
      <c r="F255" t="s">
        <v>13</v>
      </c>
      <c r="G255" t="s">
        <v>189</v>
      </c>
    </row>
    <row r="256" spans="1:9" x14ac:dyDescent="0.2">
      <c r="A256" t="s">
        <v>173</v>
      </c>
      <c r="B256">
        <v>0.46</v>
      </c>
      <c r="C256" t="s">
        <v>7</v>
      </c>
      <c r="E256" t="s">
        <v>14</v>
      </c>
      <c r="F256" t="s">
        <v>13</v>
      </c>
      <c r="G256" t="s">
        <v>182</v>
      </c>
    </row>
    <row r="257" spans="1:7" x14ac:dyDescent="0.2">
      <c r="A257" t="s">
        <v>190</v>
      </c>
      <c r="B257">
        <v>0.5</v>
      </c>
      <c r="C257" t="s">
        <v>7</v>
      </c>
      <c r="E257" t="s">
        <v>14</v>
      </c>
      <c r="F257" t="s">
        <v>13</v>
      </c>
      <c r="G257" t="s">
        <v>191</v>
      </c>
    </row>
    <row r="258" spans="1:7" x14ac:dyDescent="0.2">
      <c r="A258" t="s">
        <v>192</v>
      </c>
      <c r="B258">
        <v>0.37</v>
      </c>
      <c r="C258" t="s">
        <v>7</v>
      </c>
      <c r="E258" t="s">
        <v>3</v>
      </c>
      <c r="F258" t="s">
        <v>13</v>
      </c>
      <c r="G258" t="s">
        <v>193</v>
      </c>
    </row>
    <row r="259" spans="1:7" x14ac:dyDescent="0.2">
      <c r="A259" t="s">
        <v>194</v>
      </c>
      <c r="B259">
        <v>3.16</v>
      </c>
      <c r="C259" t="s">
        <v>7</v>
      </c>
      <c r="E259" t="s">
        <v>14</v>
      </c>
      <c r="F259" t="s">
        <v>13</v>
      </c>
      <c r="G259" t="s">
        <v>195</v>
      </c>
    </row>
    <row r="260" spans="1:7" x14ac:dyDescent="0.2">
      <c r="A260" t="s">
        <v>29</v>
      </c>
      <c r="B260">
        <v>0.2</v>
      </c>
      <c r="C260" t="s">
        <v>15</v>
      </c>
      <c r="E260" t="s">
        <v>67</v>
      </c>
      <c r="F260" t="s">
        <v>13</v>
      </c>
      <c r="G260" t="s">
        <v>16</v>
      </c>
    </row>
    <row r="261" spans="1:7" x14ac:dyDescent="0.2">
      <c r="A261" t="s">
        <v>104</v>
      </c>
      <c r="B261">
        <v>0.93</v>
      </c>
      <c r="C261" t="s">
        <v>17</v>
      </c>
      <c r="E261" t="s">
        <v>14</v>
      </c>
      <c r="F261" t="s">
        <v>13</v>
      </c>
      <c r="G261" t="s">
        <v>105</v>
      </c>
    </row>
    <row r="262" spans="1:7" x14ac:dyDescent="0.2">
      <c r="A262" t="s">
        <v>199</v>
      </c>
      <c r="B262" s="2">
        <v>7.7100000000000002E-2</v>
      </c>
      <c r="C262" t="s">
        <v>198</v>
      </c>
      <c r="E262" t="s">
        <v>3</v>
      </c>
      <c r="F262" t="s">
        <v>13</v>
      </c>
      <c r="G262" t="s">
        <v>196</v>
      </c>
    </row>
    <row r="263" spans="1:7" x14ac:dyDescent="0.2">
      <c r="A263" t="s">
        <v>200</v>
      </c>
      <c r="B263">
        <v>0.46</v>
      </c>
      <c r="C263" t="s">
        <v>198</v>
      </c>
      <c r="E263" t="s">
        <v>3</v>
      </c>
      <c r="F263" t="s">
        <v>13</v>
      </c>
      <c r="G263" t="s">
        <v>197</v>
      </c>
    </row>
    <row r="264" spans="1:7" x14ac:dyDescent="0.2">
      <c r="A264" t="s">
        <v>203</v>
      </c>
      <c r="B264">
        <v>-0.47</v>
      </c>
      <c r="C264" t="s">
        <v>7</v>
      </c>
      <c r="E264" t="s">
        <v>3</v>
      </c>
      <c r="F264" t="s">
        <v>13</v>
      </c>
      <c r="G264" t="s">
        <v>202</v>
      </c>
    </row>
    <row r="265" spans="1:7" x14ac:dyDescent="0.2">
      <c r="A265" t="s">
        <v>169</v>
      </c>
      <c r="B265" s="2">
        <v>-6.5000000000000002E-2</v>
      </c>
      <c r="C265" t="s">
        <v>7</v>
      </c>
      <c r="E265" t="s">
        <v>3</v>
      </c>
      <c r="F265" t="s">
        <v>13</v>
      </c>
      <c r="G265" t="s">
        <v>178</v>
      </c>
    </row>
    <row r="266" spans="1:7" x14ac:dyDescent="0.2">
      <c r="A266" t="s">
        <v>114</v>
      </c>
      <c r="B266" s="2">
        <v>-6.3200000000000006E-2</v>
      </c>
      <c r="C266" t="s">
        <v>7</v>
      </c>
      <c r="E266" t="s">
        <v>14</v>
      </c>
      <c r="F266" t="s">
        <v>13</v>
      </c>
      <c r="G266" t="s">
        <v>115</v>
      </c>
    </row>
    <row r="267" spans="1:7" x14ac:dyDescent="0.2">
      <c r="A267" t="s">
        <v>201</v>
      </c>
      <c r="B267" s="2">
        <v>5.6399999999999999E-2</v>
      </c>
      <c r="C267" t="s">
        <v>7</v>
      </c>
      <c r="D267" t="s">
        <v>130</v>
      </c>
      <c r="F267" t="s">
        <v>20</v>
      </c>
    </row>
    <row r="268" spans="1:7" x14ac:dyDescent="0.2">
      <c r="A268" t="s">
        <v>128</v>
      </c>
      <c r="B268" s="2">
        <f>(0.0000520580602692922/(0.0000520580602692922+1.90243138300923E-07)) * 0.000077</f>
        <v>7.671963258720775E-5</v>
      </c>
      <c r="C268" t="s">
        <v>7</v>
      </c>
      <c r="D268" t="s">
        <v>130</v>
      </c>
      <c r="F268" t="s">
        <v>20</v>
      </c>
    </row>
    <row r="269" spans="1:7" x14ac:dyDescent="0.2">
      <c r="A269" t="s">
        <v>19</v>
      </c>
      <c r="B269" s="2">
        <v>0.16</v>
      </c>
      <c r="C269" t="s">
        <v>7</v>
      </c>
      <c r="D269" t="s">
        <v>130</v>
      </c>
      <c r="F269" t="s">
        <v>20</v>
      </c>
    </row>
    <row r="270" spans="1:7" x14ac:dyDescent="0.2">
      <c r="A270" t="s">
        <v>21</v>
      </c>
      <c r="B270" s="2">
        <v>8.4499999999999994E-5</v>
      </c>
      <c r="C270" t="s">
        <v>22</v>
      </c>
      <c r="D270" t="s">
        <v>130</v>
      </c>
      <c r="F270" t="s">
        <v>20</v>
      </c>
    </row>
  </sheetData>
  <autoFilter ref="A1:I270" xr:uid="{00000000-0001-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
  <sheetViews>
    <sheetView workbookViewId="0">
      <selection activeCell="G6" sqref="G6"/>
    </sheetView>
  </sheetViews>
  <sheetFormatPr baseColWidth="10" defaultColWidth="8.83203125" defaultRowHeight="15" x14ac:dyDescent="0.2"/>
  <cols>
    <col min="1" max="1" width="31" bestFit="1" customWidth="1"/>
    <col min="3" max="3" width="13.33203125" bestFit="1" customWidth="1"/>
    <col min="4" max="4" width="11" bestFit="1" customWidth="1"/>
    <col min="5" max="5" width="10" bestFit="1" customWidth="1"/>
  </cols>
  <sheetData>
    <row r="1" spans="1:7" x14ac:dyDescent="0.2">
      <c r="A1" s="1" t="s">
        <v>204</v>
      </c>
      <c r="B1" s="1" t="s">
        <v>205</v>
      </c>
      <c r="C1" s="1" t="s">
        <v>206</v>
      </c>
      <c r="D1" s="1" t="s">
        <v>207</v>
      </c>
      <c r="E1" s="1" t="s">
        <v>208</v>
      </c>
    </row>
    <row r="2" spans="1:7" x14ac:dyDescent="0.2">
      <c r="A2" t="s">
        <v>209</v>
      </c>
      <c r="B2">
        <f>1.53*0.022</f>
        <v>3.3659999999999995E-2</v>
      </c>
      <c r="C2">
        <v>9.6199999999999992</v>
      </c>
      <c r="D2">
        <f t="shared" ref="D2:D3" si="0">B2*C2</f>
        <v>0.32380919999999991</v>
      </c>
      <c r="E2">
        <f>D2/SUM($D$2:$D$4)</f>
        <v>0.6621982682588029</v>
      </c>
      <c r="G2" s="5">
        <f>E2+E3</f>
        <v>0.76740406381698656</v>
      </c>
    </row>
    <row r="3" spans="1:7" x14ac:dyDescent="0.2">
      <c r="A3" t="s">
        <v>211</v>
      </c>
      <c r="B3" s="4">
        <f>1.53*0.72</f>
        <v>1.1015999999999999</v>
      </c>
      <c r="C3">
        <v>4.6699999999999998E-2</v>
      </c>
      <c r="D3">
        <f t="shared" si="0"/>
        <v>5.1444719999999992E-2</v>
      </c>
      <c r="E3">
        <f t="shared" ref="E3:E4" si="1">D3/SUM($D$2:$D$4)</f>
        <v>0.10520579555818367</v>
      </c>
      <c r="G3" s="5"/>
    </row>
    <row r="4" spans="1:7" x14ac:dyDescent="0.2">
      <c r="A4" t="s">
        <v>210</v>
      </c>
      <c r="B4">
        <f>0.46*0.54</f>
        <v>0.24840000000000004</v>
      </c>
      <c r="C4">
        <v>0.45788000000000001</v>
      </c>
      <c r="D4">
        <f>B4*C4</f>
        <v>0.11373739200000002</v>
      </c>
      <c r="E4">
        <f t="shared" si="1"/>
        <v>0.2325959361830135</v>
      </c>
      <c r="G4" s="5">
        <f>E4</f>
        <v>0.2325959361830135</v>
      </c>
    </row>
    <row r="5" spans="1:7" x14ac:dyDescent="0.2">
      <c r="B5">
        <f>SUM(B2:B4)</f>
        <v>1.3836599999999999</v>
      </c>
      <c r="G5"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vanadium</vt:lpstr>
      <vt:lpstr>Allocation titanium-vanadium</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2021-12-06T10:43:53Z</dcterms:created>
  <dcterms:modified xsi:type="dcterms:W3CDTF">2023-10-05T12:42:01Z</dcterms:modified>
</cp:coreProperties>
</file>