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D6C4811-6497-584C-87CB-E24B3D08623A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3" i="1"/>
  <c r="B32" i="1"/>
  <c r="B31" i="1"/>
  <c r="D30" i="1"/>
  <c r="H30" i="1"/>
  <c r="A30" i="1"/>
  <c r="B87" i="1"/>
  <c r="B104" i="1" l="1"/>
  <c r="H99" i="1"/>
  <c r="D99" i="1"/>
  <c r="A99" i="1"/>
  <c r="B59" i="1"/>
  <c r="B86" i="1"/>
  <c r="B82" i="1"/>
  <c r="B80" i="1"/>
  <c r="B79" i="1"/>
  <c r="B78" i="1"/>
  <c r="B77" i="1"/>
  <c r="B102" i="1" s="1"/>
  <c r="B76" i="1"/>
  <c r="B75" i="1"/>
  <c r="B74" i="1"/>
  <c r="B108" i="1" s="1"/>
  <c r="B73" i="1"/>
  <c r="B107" i="1" s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8" i="1"/>
  <c r="B57" i="1"/>
  <c r="B55" i="1"/>
  <c r="B54" i="1"/>
  <c r="B53" i="1"/>
  <c r="B52" i="1"/>
  <c r="B105" i="1" s="1"/>
  <c r="B51" i="1"/>
  <c r="D47" i="1"/>
  <c r="H47" i="1"/>
  <c r="A47" i="1"/>
  <c r="B17" i="1"/>
  <c r="B18" i="1" s="1"/>
  <c r="B16" i="1"/>
  <c r="B15" i="1"/>
  <c r="B14" i="1"/>
  <c r="H13" i="1"/>
  <c r="A13" i="1"/>
  <c r="B101" i="1" l="1"/>
  <c r="B100" i="1"/>
  <c r="B106" i="1"/>
  <c r="B103" i="1"/>
</calcChain>
</file>

<file path=xl/sharedStrings.xml><?xml version="1.0" encoding="utf-8"?>
<sst xmlns="http://schemas.openxmlformats.org/spreadsheetml/2006/main" count="445" uniqueCount="118">
  <si>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</si>
  <si>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</si>
  <si>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</si>
  <si>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</si>
  <si>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</si>
  <si>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</si>
  <si>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</si>
  <si>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</si>
  <si>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</si>
  <si>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</si>
  <si>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</si>
  <si>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</si>
  <si>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</si>
  <si>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</si>
  <si>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comment</t>
  </si>
  <si>
    <t>production</t>
  </si>
  <si>
    <t/>
  </si>
  <si>
    <t>technosphere</t>
  </si>
  <si>
    <t>kilogram</t>
  </si>
  <si>
    <t>CH</t>
  </si>
  <si>
    <t>Database</t>
  </si>
  <si>
    <t>biosphere</t>
  </si>
  <si>
    <t>source</t>
  </si>
  <si>
    <t>CSP</t>
  </si>
  <si>
    <t>market for electricity, medium voltage</t>
  </si>
  <si>
    <t>electricity, medium voltage</t>
  </si>
  <si>
    <t>market for tap water</t>
  </si>
  <si>
    <t>tap water</t>
  </si>
  <si>
    <t>market for chemical, inorganic</t>
  </si>
  <si>
    <t>chemical, inorganic</t>
  </si>
  <si>
    <t>GLO</t>
  </si>
  <si>
    <t>concentrating power plant, 110 MW</t>
  </si>
  <si>
    <t>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</si>
  <si>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electricity production, at 110 MW concentrating solar power plant, with thermal energy storage</t>
  </si>
  <si>
    <t>concentrating solar power plant construction, 110 MW</t>
  </si>
  <si>
    <t>concentrating solar power plant, 110 MW</t>
  </si>
  <si>
    <t>treatment of concentrating solar power plant, 110 MW</t>
  </si>
  <si>
    <t>Solar field area components</t>
  </si>
  <si>
    <t>market for flat glass, coated</t>
  </si>
  <si>
    <t>flat glass, coated</t>
  </si>
  <si>
    <t>market for steel, low-alloyed</t>
  </si>
  <si>
    <t>steel, low-alloyed</t>
  </si>
  <si>
    <t>market for zinc coat, pieces</t>
  </si>
  <si>
    <t>square meter</t>
  </si>
  <si>
    <t>zinc coat, pieces</t>
  </si>
  <si>
    <t>market for steel, unalloyed</t>
  </si>
  <si>
    <t>steel, unalloyed</t>
  </si>
  <si>
    <t>market for lubricating oil</t>
  </si>
  <si>
    <t>lubricating oil</t>
  </si>
  <si>
    <t>market for concrete, normal strength</t>
  </si>
  <si>
    <t>concrete, normal strength</t>
  </si>
  <si>
    <t>cubic meter</t>
  </si>
  <si>
    <t>market for silicone product</t>
  </si>
  <si>
    <t>silicone product</t>
  </si>
  <si>
    <t>market for electronics, for control units</t>
  </si>
  <si>
    <t>electronics, for control units</t>
  </si>
  <si>
    <t>Receiver system</t>
  </si>
  <si>
    <t>market for reinforcing steel</t>
  </si>
  <si>
    <t>reinforcing steel</t>
  </si>
  <si>
    <t>market for stone wool</t>
  </si>
  <si>
    <t>stone wool</t>
  </si>
  <si>
    <t>Tower</t>
  </si>
  <si>
    <t>market for excavation, hydraulic digger</t>
  </si>
  <si>
    <t>excavation, hydraulic digger</t>
  </si>
  <si>
    <t>Steam generation system</t>
  </si>
  <si>
    <t>market for steel, chromium steel 18/8, hot rolled</t>
  </si>
  <si>
    <t>steel, chromium steel 18/8, hot rolled</t>
  </si>
  <si>
    <t>market for glass fibre</t>
  </si>
  <si>
    <t>glass fibre</t>
  </si>
  <si>
    <t>Power block</t>
  </si>
  <si>
    <t>market for cast iron</t>
  </si>
  <si>
    <t>cast iron</t>
  </si>
  <si>
    <t>market for copper, cathode</t>
  </si>
  <si>
    <t>copper, cathode</t>
  </si>
  <si>
    <t>market for aluminium, cast alloy</t>
  </si>
  <si>
    <t>aluminium, cast alloy</t>
  </si>
  <si>
    <t>Thermal Energy System</t>
  </si>
  <si>
    <t>market for nitrate salts, for solar power application</t>
  </si>
  <si>
    <t>nitrate salts, for solar power application</t>
  </si>
  <si>
    <t>Foundation and auxiliary buildings</t>
  </si>
  <si>
    <t>market for building, hall</t>
  </si>
  <si>
    <t>building, hall</t>
  </si>
  <si>
    <t>Wiring</t>
  </si>
  <si>
    <t>market for cable, three-conductor cable</t>
  </si>
  <si>
    <t>cable, three-conductor cable</t>
  </si>
  <si>
    <t>meter</t>
  </si>
  <si>
    <t>Piping</t>
  </si>
  <si>
    <t>market for ceramic tile</t>
  </si>
  <si>
    <t>Receiver system, instead of "refractory brick"</t>
  </si>
  <si>
    <t>ceramic tile</t>
  </si>
  <si>
    <t>110 MW concentrating solar power plant in Spain, with a thermal energy storage of 9 hours to allow for almost continuous operation. Abengoa provided the quantification of the inventory of the CSP plant with a storage capacity of 17.5 equivalent hours in nominal conditions based on real data, down.scaled to 9 equivalent hour. The inventory of inputs and outputs was obtained by scaling the values of the plant with a storage capacity of 17.5 h using the technical information obtained in the dimensioning simulations as scale factors. Total area: 5,677,740 m2. Gross power: 110 MW. Lifetime: 30 years. Produced energy: 645,338,304 kWh/year. Capacity factor: 71%. Number of heliostats: 7766. Receiver power: 637.50 MW. Thermal energy storage capacity: 2390 MWh_th. Volume of salts: 12,464 m3. The inventory is missing a 700 kg input of Silicone-based coating. Source: 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</si>
  <si>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market for waste reinforcement steel</t>
  </si>
  <si>
    <t>waste reinforcement steel</t>
  </si>
  <si>
    <t>market for inert waste</t>
  </si>
  <si>
    <t>inert waste</t>
  </si>
  <si>
    <t>market for used nitrate salts, for solar power application</t>
  </si>
  <si>
    <t>used nitrate salts, for solar power application</t>
  </si>
  <si>
    <t>market for waste concrete, not reinforced</t>
  </si>
  <si>
    <t>waste concrete, not reinforced</t>
  </si>
  <si>
    <t>market for waste glass</t>
  </si>
  <si>
    <t>waste glass</t>
  </si>
  <si>
    <t>market for waste mineral oil</t>
  </si>
  <si>
    <t>waste mineral oil</t>
  </si>
  <si>
    <t>market for scrap steel</t>
  </si>
  <si>
    <t>scrap steel</t>
  </si>
  <si>
    <t>market for scrap copper</t>
  </si>
  <si>
    <t>scrap copper</t>
  </si>
  <si>
    <t>market for scrap aluminium</t>
  </si>
  <si>
    <t>scrap aluminium</t>
  </si>
  <si>
    <t>Europe without Switzerland</t>
  </si>
  <si>
    <t>Occupation, unspecified</t>
  </si>
  <si>
    <t>natural resource::land</t>
  </si>
  <si>
    <t>Land occupation, 5,677,740 m2 for 30 years</t>
  </si>
  <si>
    <t>square meter-year</t>
  </si>
  <si>
    <t>110 MW concentrating solar power plant in Spain, with a thermal energy storage of 9 hours to allow for almost continuous operation. Abengoa provided the quantification of the inventory of the CSP plant with a storage capacity of 17.5 equivalent hours in nominal conditions based on real data, down-scaled to 9 equivalent hour. The inventory of inputs and outputs was obtained by scaling the values of the plant with a storage capacity of 17.5 h using the technical information obtained in the dimensioning simulations as scale factors. Total area: 5,677,740 m2. Gross power: 110 MW. Lifetime: 30 years. Produced energy: 645,338,304 kWh/year. Capacity factor: 71%. Number of heliostats: 7766. Receiver power: 637.50 MW. Thermal energy storage capacity: 2390 MWh_th. Volume of salts: 12,464 m3. Source: 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</si>
  <si>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heat production, at 110 MW concentrating solar power plant, with thermal energy storage</t>
  </si>
  <si>
    <t>megajoule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</si>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</sst>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_ ;_ * \-#,##0.0_ ;_ * &quot;-&quot;?_ ;_ 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3" fillId="0" borderId="0" xfId="0" applyFont="1"/>
    <xf numFmtId="165" fontId="3" fillId="0" borderId="0" xfId="0" applyNumberFormat="1" applyFont="1"/>
    <xf numFmtId="164" fontId="3" fillId="0" borderId="0" xfId="1" applyNumberFormat="1" applyFont="1"/>
    <xf numFmtId="164" fontId="3" fillId="0" borderId="0" xfId="0" applyNumberFormat="1" applyFont="1"/>
    <xf numFmtId="166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12" workbookViewId="0">
      <selection activeCell="B35" sqref="B35"/>
    </sheetView>
  </sheetViews>
  <sheetFormatPr baseColWidth="10" defaultColWidth="8.83203125" defaultRowHeight="16" x14ac:dyDescent="0.2"/>
  <cols>
    <col min="1" max="1" width="71.6640625" style="2" bestFit="1" customWidth="1"/>
    <col min="2" max="2" width="14" style="2" bestFit="1" customWidth="1"/>
    <col min="3" max="3" width="8.83203125" style="2"/>
    <col min="4" max="4" width="12.1640625" style="2" bestFit="1" customWidth="1"/>
    <col min="5" max="6" width="8.83203125" style="2"/>
    <col min="7" max="7" width="23.83203125" style="2" customWidth="1"/>
    <col min="8" max="16384" width="8.83203125" style="2"/>
  </cols>
  <sheetData>
    <row r="1" spans="1:8" x14ac:dyDescent="0.2">
      <c r="A1" s="1" t="s">
        <v>20</v>
      </c>
      <c r="B1" s="1" t="s">
        <v>23</v>
      </c>
    </row>
    <row r="2" spans="1:8" x14ac:dyDescent="0.2">
      <c r="A2" s="1"/>
      <c r="B2" s="1"/>
    </row>
    <row r="3" spans="1:8" x14ac:dyDescent="0.2">
      <c r="A3" s="1" t="s">
        <v>0</v>
      </c>
      <c r="B3" s="1" t="s">
        <v>33</v>
      </c>
    </row>
    <row r="4" spans="1:8" x14ac:dyDescent="0.2">
      <c r="A4" s="2" t="s">
        <v>1</v>
      </c>
      <c r="B4" s="7" t="s">
        <v>19</v>
      </c>
    </row>
    <row r="5" spans="1:8" x14ac:dyDescent="0.2">
      <c r="A5" s="2" t="s">
        <v>3</v>
      </c>
      <c r="B5" s="2">
        <v>1</v>
      </c>
    </row>
    <row r="6" spans="1:8" x14ac:dyDescent="0.2">
      <c r="A6" s="2" t="s">
        <v>14</v>
      </c>
      <c r="B6" s="8" t="s">
        <v>114</v>
      </c>
    </row>
    <row r="7" spans="1:8" x14ac:dyDescent="0.2">
      <c r="A7" s="2" t="s">
        <v>4</v>
      </c>
      <c r="B7" s="2" t="s">
        <v>5</v>
      </c>
    </row>
    <row r="8" spans="1:8" x14ac:dyDescent="0.2">
      <c r="A8" s="2" t="s">
        <v>6</v>
      </c>
      <c r="B8" s="2" t="s">
        <v>7</v>
      </c>
    </row>
    <row r="9" spans="1:8" x14ac:dyDescent="0.2">
      <c r="A9" s="2" t="s">
        <v>8</v>
      </c>
      <c r="B9" s="2" t="s">
        <v>9</v>
      </c>
    </row>
    <row r="10" spans="1:8" x14ac:dyDescent="0.2">
      <c r="A10" s="2" t="s">
        <v>22</v>
      </c>
      <c r="B10" s="2" t="s">
        <v>32</v>
      </c>
    </row>
    <row r="11" spans="1:8" x14ac:dyDescent="0.2">
      <c r="A11" s="1" t="s">
        <v>10</v>
      </c>
    </row>
    <row r="12" spans="1:8" x14ac:dyDescent="0.2">
      <c r="A12" s="1" t="s">
        <v>11</v>
      </c>
      <c r="B12" s="1" t="s">
        <v>12</v>
      </c>
      <c r="C12" s="1" t="s">
        <v>1</v>
      </c>
      <c r="D12" s="1" t="s">
        <v>8</v>
      </c>
      <c r="E12" s="1" t="s">
        <v>13</v>
      </c>
      <c r="F12" s="1" t="s">
        <v>6</v>
      </c>
      <c r="G12" s="1" t="s">
        <v>14</v>
      </c>
      <c r="H12" s="1" t="s">
        <v>4</v>
      </c>
    </row>
    <row r="13" spans="1:8" x14ac:dyDescent="0.2">
      <c r="A13" s="2" t="str">
        <f>B3</f>
        <v>electricity production, at 110 MW concentrating solar power plant, with thermal energy storage</v>
      </c>
      <c r="B13" s="2">
        <v>1</v>
      </c>
      <c r="C13" s="7" t="s">
        <v>19</v>
      </c>
      <c r="D13" s="2" t="s">
        <v>9</v>
      </c>
      <c r="F13" s="2" t="s">
        <v>15</v>
      </c>
      <c r="G13" s="2" t="s">
        <v>16</v>
      </c>
      <c r="H13" s="2" t="str">
        <f>B7</f>
        <v>electricity, high voltage</v>
      </c>
    </row>
    <row r="14" spans="1:8" x14ac:dyDescent="0.2">
      <c r="A14" s="2" t="s">
        <v>24</v>
      </c>
      <c r="B14" s="3">
        <f>(4800000/645338304)</f>
        <v>7.4379592381982641E-3</v>
      </c>
      <c r="C14" s="7" t="s">
        <v>19</v>
      </c>
      <c r="D14" s="2" t="s">
        <v>9</v>
      </c>
      <c r="F14" s="2" t="s">
        <v>17</v>
      </c>
      <c r="H14" s="2" t="s">
        <v>25</v>
      </c>
    </row>
    <row r="15" spans="1:8" x14ac:dyDescent="0.2">
      <c r="A15" s="2" t="s">
        <v>26</v>
      </c>
      <c r="B15" s="2">
        <f>(50000*1000)/645338304</f>
        <v>7.7478742064565259E-2</v>
      </c>
      <c r="C15" s="2" t="s">
        <v>109</v>
      </c>
      <c r="D15" s="2" t="s">
        <v>18</v>
      </c>
      <c r="F15" s="2" t="s">
        <v>17</v>
      </c>
      <c r="H15" s="2" t="s">
        <v>27</v>
      </c>
    </row>
    <row r="16" spans="1:8" x14ac:dyDescent="0.2">
      <c r="A16" s="2" t="s">
        <v>28</v>
      </c>
      <c r="B16" s="2">
        <f>55000/645338304</f>
        <v>8.5226616271021776E-5</v>
      </c>
      <c r="C16" s="2" t="s">
        <v>30</v>
      </c>
      <c r="D16" s="2" t="s">
        <v>18</v>
      </c>
      <c r="F16" s="2" t="s">
        <v>17</v>
      </c>
      <c r="H16" s="2" t="s">
        <v>29</v>
      </c>
    </row>
    <row r="17" spans="1:8" x14ac:dyDescent="0.2">
      <c r="A17" s="2" t="s">
        <v>34</v>
      </c>
      <c r="B17" s="2">
        <f>1/(645338304*30)</f>
        <v>5.1652494709710169E-11</v>
      </c>
      <c r="C17" s="7" t="s">
        <v>19</v>
      </c>
      <c r="D17" s="2" t="s">
        <v>8</v>
      </c>
      <c r="F17" s="2" t="s">
        <v>17</v>
      </c>
      <c r="H17" s="2" t="s">
        <v>35</v>
      </c>
    </row>
    <row r="18" spans="1:8" x14ac:dyDescent="0.2">
      <c r="A18" s="2" t="s">
        <v>36</v>
      </c>
      <c r="B18" s="2">
        <f>-B17</f>
        <v>-5.1652494709710169E-11</v>
      </c>
      <c r="C18" s="7" t="s">
        <v>19</v>
      </c>
      <c r="D18" s="2" t="s">
        <v>8</v>
      </c>
      <c r="F18" s="2" t="s">
        <v>17</v>
      </c>
      <c r="H18" s="2" t="s">
        <v>35</v>
      </c>
    </row>
    <row r="20" spans="1:8" x14ac:dyDescent="0.2">
      <c r="A20" s="1" t="s">
        <v>0</v>
      </c>
      <c r="B20" s="1" t="s">
        <v>115</v>
      </c>
    </row>
    <row r="21" spans="1:8" x14ac:dyDescent="0.2">
      <c r="A21" s="2" t="s">
        <v>1</v>
      </c>
      <c r="B21" s="7" t="s">
        <v>19</v>
      </c>
    </row>
    <row r="22" spans="1:8" x14ac:dyDescent="0.2">
      <c r="A22" s="2" t="s">
        <v>3</v>
      </c>
      <c r="B22" s="2">
        <v>1</v>
      </c>
    </row>
    <row r="23" spans="1:8" x14ac:dyDescent="0.2">
      <c r="A23" s="2" t="s">
        <v>14</v>
      </c>
      <c r="B23" s="8" t="s">
        <v>114</v>
      </c>
    </row>
    <row r="24" spans="1:8" x14ac:dyDescent="0.2">
      <c r="A24" s="2" t="s">
        <v>4</v>
      </c>
      <c r="B24" s="8" t="s">
        <v>117</v>
      </c>
    </row>
    <row r="25" spans="1:8" x14ac:dyDescent="0.2">
      <c r="A25" s="2" t="s">
        <v>6</v>
      </c>
      <c r="B25" s="2" t="s">
        <v>7</v>
      </c>
    </row>
    <row r="26" spans="1:8" x14ac:dyDescent="0.2">
      <c r="A26" s="2" t="s">
        <v>8</v>
      </c>
      <c r="B26" s="8" t="s">
        <v>116</v>
      </c>
    </row>
    <row r="27" spans="1:8" x14ac:dyDescent="0.2">
      <c r="A27" s="2" t="s">
        <v>22</v>
      </c>
      <c r="B27" s="2" t="s">
        <v>32</v>
      </c>
    </row>
    <row r="28" spans="1:8" x14ac:dyDescent="0.2">
      <c r="A28" s="1" t="s">
        <v>10</v>
      </c>
    </row>
    <row r="29" spans="1:8" x14ac:dyDescent="0.2">
      <c r="A29" s="1" t="s">
        <v>11</v>
      </c>
      <c r="B29" s="1" t="s">
        <v>12</v>
      </c>
      <c r="C29" s="1" t="s">
        <v>1</v>
      </c>
      <c r="D29" s="1" t="s">
        <v>8</v>
      </c>
      <c r="E29" s="1" t="s">
        <v>13</v>
      </c>
      <c r="F29" s="1" t="s">
        <v>6</v>
      </c>
      <c r="G29" s="1" t="s">
        <v>14</v>
      </c>
      <c r="H29" s="1" t="s">
        <v>4</v>
      </c>
    </row>
    <row r="30" spans="1:8" x14ac:dyDescent="0.2">
      <c r="A30" s="2" t="str">
        <f>B20</f>
        <v>heat production, at 110 MW concentrating solar power plant, with thermal energy storage</v>
      </c>
      <c r="B30" s="2">
        <v>1</v>
      </c>
      <c r="C30" s="7" t="s">
        <v>19</v>
      </c>
      <c r="D30" s="2" t="str">
        <f>B26</f>
        <v>megajoule</v>
      </c>
      <c r="F30" s="2" t="s">
        <v>15</v>
      </c>
      <c r="G30" s="2" t="s">
        <v>16</v>
      </c>
      <c r="H30" s="2" t="str">
        <f>B24</f>
        <v>heat</v>
      </c>
    </row>
    <row r="31" spans="1:8" x14ac:dyDescent="0.2">
      <c r="A31" s="2" t="s">
        <v>24</v>
      </c>
      <c r="B31" s="3">
        <f>(4800000/645338304)/3.6</f>
        <v>2.0660997883884067E-3</v>
      </c>
      <c r="C31" s="7" t="s">
        <v>19</v>
      </c>
      <c r="D31" s="2" t="s">
        <v>9</v>
      </c>
      <c r="F31" s="2" t="s">
        <v>17</v>
      </c>
      <c r="H31" s="2" t="s">
        <v>25</v>
      </c>
    </row>
    <row r="32" spans="1:8" x14ac:dyDescent="0.2">
      <c r="A32" s="2" t="s">
        <v>26</v>
      </c>
      <c r="B32" s="2">
        <f>(50000*1000)/645338304/3.6</f>
        <v>2.1521872795712573E-2</v>
      </c>
      <c r="C32" s="2" t="s">
        <v>109</v>
      </c>
      <c r="D32" s="2" t="s">
        <v>18</v>
      </c>
      <c r="F32" s="2" t="s">
        <v>17</v>
      </c>
      <c r="H32" s="2" t="s">
        <v>27</v>
      </c>
    </row>
    <row r="33" spans="1:8" x14ac:dyDescent="0.2">
      <c r="A33" s="2" t="s">
        <v>28</v>
      </c>
      <c r="B33" s="2">
        <f>55000/645338304/3.6</f>
        <v>2.3674060075283826E-5</v>
      </c>
      <c r="C33" s="2" t="s">
        <v>30</v>
      </c>
      <c r="D33" s="2" t="s">
        <v>18</v>
      </c>
      <c r="F33" s="2" t="s">
        <v>17</v>
      </c>
      <c r="H33" s="2" t="s">
        <v>29</v>
      </c>
    </row>
    <row r="34" spans="1:8" x14ac:dyDescent="0.2">
      <c r="A34" s="2" t="s">
        <v>34</v>
      </c>
      <c r="B34" s="2">
        <f>1/(645338304*30*3.6)</f>
        <v>1.4347915197141714E-11</v>
      </c>
      <c r="C34" s="7" t="s">
        <v>19</v>
      </c>
      <c r="D34" s="2" t="s">
        <v>8</v>
      </c>
      <c r="F34" s="2" t="s">
        <v>17</v>
      </c>
      <c r="H34" s="2" t="s">
        <v>35</v>
      </c>
    </row>
    <row r="35" spans="1:8" x14ac:dyDescent="0.2">
      <c r="A35" s="2" t="s">
        <v>36</v>
      </c>
      <c r="B35" s="2">
        <f>-B34</f>
        <v>-1.4347915197141714E-11</v>
      </c>
      <c r="C35" s="7" t="s">
        <v>19</v>
      </c>
      <c r="D35" s="2" t="s">
        <v>8</v>
      </c>
      <c r="F35" s="2" t="s">
        <v>17</v>
      </c>
      <c r="H35" s="2" t="s">
        <v>35</v>
      </c>
    </row>
    <row r="37" spans="1:8" x14ac:dyDescent="0.2">
      <c r="A37" s="1" t="s">
        <v>0</v>
      </c>
      <c r="B37" s="1" t="s">
        <v>34</v>
      </c>
    </row>
    <row r="38" spans="1:8" x14ac:dyDescent="0.2">
      <c r="A38" s="2" t="s">
        <v>1</v>
      </c>
      <c r="B38" s="7" t="s">
        <v>19</v>
      </c>
    </row>
    <row r="39" spans="1:8" x14ac:dyDescent="0.2">
      <c r="A39" s="2" t="s">
        <v>3</v>
      </c>
      <c r="B39" s="2">
        <v>1</v>
      </c>
    </row>
    <row r="40" spans="1:8" x14ac:dyDescent="0.2">
      <c r="A40" s="2" t="s">
        <v>14</v>
      </c>
      <c r="B40" s="2" t="s">
        <v>90</v>
      </c>
    </row>
    <row r="41" spans="1:8" x14ac:dyDescent="0.2">
      <c r="A41" s="2" t="s">
        <v>4</v>
      </c>
      <c r="B41" s="2" t="s">
        <v>31</v>
      </c>
    </row>
    <row r="42" spans="1:8" x14ac:dyDescent="0.2">
      <c r="A42" s="2" t="s">
        <v>6</v>
      </c>
      <c r="B42" s="2" t="s">
        <v>7</v>
      </c>
    </row>
    <row r="43" spans="1:8" x14ac:dyDescent="0.2">
      <c r="A43" s="2" t="s">
        <v>8</v>
      </c>
      <c r="B43" s="2" t="s">
        <v>8</v>
      </c>
    </row>
    <row r="44" spans="1:8" x14ac:dyDescent="0.2">
      <c r="A44" s="2" t="s">
        <v>22</v>
      </c>
      <c r="B44" s="2" t="s">
        <v>32</v>
      </c>
    </row>
    <row r="45" spans="1:8" x14ac:dyDescent="0.2">
      <c r="A45" s="1" t="s">
        <v>10</v>
      </c>
    </row>
    <row r="46" spans="1:8" x14ac:dyDescent="0.2">
      <c r="A46" s="1" t="s">
        <v>11</v>
      </c>
      <c r="B46" s="1" t="s">
        <v>12</v>
      </c>
      <c r="C46" s="1" t="s">
        <v>1</v>
      </c>
      <c r="D46" s="1" t="s">
        <v>8</v>
      </c>
      <c r="E46" s="1" t="s">
        <v>13</v>
      </c>
      <c r="F46" s="1" t="s">
        <v>6</v>
      </c>
      <c r="G46" s="1" t="s">
        <v>14</v>
      </c>
      <c r="H46" s="1" t="s">
        <v>4</v>
      </c>
    </row>
    <row r="47" spans="1:8" x14ac:dyDescent="0.2">
      <c r="A47" s="2" t="str">
        <f>B37</f>
        <v>concentrating solar power plant construction, 110 MW</v>
      </c>
      <c r="B47" s="2">
        <v>1</v>
      </c>
      <c r="C47" s="7" t="s">
        <v>19</v>
      </c>
      <c r="D47" s="2" t="str">
        <f>B43</f>
        <v>unit</v>
      </c>
      <c r="F47" s="2" t="s">
        <v>15</v>
      </c>
      <c r="G47" s="2" t="s">
        <v>16</v>
      </c>
      <c r="H47" s="2" t="str">
        <f>B41</f>
        <v>concentrating power plant, 110 MW</v>
      </c>
    </row>
    <row r="48" spans="1:8" x14ac:dyDescent="0.2">
      <c r="A48" s="2" t="s">
        <v>38</v>
      </c>
      <c r="B48" s="4">
        <v>7800000</v>
      </c>
      <c r="C48" s="2" t="s">
        <v>2</v>
      </c>
      <c r="D48" s="2" t="s">
        <v>18</v>
      </c>
      <c r="F48" s="2" t="s">
        <v>17</v>
      </c>
      <c r="G48" s="2" t="s">
        <v>37</v>
      </c>
      <c r="H48" s="2" t="s">
        <v>39</v>
      </c>
    </row>
    <row r="49" spans="1:8" x14ac:dyDescent="0.2">
      <c r="A49" s="2" t="s">
        <v>40</v>
      </c>
      <c r="B49" s="4">
        <v>26000000</v>
      </c>
      <c r="C49" s="2" t="s">
        <v>30</v>
      </c>
      <c r="D49" s="2" t="s">
        <v>18</v>
      </c>
      <c r="F49" s="2" t="s">
        <v>17</v>
      </c>
      <c r="G49" s="2" t="s">
        <v>37</v>
      </c>
      <c r="H49" s="2" t="s">
        <v>41</v>
      </c>
    </row>
    <row r="50" spans="1:8" x14ac:dyDescent="0.2">
      <c r="A50" s="2" t="s">
        <v>42</v>
      </c>
      <c r="B50" s="4">
        <v>200000</v>
      </c>
      <c r="C50" s="2" t="s">
        <v>30</v>
      </c>
      <c r="D50" s="2" t="s">
        <v>43</v>
      </c>
      <c r="F50" s="2" t="s">
        <v>17</v>
      </c>
      <c r="G50" s="2" t="s">
        <v>37</v>
      </c>
      <c r="H50" s="2" t="s">
        <v>44</v>
      </c>
    </row>
    <row r="51" spans="1:8" x14ac:dyDescent="0.2">
      <c r="A51" s="2" t="s">
        <v>45</v>
      </c>
      <c r="B51" s="4">
        <f>2200*1000</f>
        <v>2200000</v>
      </c>
      <c r="C51" s="2" t="s">
        <v>30</v>
      </c>
      <c r="D51" s="2" t="s">
        <v>18</v>
      </c>
      <c r="F51" s="2" t="s">
        <v>17</v>
      </c>
      <c r="G51" s="2" t="s">
        <v>37</v>
      </c>
      <c r="H51" s="2" t="s">
        <v>46</v>
      </c>
    </row>
    <row r="52" spans="1:8" x14ac:dyDescent="0.2">
      <c r="A52" s="2" t="s">
        <v>47</v>
      </c>
      <c r="B52" s="4">
        <f>420*1000</f>
        <v>420000</v>
      </c>
      <c r="C52" s="2" t="s">
        <v>2</v>
      </c>
      <c r="D52" s="2" t="s">
        <v>18</v>
      </c>
      <c r="F52" s="2" t="s">
        <v>17</v>
      </c>
      <c r="G52" s="2" t="s">
        <v>37</v>
      </c>
      <c r="H52" s="2" t="s">
        <v>48</v>
      </c>
    </row>
    <row r="53" spans="1:8" x14ac:dyDescent="0.2">
      <c r="A53" s="2" t="s">
        <v>49</v>
      </c>
      <c r="B53" s="2">
        <f>70000</f>
        <v>70000</v>
      </c>
      <c r="C53" s="2" t="s">
        <v>19</v>
      </c>
      <c r="D53" s="2" t="s">
        <v>51</v>
      </c>
      <c r="F53" s="2" t="s">
        <v>17</v>
      </c>
      <c r="G53" s="2" t="s">
        <v>37</v>
      </c>
      <c r="H53" s="2" t="s">
        <v>50</v>
      </c>
    </row>
    <row r="54" spans="1:8" x14ac:dyDescent="0.2">
      <c r="A54" s="2" t="s">
        <v>52</v>
      </c>
      <c r="B54" s="2">
        <f>77000</f>
        <v>77000</v>
      </c>
      <c r="C54" s="2" t="s">
        <v>2</v>
      </c>
      <c r="D54" s="2" t="s">
        <v>18</v>
      </c>
      <c r="F54" s="2" t="s">
        <v>17</v>
      </c>
      <c r="G54" s="2" t="s">
        <v>37</v>
      </c>
      <c r="H54" s="2" t="s">
        <v>53</v>
      </c>
    </row>
    <row r="55" spans="1:8" x14ac:dyDescent="0.2">
      <c r="A55" s="2" t="s">
        <v>54</v>
      </c>
      <c r="B55" s="2">
        <f>110000</f>
        <v>110000</v>
      </c>
      <c r="C55" s="2" t="s">
        <v>30</v>
      </c>
      <c r="D55" s="2" t="s">
        <v>18</v>
      </c>
      <c r="F55" s="2" t="s">
        <v>17</v>
      </c>
      <c r="G55" s="2" t="s">
        <v>37</v>
      </c>
      <c r="H55" s="2" t="s">
        <v>55</v>
      </c>
    </row>
    <row r="56" spans="1:8" x14ac:dyDescent="0.2">
      <c r="A56" s="2" t="s">
        <v>57</v>
      </c>
      <c r="B56" s="2">
        <v>1700000</v>
      </c>
      <c r="C56" s="2" t="s">
        <v>30</v>
      </c>
      <c r="D56" s="2" t="s">
        <v>18</v>
      </c>
      <c r="F56" s="2" t="s">
        <v>17</v>
      </c>
      <c r="G56" s="2" t="s">
        <v>56</v>
      </c>
      <c r="H56" s="2" t="s">
        <v>58</v>
      </c>
    </row>
    <row r="57" spans="1:8" x14ac:dyDescent="0.2">
      <c r="A57" s="2" t="s">
        <v>65</v>
      </c>
      <c r="B57" s="2">
        <f>240000</f>
        <v>240000</v>
      </c>
      <c r="C57" s="2" t="s">
        <v>30</v>
      </c>
      <c r="D57" s="2" t="s">
        <v>18</v>
      </c>
      <c r="F57" s="2" t="s">
        <v>17</v>
      </c>
      <c r="G57" s="2" t="s">
        <v>56</v>
      </c>
      <c r="H57" s="2" t="s">
        <v>66</v>
      </c>
    </row>
    <row r="58" spans="1:8" x14ac:dyDescent="0.2">
      <c r="A58" s="2" t="s">
        <v>59</v>
      </c>
      <c r="B58" s="2">
        <f>24000</f>
        <v>24000</v>
      </c>
      <c r="C58" s="2" t="s">
        <v>30</v>
      </c>
      <c r="D58" s="2" t="s">
        <v>18</v>
      </c>
      <c r="F58" s="2" t="s">
        <v>17</v>
      </c>
      <c r="G58" s="2" t="s">
        <v>56</v>
      </c>
      <c r="H58" s="2" t="s">
        <v>60</v>
      </c>
    </row>
    <row r="59" spans="1:8" x14ac:dyDescent="0.2">
      <c r="A59" s="2" t="s">
        <v>87</v>
      </c>
      <c r="B59" s="2">
        <f>240000</f>
        <v>240000</v>
      </c>
      <c r="C59" s="2" t="s">
        <v>30</v>
      </c>
      <c r="D59" s="2" t="s">
        <v>18</v>
      </c>
      <c r="F59" s="2" t="s">
        <v>17</v>
      </c>
      <c r="G59" s="2" t="s">
        <v>88</v>
      </c>
      <c r="H59" s="2" t="s">
        <v>89</v>
      </c>
    </row>
    <row r="60" spans="1:8" x14ac:dyDescent="0.2">
      <c r="A60" s="2" t="s">
        <v>49</v>
      </c>
      <c r="B60" s="2">
        <f>17000</f>
        <v>17000</v>
      </c>
      <c r="C60" s="2" t="s">
        <v>19</v>
      </c>
      <c r="D60" s="2" t="s">
        <v>51</v>
      </c>
      <c r="F60" s="2" t="s">
        <v>17</v>
      </c>
      <c r="G60" s="2" t="s">
        <v>61</v>
      </c>
      <c r="H60" s="2" t="s">
        <v>50</v>
      </c>
    </row>
    <row r="61" spans="1:8" x14ac:dyDescent="0.2">
      <c r="A61" s="2" t="s">
        <v>57</v>
      </c>
      <c r="B61" s="2">
        <f>3200*1000</f>
        <v>3200000</v>
      </c>
      <c r="C61" s="2" t="s">
        <v>30</v>
      </c>
      <c r="D61" s="2" t="s">
        <v>18</v>
      </c>
      <c r="F61" s="2" t="s">
        <v>17</v>
      </c>
      <c r="G61" s="2" t="s">
        <v>61</v>
      </c>
      <c r="H61" s="2" t="s">
        <v>58</v>
      </c>
    </row>
    <row r="62" spans="1:8" x14ac:dyDescent="0.2">
      <c r="A62" s="2" t="s">
        <v>62</v>
      </c>
      <c r="B62" s="2">
        <f>12000</f>
        <v>12000</v>
      </c>
      <c r="C62" s="2" t="s">
        <v>30</v>
      </c>
      <c r="D62" s="2" t="s">
        <v>51</v>
      </c>
      <c r="F62" s="2" t="s">
        <v>17</v>
      </c>
      <c r="G62" s="2" t="s">
        <v>61</v>
      </c>
      <c r="H62" s="2" t="s">
        <v>63</v>
      </c>
    </row>
    <row r="63" spans="1:8" x14ac:dyDescent="0.2">
      <c r="A63" s="2" t="s">
        <v>57</v>
      </c>
      <c r="B63" s="2">
        <f>82000</f>
        <v>82000</v>
      </c>
      <c r="C63" s="2" t="s">
        <v>30</v>
      </c>
      <c r="D63" s="2" t="s">
        <v>18</v>
      </c>
      <c r="F63" s="2" t="s">
        <v>17</v>
      </c>
      <c r="G63" s="2" t="s">
        <v>64</v>
      </c>
      <c r="H63" s="2" t="s">
        <v>58</v>
      </c>
    </row>
    <row r="64" spans="1:8" x14ac:dyDescent="0.2">
      <c r="A64" s="2" t="s">
        <v>40</v>
      </c>
      <c r="B64" s="2">
        <f>100000</f>
        <v>100000</v>
      </c>
      <c r="C64" s="2" t="s">
        <v>30</v>
      </c>
      <c r="D64" s="2" t="s">
        <v>18</v>
      </c>
      <c r="F64" s="2" t="s">
        <v>17</v>
      </c>
      <c r="G64" s="2" t="s">
        <v>64</v>
      </c>
      <c r="H64" s="2" t="s">
        <v>41</v>
      </c>
    </row>
    <row r="65" spans="1:8" x14ac:dyDescent="0.2">
      <c r="A65" s="2" t="s">
        <v>65</v>
      </c>
      <c r="B65" s="2">
        <f>350000</f>
        <v>350000</v>
      </c>
      <c r="C65" s="2" t="s">
        <v>30</v>
      </c>
      <c r="D65" s="2" t="s">
        <v>18</v>
      </c>
      <c r="F65" s="2" t="s">
        <v>17</v>
      </c>
      <c r="G65" s="2" t="s">
        <v>64</v>
      </c>
      <c r="H65" s="2" t="s">
        <v>66</v>
      </c>
    </row>
    <row r="66" spans="1:8" x14ac:dyDescent="0.2">
      <c r="A66" s="2" t="s">
        <v>59</v>
      </c>
      <c r="B66" s="2">
        <f>0.084*1000</f>
        <v>84</v>
      </c>
      <c r="C66" s="2" t="s">
        <v>30</v>
      </c>
      <c r="D66" s="2" t="s">
        <v>18</v>
      </c>
      <c r="F66" s="2" t="s">
        <v>17</v>
      </c>
      <c r="G66" s="2" t="s">
        <v>64</v>
      </c>
      <c r="H66" s="2" t="s">
        <v>60</v>
      </c>
    </row>
    <row r="67" spans="1:8" x14ac:dyDescent="0.2">
      <c r="A67" s="2" t="s">
        <v>67</v>
      </c>
      <c r="B67" s="2">
        <f>2300</f>
        <v>2300</v>
      </c>
      <c r="C67" s="2" t="s">
        <v>30</v>
      </c>
      <c r="D67" s="2" t="s">
        <v>18</v>
      </c>
      <c r="F67" s="2" t="s">
        <v>17</v>
      </c>
      <c r="G67" s="2" t="s">
        <v>64</v>
      </c>
      <c r="H67" s="2" t="s">
        <v>68</v>
      </c>
    </row>
    <row r="68" spans="1:8" x14ac:dyDescent="0.2">
      <c r="A68" s="2" t="s">
        <v>65</v>
      </c>
      <c r="B68" s="2">
        <f>360*1000</f>
        <v>360000</v>
      </c>
      <c r="C68" s="2" t="s">
        <v>30</v>
      </c>
      <c r="D68" s="2" t="s">
        <v>18</v>
      </c>
      <c r="F68" s="2" t="s">
        <v>17</v>
      </c>
      <c r="G68" s="2" t="s">
        <v>69</v>
      </c>
      <c r="H68" s="2" t="s">
        <v>66</v>
      </c>
    </row>
    <row r="69" spans="1:8" x14ac:dyDescent="0.2">
      <c r="A69" s="2" t="s">
        <v>57</v>
      </c>
      <c r="B69" s="2">
        <f>280*1000</f>
        <v>280000</v>
      </c>
      <c r="C69" s="2" t="s">
        <v>30</v>
      </c>
      <c r="D69" s="2" t="s">
        <v>18</v>
      </c>
      <c r="F69" s="2" t="s">
        <v>17</v>
      </c>
      <c r="G69" s="2" t="s">
        <v>69</v>
      </c>
      <c r="H69" s="2" t="s">
        <v>58</v>
      </c>
    </row>
    <row r="70" spans="1:8" x14ac:dyDescent="0.2">
      <c r="A70" s="2" t="s">
        <v>40</v>
      </c>
      <c r="B70" s="2">
        <f>530*1000</f>
        <v>530000</v>
      </c>
      <c r="C70" s="2" t="s">
        <v>30</v>
      </c>
      <c r="D70" s="2" t="s">
        <v>18</v>
      </c>
      <c r="F70" s="2" t="s">
        <v>17</v>
      </c>
      <c r="G70" s="2" t="s">
        <v>69</v>
      </c>
      <c r="H70" s="2" t="s">
        <v>41</v>
      </c>
    </row>
    <row r="71" spans="1:8" x14ac:dyDescent="0.2">
      <c r="A71" s="2" t="s">
        <v>45</v>
      </c>
      <c r="B71" s="2">
        <f>75000</f>
        <v>75000</v>
      </c>
      <c r="C71" s="2" t="s">
        <v>30</v>
      </c>
      <c r="D71" s="2" t="s">
        <v>18</v>
      </c>
      <c r="F71" s="2" t="s">
        <v>17</v>
      </c>
      <c r="G71" s="2" t="s">
        <v>69</v>
      </c>
      <c r="H71" s="2" t="s">
        <v>46</v>
      </c>
    </row>
    <row r="72" spans="1:8" x14ac:dyDescent="0.2">
      <c r="A72" s="2" t="s">
        <v>70</v>
      </c>
      <c r="B72" s="2">
        <f>0.06*1000</f>
        <v>60</v>
      </c>
      <c r="C72" s="2" t="s">
        <v>30</v>
      </c>
      <c r="D72" s="2" t="s">
        <v>18</v>
      </c>
      <c r="F72" s="2" t="s">
        <v>17</v>
      </c>
      <c r="G72" s="2" t="s">
        <v>69</v>
      </c>
      <c r="H72" s="2" t="s">
        <v>71</v>
      </c>
    </row>
    <row r="73" spans="1:8" x14ac:dyDescent="0.2">
      <c r="A73" s="2" t="s">
        <v>72</v>
      </c>
      <c r="B73" s="2">
        <f>18000</f>
        <v>18000</v>
      </c>
      <c r="C73" s="2" t="s">
        <v>30</v>
      </c>
      <c r="D73" s="2" t="s">
        <v>18</v>
      </c>
      <c r="F73" s="2" t="s">
        <v>17</v>
      </c>
      <c r="G73" s="2" t="s">
        <v>69</v>
      </c>
      <c r="H73" s="2" t="s">
        <v>73</v>
      </c>
    </row>
    <row r="74" spans="1:8" x14ac:dyDescent="0.2">
      <c r="A74" s="2" t="s">
        <v>74</v>
      </c>
      <c r="B74" s="2">
        <f>62000</f>
        <v>62000</v>
      </c>
      <c r="C74" s="2" t="s">
        <v>30</v>
      </c>
      <c r="D74" s="2" t="s">
        <v>18</v>
      </c>
      <c r="F74" s="2" t="s">
        <v>17</v>
      </c>
      <c r="G74" s="2" t="s">
        <v>69</v>
      </c>
      <c r="H74" s="2" t="s">
        <v>75</v>
      </c>
    </row>
    <row r="75" spans="1:8" x14ac:dyDescent="0.2">
      <c r="A75" s="2" t="s">
        <v>59</v>
      </c>
      <c r="B75" s="2">
        <f>2100</f>
        <v>2100</v>
      </c>
      <c r="C75" s="2" t="s">
        <v>30</v>
      </c>
      <c r="D75" s="2" t="s">
        <v>18</v>
      </c>
      <c r="F75" s="2" t="s">
        <v>17</v>
      </c>
      <c r="G75" s="2" t="s">
        <v>69</v>
      </c>
      <c r="H75" s="2" t="s">
        <v>60</v>
      </c>
    </row>
    <row r="76" spans="1:8" x14ac:dyDescent="0.2">
      <c r="A76" s="2" t="s">
        <v>42</v>
      </c>
      <c r="B76" s="2">
        <f>6100</f>
        <v>6100</v>
      </c>
      <c r="C76" s="2" t="s">
        <v>30</v>
      </c>
      <c r="D76" s="2" t="s">
        <v>43</v>
      </c>
      <c r="F76" s="2" t="s">
        <v>17</v>
      </c>
      <c r="G76" s="2" t="s">
        <v>69</v>
      </c>
      <c r="H76" s="2" t="s">
        <v>44</v>
      </c>
    </row>
    <row r="77" spans="1:8" x14ac:dyDescent="0.2">
      <c r="A77" s="2" t="s">
        <v>77</v>
      </c>
      <c r="B77" s="2">
        <f>23000*1000</f>
        <v>23000000</v>
      </c>
      <c r="C77" s="2" t="s">
        <v>30</v>
      </c>
      <c r="D77" s="2" t="s">
        <v>18</v>
      </c>
      <c r="F77" s="2" t="s">
        <v>17</v>
      </c>
      <c r="G77" s="2" t="s">
        <v>76</v>
      </c>
      <c r="H77" s="2" t="s">
        <v>78</v>
      </c>
    </row>
    <row r="78" spans="1:8" x14ac:dyDescent="0.2">
      <c r="A78" s="2" t="s">
        <v>65</v>
      </c>
      <c r="B78" s="2">
        <f>910000</f>
        <v>910000</v>
      </c>
      <c r="C78" s="2" t="s">
        <v>30</v>
      </c>
      <c r="D78" s="2" t="s">
        <v>18</v>
      </c>
      <c r="F78" s="2" t="s">
        <v>17</v>
      </c>
      <c r="G78" s="2" t="s">
        <v>76</v>
      </c>
      <c r="H78" s="2" t="s">
        <v>66</v>
      </c>
    </row>
    <row r="79" spans="1:8" x14ac:dyDescent="0.2">
      <c r="A79" s="2" t="s">
        <v>57</v>
      </c>
      <c r="B79" s="2">
        <f>1100000</f>
        <v>1100000</v>
      </c>
      <c r="C79" s="2" t="s">
        <v>30</v>
      </c>
      <c r="D79" s="2" t="s">
        <v>18</v>
      </c>
      <c r="F79" s="2" t="s">
        <v>17</v>
      </c>
      <c r="G79" s="2" t="s">
        <v>76</v>
      </c>
      <c r="H79" s="2" t="s">
        <v>58</v>
      </c>
    </row>
    <row r="80" spans="1:8" x14ac:dyDescent="0.2">
      <c r="A80" s="2" t="s">
        <v>59</v>
      </c>
      <c r="B80" s="2">
        <f>420000</f>
        <v>420000</v>
      </c>
      <c r="C80" s="2" t="s">
        <v>30</v>
      </c>
      <c r="D80" s="2" t="s">
        <v>18</v>
      </c>
      <c r="F80" s="2" t="s">
        <v>17</v>
      </c>
      <c r="G80" s="2" t="s">
        <v>76</v>
      </c>
      <c r="H80" s="2" t="s">
        <v>60</v>
      </c>
    </row>
    <row r="81" spans="1:8" x14ac:dyDescent="0.2">
      <c r="A81" s="2" t="s">
        <v>49</v>
      </c>
      <c r="B81" s="2">
        <v>7100</v>
      </c>
      <c r="C81" s="2" t="s">
        <v>19</v>
      </c>
      <c r="D81" s="2" t="s">
        <v>51</v>
      </c>
      <c r="F81" s="2" t="s">
        <v>17</v>
      </c>
      <c r="G81" s="2" t="s">
        <v>79</v>
      </c>
      <c r="H81" s="2" t="s">
        <v>50</v>
      </c>
    </row>
    <row r="82" spans="1:8" x14ac:dyDescent="0.2">
      <c r="A82" s="2" t="s">
        <v>57</v>
      </c>
      <c r="B82" s="2">
        <f>590*1000</f>
        <v>590000</v>
      </c>
      <c r="C82" s="2" t="s">
        <v>30</v>
      </c>
      <c r="D82" s="2" t="s">
        <v>18</v>
      </c>
      <c r="F82" s="2" t="s">
        <v>17</v>
      </c>
      <c r="G82" s="2" t="s">
        <v>79</v>
      </c>
      <c r="H82" s="2" t="s">
        <v>58</v>
      </c>
    </row>
    <row r="83" spans="1:8" x14ac:dyDescent="0.2">
      <c r="A83" s="2" t="s">
        <v>62</v>
      </c>
      <c r="B83" s="2">
        <v>5400</v>
      </c>
      <c r="C83" s="2" t="s">
        <v>30</v>
      </c>
      <c r="D83" s="2" t="s">
        <v>51</v>
      </c>
      <c r="F83" s="2" t="s">
        <v>17</v>
      </c>
      <c r="G83" s="2" t="s">
        <v>79</v>
      </c>
      <c r="H83" s="2" t="s">
        <v>63</v>
      </c>
    </row>
    <row r="84" spans="1:8" x14ac:dyDescent="0.2">
      <c r="A84" s="2" t="s">
        <v>80</v>
      </c>
      <c r="B84" s="2">
        <v>3500</v>
      </c>
      <c r="C84" s="2" t="s">
        <v>30</v>
      </c>
      <c r="D84" s="2" t="s">
        <v>43</v>
      </c>
      <c r="F84" s="2" t="s">
        <v>17</v>
      </c>
      <c r="G84" s="2" t="s">
        <v>79</v>
      </c>
      <c r="H84" s="2" t="s">
        <v>81</v>
      </c>
    </row>
    <row r="85" spans="1:8" x14ac:dyDescent="0.2">
      <c r="A85" s="2" t="s">
        <v>83</v>
      </c>
      <c r="B85" s="2">
        <v>1500000</v>
      </c>
      <c r="C85" s="2" t="s">
        <v>30</v>
      </c>
      <c r="D85" s="2" t="s">
        <v>85</v>
      </c>
      <c r="F85" s="2" t="s">
        <v>17</v>
      </c>
      <c r="G85" s="2" t="s">
        <v>82</v>
      </c>
      <c r="H85" s="2" t="s">
        <v>84</v>
      </c>
    </row>
    <row r="86" spans="1:8" x14ac:dyDescent="0.2">
      <c r="A86" s="2" t="s">
        <v>57</v>
      </c>
      <c r="B86" s="2">
        <f>290000</f>
        <v>290000</v>
      </c>
      <c r="C86" s="2" t="s">
        <v>30</v>
      </c>
      <c r="D86" s="2" t="s">
        <v>18</v>
      </c>
      <c r="F86" s="2" t="s">
        <v>17</v>
      </c>
      <c r="G86" s="2" t="s">
        <v>86</v>
      </c>
      <c r="H86" s="2" t="s">
        <v>58</v>
      </c>
    </row>
    <row r="87" spans="1:8" x14ac:dyDescent="0.2">
      <c r="A87" s="2" t="s">
        <v>110</v>
      </c>
      <c r="B87" s="2">
        <f>5677740*30</f>
        <v>170332200</v>
      </c>
      <c r="D87" s="2" t="s">
        <v>113</v>
      </c>
      <c r="E87" s="2" t="s">
        <v>111</v>
      </c>
      <c r="F87" s="2" t="s">
        <v>21</v>
      </c>
      <c r="G87" s="2" t="s">
        <v>112</v>
      </c>
    </row>
    <row r="89" spans="1:8" x14ac:dyDescent="0.2">
      <c r="A89" s="1" t="s">
        <v>0</v>
      </c>
      <c r="B89" s="1" t="s">
        <v>36</v>
      </c>
    </row>
    <row r="90" spans="1:8" x14ac:dyDescent="0.2">
      <c r="A90" s="2" t="s">
        <v>1</v>
      </c>
      <c r="B90" s="7" t="s">
        <v>19</v>
      </c>
    </row>
    <row r="91" spans="1:8" x14ac:dyDescent="0.2">
      <c r="A91" s="2" t="s">
        <v>3</v>
      </c>
      <c r="B91" s="2">
        <v>1</v>
      </c>
    </row>
    <row r="92" spans="1:8" x14ac:dyDescent="0.2">
      <c r="A92" s="2" t="s">
        <v>14</v>
      </c>
      <c r="B92" s="2" t="s">
        <v>90</v>
      </c>
    </row>
    <row r="93" spans="1:8" x14ac:dyDescent="0.2">
      <c r="A93" s="2" t="s">
        <v>4</v>
      </c>
      <c r="B93" s="2" t="s">
        <v>31</v>
      </c>
    </row>
    <row r="94" spans="1:8" x14ac:dyDescent="0.2">
      <c r="A94" s="2" t="s">
        <v>6</v>
      </c>
      <c r="B94" s="2" t="s">
        <v>7</v>
      </c>
    </row>
    <row r="95" spans="1:8" x14ac:dyDescent="0.2">
      <c r="A95" s="2" t="s">
        <v>8</v>
      </c>
      <c r="B95" s="2" t="s">
        <v>8</v>
      </c>
    </row>
    <row r="96" spans="1:8" x14ac:dyDescent="0.2">
      <c r="A96" s="2" t="s">
        <v>22</v>
      </c>
      <c r="B96" s="2" t="s">
        <v>32</v>
      </c>
    </row>
    <row r="97" spans="1:8" x14ac:dyDescent="0.2">
      <c r="A97" s="1" t="s">
        <v>10</v>
      </c>
    </row>
    <row r="98" spans="1:8" x14ac:dyDescent="0.2">
      <c r="A98" s="1" t="s">
        <v>11</v>
      </c>
      <c r="B98" s="1" t="s">
        <v>12</v>
      </c>
      <c r="C98" s="1" t="s">
        <v>1</v>
      </c>
      <c r="D98" s="1" t="s">
        <v>8</v>
      </c>
      <c r="E98" s="1" t="s">
        <v>13</v>
      </c>
      <c r="F98" s="1" t="s">
        <v>6</v>
      </c>
      <c r="G98" s="1" t="s">
        <v>14</v>
      </c>
      <c r="H98" s="1" t="s">
        <v>4</v>
      </c>
    </row>
    <row r="99" spans="1:8" x14ac:dyDescent="0.2">
      <c r="A99" s="2" t="str">
        <f>B89</f>
        <v>treatment of concentrating solar power plant, 110 MW</v>
      </c>
      <c r="B99" s="2">
        <v>-1</v>
      </c>
      <c r="C99" s="7" t="s">
        <v>19</v>
      </c>
      <c r="D99" s="2" t="str">
        <f>B95</f>
        <v>unit</v>
      </c>
      <c r="F99" s="2" t="s">
        <v>15</v>
      </c>
      <c r="G99" s="2" t="s">
        <v>16</v>
      </c>
      <c r="H99" s="2" t="str">
        <f>B93</f>
        <v>concentrating power plant, 110 MW</v>
      </c>
    </row>
    <row r="100" spans="1:8" x14ac:dyDescent="0.2">
      <c r="A100" s="2" t="s">
        <v>91</v>
      </c>
      <c r="B100" s="2">
        <f>SUM(B56,B61,B69,B79,B82,B86)*-1</f>
        <v>-7160000</v>
      </c>
      <c r="C100" s="2" t="s">
        <v>19</v>
      </c>
      <c r="D100" s="2" t="s">
        <v>18</v>
      </c>
      <c r="F100" s="2" t="s">
        <v>17</v>
      </c>
      <c r="H100" s="2" t="s">
        <v>92</v>
      </c>
    </row>
    <row r="101" spans="1:8" x14ac:dyDescent="0.2">
      <c r="A101" s="2" t="s">
        <v>93</v>
      </c>
      <c r="B101" s="2">
        <f>SUM(B58,B59,B66,B67,B75,B80)*-1</f>
        <v>-688484</v>
      </c>
      <c r="C101" s="2" t="s">
        <v>19</v>
      </c>
      <c r="D101" s="2" t="s">
        <v>18</v>
      </c>
      <c r="F101" s="2" t="s">
        <v>17</v>
      </c>
      <c r="H101" s="2" t="s">
        <v>94</v>
      </c>
    </row>
    <row r="102" spans="1:8" x14ac:dyDescent="0.2">
      <c r="A102" s="2" t="s">
        <v>95</v>
      </c>
      <c r="B102" s="2">
        <f>B77*-1</f>
        <v>-23000000</v>
      </c>
      <c r="C102" s="2" t="s">
        <v>30</v>
      </c>
      <c r="D102" s="2" t="s">
        <v>18</v>
      </c>
      <c r="F102" s="2" t="s">
        <v>17</v>
      </c>
      <c r="H102" s="2" t="s">
        <v>96</v>
      </c>
    </row>
    <row r="103" spans="1:8" x14ac:dyDescent="0.2">
      <c r="A103" s="2" t="s">
        <v>97</v>
      </c>
      <c r="B103" s="2">
        <f>SUM(B53,B60,B81)*2200*-1</f>
        <v>-207020000</v>
      </c>
      <c r="C103" s="2" t="s">
        <v>19</v>
      </c>
      <c r="D103" s="2" t="s">
        <v>18</v>
      </c>
      <c r="F103" s="2" t="s">
        <v>17</v>
      </c>
      <c r="H103" s="2" t="s">
        <v>98</v>
      </c>
    </row>
    <row r="104" spans="1:8" x14ac:dyDescent="0.2">
      <c r="A104" s="2" t="s">
        <v>99</v>
      </c>
      <c r="B104" s="5">
        <f>B48*-1</f>
        <v>-7800000</v>
      </c>
      <c r="C104" s="7" t="s">
        <v>19</v>
      </c>
      <c r="D104" s="2" t="s">
        <v>18</v>
      </c>
      <c r="F104" s="2" t="s">
        <v>17</v>
      </c>
      <c r="H104" s="2" t="s">
        <v>100</v>
      </c>
    </row>
    <row r="105" spans="1:8" x14ac:dyDescent="0.2">
      <c r="A105" s="2" t="s">
        <v>101</v>
      </c>
      <c r="B105" s="5">
        <f>B52*-1</f>
        <v>-420000</v>
      </c>
      <c r="C105" s="2" t="s">
        <v>19</v>
      </c>
      <c r="D105" s="2" t="s">
        <v>18</v>
      </c>
      <c r="F105" s="2" t="s">
        <v>17</v>
      </c>
      <c r="H105" s="2" t="s">
        <v>102</v>
      </c>
    </row>
    <row r="106" spans="1:8" x14ac:dyDescent="0.2">
      <c r="A106" s="2" t="s">
        <v>103</v>
      </c>
      <c r="B106" s="6">
        <f>SUM(B51,B49,B57,B64,B65,B68,B70,B71,B72,B78,)*-1</f>
        <v>-30765060</v>
      </c>
      <c r="C106" s="2" t="s">
        <v>19</v>
      </c>
      <c r="D106" s="2" t="s">
        <v>18</v>
      </c>
      <c r="F106" s="2" t="s">
        <v>17</v>
      </c>
      <c r="H106" s="2" t="s">
        <v>104</v>
      </c>
    </row>
    <row r="107" spans="1:8" x14ac:dyDescent="0.2">
      <c r="A107" s="2" t="s">
        <v>105</v>
      </c>
      <c r="B107" s="2">
        <f>B73*-1</f>
        <v>-18000</v>
      </c>
      <c r="C107" s="2" t="s">
        <v>19</v>
      </c>
      <c r="D107" s="2" t="s">
        <v>18</v>
      </c>
      <c r="F107" s="2" t="s">
        <v>17</v>
      </c>
      <c r="H107" s="2" t="s">
        <v>106</v>
      </c>
    </row>
    <row r="108" spans="1:8" x14ac:dyDescent="0.2">
      <c r="A108" s="2" t="s">
        <v>107</v>
      </c>
      <c r="B108" s="2">
        <f>B74*-1</f>
        <v>-62000</v>
      </c>
      <c r="C108" s="2" t="s">
        <v>19</v>
      </c>
      <c r="D108" s="2" t="s">
        <v>18</v>
      </c>
      <c r="F108" s="2" t="s">
        <v>17</v>
      </c>
      <c r="H108" s="2" t="s">
        <v>108</v>
      </c>
    </row>
    <row r="112" spans="1:8" x14ac:dyDescent="0.2">
      <c r="A112" s="1"/>
    </row>
    <row r="119" spans="1:2" x14ac:dyDescent="0.2">
      <c r="A119" s="1"/>
      <c r="B119" s="1"/>
    </row>
    <row r="126" spans="1:2" x14ac:dyDescent="0.2">
      <c r="A126" s="1"/>
    </row>
  </sheetData>
  <autoFilter ref="A1:K132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2020-12-08T11:39:31Z</dcterms:created>
  <dcterms:modified xsi:type="dcterms:W3CDTF">2023-11-02T12:55:29Z</dcterms:modified>
</cp:coreProperties>
</file>